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showObjects="none" codeName="ThisWorkbook" autoCompressPictures="0" defaultThemeVersion="124226"/>
  <mc:AlternateContent xmlns:mc="http://schemas.openxmlformats.org/markup-compatibility/2006">
    <mc:Choice Requires="x15">
      <x15ac:absPath xmlns:x15ac="http://schemas.microsoft.com/office/spreadsheetml/2010/11/ac" url="C:\Users\tyke.wright\Desktop\2024footballratings\"/>
    </mc:Choice>
  </mc:AlternateContent>
  <xr:revisionPtr revIDLastSave="0" documentId="13_ncr:1_{E97118ED-51CD-412E-94DC-2DAD53296F1E}" xr6:coauthVersionLast="47" xr6:coauthVersionMax="47" xr10:uidLastSave="{00000000-0000-0000-0000-000000000000}"/>
  <bookViews>
    <workbookView xWindow="1260" yWindow="1050" windowWidth="26835" windowHeight="13950" xr2:uid="{303A5555-6A13-4A24-B59B-D9BF8540976E}"/>
    <workbookView xWindow="-28905" yWindow="1515" windowWidth="26835" windowHeight="13950" activeTab="1" xr2:uid="{D93F59A3-63C5-4401-B697-E263EA160E62}"/>
  </bookViews>
  <sheets>
    <sheet name="Team Rosters" sheetId="13" r:id="rId1"/>
    <sheet name="Roster Grid" sheetId="25" r:id="rId2"/>
    <sheet name="Trades" sheetId="16" r:id="rId3"/>
    <sheet name="2026 Draft" sheetId="61" r:id="rId4"/>
    <sheet name="2025 Draft" sheetId="55" r:id="rId5"/>
    <sheet name="ALL" sheetId="37" r:id="rId6"/>
    <sheet name="Waivers" sheetId="64" r:id="rId7"/>
    <sheet name="Availables25" sheetId="39" r:id="rId8"/>
    <sheet name="2025Cuts" sheetId="62" r:id="rId9"/>
    <sheet name="Rankings" sheetId="60" r:id="rId10"/>
    <sheet name="Directory" sheetId="17" r:id="rId11"/>
    <sheet name="BirthdateDraft" sheetId="23" r:id="rId12"/>
    <sheet name="Admin Steps" sheetId="50" r:id="rId13"/>
    <sheet name="25Draft_WithTrades" sheetId="63" r:id="rId14"/>
  </sheets>
  <definedNames>
    <definedName name="_xlnm._FilterDatabase" localSheetId="5" hidden="1">ALL!$A$2:$K$1658</definedName>
    <definedName name="x__Hlk60148447" localSheetId="10">Directory!$D$5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78" i="62" l="1"/>
  <c r="A277" i="62"/>
  <c r="D710" i="13" l="1"/>
  <c r="E710" i="13"/>
  <c r="G710" i="13"/>
  <c r="H710" i="13"/>
  <c r="I710" i="13"/>
  <c r="J710" i="13"/>
  <c r="K710" i="13"/>
  <c r="L710" i="13"/>
  <c r="M710" i="13"/>
  <c r="N710" i="13"/>
  <c r="A710" i="13"/>
  <c r="D1101" i="13"/>
  <c r="E1101" i="13"/>
  <c r="G1101" i="13"/>
  <c r="H1101" i="13"/>
  <c r="I1101" i="13"/>
  <c r="J1101" i="13"/>
  <c r="K1101" i="13"/>
  <c r="L1101" i="13"/>
  <c r="M1101" i="13"/>
  <c r="N1101" i="13"/>
  <c r="A1101" i="13"/>
  <c r="D241" i="13"/>
  <c r="E241" i="13"/>
  <c r="G241" i="13"/>
  <c r="H241" i="13"/>
  <c r="I241" i="13"/>
  <c r="J241" i="13"/>
  <c r="A241" i="13"/>
  <c r="D711" i="13"/>
  <c r="E711" i="13"/>
  <c r="G711" i="13"/>
  <c r="H711" i="13"/>
  <c r="I711" i="13"/>
  <c r="J711" i="13"/>
  <c r="K711" i="13"/>
  <c r="L711" i="13"/>
  <c r="M711" i="13"/>
  <c r="N711" i="13"/>
  <c r="A711" i="13"/>
  <c r="D252" i="13"/>
  <c r="E252" i="13"/>
  <c r="G252" i="13"/>
  <c r="H252" i="13"/>
  <c r="I252" i="13"/>
  <c r="J252" i="13"/>
  <c r="A252" i="13"/>
  <c r="A276" i="62"/>
  <c r="D1566" i="13"/>
  <c r="E1566" i="13"/>
  <c r="G1566" i="13"/>
  <c r="H1566" i="13"/>
  <c r="I1566" i="13"/>
  <c r="A1566" i="13"/>
  <c r="D718" i="13"/>
  <c r="E718" i="13"/>
  <c r="G718" i="13"/>
  <c r="H718" i="13"/>
  <c r="I718" i="13"/>
  <c r="J718" i="13"/>
  <c r="A718" i="13"/>
  <c r="A719" i="13"/>
  <c r="D719" i="13"/>
  <c r="E719" i="13"/>
  <c r="G719" i="13"/>
  <c r="H719" i="13"/>
  <c r="I719" i="13"/>
  <c r="J719" i="13"/>
  <c r="A275" i="62"/>
  <c r="D659" i="13"/>
  <c r="E659" i="13"/>
  <c r="G659" i="13"/>
  <c r="H659" i="13"/>
  <c r="I659" i="13"/>
  <c r="J659" i="13"/>
  <c r="A659" i="13"/>
  <c r="D263" i="13"/>
  <c r="E263" i="13"/>
  <c r="G263" i="13"/>
  <c r="H263" i="13"/>
  <c r="A263" i="13"/>
  <c r="D417" i="13"/>
  <c r="E417" i="13"/>
  <c r="G417" i="13"/>
  <c r="H417" i="13"/>
  <c r="I417" i="13"/>
  <c r="J417" i="13"/>
  <c r="K417" i="13"/>
  <c r="L417" i="13"/>
  <c r="M417" i="13"/>
  <c r="N417" i="13"/>
  <c r="A417" i="13"/>
  <c r="A274" i="62"/>
  <c r="A273" i="62"/>
  <c r="D1598" i="13"/>
  <c r="E1598" i="13"/>
  <c r="G1598" i="13"/>
  <c r="H1598" i="13"/>
  <c r="I1598" i="13"/>
  <c r="J1598" i="13"/>
  <c r="A1598" i="13"/>
  <c r="D698" i="13"/>
  <c r="E698" i="13"/>
  <c r="G698" i="13"/>
  <c r="H698" i="13"/>
  <c r="I698" i="13"/>
  <c r="A698" i="13"/>
  <c r="D467" i="13"/>
  <c r="E467" i="13"/>
  <c r="G467" i="13"/>
  <c r="H467" i="13"/>
  <c r="A467" i="13"/>
  <c r="AK271" i="62"/>
  <c r="AJ271" i="62"/>
  <c r="AI271" i="62"/>
  <c r="AH271" i="62"/>
  <c r="AG271" i="62"/>
  <c r="AF271" i="62"/>
  <c r="AE271" i="62"/>
  <c r="AD271" i="62"/>
  <c r="AC271" i="62"/>
  <c r="AB271" i="62"/>
  <c r="AA271" i="62"/>
  <c r="Z271" i="62"/>
  <c r="Y271" i="62"/>
  <c r="X271" i="62"/>
  <c r="W271" i="62"/>
  <c r="V271" i="62"/>
  <c r="U271" i="62"/>
  <c r="T271" i="62"/>
  <c r="S271" i="62"/>
  <c r="R271" i="62"/>
  <c r="Q271" i="62"/>
  <c r="P271" i="62"/>
  <c r="A271" i="62"/>
  <c r="D1139" i="13"/>
  <c r="E1139" i="13"/>
  <c r="G1139" i="13"/>
  <c r="H1139" i="13"/>
  <c r="A1139" i="13"/>
  <c r="AK270" i="62"/>
  <c r="AJ270" i="62"/>
  <c r="AI270" i="62"/>
  <c r="AH270" i="62"/>
  <c r="AG270" i="62"/>
  <c r="AF270" i="62"/>
  <c r="AE270" i="62"/>
  <c r="AD270" i="62"/>
  <c r="AC270" i="62"/>
  <c r="AB270" i="62"/>
  <c r="AA270" i="62"/>
  <c r="Z270" i="62"/>
  <c r="Y270" i="62"/>
  <c r="X270" i="62"/>
  <c r="W270" i="62"/>
  <c r="V270" i="62"/>
  <c r="U270" i="62"/>
  <c r="T270" i="62"/>
  <c r="S270" i="62"/>
  <c r="R270" i="62"/>
  <c r="Q270" i="62"/>
  <c r="P270" i="62"/>
  <c r="A270" i="62"/>
  <c r="D963" i="13"/>
  <c r="E963" i="13"/>
  <c r="G963" i="13"/>
  <c r="H963" i="13"/>
  <c r="I963" i="13"/>
  <c r="A963" i="13"/>
  <c r="D262" i="13"/>
  <c r="E262" i="13"/>
  <c r="G262" i="13"/>
  <c r="H262" i="13"/>
  <c r="A262" i="13"/>
  <c r="A269" i="62"/>
  <c r="D310" i="13"/>
  <c r="E310" i="13"/>
  <c r="G310" i="13"/>
  <c r="H310" i="13"/>
  <c r="I310" i="13"/>
  <c r="J310" i="13"/>
  <c r="A310" i="13"/>
  <c r="A268" i="62"/>
  <c r="D186" i="13"/>
  <c r="E186" i="13"/>
  <c r="G186" i="13"/>
  <c r="H186" i="13"/>
  <c r="A186" i="13"/>
  <c r="D1588" i="13"/>
  <c r="E1588" i="13"/>
  <c r="G1588" i="13"/>
  <c r="H1588" i="13"/>
  <c r="I1588" i="13"/>
  <c r="J1588" i="13"/>
  <c r="A1588" i="13"/>
  <c r="D700" i="13"/>
  <c r="E700" i="13"/>
  <c r="G700" i="13"/>
  <c r="H700" i="13"/>
  <c r="I700" i="13"/>
  <c r="J700" i="13"/>
  <c r="K700" i="13"/>
  <c r="L700" i="13"/>
  <c r="M700" i="13"/>
  <c r="N700" i="13"/>
  <c r="A700" i="13"/>
  <c r="D1264" i="13"/>
  <c r="E1264" i="13"/>
  <c r="G1264" i="13"/>
  <c r="H1264" i="13"/>
  <c r="I1264" i="13"/>
  <c r="J1264" i="13"/>
  <c r="A1264" i="13"/>
  <c r="D1520" i="13"/>
  <c r="E1520" i="13"/>
  <c r="G1520" i="13"/>
  <c r="H1520" i="13"/>
  <c r="I1520" i="13"/>
  <c r="J1520" i="13"/>
  <c r="A1520" i="13"/>
  <c r="D1463" i="13"/>
  <c r="E1463" i="13"/>
  <c r="G1463" i="13"/>
  <c r="H1463" i="13"/>
  <c r="I1463" i="13"/>
  <c r="J1463" i="13"/>
  <c r="A1463" i="13"/>
  <c r="D1157" i="13"/>
  <c r="E1157" i="13"/>
  <c r="G1157" i="13"/>
  <c r="H1157" i="13"/>
  <c r="I1157" i="13"/>
  <c r="J1157" i="13"/>
  <c r="K1157" i="13"/>
  <c r="L1157" i="13"/>
  <c r="M1157" i="13"/>
  <c r="N1157" i="13"/>
  <c r="A1157" i="13"/>
  <c r="A264" i="62"/>
  <c r="D424" i="13"/>
  <c r="E424" i="13"/>
  <c r="G424" i="13"/>
  <c r="H424" i="13"/>
  <c r="I424" i="13"/>
  <c r="A424" i="13"/>
  <c r="D240" i="13"/>
  <c r="E240" i="13"/>
  <c r="G240" i="13"/>
  <c r="H240" i="13"/>
  <c r="I240" i="13"/>
  <c r="J240" i="13"/>
  <c r="A240" i="13"/>
  <c r="D377" i="13"/>
  <c r="E377" i="13"/>
  <c r="G377" i="13"/>
  <c r="H377" i="13"/>
  <c r="I377" i="13"/>
  <c r="J377" i="13"/>
  <c r="A377" i="13"/>
  <c r="D106" i="13"/>
  <c r="E106" i="13"/>
  <c r="G106" i="13"/>
  <c r="H106" i="13"/>
  <c r="I106" i="13"/>
  <c r="J106" i="13"/>
  <c r="A106" i="13"/>
  <c r="A263" i="62"/>
  <c r="D1103" i="13"/>
  <c r="E1103" i="13"/>
  <c r="G1103" i="13"/>
  <c r="H1103" i="13"/>
  <c r="I1103" i="13"/>
  <c r="J1103" i="13"/>
  <c r="K1103" i="13"/>
  <c r="L1103" i="13"/>
  <c r="M1103" i="13"/>
  <c r="N1103" i="13"/>
  <c r="A1103" i="13"/>
  <c r="A262" i="62"/>
  <c r="D1012" i="13"/>
  <c r="E1012" i="13"/>
  <c r="G1012" i="13"/>
  <c r="A1012" i="13"/>
  <c r="A261" i="62"/>
  <c r="D288" i="13"/>
  <c r="E288" i="13"/>
  <c r="G288" i="13"/>
  <c r="H288" i="13"/>
  <c r="I288" i="13"/>
  <c r="A288" i="13"/>
  <c r="A260" i="62"/>
  <c r="A259" i="62"/>
  <c r="D594" i="13"/>
  <c r="E594" i="13"/>
  <c r="G594" i="13"/>
  <c r="H594" i="13"/>
  <c r="I594" i="13"/>
  <c r="J594" i="13"/>
  <c r="A594" i="13"/>
  <c r="D585" i="13"/>
  <c r="E585" i="13"/>
  <c r="G585" i="13"/>
  <c r="H585" i="13"/>
  <c r="I585" i="13"/>
  <c r="J585" i="13"/>
  <c r="A585" i="13"/>
  <c r="A258" i="62"/>
  <c r="D187" i="13"/>
  <c r="E187" i="13"/>
  <c r="G187" i="13"/>
  <c r="H187" i="13"/>
  <c r="A187" i="13"/>
  <c r="D1589" i="13"/>
  <c r="E1589" i="13"/>
  <c r="G1589" i="13"/>
  <c r="H1589" i="13"/>
  <c r="I1589" i="13"/>
  <c r="J1589" i="13"/>
  <c r="A1589" i="13"/>
  <c r="D737" i="13"/>
  <c r="E737" i="13"/>
  <c r="G737" i="13"/>
  <c r="H737" i="13"/>
  <c r="A737" i="13"/>
  <c r="A257" i="62"/>
  <c r="D1263" i="13"/>
  <c r="E1263" i="13"/>
  <c r="G1263" i="13"/>
  <c r="H1263" i="13"/>
  <c r="I1263" i="13"/>
  <c r="J1263" i="13"/>
  <c r="A1263" i="13"/>
  <c r="D658" i="13"/>
  <c r="E658" i="13"/>
  <c r="G658" i="13"/>
  <c r="H658" i="13"/>
  <c r="I658" i="13"/>
  <c r="J658" i="13"/>
  <c r="A658" i="13"/>
  <c r="D1494" i="13"/>
  <c r="E1494" i="13"/>
  <c r="G1494" i="13"/>
  <c r="H1494" i="13"/>
  <c r="I1494" i="13"/>
  <c r="A1494" i="13"/>
  <c r="A256" i="62"/>
  <c r="D1165" i="13"/>
  <c r="E1165" i="13"/>
  <c r="G1165" i="13"/>
  <c r="H1165" i="13"/>
  <c r="I1165" i="13"/>
  <c r="J1165" i="13"/>
  <c r="K1165" i="13"/>
  <c r="L1165" i="13"/>
  <c r="M1165" i="13"/>
  <c r="N1165" i="13"/>
  <c r="A1165" i="13"/>
  <c r="D575" i="13"/>
  <c r="E575" i="13"/>
  <c r="G575" i="13"/>
  <c r="H575" i="13"/>
  <c r="I575" i="13"/>
  <c r="J575" i="13"/>
  <c r="K575" i="13"/>
  <c r="L575" i="13"/>
  <c r="M575" i="13"/>
  <c r="N575" i="13"/>
  <c r="A575" i="13"/>
  <c r="D448" i="13"/>
  <c r="E448" i="13"/>
  <c r="G448" i="13"/>
  <c r="H448" i="13"/>
  <c r="I448" i="13"/>
  <c r="J448" i="13"/>
  <c r="A448" i="13"/>
  <c r="D239" i="13"/>
  <c r="E239" i="13"/>
  <c r="G239" i="13"/>
  <c r="H239" i="13"/>
  <c r="I239" i="13"/>
  <c r="J239" i="13"/>
  <c r="A239" i="13"/>
  <c r="D369" i="13"/>
  <c r="E369" i="13"/>
  <c r="G369" i="13"/>
  <c r="H369" i="13"/>
  <c r="I369" i="13"/>
  <c r="J369" i="13"/>
  <c r="K369" i="13"/>
  <c r="L369" i="13"/>
  <c r="M369" i="13"/>
  <c r="N369" i="13"/>
  <c r="A369" i="13"/>
  <c r="D105" i="13"/>
  <c r="E105" i="13"/>
  <c r="G105" i="13"/>
  <c r="H105" i="13"/>
  <c r="I105" i="13"/>
  <c r="J105" i="13"/>
  <c r="A105" i="13"/>
  <c r="D1130" i="13"/>
  <c r="E1130" i="13"/>
  <c r="G1130" i="13"/>
  <c r="H1130" i="13"/>
  <c r="I1130" i="13"/>
  <c r="J1130" i="13"/>
  <c r="A1130" i="13"/>
  <c r="D1298" i="13"/>
  <c r="E1298" i="13"/>
  <c r="G1298" i="13"/>
  <c r="H1298" i="13"/>
  <c r="I1298" i="13"/>
  <c r="A1298" i="13"/>
  <c r="D1011" i="13"/>
  <c r="E1011" i="13"/>
  <c r="G1011" i="13"/>
  <c r="A1011" i="13"/>
  <c r="D287" i="13"/>
  <c r="E287" i="13"/>
  <c r="G287" i="13"/>
  <c r="H287" i="13"/>
  <c r="I287" i="13"/>
  <c r="A287" i="13"/>
  <c r="D827" i="13"/>
  <c r="E827" i="13"/>
  <c r="G827" i="13"/>
  <c r="H827" i="13"/>
  <c r="I827" i="13"/>
  <c r="A827" i="13"/>
  <c r="D1035" i="13"/>
  <c r="E1035" i="13"/>
  <c r="G1035" i="13"/>
  <c r="H1035" i="13"/>
  <c r="I1035" i="13"/>
  <c r="A1035" i="13"/>
  <c r="A255" i="62"/>
  <c r="D183" i="13"/>
  <c r="E183" i="13"/>
  <c r="G183" i="13"/>
  <c r="H183" i="13"/>
  <c r="I183" i="13"/>
  <c r="J183" i="13"/>
  <c r="A183" i="13"/>
  <c r="A110" i="62"/>
  <c r="Q20" i="37"/>
  <c r="Q3" i="37"/>
  <c r="Q4" i="37"/>
  <c r="Q6" i="37"/>
  <c r="Q7" i="37"/>
  <c r="Q8" i="37"/>
  <c r="Q9" i="37"/>
  <c r="Q10" i="37"/>
  <c r="Q11" i="37"/>
  <c r="Q12" i="37"/>
  <c r="Q13" i="37"/>
  <c r="Q14" i="37"/>
  <c r="Q15" i="37"/>
  <c r="Q16" i="37"/>
  <c r="Q17" i="37"/>
  <c r="Q18" i="37"/>
  <c r="Q19" i="37"/>
  <c r="Q21" i="37"/>
  <c r="Q22" i="37"/>
  <c r="Q23" i="37"/>
  <c r="Q24" i="37"/>
  <c r="Q25" i="37"/>
  <c r="Q26" i="37"/>
  <c r="Q27" i="37"/>
  <c r="Q28" i="37"/>
  <c r="Q29" i="37"/>
  <c r="Q30" i="37"/>
  <c r="Q31" i="37"/>
  <c r="Q32" i="37"/>
  <c r="Q33" i="37"/>
  <c r="Q34" i="37"/>
  <c r="Q35" i="37"/>
  <c r="Q36" i="37"/>
  <c r="Q37" i="37"/>
  <c r="Q38" i="37"/>
  <c r="Q39" i="37"/>
  <c r="Q40" i="37"/>
  <c r="Q41" i="37"/>
  <c r="Q42" i="37"/>
  <c r="Q43" i="37"/>
  <c r="Q44" i="37"/>
  <c r="Q45" i="37"/>
  <c r="Q46" i="37"/>
  <c r="Q47" i="37"/>
  <c r="Q48" i="37"/>
  <c r="Q49" i="37"/>
  <c r="Q50" i="37"/>
  <c r="Q51" i="37"/>
  <c r="Q52" i="37"/>
  <c r="Q53" i="37"/>
  <c r="Q54" i="37"/>
  <c r="Q55" i="37"/>
  <c r="Q56" i="37"/>
  <c r="Q57" i="37"/>
  <c r="Q58" i="37"/>
  <c r="Q59" i="37"/>
  <c r="Q60" i="37"/>
  <c r="Q61" i="37"/>
  <c r="Q62" i="37"/>
  <c r="Q63" i="37"/>
  <c r="Q64" i="37"/>
  <c r="Q65" i="37"/>
  <c r="Q66" i="37"/>
  <c r="Q67" i="37"/>
  <c r="Q68" i="37"/>
  <c r="Q69" i="37"/>
  <c r="Q70" i="37"/>
  <c r="Q71" i="37"/>
  <c r="Q72" i="37"/>
  <c r="Q73" i="37"/>
  <c r="Q74" i="37"/>
  <c r="Q75" i="37"/>
  <c r="Q76" i="37"/>
  <c r="Q77" i="37"/>
  <c r="Q78" i="37"/>
  <c r="Q79" i="37"/>
  <c r="Q80" i="37"/>
  <c r="Q81" i="37"/>
  <c r="Q82" i="37"/>
  <c r="Q83" i="37"/>
  <c r="Q84" i="37"/>
  <c r="Q85" i="37"/>
  <c r="Q86" i="37"/>
  <c r="Q87" i="37"/>
  <c r="Q88" i="37"/>
  <c r="Q89" i="37"/>
  <c r="Q90" i="37"/>
  <c r="Q91" i="37"/>
  <c r="Q92" i="37"/>
  <c r="Q93" i="37"/>
  <c r="Q94" i="37"/>
  <c r="Q95" i="37"/>
  <c r="Q96" i="37"/>
  <c r="Q97" i="37"/>
  <c r="Q98" i="37"/>
  <c r="Q99" i="37"/>
  <c r="Q100" i="37"/>
  <c r="Q101" i="37"/>
  <c r="Q102" i="37"/>
  <c r="Q103" i="37"/>
  <c r="Q104" i="37"/>
  <c r="Q105" i="37"/>
  <c r="Q106" i="37"/>
  <c r="Q107" i="37"/>
  <c r="Q108" i="37"/>
  <c r="Q109" i="37"/>
  <c r="Q110" i="37"/>
  <c r="Q111" i="37"/>
  <c r="Q112" i="37"/>
  <c r="Q113" i="37"/>
  <c r="Q114" i="37"/>
  <c r="Q115" i="37"/>
  <c r="Q116" i="37"/>
  <c r="Q117" i="37"/>
  <c r="Q118" i="37"/>
  <c r="Q119" i="37"/>
  <c r="Q120" i="37"/>
  <c r="Q121" i="37"/>
  <c r="Q122" i="37"/>
  <c r="Q123" i="37"/>
  <c r="Q124" i="37"/>
  <c r="Q125" i="37"/>
  <c r="Q126" i="37"/>
  <c r="Q127" i="37"/>
  <c r="Q128" i="37"/>
  <c r="Q129" i="37"/>
  <c r="Q130" i="37"/>
  <c r="Q131" i="37"/>
  <c r="Q132" i="37"/>
  <c r="Q133" i="37"/>
  <c r="Q134" i="37"/>
  <c r="Q135" i="37"/>
  <c r="Q136" i="37"/>
  <c r="Q137" i="37"/>
  <c r="Q138" i="37"/>
  <c r="Q139" i="37"/>
  <c r="Q140" i="37"/>
  <c r="Q141" i="37"/>
  <c r="Q142" i="37"/>
  <c r="Q143" i="37"/>
  <c r="Q144" i="37"/>
  <c r="Q145" i="37"/>
  <c r="Q146" i="37"/>
  <c r="Q147" i="37"/>
  <c r="Q148" i="37"/>
  <c r="Q149" i="37"/>
  <c r="Q150" i="37"/>
  <c r="Q151" i="37"/>
  <c r="Q152" i="37"/>
  <c r="Q153" i="37"/>
  <c r="Q154" i="37"/>
  <c r="Q155" i="37"/>
  <c r="Q156" i="37"/>
  <c r="Q157" i="37"/>
  <c r="Q158" i="37"/>
  <c r="Q159" i="37"/>
  <c r="Q160" i="37"/>
  <c r="Q161" i="37"/>
  <c r="Q162" i="37"/>
  <c r="Q163" i="37"/>
  <c r="Q164" i="37"/>
  <c r="Q165" i="37"/>
  <c r="Q166" i="37"/>
  <c r="Q167" i="37"/>
  <c r="Q168" i="37"/>
  <c r="Q169" i="37"/>
  <c r="Q170" i="37"/>
  <c r="Q171" i="37"/>
  <c r="Q172" i="37"/>
  <c r="Q173" i="37"/>
  <c r="Q174" i="37"/>
  <c r="Q175" i="37"/>
  <c r="Q176" i="37"/>
  <c r="Q177" i="37"/>
  <c r="Q178" i="37"/>
  <c r="Q179" i="37"/>
  <c r="Q180" i="37"/>
  <c r="Q181" i="37"/>
  <c r="Q182" i="37"/>
  <c r="Q183" i="37"/>
  <c r="Q184" i="37"/>
  <c r="Q185" i="37"/>
  <c r="Q186" i="37"/>
  <c r="Q187" i="37"/>
  <c r="Q188" i="37"/>
  <c r="Q189" i="37"/>
  <c r="Q190" i="37"/>
  <c r="Q191" i="37"/>
  <c r="Q192" i="37"/>
  <c r="Q193" i="37"/>
  <c r="Q194" i="37"/>
  <c r="Q195" i="37"/>
  <c r="Q196" i="37"/>
  <c r="Q197" i="37"/>
  <c r="Q198" i="37"/>
  <c r="Q199" i="37"/>
  <c r="Q200" i="37"/>
  <c r="Q201" i="37"/>
  <c r="Q202" i="37"/>
  <c r="Q203" i="37"/>
  <c r="Q204" i="37"/>
  <c r="Q205" i="37"/>
  <c r="Q206" i="37"/>
  <c r="Q207" i="37"/>
  <c r="Q208" i="37"/>
  <c r="Q209" i="37"/>
  <c r="Q210" i="37"/>
  <c r="Q211" i="37"/>
  <c r="Q212" i="37"/>
  <c r="Q213" i="37"/>
  <c r="Q214" i="37"/>
  <c r="Q215" i="37"/>
  <c r="Q216" i="37"/>
  <c r="Q217" i="37"/>
  <c r="Q218" i="37"/>
  <c r="Q219" i="37"/>
  <c r="Q220" i="37"/>
  <c r="Q221" i="37"/>
  <c r="Q222" i="37"/>
  <c r="Q223" i="37"/>
  <c r="Q224" i="37"/>
  <c r="Q225" i="37"/>
  <c r="Q226" i="37"/>
  <c r="Q227" i="37"/>
  <c r="Q228" i="37"/>
  <c r="Q229" i="37"/>
  <c r="Q230" i="37"/>
  <c r="Q231" i="37"/>
  <c r="Q232" i="37"/>
  <c r="Q233" i="37"/>
  <c r="Q234" i="37"/>
  <c r="Q235" i="37"/>
  <c r="Q236" i="37"/>
  <c r="Q237" i="37"/>
  <c r="Q238" i="37"/>
  <c r="Q239" i="37"/>
  <c r="Q240" i="37"/>
  <c r="Q241" i="37"/>
  <c r="Q242" i="37"/>
  <c r="Q243" i="37"/>
  <c r="Q244" i="37"/>
  <c r="Q245" i="37"/>
  <c r="Q246" i="37"/>
  <c r="Q247" i="37"/>
  <c r="Q248" i="37"/>
  <c r="Q249" i="37"/>
  <c r="Q250" i="37"/>
  <c r="Q251" i="37"/>
  <c r="Q252" i="37"/>
  <c r="Q253" i="37"/>
  <c r="Q254" i="37"/>
  <c r="Q255" i="37"/>
  <c r="Q256" i="37"/>
  <c r="Q257" i="37"/>
  <c r="Q258" i="37"/>
  <c r="Q259" i="37"/>
  <c r="Q260" i="37"/>
  <c r="Q261" i="37"/>
  <c r="Q262" i="37"/>
  <c r="Q263" i="37"/>
  <c r="Q264" i="37"/>
  <c r="Q265" i="37"/>
  <c r="Q266" i="37"/>
  <c r="Q267" i="37"/>
  <c r="Q268" i="37"/>
  <c r="Q269" i="37"/>
  <c r="Q270" i="37"/>
  <c r="Q271" i="37"/>
  <c r="Q272" i="37"/>
  <c r="Q273" i="37"/>
  <c r="Q274" i="37"/>
  <c r="Q275" i="37"/>
  <c r="Q276" i="37"/>
  <c r="Q277" i="37"/>
  <c r="Q278" i="37"/>
  <c r="Q279" i="37"/>
  <c r="Q280" i="37"/>
  <c r="Q281" i="37"/>
  <c r="Q282" i="37"/>
  <c r="Q283" i="37"/>
  <c r="Q284" i="37"/>
  <c r="Q285" i="37"/>
  <c r="Q286" i="37"/>
  <c r="Q287" i="37"/>
  <c r="Q288" i="37"/>
  <c r="Q289" i="37"/>
  <c r="Q290" i="37"/>
  <c r="Q291" i="37"/>
  <c r="Q292" i="37"/>
  <c r="Q293" i="37"/>
  <c r="Q294" i="37"/>
  <c r="Q295" i="37"/>
  <c r="Q296" i="37"/>
  <c r="Q297" i="37"/>
  <c r="Q298" i="37"/>
  <c r="Q299" i="37"/>
  <c r="Q300" i="37"/>
  <c r="Q301" i="37"/>
  <c r="Q302" i="37"/>
  <c r="Q303" i="37"/>
  <c r="Q304" i="37"/>
  <c r="Q305" i="37"/>
  <c r="Q306" i="37"/>
  <c r="Q307" i="37"/>
  <c r="Q308" i="37"/>
  <c r="Q309" i="37"/>
  <c r="Q310" i="37"/>
  <c r="Q311" i="37"/>
  <c r="Q312" i="37"/>
  <c r="Q313" i="37"/>
  <c r="Q314" i="37"/>
  <c r="Q315" i="37"/>
  <c r="Q316" i="37"/>
  <c r="Q317" i="37"/>
  <c r="Q318" i="37"/>
  <c r="Q319" i="37"/>
  <c r="Q320" i="37"/>
  <c r="Q321" i="37"/>
  <c r="Q322" i="37"/>
  <c r="Q323" i="37"/>
  <c r="Q324" i="37"/>
  <c r="Q325" i="37"/>
  <c r="Q326" i="37"/>
  <c r="Q327" i="37"/>
  <c r="Q328" i="37"/>
  <c r="Q329" i="37"/>
  <c r="Q330" i="37"/>
  <c r="Q331" i="37"/>
  <c r="Q332" i="37"/>
  <c r="Q333" i="37"/>
  <c r="Q334" i="37"/>
  <c r="Q335" i="37"/>
  <c r="Q336" i="37"/>
  <c r="Q337" i="37"/>
  <c r="Q338" i="37"/>
  <c r="Q339" i="37"/>
  <c r="Q340" i="37"/>
  <c r="Q341" i="37"/>
  <c r="Q342" i="37"/>
  <c r="Q343" i="37"/>
  <c r="Q344" i="37"/>
  <c r="Q345" i="37"/>
  <c r="Q346" i="37"/>
  <c r="Q347" i="37"/>
  <c r="Q348" i="37"/>
  <c r="Q349" i="37"/>
  <c r="Q350" i="37"/>
  <c r="Q351" i="37"/>
  <c r="Q352" i="37"/>
  <c r="Q353" i="37"/>
  <c r="Q354" i="37"/>
  <c r="Q355" i="37"/>
  <c r="Q356" i="37"/>
  <c r="Q357" i="37"/>
  <c r="Q358" i="37"/>
  <c r="Q359" i="37"/>
  <c r="Q360" i="37"/>
  <c r="Q361" i="37"/>
  <c r="Q362" i="37"/>
  <c r="Q363" i="37"/>
  <c r="Q364" i="37"/>
  <c r="Q365" i="37"/>
  <c r="Q366" i="37"/>
  <c r="Q367" i="37"/>
  <c r="Q368" i="37"/>
  <c r="Q369" i="37"/>
  <c r="Q370" i="37"/>
  <c r="Q371" i="37"/>
  <c r="Q372" i="37"/>
  <c r="Q373" i="37"/>
  <c r="Q374" i="37"/>
  <c r="Q375" i="37"/>
  <c r="Q376" i="37"/>
  <c r="Q377" i="37"/>
  <c r="Q378" i="37"/>
  <c r="Q379" i="37"/>
  <c r="Q380" i="37"/>
  <c r="Q381" i="37"/>
  <c r="Q382" i="37"/>
  <c r="Q383" i="37"/>
  <c r="Q384" i="37"/>
  <c r="Q385" i="37"/>
  <c r="Q386" i="37"/>
  <c r="Q387" i="37"/>
  <c r="Q388" i="37"/>
  <c r="Q389" i="37"/>
  <c r="Q390" i="37"/>
  <c r="Q391" i="37"/>
  <c r="Q392" i="37"/>
  <c r="Q393" i="37"/>
  <c r="Q394" i="37"/>
  <c r="Q395" i="37"/>
  <c r="Q396" i="37"/>
  <c r="Q397" i="37"/>
  <c r="Q398" i="37"/>
  <c r="Q399" i="37"/>
  <c r="Q400" i="37"/>
  <c r="Q401" i="37"/>
  <c r="Q402" i="37"/>
  <c r="Q403" i="37"/>
  <c r="Q404" i="37"/>
  <c r="Q405" i="37"/>
  <c r="Q406" i="37"/>
  <c r="Q407" i="37"/>
  <c r="Q408" i="37"/>
  <c r="Q409" i="37"/>
  <c r="Q410" i="37"/>
  <c r="Q411" i="37"/>
  <c r="Q412" i="37"/>
  <c r="Q413" i="37"/>
  <c r="Q414" i="37"/>
  <c r="Q415" i="37"/>
  <c r="Q416" i="37"/>
  <c r="Q417" i="37"/>
  <c r="Q418" i="37"/>
  <c r="Q419" i="37"/>
  <c r="Q420" i="37"/>
  <c r="Q421" i="37"/>
  <c r="Q422" i="37"/>
  <c r="Q423" i="37"/>
  <c r="Q424" i="37"/>
  <c r="Q425" i="37"/>
  <c r="Q426" i="37"/>
  <c r="Q427" i="37"/>
  <c r="Q428" i="37"/>
  <c r="Q429" i="37"/>
  <c r="Q430" i="37"/>
  <c r="Q431" i="37"/>
  <c r="Q432" i="37"/>
  <c r="Q433" i="37"/>
  <c r="Q434" i="37"/>
  <c r="Q435" i="37"/>
  <c r="Q436" i="37"/>
  <c r="Q437" i="37"/>
  <c r="Q438" i="37"/>
  <c r="Q439" i="37"/>
  <c r="Q440" i="37"/>
  <c r="Q441" i="37"/>
  <c r="Q442" i="37"/>
  <c r="Q443" i="37"/>
  <c r="Q444" i="37"/>
  <c r="Q445" i="37"/>
  <c r="Q446" i="37"/>
  <c r="Q447" i="37"/>
  <c r="Q448" i="37"/>
  <c r="Q449" i="37"/>
  <c r="Q450" i="37"/>
  <c r="Q451" i="37"/>
  <c r="Q452" i="37"/>
  <c r="Q453" i="37"/>
  <c r="Q454" i="37"/>
  <c r="Q455" i="37"/>
  <c r="Q456" i="37"/>
  <c r="Q457" i="37"/>
  <c r="Q458" i="37"/>
  <c r="Q459" i="37"/>
  <c r="Q460" i="37"/>
  <c r="Q461" i="37"/>
  <c r="Q462" i="37"/>
  <c r="Q463" i="37"/>
  <c r="Q464" i="37"/>
  <c r="Q465" i="37"/>
  <c r="Q466" i="37"/>
  <c r="Q467" i="37"/>
  <c r="Q468" i="37"/>
  <c r="Q469" i="37"/>
  <c r="Q470" i="37"/>
  <c r="Q471" i="37"/>
  <c r="Q472" i="37"/>
  <c r="Q473" i="37"/>
  <c r="Q474" i="37"/>
  <c r="Q475" i="37"/>
  <c r="Q476" i="37"/>
  <c r="Q477" i="37"/>
  <c r="Q478" i="37"/>
  <c r="Q479" i="37"/>
  <c r="Q480" i="37"/>
  <c r="Q481" i="37"/>
  <c r="Q482" i="37"/>
  <c r="Q483" i="37"/>
  <c r="Q484" i="37"/>
  <c r="Q485" i="37"/>
  <c r="Q486" i="37"/>
  <c r="Q487" i="37"/>
  <c r="Q488" i="37"/>
  <c r="Q489" i="37"/>
  <c r="Q490" i="37"/>
  <c r="Q491" i="37"/>
  <c r="Q492" i="37"/>
  <c r="Q493" i="37"/>
  <c r="Q494" i="37"/>
  <c r="Q495" i="37"/>
  <c r="Q496" i="37"/>
  <c r="Q497" i="37"/>
  <c r="Q498" i="37"/>
  <c r="Q499" i="37"/>
  <c r="Q500" i="37"/>
  <c r="Q501" i="37"/>
  <c r="Q502" i="37"/>
  <c r="Q503" i="37"/>
  <c r="Q504" i="37"/>
  <c r="Q505" i="37"/>
  <c r="Q506" i="37"/>
  <c r="Q507" i="37"/>
  <c r="Q508" i="37"/>
  <c r="Q509" i="37"/>
  <c r="Q510" i="37"/>
  <c r="Q511" i="37"/>
  <c r="Q512" i="37"/>
  <c r="Q513" i="37"/>
  <c r="Q514" i="37"/>
  <c r="Q515" i="37"/>
  <c r="Q516" i="37"/>
  <c r="Q517" i="37"/>
  <c r="Q518" i="37"/>
  <c r="Q519" i="37"/>
  <c r="Q520" i="37"/>
  <c r="Q521" i="37"/>
  <c r="Q522" i="37"/>
  <c r="Q523" i="37"/>
  <c r="Q524" i="37"/>
  <c r="Q525" i="37"/>
  <c r="Q526" i="37"/>
  <c r="Q527" i="37"/>
  <c r="Q528" i="37"/>
  <c r="Q529" i="37"/>
  <c r="Q530" i="37"/>
  <c r="Q531" i="37"/>
  <c r="Q532" i="37"/>
  <c r="Q533" i="37"/>
  <c r="Q534" i="37"/>
  <c r="Q535" i="37"/>
  <c r="Q536" i="37"/>
  <c r="Q537" i="37"/>
  <c r="Q538" i="37"/>
  <c r="Q539" i="37"/>
  <c r="Q540" i="37"/>
  <c r="Q541" i="37"/>
  <c r="Q542" i="37"/>
  <c r="Q543" i="37"/>
  <c r="Q544" i="37"/>
  <c r="Q545" i="37"/>
  <c r="Q546" i="37"/>
  <c r="Q547" i="37"/>
  <c r="Q548" i="37"/>
  <c r="Q549" i="37"/>
  <c r="Q550" i="37"/>
  <c r="Q551" i="37"/>
  <c r="Q552" i="37"/>
  <c r="Q553" i="37"/>
  <c r="Q554" i="37"/>
  <c r="Q555" i="37"/>
  <c r="Q556" i="37"/>
  <c r="Q557" i="37"/>
  <c r="Q558" i="37"/>
  <c r="Q559" i="37"/>
  <c r="Q560" i="37"/>
  <c r="Q561" i="37"/>
  <c r="Q562" i="37"/>
  <c r="Q563" i="37"/>
  <c r="Q564" i="37"/>
  <c r="Q565" i="37"/>
  <c r="Q566" i="37"/>
  <c r="Q567" i="37"/>
  <c r="Q568" i="37"/>
  <c r="Q569" i="37"/>
  <c r="Q570" i="37"/>
  <c r="Q571" i="37"/>
  <c r="Q572" i="37"/>
  <c r="Q573" i="37"/>
  <c r="Q574" i="37"/>
  <c r="Q575" i="37"/>
  <c r="Q576" i="37"/>
  <c r="Q577" i="37"/>
  <c r="Q578" i="37"/>
  <c r="Q579" i="37"/>
  <c r="Q580" i="37"/>
  <c r="Q581" i="37"/>
  <c r="Q582" i="37"/>
  <c r="Q583" i="37"/>
  <c r="Q584" i="37"/>
  <c r="Q585" i="37"/>
  <c r="Q586" i="37"/>
  <c r="Q587" i="37"/>
  <c r="Q588" i="37"/>
  <c r="Q589" i="37"/>
  <c r="Q590" i="37"/>
  <c r="Q591" i="37"/>
  <c r="Q592" i="37"/>
  <c r="Q593" i="37"/>
  <c r="Q594" i="37"/>
  <c r="Q595" i="37"/>
  <c r="Q596" i="37"/>
  <c r="Q597" i="37"/>
  <c r="Q598" i="37"/>
  <c r="Q599" i="37"/>
  <c r="Q600" i="37"/>
  <c r="Q601" i="37"/>
  <c r="Q602" i="37"/>
  <c r="Q603" i="37"/>
  <c r="Q604" i="37"/>
  <c r="Q605" i="37"/>
  <c r="Q606" i="37"/>
  <c r="Q607" i="37"/>
  <c r="Q608" i="37"/>
  <c r="Q609" i="37"/>
  <c r="Q610" i="37"/>
  <c r="Q611" i="37"/>
  <c r="Q612" i="37"/>
  <c r="Q613" i="37"/>
  <c r="Q614" i="37"/>
  <c r="Q615" i="37"/>
  <c r="Q616" i="37"/>
  <c r="Q617" i="37"/>
  <c r="Q618" i="37"/>
  <c r="Q619" i="37"/>
  <c r="Q620" i="37"/>
  <c r="Q621" i="37"/>
  <c r="Q622" i="37"/>
  <c r="Q623" i="37"/>
  <c r="Q624" i="37"/>
  <c r="Q625" i="37"/>
  <c r="Q626" i="37"/>
  <c r="Q627" i="37"/>
  <c r="Q628" i="37"/>
  <c r="Q629" i="37"/>
  <c r="Q630" i="37"/>
  <c r="Q631" i="37"/>
  <c r="Q632" i="37"/>
  <c r="Q633" i="37"/>
  <c r="Q634" i="37"/>
  <c r="Q635" i="37"/>
  <c r="Q636" i="37"/>
  <c r="Q637" i="37"/>
  <c r="Q638" i="37"/>
  <c r="Q639" i="37"/>
  <c r="Q640" i="37"/>
  <c r="Q641" i="37"/>
  <c r="Q642" i="37"/>
  <c r="Q643" i="37"/>
  <c r="Q644" i="37"/>
  <c r="Q645" i="37"/>
  <c r="Q646" i="37"/>
  <c r="Q647" i="37"/>
  <c r="Q648" i="37"/>
  <c r="Q649" i="37"/>
  <c r="Q650" i="37"/>
  <c r="Q651" i="37"/>
  <c r="Q652" i="37"/>
  <c r="Q653" i="37"/>
  <c r="Q654" i="37"/>
  <c r="Q655" i="37"/>
  <c r="Q656" i="37"/>
  <c r="Q657" i="37"/>
  <c r="Q658" i="37"/>
  <c r="Q659" i="37"/>
  <c r="Q660" i="37"/>
  <c r="Q661" i="37"/>
  <c r="Q662" i="37"/>
  <c r="Q663" i="37"/>
  <c r="Q664" i="37"/>
  <c r="Q665" i="37"/>
  <c r="Q666" i="37"/>
  <c r="Q667" i="37"/>
  <c r="Q668" i="37"/>
  <c r="Q669" i="37"/>
  <c r="Q670" i="37"/>
  <c r="Q671" i="37"/>
  <c r="Q672" i="37"/>
  <c r="Q673" i="37"/>
  <c r="Q674" i="37"/>
  <c r="Q675" i="37"/>
  <c r="Q676" i="37"/>
  <c r="Q677" i="37"/>
  <c r="Q678" i="37"/>
  <c r="Q679" i="37"/>
  <c r="Q680" i="37"/>
  <c r="Q681" i="37"/>
  <c r="Q682" i="37"/>
  <c r="Q683" i="37"/>
  <c r="Q684" i="37"/>
  <c r="Q685" i="37"/>
  <c r="Q686" i="37"/>
  <c r="Q687" i="37"/>
  <c r="Q688" i="37"/>
  <c r="Q689" i="37"/>
  <c r="Q690" i="37"/>
  <c r="Q691" i="37"/>
  <c r="Q692" i="37"/>
  <c r="Q693" i="37"/>
  <c r="Q694" i="37"/>
  <c r="Q695" i="37"/>
  <c r="Q696" i="37"/>
  <c r="Q697" i="37"/>
  <c r="Q698" i="37"/>
  <c r="Q699" i="37"/>
  <c r="Q700" i="37"/>
  <c r="Q701" i="37"/>
  <c r="Q702" i="37"/>
  <c r="Q703" i="37"/>
  <c r="Q704" i="37"/>
  <c r="Q705" i="37"/>
  <c r="Q706" i="37"/>
  <c r="Q707" i="37"/>
  <c r="Q708" i="37"/>
  <c r="Q709" i="37"/>
  <c r="Q710" i="37"/>
  <c r="Q711" i="37"/>
  <c r="Q712" i="37"/>
  <c r="Q713" i="37"/>
  <c r="Q714" i="37"/>
  <c r="Q715" i="37"/>
  <c r="Q716" i="37"/>
  <c r="Q717" i="37"/>
  <c r="Q718" i="37"/>
  <c r="Q719" i="37"/>
  <c r="Q720" i="37"/>
  <c r="Q721" i="37"/>
  <c r="Q722" i="37"/>
  <c r="Q723" i="37"/>
  <c r="Q724" i="37"/>
  <c r="Q725" i="37"/>
  <c r="Q726" i="37"/>
  <c r="Q727" i="37"/>
  <c r="Q728" i="37"/>
  <c r="Q729" i="37"/>
  <c r="Q730" i="37"/>
  <c r="Q731" i="37"/>
  <c r="Q732" i="37"/>
  <c r="Q733" i="37"/>
  <c r="Q734" i="37"/>
  <c r="Q735" i="37"/>
  <c r="Q736" i="37"/>
  <c r="Q737" i="37"/>
  <c r="Q738" i="37"/>
  <c r="Q739" i="37"/>
  <c r="Q740" i="37"/>
  <c r="Q741" i="37"/>
  <c r="Q742" i="37"/>
  <c r="Q743" i="37"/>
  <c r="Q744" i="37"/>
  <c r="Q745" i="37"/>
  <c r="Q746" i="37"/>
  <c r="Q747" i="37"/>
  <c r="Q748" i="37"/>
  <c r="Q749" i="37"/>
  <c r="Q750" i="37"/>
  <c r="Q751" i="37"/>
  <c r="Q752" i="37"/>
  <c r="Q753" i="37"/>
  <c r="Q754" i="37"/>
  <c r="Q755" i="37"/>
  <c r="Q756" i="37"/>
  <c r="Q757" i="37"/>
  <c r="Q758" i="37"/>
  <c r="Q759" i="37"/>
  <c r="Q760" i="37"/>
  <c r="Q761" i="37"/>
  <c r="Q762" i="37"/>
  <c r="Q763" i="37"/>
  <c r="Q764" i="37"/>
  <c r="Q765" i="37"/>
  <c r="Q766" i="37"/>
  <c r="Q767" i="37"/>
  <c r="Q768" i="37"/>
  <c r="Q769" i="37"/>
  <c r="Q770" i="37"/>
  <c r="Q771" i="37"/>
  <c r="Q772" i="37"/>
  <c r="Q773" i="37"/>
  <c r="Q774" i="37"/>
  <c r="Q775" i="37"/>
  <c r="Q776" i="37"/>
  <c r="Q777" i="37"/>
  <c r="Q778" i="37"/>
  <c r="Q779" i="37"/>
  <c r="Q780" i="37"/>
  <c r="Q781" i="37"/>
  <c r="Q782" i="37"/>
  <c r="Q783" i="37"/>
  <c r="Q784" i="37"/>
  <c r="Q785" i="37"/>
  <c r="Q786" i="37"/>
  <c r="Q787" i="37"/>
  <c r="Q788" i="37"/>
  <c r="Q789" i="37"/>
  <c r="Q790" i="37"/>
  <c r="Q791" i="37"/>
  <c r="Q792" i="37"/>
  <c r="Q793" i="37"/>
  <c r="Q794" i="37"/>
  <c r="Q795" i="37"/>
  <c r="Q796" i="37"/>
  <c r="Q797" i="37"/>
  <c r="Q798" i="37"/>
  <c r="Q799" i="37"/>
  <c r="Q800" i="37"/>
  <c r="Q801" i="37"/>
  <c r="Q802" i="37"/>
  <c r="Q803" i="37"/>
  <c r="Q804" i="37"/>
  <c r="Q805" i="37"/>
  <c r="Q806" i="37"/>
  <c r="Q807" i="37"/>
  <c r="Q808" i="37"/>
  <c r="Q809" i="37"/>
  <c r="Q810" i="37"/>
  <c r="Q811" i="37"/>
  <c r="Q812" i="37"/>
  <c r="Q813" i="37"/>
  <c r="Q814" i="37"/>
  <c r="Q815" i="37"/>
  <c r="Q816" i="37"/>
  <c r="Q817" i="37"/>
  <c r="Q818" i="37"/>
  <c r="Q819" i="37"/>
  <c r="Q820" i="37"/>
  <c r="Q821" i="37"/>
  <c r="Q822" i="37"/>
  <c r="Q823" i="37"/>
  <c r="Q824" i="37"/>
  <c r="Q825" i="37"/>
  <c r="Q826" i="37"/>
  <c r="Q827" i="37"/>
  <c r="Q828" i="37"/>
  <c r="Q829" i="37"/>
  <c r="Q830" i="37"/>
  <c r="Q831" i="37"/>
  <c r="Q832" i="37"/>
  <c r="Q833" i="37"/>
  <c r="Q834" i="37"/>
  <c r="Q835" i="37"/>
  <c r="Q836" i="37"/>
  <c r="Q837" i="37"/>
  <c r="Q838" i="37"/>
  <c r="Q839" i="37"/>
  <c r="Q840" i="37"/>
  <c r="Q841" i="37"/>
  <c r="Q842" i="37"/>
  <c r="Q843" i="37"/>
  <c r="Q844" i="37"/>
  <c r="Q845" i="37"/>
  <c r="Q846" i="37"/>
  <c r="Q847" i="37"/>
  <c r="Q848" i="37"/>
  <c r="Q849" i="37"/>
  <c r="Q850" i="37"/>
  <c r="Q851" i="37"/>
  <c r="Q852" i="37"/>
  <c r="Q853" i="37"/>
  <c r="Q854" i="37"/>
  <c r="Q855" i="37"/>
  <c r="Q856" i="37"/>
  <c r="Q857" i="37"/>
  <c r="Q858" i="37"/>
  <c r="Q859" i="37"/>
  <c r="Q860" i="37"/>
  <c r="Q861" i="37"/>
  <c r="Q862" i="37"/>
  <c r="Q863" i="37"/>
  <c r="Q864" i="37"/>
  <c r="Q865" i="37"/>
  <c r="Q866" i="37"/>
  <c r="Q867" i="37"/>
  <c r="Q868" i="37"/>
  <c r="Q869" i="37"/>
  <c r="Q870" i="37"/>
  <c r="Q871" i="37"/>
  <c r="Q872" i="37"/>
  <c r="Q873" i="37"/>
  <c r="Q874" i="37"/>
  <c r="Q875" i="37"/>
  <c r="Q876" i="37"/>
  <c r="Q877" i="37"/>
  <c r="Q878" i="37"/>
  <c r="Q879" i="37"/>
  <c r="Q880" i="37"/>
  <c r="Q881" i="37"/>
  <c r="Q882" i="37"/>
  <c r="Q883" i="37"/>
  <c r="Q884" i="37"/>
  <c r="Q885" i="37"/>
  <c r="Q886" i="37"/>
  <c r="Q887" i="37"/>
  <c r="Q888" i="37"/>
  <c r="Q889" i="37"/>
  <c r="Q890" i="37"/>
  <c r="Q891" i="37"/>
  <c r="Q892" i="37"/>
  <c r="Q893" i="37"/>
  <c r="Q894" i="37"/>
  <c r="Q895" i="37"/>
  <c r="Q896" i="37"/>
  <c r="Q897" i="37"/>
  <c r="Q898" i="37"/>
  <c r="Q899" i="37"/>
  <c r="Q900" i="37"/>
  <c r="Q901" i="37"/>
  <c r="Q902" i="37"/>
  <c r="Q903" i="37"/>
  <c r="Q904" i="37"/>
  <c r="Q905" i="37"/>
  <c r="Q906" i="37"/>
  <c r="Q907" i="37"/>
  <c r="Q908" i="37"/>
  <c r="Q909" i="37"/>
  <c r="Q910" i="37"/>
  <c r="Q911" i="37"/>
  <c r="Q912" i="37"/>
  <c r="Q913" i="37"/>
  <c r="Q914" i="37"/>
  <c r="Q915" i="37"/>
  <c r="Q916" i="37"/>
  <c r="Q917" i="37"/>
  <c r="Q918" i="37"/>
  <c r="Q919" i="37"/>
  <c r="Q920" i="37"/>
  <c r="Q921" i="37"/>
  <c r="Q922" i="37"/>
  <c r="Q923" i="37"/>
  <c r="Q924" i="37"/>
  <c r="Q925" i="37"/>
  <c r="Q926" i="37"/>
  <c r="Q927" i="37"/>
  <c r="Q928" i="37"/>
  <c r="Q929" i="37"/>
  <c r="Q930" i="37"/>
  <c r="Q931" i="37"/>
  <c r="Q932" i="37"/>
  <c r="Q933" i="37"/>
  <c r="Q934" i="37"/>
  <c r="Q935" i="37"/>
  <c r="Q936" i="37"/>
  <c r="Q937" i="37"/>
  <c r="Q938" i="37"/>
  <c r="Q939" i="37"/>
  <c r="Q940" i="37"/>
  <c r="Q941" i="37"/>
  <c r="Q942" i="37"/>
  <c r="Q943" i="37"/>
  <c r="Q944" i="37"/>
  <c r="Q945" i="37"/>
  <c r="Q946" i="37"/>
  <c r="Q947" i="37"/>
  <c r="Q948" i="37"/>
  <c r="Q949" i="37"/>
  <c r="Q950" i="37"/>
  <c r="Q951" i="37"/>
  <c r="Q952" i="37"/>
  <c r="Q953" i="37"/>
  <c r="Q954" i="37"/>
  <c r="Q955" i="37"/>
  <c r="Q956" i="37"/>
  <c r="Q957" i="37"/>
  <c r="Q958" i="37"/>
  <c r="Q959" i="37"/>
  <c r="Q960" i="37"/>
  <c r="Q961" i="37"/>
  <c r="Q962" i="37"/>
  <c r="Q963" i="37"/>
  <c r="Q964" i="37"/>
  <c r="Q965" i="37"/>
  <c r="Q966" i="37"/>
  <c r="Q967" i="37"/>
  <c r="Q968" i="37"/>
  <c r="Q969" i="37"/>
  <c r="Q970" i="37"/>
  <c r="Q971" i="37"/>
  <c r="Q972" i="37"/>
  <c r="Q973" i="37"/>
  <c r="Q974" i="37"/>
  <c r="Q975" i="37"/>
  <c r="Q976" i="37"/>
  <c r="Q977" i="37"/>
  <c r="Q978" i="37"/>
  <c r="Q979" i="37"/>
  <c r="Q980" i="37"/>
  <c r="Q981" i="37"/>
  <c r="Q982" i="37"/>
  <c r="Q983" i="37"/>
  <c r="Q984" i="37"/>
  <c r="Q985" i="37"/>
  <c r="Q986" i="37"/>
  <c r="Q987" i="37"/>
  <c r="Q988" i="37"/>
  <c r="Q989" i="37"/>
  <c r="Q990" i="37"/>
  <c r="Q991" i="37"/>
  <c r="Q992" i="37"/>
  <c r="Q993" i="37"/>
  <c r="Q994" i="37"/>
  <c r="Q995" i="37"/>
  <c r="Q996" i="37"/>
  <c r="Q997" i="37"/>
  <c r="Q998" i="37"/>
  <c r="Q999" i="37"/>
  <c r="Q1000" i="37"/>
  <c r="Q1001" i="37"/>
  <c r="Q1002" i="37"/>
  <c r="Q1003" i="37"/>
  <c r="Q1004" i="37"/>
  <c r="Q1005" i="37"/>
  <c r="Q1006" i="37"/>
  <c r="Q1007" i="37"/>
  <c r="Q1008" i="37"/>
  <c r="Q1009" i="37"/>
  <c r="Q1010" i="37"/>
  <c r="Q1011" i="37"/>
  <c r="Q1012" i="37"/>
  <c r="Q1013" i="37"/>
  <c r="Q1014" i="37"/>
  <c r="Q1015" i="37"/>
  <c r="Q1016" i="37"/>
  <c r="Q1017" i="37"/>
  <c r="Q1018" i="37"/>
  <c r="Q1019" i="37"/>
  <c r="Q1020" i="37"/>
  <c r="Q1021" i="37"/>
  <c r="Q1022" i="37"/>
  <c r="Q1023" i="37"/>
  <c r="Q1024" i="37"/>
  <c r="Q1025" i="37"/>
  <c r="Q1026" i="37"/>
  <c r="Q1027" i="37"/>
  <c r="Q1028" i="37"/>
  <c r="Q1029" i="37"/>
  <c r="Q1030" i="37"/>
  <c r="Q1031" i="37"/>
  <c r="Q1032" i="37"/>
  <c r="Q1033" i="37"/>
  <c r="Q1034" i="37"/>
  <c r="Q1035" i="37"/>
  <c r="Q1036" i="37"/>
  <c r="Q1037" i="37"/>
  <c r="Q1038" i="37"/>
  <c r="Q1039" i="37"/>
  <c r="Q1040" i="37"/>
  <c r="Q1041" i="37"/>
  <c r="Q1042" i="37"/>
  <c r="Q1043" i="37"/>
  <c r="Q1044" i="37"/>
  <c r="Q1045" i="37"/>
  <c r="Q1046" i="37"/>
  <c r="Q1047" i="37"/>
  <c r="Q1048" i="37"/>
  <c r="Q1049" i="37"/>
  <c r="Q1050" i="37"/>
  <c r="Q1051" i="37"/>
  <c r="Q1052" i="37"/>
  <c r="Q1053" i="37"/>
  <c r="Q1054" i="37"/>
  <c r="Q1055" i="37"/>
  <c r="Q1056" i="37"/>
  <c r="Q1057" i="37"/>
  <c r="Q1058" i="37"/>
  <c r="Q1059" i="37"/>
  <c r="Q1060" i="37"/>
  <c r="Q1061" i="37"/>
  <c r="Q1062" i="37"/>
  <c r="Q1063" i="37"/>
  <c r="Q1064" i="37"/>
  <c r="Q1065" i="37"/>
  <c r="Q1066" i="37"/>
  <c r="Q1067" i="37"/>
  <c r="Q1068" i="37"/>
  <c r="Q1069" i="37"/>
  <c r="Q1070" i="37"/>
  <c r="Q1071" i="37"/>
  <c r="Q1072" i="37"/>
  <c r="Q1073" i="37"/>
  <c r="Q1074" i="37"/>
  <c r="Q1075" i="37"/>
  <c r="Q1076" i="37"/>
  <c r="Q1077" i="37"/>
  <c r="Q1078" i="37"/>
  <c r="Q1079" i="37"/>
  <c r="Q1080" i="37"/>
  <c r="Q1081" i="37"/>
  <c r="Q1082" i="37"/>
  <c r="Q1083" i="37"/>
  <c r="Q1084" i="37"/>
  <c r="Q1085" i="37"/>
  <c r="Q1086" i="37"/>
  <c r="Q1087" i="37"/>
  <c r="Q1088" i="37"/>
  <c r="Q1089" i="37"/>
  <c r="Q1090" i="37"/>
  <c r="Q1091" i="37"/>
  <c r="Q1092" i="37"/>
  <c r="Q1093" i="37"/>
  <c r="Q1094" i="37"/>
  <c r="Q1095" i="37"/>
  <c r="Q1096" i="37"/>
  <c r="Q1097" i="37"/>
  <c r="Q1098" i="37"/>
  <c r="Q1099" i="37"/>
  <c r="Q1100" i="37"/>
  <c r="Q1101" i="37"/>
  <c r="Q1102" i="37"/>
  <c r="Q1103" i="37"/>
  <c r="Q1104" i="37"/>
  <c r="Q1105" i="37"/>
  <c r="Q1106" i="37"/>
  <c r="Q1107" i="37"/>
  <c r="Q1108" i="37"/>
  <c r="Q1109" i="37"/>
  <c r="Q1110" i="37"/>
  <c r="Q1111" i="37"/>
  <c r="Q1112" i="37"/>
  <c r="Q1113" i="37"/>
  <c r="Q1114" i="37"/>
  <c r="Q1115" i="37"/>
  <c r="Q1116" i="37"/>
  <c r="Q1117" i="37"/>
  <c r="Q1118" i="37"/>
  <c r="Q1119" i="37"/>
  <c r="Q1120" i="37"/>
  <c r="Q1121" i="37"/>
  <c r="Q1122" i="37"/>
  <c r="Q1123" i="37"/>
  <c r="Q1124" i="37"/>
  <c r="Q1125" i="37"/>
  <c r="Q1126" i="37"/>
  <c r="Q1127" i="37"/>
  <c r="Q1128" i="37"/>
  <c r="Q1129" i="37"/>
  <c r="Q1130" i="37"/>
  <c r="Q1131" i="37"/>
  <c r="Q1132" i="37"/>
  <c r="Q1133" i="37"/>
  <c r="Q1134" i="37"/>
  <c r="Q1135" i="37"/>
  <c r="Q1136" i="37"/>
  <c r="Q1137" i="37"/>
  <c r="Q1138" i="37"/>
  <c r="Q1139" i="37"/>
  <c r="Q1140" i="37"/>
  <c r="Q1141" i="37"/>
  <c r="Q1142" i="37"/>
  <c r="Q1143" i="37"/>
  <c r="Q1144" i="37"/>
  <c r="Q1145" i="37"/>
  <c r="Q1146" i="37"/>
  <c r="Q1147" i="37"/>
  <c r="Q1148" i="37"/>
  <c r="Q1149" i="37"/>
  <c r="Q1150" i="37"/>
  <c r="Q1151" i="37"/>
  <c r="Q1152" i="37"/>
  <c r="Q1153" i="37"/>
  <c r="Q1154" i="37"/>
  <c r="Q1155" i="37"/>
  <c r="Q1156" i="37"/>
  <c r="Q1157" i="37"/>
  <c r="Q1158" i="37"/>
  <c r="Q1159" i="37"/>
  <c r="Q1160" i="37"/>
  <c r="Q1161" i="37"/>
  <c r="Q1162" i="37"/>
  <c r="Q1163" i="37"/>
  <c r="Q1164" i="37"/>
  <c r="Q1165" i="37"/>
  <c r="Q1166" i="37"/>
  <c r="Q1167" i="37"/>
  <c r="Q1168" i="37"/>
  <c r="Q1169" i="37"/>
  <c r="Q1170" i="37"/>
  <c r="Q1171" i="37"/>
  <c r="Q1172" i="37"/>
  <c r="Q1173" i="37"/>
  <c r="Q1174" i="37"/>
  <c r="Q1175" i="37"/>
  <c r="Q1176" i="37"/>
  <c r="Q1177" i="37"/>
  <c r="Q1178" i="37"/>
  <c r="Q1179" i="37"/>
  <c r="Q1180" i="37"/>
  <c r="Q1181" i="37"/>
  <c r="Q1182" i="37"/>
  <c r="Q1183" i="37"/>
  <c r="Q1184" i="37"/>
  <c r="Q1185" i="37"/>
  <c r="Q1186" i="37"/>
  <c r="Q1187" i="37"/>
  <c r="Q1188" i="37"/>
  <c r="Q1189" i="37"/>
  <c r="Q1190" i="37"/>
  <c r="Q1191" i="37"/>
  <c r="Q1192" i="37"/>
  <c r="Q1193" i="37"/>
  <c r="Q1194" i="37"/>
  <c r="Q1195" i="37"/>
  <c r="Q1196" i="37"/>
  <c r="Q1197" i="37"/>
  <c r="Q1198" i="37"/>
  <c r="Q1199" i="37"/>
  <c r="Q1200" i="37"/>
  <c r="Q1201" i="37"/>
  <c r="Q1202" i="37"/>
  <c r="Q1203" i="37"/>
  <c r="Q1204" i="37"/>
  <c r="Q1205" i="37"/>
  <c r="Q1206" i="37"/>
  <c r="Q1207" i="37"/>
  <c r="Q1208" i="37"/>
  <c r="Q1209" i="37"/>
  <c r="Q1210" i="37"/>
  <c r="Q1211" i="37"/>
  <c r="Q1212" i="37"/>
  <c r="Q1213" i="37"/>
  <c r="Q1214" i="37"/>
  <c r="Q1215" i="37"/>
  <c r="Q1216" i="37"/>
  <c r="Q1217" i="37"/>
  <c r="Q1218" i="37"/>
  <c r="Q1219" i="37"/>
  <c r="Q1220" i="37"/>
  <c r="Q1221" i="37"/>
  <c r="Q1222" i="37"/>
  <c r="Q1223" i="37"/>
  <c r="Q1224" i="37"/>
  <c r="Q1225" i="37"/>
  <c r="Q1226" i="37"/>
  <c r="Q1227" i="37"/>
  <c r="Q1228" i="37"/>
  <c r="Q1229" i="37"/>
  <c r="Q1230" i="37"/>
  <c r="Q1231" i="37"/>
  <c r="Q1232" i="37"/>
  <c r="Q1233" i="37"/>
  <c r="Q1234" i="37"/>
  <c r="Q1235" i="37"/>
  <c r="Q1236" i="37"/>
  <c r="Q1237" i="37"/>
  <c r="Q1238" i="37"/>
  <c r="Q1239" i="37"/>
  <c r="Q1240" i="37"/>
  <c r="Q1241" i="37"/>
  <c r="Q1242" i="37"/>
  <c r="Q1243" i="37"/>
  <c r="Q1244" i="37"/>
  <c r="Q1245" i="37"/>
  <c r="Q1246" i="37"/>
  <c r="Q1247" i="37"/>
  <c r="Q1248" i="37"/>
  <c r="Q1249" i="37"/>
  <c r="Q1250" i="37"/>
  <c r="Q1251" i="37"/>
  <c r="Q1252" i="37"/>
  <c r="Q1253" i="37"/>
  <c r="Q1254" i="37"/>
  <c r="Q1255" i="37"/>
  <c r="Q1256" i="37"/>
  <c r="Q1257" i="37"/>
  <c r="Q1258" i="37"/>
  <c r="Q1259" i="37"/>
  <c r="Q1260" i="37"/>
  <c r="Q1261" i="37"/>
  <c r="Q1262" i="37"/>
  <c r="Q1263" i="37"/>
  <c r="Q1264" i="37"/>
  <c r="Q1265" i="37"/>
  <c r="Q1266" i="37"/>
  <c r="Q1267" i="37"/>
  <c r="Q1268" i="37"/>
  <c r="Q1269" i="37"/>
  <c r="Q1270" i="37"/>
  <c r="Q1271" i="37"/>
  <c r="Q1272" i="37"/>
  <c r="Q1273" i="37"/>
  <c r="Q1274" i="37"/>
  <c r="Q1275" i="37"/>
  <c r="Q1276" i="37"/>
  <c r="Q1277" i="37"/>
  <c r="Q1278" i="37"/>
  <c r="Q1279" i="37"/>
  <c r="Q1280" i="37"/>
  <c r="Q1281" i="37"/>
  <c r="Q1282" i="37"/>
  <c r="Q1283" i="37"/>
  <c r="Q1284" i="37"/>
  <c r="Q1285" i="37"/>
  <c r="Q1286" i="37"/>
  <c r="Q1287" i="37"/>
  <c r="Q1288" i="37"/>
  <c r="Q1289" i="37"/>
  <c r="Q1290" i="37"/>
  <c r="Q1291" i="37"/>
  <c r="Q1292" i="37"/>
  <c r="Q1293" i="37"/>
  <c r="Q1294" i="37"/>
  <c r="Q1295" i="37"/>
  <c r="Q1296" i="37"/>
  <c r="Q1297" i="37"/>
  <c r="Q1298" i="37"/>
  <c r="Q1299" i="37"/>
  <c r="Q1300" i="37"/>
  <c r="Q1301" i="37"/>
  <c r="Q1302" i="37"/>
  <c r="Q1303" i="37"/>
  <c r="Q1304" i="37"/>
  <c r="Q1305" i="37"/>
  <c r="Q1306" i="37"/>
  <c r="Q1307" i="37"/>
  <c r="Q1308" i="37"/>
  <c r="Q1309" i="37"/>
  <c r="Q1310" i="37"/>
  <c r="Q1311" i="37"/>
  <c r="Q1312" i="37"/>
  <c r="Q1313" i="37"/>
  <c r="Q1314" i="37"/>
  <c r="Q1315" i="37"/>
  <c r="Q1316" i="37"/>
  <c r="Q1317" i="37"/>
  <c r="Q1318" i="37"/>
  <c r="Q1319" i="37"/>
  <c r="Q1320" i="37"/>
  <c r="Q1321" i="37"/>
  <c r="Q1322" i="37"/>
  <c r="Q1323" i="37"/>
  <c r="Q1324" i="37"/>
  <c r="Q1325" i="37"/>
  <c r="Q1326" i="37"/>
  <c r="Q1327" i="37"/>
  <c r="Q1328" i="37"/>
  <c r="Q1329" i="37"/>
  <c r="Q1330" i="37"/>
  <c r="Q1331" i="37"/>
  <c r="Q1332" i="37"/>
  <c r="Q1333" i="37"/>
  <c r="Q1334" i="37"/>
  <c r="Q1335" i="37"/>
  <c r="Q1336" i="37"/>
  <c r="Q1337" i="37"/>
  <c r="Q1338" i="37"/>
  <c r="Q1339" i="37"/>
  <c r="Q1340" i="37"/>
  <c r="Q1341" i="37"/>
  <c r="Q1342" i="37"/>
  <c r="Q1343" i="37"/>
  <c r="Q1344" i="37"/>
  <c r="Q1345" i="37"/>
  <c r="Q1346" i="37"/>
  <c r="Q1347" i="37"/>
  <c r="Q1348" i="37"/>
  <c r="Q1349" i="37"/>
  <c r="Q1350" i="37"/>
  <c r="Q1351" i="37"/>
  <c r="Q1352" i="37"/>
  <c r="Q1353" i="37"/>
  <c r="Q1354" i="37"/>
  <c r="Q1355" i="37"/>
  <c r="Q1356" i="37"/>
  <c r="Q1357" i="37"/>
  <c r="Q1358" i="37"/>
  <c r="Q1359" i="37"/>
  <c r="Q1360" i="37"/>
  <c r="Q1361" i="37"/>
  <c r="Q1362" i="37"/>
  <c r="Q1363" i="37"/>
  <c r="Q1364" i="37"/>
  <c r="Q1365" i="37"/>
  <c r="Q1366" i="37"/>
  <c r="Q1367" i="37"/>
  <c r="Q1368" i="37"/>
  <c r="Q1369" i="37"/>
  <c r="Q1370" i="37"/>
  <c r="Q1371" i="37"/>
  <c r="Q1372" i="37"/>
  <c r="Q1373" i="37"/>
  <c r="Q1374" i="37"/>
  <c r="Q1375" i="37"/>
  <c r="Q1376" i="37"/>
  <c r="Q1377" i="37"/>
  <c r="Q1378" i="37"/>
  <c r="Q1379" i="37"/>
  <c r="Q1380" i="37"/>
  <c r="Q1381" i="37"/>
  <c r="Q1382" i="37"/>
  <c r="Q1383" i="37"/>
  <c r="Q1384" i="37"/>
  <c r="Q1385" i="37"/>
  <c r="Q1386" i="37"/>
  <c r="Q1387" i="37"/>
  <c r="Q1388" i="37"/>
  <c r="Q1389" i="37"/>
  <c r="Q1390" i="37"/>
  <c r="Q1391" i="37"/>
  <c r="Q1392" i="37"/>
  <c r="Q1393" i="37"/>
  <c r="Q1394" i="37"/>
  <c r="Q1395" i="37"/>
  <c r="Q1396" i="37"/>
  <c r="Q1397" i="37"/>
  <c r="Q1398" i="37"/>
  <c r="Q1399" i="37"/>
  <c r="Q1400" i="37"/>
  <c r="Q1401" i="37"/>
  <c r="Q1402" i="37"/>
  <c r="Q1403" i="37"/>
  <c r="Q1404" i="37"/>
  <c r="Q1405" i="37"/>
  <c r="Q1406" i="37"/>
  <c r="Q1407" i="37"/>
  <c r="Q1408" i="37"/>
  <c r="Q1409" i="37"/>
  <c r="Q1410" i="37"/>
  <c r="Q1411" i="37"/>
  <c r="Q1412" i="37"/>
  <c r="Q1413" i="37"/>
  <c r="Q1414" i="37"/>
  <c r="Q1415" i="37"/>
  <c r="Q1416" i="37"/>
  <c r="Q1417" i="37"/>
  <c r="Q1418" i="37"/>
  <c r="Q1419" i="37"/>
  <c r="Q1420" i="37"/>
  <c r="Q1421" i="37"/>
  <c r="Q1422" i="37"/>
  <c r="Q1423" i="37"/>
  <c r="Q1424" i="37"/>
  <c r="Q1425" i="37"/>
  <c r="Q1426" i="37"/>
  <c r="Q1427" i="37"/>
  <c r="Q1428" i="37"/>
  <c r="Q1429" i="37"/>
  <c r="Q1430" i="37"/>
  <c r="Q1431" i="37"/>
  <c r="Q1432" i="37"/>
  <c r="Q1433" i="37"/>
  <c r="Q1434" i="37"/>
  <c r="Q1435" i="37"/>
  <c r="Q1436" i="37"/>
  <c r="Q1437" i="37"/>
  <c r="Q1438" i="37"/>
  <c r="Q1439" i="37"/>
  <c r="Q1440" i="37"/>
  <c r="Q1441" i="37"/>
  <c r="Q1442" i="37"/>
  <c r="Q1443" i="37"/>
  <c r="Q1444" i="37"/>
  <c r="Q1445" i="37"/>
  <c r="Q1446" i="37"/>
  <c r="Q1447" i="37"/>
  <c r="Q1448" i="37"/>
  <c r="Q1449" i="37"/>
  <c r="Q1450" i="37"/>
  <c r="Q1451" i="37"/>
  <c r="Q1452" i="37"/>
  <c r="Q1453" i="37"/>
  <c r="Q1454" i="37"/>
  <c r="Q1455" i="37"/>
  <c r="Q1456" i="37"/>
  <c r="Q1457" i="37"/>
  <c r="Q1458" i="37"/>
  <c r="Q1459" i="37"/>
  <c r="Q1460" i="37"/>
  <c r="Q1461" i="37"/>
  <c r="Q1462" i="37"/>
  <c r="Q1463" i="37"/>
  <c r="Q1464" i="37"/>
  <c r="Q1465" i="37"/>
  <c r="Q1466" i="37"/>
  <c r="Q1467" i="37"/>
  <c r="Q1468" i="37"/>
  <c r="Q1469" i="37"/>
  <c r="Q1470" i="37"/>
  <c r="Q1471" i="37"/>
  <c r="Q1472" i="37"/>
  <c r="Q1473" i="37"/>
  <c r="Q1474" i="37"/>
  <c r="Q1475" i="37"/>
  <c r="Q1476" i="37"/>
  <c r="Q1477" i="37"/>
  <c r="Q1478" i="37"/>
  <c r="Q1479" i="37"/>
  <c r="Q1480" i="37"/>
  <c r="Q1481" i="37"/>
  <c r="Q1482" i="37"/>
  <c r="Q1483" i="37"/>
  <c r="Q1484" i="37"/>
  <c r="Q1485" i="37"/>
  <c r="Q1486" i="37"/>
  <c r="Q1487" i="37"/>
  <c r="Q1488" i="37"/>
  <c r="Q1489" i="37"/>
  <c r="Q1490" i="37"/>
  <c r="Q1491" i="37"/>
  <c r="Q1492" i="37"/>
  <c r="Q1493" i="37"/>
  <c r="Q1494" i="37"/>
  <c r="Q1495" i="37"/>
  <c r="Q1496" i="37"/>
  <c r="Q1497" i="37"/>
  <c r="Q1498" i="37"/>
  <c r="Q1499" i="37"/>
  <c r="Q1500" i="37"/>
  <c r="Q1501" i="37"/>
  <c r="Q1502" i="37"/>
  <c r="Q1503" i="37"/>
  <c r="Q1504" i="37"/>
  <c r="Q1505" i="37"/>
  <c r="Q1506" i="37"/>
  <c r="Q1507" i="37"/>
  <c r="Q1508" i="37"/>
  <c r="Q1509" i="37"/>
  <c r="Q1510" i="37"/>
  <c r="Q1511" i="37"/>
  <c r="Q1512" i="37"/>
  <c r="Q1513" i="37"/>
  <c r="Q1514" i="37"/>
  <c r="Q1515" i="37"/>
  <c r="Q1516" i="37"/>
  <c r="Q1517" i="37"/>
  <c r="Q1518" i="37"/>
  <c r="Q1519" i="37"/>
  <c r="Q1520" i="37"/>
  <c r="Q1521" i="37"/>
  <c r="Q1522" i="37"/>
  <c r="Q1523" i="37"/>
  <c r="Q1524" i="37"/>
  <c r="Q1525" i="37"/>
  <c r="Q1526" i="37"/>
  <c r="Q1527" i="37"/>
  <c r="Q1528" i="37"/>
  <c r="Q1529" i="37"/>
  <c r="Q1530" i="37"/>
  <c r="Q1531" i="37"/>
  <c r="Q1532" i="37"/>
  <c r="Q1533" i="37"/>
  <c r="Q1534" i="37"/>
  <c r="Q1535" i="37"/>
  <c r="Q1536" i="37"/>
  <c r="Q1537" i="37"/>
  <c r="Q1538" i="37"/>
  <c r="Q1539" i="37"/>
  <c r="Q1540" i="37"/>
  <c r="Q1541" i="37"/>
  <c r="Q1542" i="37"/>
  <c r="Q1543" i="37"/>
  <c r="Q1544" i="37"/>
  <c r="Q1545" i="37"/>
  <c r="Q1546" i="37"/>
  <c r="Q1547" i="37"/>
  <c r="Q1548" i="37"/>
  <c r="Q1549" i="37"/>
  <c r="Q1550" i="37"/>
  <c r="Q1551" i="37"/>
  <c r="Q1552" i="37"/>
  <c r="Q1553" i="37"/>
  <c r="Q1554" i="37"/>
  <c r="Q1555" i="37"/>
  <c r="Q1556" i="37"/>
  <c r="Q1557" i="37"/>
  <c r="Q1558" i="37"/>
  <c r="Q1559" i="37"/>
  <c r="Q1560" i="37"/>
  <c r="Q1561" i="37"/>
  <c r="Q1562" i="37"/>
  <c r="Q1563" i="37"/>
  <c r="Q1564" i="37"/>
  <c r="Q1565" i="37"/>
  <c r="Q1566" i="37"/>
  <c r="Q1567" i="37"/>
  <c r="Q1568" i="37"/>
  <c r="Q1569" i="37"/>
  <c r="Q1570" i="37"/>
  <c r="Q1571" i="37"/>
  <c r="Q1572" i="37"/>
  <c r="Q1573" i="37"/>
  <c r="Q1574" i="37"/>
  <c r="Q1575" i="37"/>
  <c r="Q1576" i="37"/>
  <c r="Q1577" i="37"/>
  <c r="Q1578" i="37"/>
  <c r="Q1579" i="37"/>
  <c r="Q1580" i="37"/>
  <c r="Q1581" i="37"/>
  <c r="Q1582" i="37"/>
  <c r="Q1583" i="37"/>
  <c r="Q1584" i="37"/>
  <c r="Q1585" i="37"/>
  <c r="Q1586" i="37"/>
  <c r="Q1587" i="37"/>
  <c r="Q1588" i="37"/>
  <c r="Q1589" i="37"/>
  <c r="Q1590" i="37"/>
  <c r="Q1591" i="37"/>
  <c r="Q1592" i="37"/>
  <c r="Q1593" i="37"/>
  <c r="Q1594" i="37"/>
  <c r="Q1595" i="37"/>
  <c r="Q1596" i="37"/>
  <c r="Q1597" i="37"/>
  <c r="Q1598" i="37"/>
  <c r="Q1599" i="37"/>
  <c r="Q1600" i="37"/>
  <c r="Q1601" i="37"/>
  <c r="Q1602" i="37"/>
  <c r="Q1603" i="37"/>
  <c r="Q1604" i="37"/>
  <c r="Q1605" i="37"/>
  <c r="Q1606" i="37"/>
  <c r="Q1607" i="37"/>
  <c r="Q1608" i="37"/>
  <c r="Q1609" i="37"/>
  <c r="Q1610" i="37"/>
  <c r="Q1611" i="37"/>
  <c r="Q1612" i="37"/>
  <c r="Q1613" i="37"/>
  <c r="Q1614" i="37"/>
  <c r="Q1615" i="37"/>
  <c r="Q1616" i="37"/>
  <c r="Q1617" i="37"/>
  <c r="Q1618" i="37"/>
  <c r="Q1619" i="37"/>
  <c r="Q1620" i="37"/>
  <c r="Q1621" i="37"/>
  <c r="Q1622" i="37"/>
  <c r="Q1623" i="37"/>
  <c r="Q1624" i="37"/>
  <c r="Q1625" i="37"/>
  <c r="Q1626" i="37"/>
  <c r="Q1627" i="37"/>
  <c r="Q1628" i="37"/>
  <c r="Q1629" i="37"/>
  <c r="Q1630" i="37"/>
  <c r="Q1631" i="37"/>
  <c r="Q1632" i="37"/>
  <c r="Q1633" i="37"/>
  <c r="Q1634" i="37"/>
  <c r="Q1635" i="37"/>
  <c r="Q1636" i="37"/>
  <c r="Q1637" i="37"/>
  <c r="Q1638" i="37"/>
  <c r="Q1639" i="37"/>
  <c r="Q1640" i="37"/>
  <c r="Q1641" i="37"/>
  <c r="Q1642" i="37"/>
  <c r="Q1643" i="37"/>
  <c r="Q1644" i="37"/>
  <c r="Q1645" i="37"/>
  <c r="Q1646" i="37"/>
  <c r="Q1647" i="37"/>
  <c r="Q1648" i="37"/>
  <c r="Q1649" i="37"/>
  <c r="Q1650" i="37"/>
  <c r="Q1651" i="37"/>
  <c r="Q1652" i="37"/>
  <c r="Q1653" i="37"/>
  <c r="Q1654" i="37"/>
  <c r="Q1655" i="37"/>
  <c r="Q1656" i="37"/>
  <c r="Q1657" i="37"/>
  <c r="Q1658" i="37"/>
  <c r="Q5" i="37"/>
  <c r="M259" i="39"/>
  <c r="M223" i="39"/>
  <c r="M337" i="39"/>
  <c r="M247" i="39"/>
  <c r="M313" i="39"/>
  <c r="M26" i="39"/>
  <c r="M148" i="39"/>
  <c r="M315" i="39"/>
  <c r="M87" i="39"/>
  <c r="M232" i="39"/>
  <c r="M328" i="39"/>
  <c r="M281" i="39"/>
  <c r="M124" i="39"/>
  <c r="M288" i="39"/>
  <c r="M141" i="39"/>
  <c r="M332" i="39"/>
  <c r="M261" i="39"/>
  <c r="M264" i="39"/>
  <c r="M295" i="39"/>
  <c r="M329" i="39"/>
  <c r="M44" i="39"/>
  <c r="M246" i="39"/>
  <c r="M324" i="39"/>
  <c r="M136" i="39"/>
  <c r="M222" i="39"/>
  <c r="M325" i="39"/>
  <c r="M194" i="39"/>
  <c r="M368" i="39"/>
  <c r="M201" i="39"/>
  <c r="M165" i="39"/>
  <c r="M254" i="39"/>
  <c r="M342" i="39"/>
  <c r="M361" i="39"/>
  <c r="M321" i="39"/>
  <c r="M128" i="39"/>
  <c r="M214" i="39"/>
  <c r="M341" i="39"/>
  <c r="M357" i="39"/>
  <c r="M245" i="39"/>
  <c r="M235" i="39"/>
  <c r="M262" i="39"/>
  <c r="M111" i="39"/>
  <c r="M356" i="39"/>
  <c r="M116" i="39"/>
  <c r="M338" i="39"/>
  <c r="M267" i="39"/>
  <c r="M161" i="39"/>
  <c r="M123" i="39"/>
  <c r="M191" i="39"/>
  <c r="M268" i="39"/>
  <c r="M327" i="39"/>
  <c r="M183" i="39"/>
  <c r="M304" i="39"/>
  <c r="M202" i="39"/>
  <c r="M102" i="39"/>
  <c r="M51" i="39"/>
  <c r="M317" i="39"/>
  <c r="M143" i="39"/>
  <c r="M346" i="39"/>
  <c r="M263" i="39"/>
  <c r="M132" i="39"/>
  <c r="M292" i="39"/>
  <c r="N259" i="39"/>
  <c r="N223" i="39"/>
  <c r="N337" i="39"/>
  <c r="N247" i="39"/>
  <c r="N313" i="39"/>
  <c r="N26" i="39"/>
  <c r="N148" i="39"/>
  <c r="N315" i="39"/>
  <c r="N87" i="39"/>
  <c r="N232" i="39"/>
  <c r="N328" i="39"/>
  <c r="N281" i="39"/>
  <c r="N124" i="39"/>
  <c r="N288" i="39"/>
  <c r="N141" i="39"/>
  <c r="N332" i="39"/>
  <c r="N261" i="39"/>
  <c r="N264" i="39"/>
  <c r="N295" i="39"/>
  <c r="N329" i="39"/>
  <c r="N44" i="39"/>
  <c r="N246" i="39"/>
  <c r="N324" i="39"/>
  <c r="N136" i="39"/>
  <c r="N222" i="39"/>
  <c r="N325" i="39"/>
  <c r="N194" i="39"/>
  <c r="N368" i="39"/>
  <c r="N201" i="39"/>
  <c r="N165" i="39"/>
  <c r="N254" i="39"/>
  <c r="N342" i="39"/>
  <c r="N361" i="39"/>
  <c r="N321" i="39"/>
  <c r="N128" i="39"/>
  <c r="N214" i="39"/>
  <c r="N341" i="39"/>
  <c r="N357" i="39"/>
  <c r="N245" i="39"/>
  <c r="N235" i="39"/>
  <c r="N262" i="39"/>
  <c r="N111" i="39"/>
  <c r="N356" i="39"/>
  <c r="N116" i="39"/>
  <c r="N338" i="39"/>
  <c r="N267" i="39"/>
  <c r="N161" i="39"/>
  <c r="N123" i="39"/>
  <c r="N191" i="39"/>
  <c r="N268" i="39"/>
  <c r="N327" i="39"/>
  <c r="N183" i="39"/>
  <c r="N304" i="39"/>
  <c r="N202" i="39"/>
  <c r="N102" i="39"/>
  <c r="N51" i="39"/>
  <c r="N317" i="39"/>
  <c r="N143" i="39"/>
  <c r="N346" i="39"/>
  <c r="N263" i="39"/>
  <c r="N132" i="39"/>
  <c r="N292" i="39"/>
  <c r="O259" i="39"/>
  <c r="O223" i="39"/>
  <c r="O337" i="39"/>
  <c r="O247" i="39"/>
  <c r="O313" i="39"/>
  <c r="O26" i="39"/>
  <c r="O148" i="39"/>
  <c r="O315" i="39"/>
  <c r="O87" i="39"/>
  <c r="O232" i="39"/>
  <c r="O328" i="39"/>
  <c r="O281" i="39"/>
  <c r="O124" i="39"/>
  <c r="O288" i="39"/>
  <c r="O141" i="39"/>
  <c r="O332" i="39"/>
  <c r="O261" i="39"/>
  <c r="O264" i="39"/>
  <c r="O295" i="39"/>
  <c r="O329" i="39"/>
  <c r="O44" i="39"/>
  <c r="O246" i="39"/>
  <c r="O324" i="39"/>
  <c r="O136" i="39"/>
  <c r="O222" i="39"/>
  <c r="O325" i="39"/>
  <c r="O194" i="39"/>
  <c r="O368" i="39"/>
  <c r="O201" i="39"/>
  <c r="O165" i="39"/>
  <c r="O254" i="39"/>
  <c r="O342" i="39"/>
  <c r="O361" i="39"/>
  <c r="O321" i="39"/>
  <c r="O128" i="39"/>
  <c r="O214" i="39"/>
  <c r="O341" i="39"/>
  <c r="O357" i="39"/>
  <c r="O245" i="39"/>
  <c r="O235" i="39"/>
  <c r="O262" i="39"/>
  <c r="O111" i="39"/>
  <c r="O356" i="39"/>
  <c r="O116" i="39"/>
  <c r="O338" i="39"/>
  <c r="O267" i="39"/>
  <c r="O161" i="39"/>
  <c r="O123" i="39"/>
  <c r="O191" i="39"/>
  <c r="O268" i="39"/>
  <c r="O327" i="39"/>
  <c r="O183" i="39"/>
  <c r="O304" i="39"/>
  <c r="O202" i="39"/>
  <c r="O102" i="39"/>
  <c r="O51" i="39"/>
  <c r="O317" i="39"/>
  <c r="O143" i="39"/>
  <c r="O346" i="39"/>
  <c r="O263" i="39"/>
  <c r="O132" i="39"/>
  <c r="O292" i="39"/>
  <c r="D80" i="62"/>
  <c r="A80" i="62"/>
  <c r="A29" i="62"/>
  <c r="D29" i="62"/>
  <c r="A28" i="62"/>
  <c r="D28" i="62"/>
  <c r="A27" i="62"/>
  <c r="D27" i="62"/>
  <c r="A68" i="62"/>
  <c r="A62" i="62"/>
  <c r="A67" i="62"/>
  <c r="A59" i="62"/>
  <c r="A60" i="62"/>
  <c r="A61" i="62"/>
  <c r="A66" i="62"/>
  <c r="A65" i="62"/>
  <c r="A64" i="62"/>
  <c r="A63" i="62"/>
  <c r="A106" i="62"/>
  <c r="A105" i="62"/>
  <c r="A111" i="62"/>
  <c r="A104" i="62"/>
  <c r="A102" i="62"/>
  <c r="A109" i="62"/>
  <c r="A108" i="62"/>
  <c r="A103" i="62"/>
  <c r="A107" i="62"/>
  <c r="A234" i="62"/>
  <c r="A227" i="62"/>
  <c r="A226" i="62"/>
  <c r="A233" i="62"/>
  <c r="A232" i="62"/>
  <c r="A224" i="62"/>
  <c r="A231" i="62"/>
  <c r="A230" i="62"/>
  <c r="A229" i="62"/>
  <c r="A228" i="62"/>
  <c r="A225" i="62"/>
  <c r="A223" i="62"/>
  <c r="A220" i="62"/>
  <c r="A221" i="62"/>
  <c r="A222" i="62"/>
  <c r="A219" i="62"/>
  <c r="A211" i="62"/>
  <c r="A215" i="62"/>
  <c r="A213" i="62"/>
  <c r="A214" i="62"/>
  <c r="A218" i="62"/>
  <c r="A217" i="62"/>
  <c r="A216" i="62"/>
  <c r="A212" i="62"/>
  <c r="A165" i="62"/>
  <c r="A164" i="62"/>
  <c r="A163" i="62"/>
  <c r="A162" i="62"/>
  <c r="D1423" i="13"/>
  <c r="E1423" i="13"/>
  <c r="G1423" i="13"/>
  <c r="H1423" i="13"/>
  <c r="I1423" i="13"/>
  <c r="J1423" i="13"/>
  <c r="K1423" i="13"/>
  <c r="L1423" i="13"/>
  <c r="M1423" i="13"/>
  <c r="N1423" i="13"/>
  <c r="A1423" i="13"/>
  <c r="A46" i="62"/>
  <c r="A58" i="62"/>
  <c r="A57" i="62"/>
  <c r="A56" i="62"/>
  <c r="A55" i="62"/>
  <c r="A47" i="62"/>
  <c r="A54" i="62"/>
  <c r="A53" i="62"/>
  <c r="A52" i="62"/>
  <c r="A51" i="62"/>
  <c r="A50" i="62"/>
  <c r="A49" i="62"/>
  <c r="A48" i="62"/>
  <c r="A31" i="62"/>
  <c r="A30" i="62"/>
  <c r="A25" i="62"/>
  <c r="A24" i="62"/>
  <c r="A26" i="62"/>
  <c r="A247" i="62" l="1"/>
  <c r="A235" i="62"/>
  <c r="A246" i="62"/>
  <c r="A245" i="62"/>
  <c r="A236" i="62"/>
  <c r="A244" i="62"/>
  <c r="A243" i="62"/>
  <c r="A242" i="62"/>
  <c r="A241" i="62"/>
  <c r="A240" i="62"/>
  <c r="A239" i="62"/>
  <c r="A238" i="62"/>
  <c r="A237" i="62"/>
  <c r="A183" i="62"/>
  <c r="A101" i="62"/>
  <c r="A92" i="62"/>
  <c r="A100" i="62"/>
  <c r="A99" i="62"/>
  <c r="A98" i="62"/>
  <c r="A97" i="62"/>
  <c r="A96" i="62"/>
  <c r="A95" i="62"/>
  <c r="A94" i="62"/>
  <c r="A93" i="62"/>
  <c r="A203" i="62"/>
  <c r="A210" i="62"/>
  <c r="A209" i="62"/>
  <c r="A208" i="62"/>
  <c r="A207" i="62"/>
  <c r="A206" i="62"/>
  <c r="A205" i="62"/>
  <c r="A204" i="62"/>
  <c r="A81" i="62"/>
  <c r="A91" i="62"/>
  <c r="A90" i="62"/>
  <c r="A89" i="62"/>
  <c r="A88" i="62"/>
  <c r="A87" i="62"/>
  <c r="A86" i="62"/>
  <c r="A85" i="62"/>
  <c r="A84" i="62"/>
  <c r="A83" i="62"/>
  <c r="A82" i="62"/>
  <c r="A194" i="62"/>
  <c r="A193" i="62"/>
  <c r="A192" i="62"/>
  <c r="A191" i="62"/>
  <c r="A190" i="62"/>
  <c r="A189" i="62"/>
  <c r="A188" i="62"/>
  <c r="A187" i="62"/>
  <c r="A186" i="62"/>
  <c r="A185" i="62"/>
  <c r="A184" i="62"/>
  <c r="A146" i="62"/>
  <c r="A248" i="62"/>
  <c r="A254" i="62"/>
  <c r="A253" i="62"/>
  <c r="A252" i="62"/>
  <c r="A251" i="62"/>
  <c r="A250" i="62"/>
  <c r="A249" i="62"/>
  <c r="A45" i="62"/>
  <c r="A44" i="62"/>
  <c r="A43" i="62"/>
  <c r="A42" i="62"/>
  <c r="A41" i="62"/>
  <c r="A40" i="62"/>
  <c r="A39" i="62"/>
  <c r="A38" i="62"/>
  <c r="A37" i="62"/>
  <c r="A36" i="62"/>
  <c r="A35" i="62"/>
  <c r="A34" i="62"/>
  <c r="A33" i="62"/>
  <c r="A32" i="62"/>
  <c r="A173" i="62"/>
  <c r="A170" i="62"/>
  <c r="A182" i="62"/>
  <c r="A181" i="62"/>
  <c r="A180" i="62"/>
  <c r="A172" i="62"/>
  <c r="A171" i="62"/>
  <c r="A168" i="62"/>
  <c r="A179" i="62"/>
  <c r="A178" i="62"/>
  <c r="A177" i="62"/>
  <c r="A167" i="62"/>
  <c r="A166" i="62"/>
  <c r="A176" i="62"/>
  <c r="A175" i="62"/>
  <c r="A174" i="62"/>
  <c r="A169" i="62"/>
  <c r="A23" i="62"/>
  <c r="A22" i="62"/>
  <c r="A21" i="62"/>
  <c r="A20" i="62"/>
  <c r="A19" i="62"/>
  <c r="A18" i="62"/>
  <c r="A12" i="62"/>
  <c r="A17" i="62"/>
  <c r="A16" i="62"/>
  <c r="A14" i="62"/>
  <c r="A15" i="62"/>
  <c r="A13" i="62"/>
  <c r="A152" i="62"/>
  <c r="A161" i="62"/>
  <c r="A160" i="62"/>
  <c r="A155" i="62"/>
  <c r="A159" i="62"/>
  <c r="A151" i="62"/>
  <c r="A154" i="62"/>
  <c r="A158" i="62"/>
  <c r="A153" i="62"/>
  <c r="A157" i="62"/>
  <c r="A156" i="62"/>
  <c r="A202" i="62"/>
  <c r="A195" i="62"/>
  <c r="A201" i="62"/>
  <c r="A200" i="62"/>
  <c r="A199" i="62"/>
  <c r="A198" i="62"/>
  <c r="A197" i="62"/>
  <c r="A196" i="62"/>
  <c r="D152" i="13"/>
  <c r="E152" i="13"/>
  <c r="G152" i="13"/>
  <c r="H152" i="13"/>
  <c r="I152" i="13"/>
  <c r="D153" i="13"/>
  <c r="E153" i="13"/>
  <c r="G153" i="13"/>
  <c r="H153" i="13"/>
  <c r="I153" i="13"/>
  <c r="A152" i="13"/>
  <c r="A153" i="13"/>
  <c r="A6" i="62"/>
  <c r="D9" i="13"/>
  <c r="E9" i="13"/>
  <c r="G9" i="13"/>
  <c r="H9" i="13"/>
  <c r="I9" i="13"/>
  <c r="J9" i="13"/>
  <c r="L9" i="13"/>
  <c r="M9" i="13"/>
  <c r="N9" i="13"/>
  <c r="A9" i="13"/>
  <c r="A127" i="62"/>
  <c r="A137" i="62"/>
  <c r="A136" i="62"/>
  <c r="A131" i="62"/>
  <c r="A130" i="62"/>
  <c r="A133" i="62"/>
  <c r="A132" i="62"/>
  <c r="A129" i="62"/>
  <c r="A126" i="62"/>
  <c r="A128" i="62"/>
  <c r="A135" i="62"/>
  <c r="A134" i="62"/>
  <c r="A7" i="62"/>
  <c r="A11" i="62"/>
  <c r="A2" i="62"/>
  <c r="A10" i="62"/>
  <c r="A3" i="62"/>
  <c r="A5" i="62"/>
  <c r="A9" i="62"/>
  <c r="A8" i="62"/>
  <c r="A4" i="62"/>
  <c r="A468" i="13"/>
  <c r="D468" i="13"/>
  <c r="E468" i="13"/>
  <c r="G468" i="13"/>
  <c r="H468" i="13"/>
  <c r="L468" i="13"/>
  <c r="M468" i="13"/>
  <c r="N468" i="13"/>
  <c r="A79" i="62"/>
  <c r="A70" i="62"/>
  <c r="A78" i="62"/>
  <c r="A77" i="62"/>
  <c r="A76" i="62"/>
  <c r="A75" i="62"/>
  <c r="A74" i="62"/>
  <c r="A73" i="62"/>
  <c r="A72" i="62"/>
  <c r="A71" i="62"/>
  <c r="A69" i="62"/>
  <c r="A150" i="62" l="1"/>
  <c r="A149" i="62"/>
  <c r="A148" i="62"/>
  <c r="A140" i="62"/>
  <c r="A147" i="62"/>
  <c r="A139" i="62"/>
  <c r="A145" i="62"/>
  <c r="A144" i="62"/>
  <c r="A138" i="62"/>
  <c r="A143" i="62"/>
  <c r="A142" i="62"/>
  <c r="A141" i="62"/>
  <c r="A114" i="62" l="1"/>
  <c r="D1244" i="13"/>
  <c r="E1244" i="13"/>
  <c r="G1244" i="13"/>
  <c r="H1244" i="13"/>
  <c r="I1244" i="13"/>
  <c r="J1244" i="13"/>
  <c r="K1244" i="13"/>
  <c r="L1244" i="13"/>
  <c r="M1244" i="13"/>
  <c r="N1244" i="13"/>
  <c r="A1244" i="13"/>
  <c r="D1341" i="13"/>
  <c r="E1341" i="13"/>
  <c r="G1341" i="13"/>
  <c r="H1341" i="13"/>
  <c r="A1341" i="13"/>
  <c r="D1312" i="13"/>
  <c r="E1312" i="13"/>
  <c r="G1312" i="13"/>
  <c r="H1312" i="13"/>
  <c r="I1312" i="13"/>
  <c r="J1312" i="13"/>
  <c r="K1312" i="13"/>
  <c r="L1312" i="13"/>
  <c r="M1312" i="13"/>
  <c r="N1312" i="13"/>
  <c r="A1312" i="13"/>
  <c r="D1569" i="13"/>
  <c r="E1569" i="13"/>
  <c r="G1569" i="13"/>
  <c r="H1569" i="13"/>
  <c r="I1569" i="13"/>
  <c r="J1569" i="13"/>
  <c r="K1569" i="13"/>
  <c r="L1569" i="13"/>
  <c r="M1569" i="13"/>
  <c r="N1569" i="13"/>
  <c r="A1569" i="13"/>
  <c r="D741" i="13"/>
  <c r="G741" i="13"/>
  <c r="A741" i="13"/>
  <c r="D676" i="13"/>
  <c r="E676" i="13"/>
  <c r="G676" i="13"/>
  <c r="A676" i="13"/>
  <c r="D1493" i="13"/>
  <c r="E1493" i="13"/>
  <c r="G1493" i="13"/>
  <c r="H1493" i="13"/>
  <c r="I1493" i="13"/>
  <c r="A1493" i="13"/>
  <c r="D897" i="13"/>
  <c r="E897" i="13"/>
  <c r="G897" i="13"/>
  <c r="H897" i="13"/>
  <c r="I897" i="13"/>
  <c r="A897" i="13"/>
  <c r="D1498" i="13"/>
  <c r="E1498" i="13"/>
  <c r="G1498" i="13"/>
  <c r="H1498" i="13"/>
  <c r="I1498" i="13"/>
  <c r="J1498" i="13"/>
  <c r="K1498" i="13"/>
  <c r="L1498" i="13"/>
  <c r="M1498" i="13"/>
  <c r="N1498" i="13"/>
  <c r="A1498" i="13"/>
  <c r="D1445" i="13"/>
  <c r="E1445" i="13"/>
  <c r="G1445" i="13"/>
  <c r="H1445" i="13"/>
  <c r="I1445" i="13"/>
  <c r="J1445" i="13"/>
  <c r="K1445" i="13"/>
  <c r="L1445" i="13"/>
  <c r="M1445" i="13"/>
  <c r="N1445" i="13"/>
  <c r="A1445" i="13"/>
  <c r="D1143" i="13"/>
  <c r="E1143" i="13"/>
  <c r="G1143" i="13"/>
  <c r="A1143" i="13"/>
  <c r="D232" i="13"/>
  <c r="E232" i="13"/>
  <c r="G232" i="13"/>
  <c r="H232" i="13"/>
  <c r="I232" i="13"/>
  <c r="J232" i="13"/>
  <c r="K232" i="13"/>
  <c r="L232" i="13"/>
  <c r="M232" i="13"/>
  <c r="N232" i="13"/>
  <c r="A232" i="13"/>
  <c r="D702" i="13"/>
  <c r="E702" i="13"/>
  <c r="G702" i="13"/>
  <c r="H702" i="13"/>
  <c r="I702" i="13"/>
  <c r="J702" i="13"/>
  <c r="K702" i="13"/>
  <c r="L702" i="13"/>
  <c r="N702" i="13"/>
  <c r="A702" i="13"/>
  <c r="D690" i="13"/>
  <c r="E690" i="13"/>
  <c r="G690" i="13"/>
  <c r="H690" i="13"/>
  <c r="I690" i="13"/>
  <c r="J690" i="13"/>
  <c r="K690" i="13"/>
  <c r="L690" i="13"/>
  <c r="M690" i="13"/>
  <c r="N690" i="13"/>
  <c r="A690" i="13"/>
  <c r="D95" i="13"/>
  <c r="E95" i="13"/>
  <c r="G95" i="13"/>
  <c r="H95" i="13"/>
  <c r="I95" i="13"/>
  <c r="J95" i="13"/>
  <c r="K95" i="13"/>
  <c r="L95" i="13"/>
  <c r="M95" i="13"/>
  <c r="N95" i="13"/>
  <c r="A95" i="13"/>
  <c r="D550" i="13"/>
  <c r="E550" i="13"/>
  <c r="G550" i="13"/>
  <c r="H550" i="13"/>
  <c r="I550" i="13"/>
  <c r="J550" i="13"/>
  <c r="K550" i="13"/>
  <c r="L550" i="13"/>
  <c r="M550" i="13"/>
  <c r="N550" i="13"/>
  <c r="A550" i="13"/>
  <c r="D815" i="13"/>
  <c r="E815" i="13"/>
  <c r="G815" i="13"/>
  <c r="A815" i="13"/>
  <c r="D401" i="13"/>
  <c r="E401" i="13"/>
  <c r="G401" i="13"/>
  <c r="H401" i="13"/>
  <c r="A401" i="13"/>
  <c r="D1131" i="13"/>
  <c r="E1131" i="13"/>
  <c r="G1131" i="13"/>
  <c r="H1131" i="13"/>
  <c r="I1131" i="13"/>
  <c r="J1131" i="13"/>
  <c r="A1131" i="13"/>
  <c r="D1389" i="13"/>
  <c r="E1389" i="13"/>
  <c r="G1389" i="13"/>
  <c r="H1389" i="13"/>
  <c r="I1389" i="13"/>
  <c r="J1389" i="13"/>
  <c r="A1389" i="13"/>
  <c r="D746" i="13"/>
  <c r="E746" i="13"/>
  <c r="A746" i="13"/>
  <c r="D1034" i="13"/>
  <c r="E1034" i="13"/>
  <c r="G1034" i="13"/>
  <c r="H1034" i="13"/>
  <c r="I1034" i="13"/>
  <c r="A1034" i="13"/>
  <c r="D582" i="13"/>
  <c r="E582" i="13"/>
  <c r="G582" i="13"/>
  <c r="H582" i="13"/>
  <c r="I582" i="13"/>
  <c r="J582" i="13"/>
  <c r="A582" i="13"/>
  <c r="D328" i="13"/>
  <c r="E328" i="13"/>
  <c r="G328" i="13"/>
  <c r="H328" i="13"/>
  <c r="A328" i="13"/>
  <c r="D775" i="13"/>
  <c r="E775" i="13"/>
  <c r="G775" i="13"/>
  <c r="H775" i="13"/>
  <c r="I775" i="13"/>
  <c r="J775" i="13"/>
  <c r="K775" i="13"/>
  <c r="L775" i="13"/>
  <c r="M775" i="13"/>
  <c r="N775" i="13"/>
  <c r="A775" i="13"/>
  <c r="D921" i="13"/>
  <c r="E921" i="13"/>
  <c r="G921" i="13"/>
  <c r="H921" i="13"/>
  <c r="I921" i="13"/>
  <c r="J921" i="13"/>
  <c r="A921" i="13"/>
  <c r="D1541" i="13"/>
  <c r="E1541" i="13"/>
  <c r="G1541" i="13"/>
  <c r="H1541" i="13"/>
  <c r="A1541" i="13"/>
  <c r="D260" i="13"/>
  <c r="E260" i="13"/>
  <c r="G260" i="13"/>
  <c r="H260" i="13"/>
  <c r="A260" i="13"/>
  <c r="D246" i="13"/>
  <c r="E246" i="13"/>
  <c r="G246" i="13"/>
  <c r="H246" i="13"/>
  <c r="I246" i="13"/>
  <c r="J246" i="13"/>
  <c r="A246" i="13"/>
  <c r="D1272" i="13"/>
  <c r="E1272" i="13"/>
  <c r="G1272" i="13"/>
  <c r="H1272" i="13"/>
  <c r="A1272" i="13"/>
  <c r="D847" i="13"/>
  <c r="E847" i="13"/>
  <c r="G847" i="13"/>
  <c r="H847" i="13"/>
  <c r="J847" i="13"/>
  <c r="A847" i="13"/>
  <c r="D1086" i="13"/>
  <c r="E1086" i="13"/>
  <c r="G1086" i="13"/>
  <c r="A1086" i="13"/>
  <c r="D1559" i="13"/>
  <c r="E1559" i="13"/>
  <c r="G1559" i="13"/>
  <c r="H1559" i="13"/>
  <c r="I1559" i="13"/>
  <c r="J1559" i="13"/>
  <c r="K1559" i="13"/>
  <c r="L1559" i="13"/>
  <c r="M1559" i="13"/>
  <c r="N1559" i="13"/>
  <c r="A1559" i="13"/>
  <c r="D483" i="13"/>
  <c r="E483" i="13"/>
  <c r="G483" i="13"/>
  <c r="H483" i="13"/>
  <c r="I483" i="13"/>
  <c r="J483" i="13"/>
  <c r="K483" i="13"/>
  <c r="L483" i="13"/>
  <c r="M483" i="13"/>
  <c r="N483" i="13"/>
  <c r="A483" i="13"/>
  <c r="D1476" i="13"/>
  <c r="E1476" i="13"/>
  <c r="A1476" i="13"/>
  <c r="D627" i="13"/>
  <c r="E627" i="13"/>
  <c r="G627" i="13"/>
  <c r="H627" i="13"/>
  <c r="I627" i="13"/>
  <c r="A627" i="13"/>
  <c r="D691" i="13"/>
  <c r="E691" i="13"/>
  <c r="G691" i="13"/>
  <c r="H691" i="13"/>
  <c r="J691" i="13"/>
  <c r="K691" i="13"/>
  <c r="L691" i="13"/>
  <c r="M691" i="13"/>
  <c r="N691" i="13"/>
  <c r="A691" i="13"/>
  <c r="D388" i="13"/>
  <c r="E388" i="13"/>
  <c r="G388" i="13"/>
  <c r="H388" i="13"/>
  <c r="I388" i="13"/>
  <c r="J388" i="13"/>
  <c r="A388" i="13"/>
  <c r="D318" i="13"/>
  <c r="E318" i="13"/>
  <c r="G318" i="13"/>
  <c r="H318" i="13"/>
  <c r="I318" i="13"/>
  <c r="J318" i="13"/>
  <c r="A318" i="13"/>
  <c r="D117" i="13"/>
  <c r="E117" i="13"/>
  <c r="G117" i="13"/>
  <c r="H117" i="13"/>
  <c r="I117" i="13"/>
  <c r="J117" i="13"/>
  <c r="A117" i="13"/>
  <c r="D1087" i="13"/>
  <c r="E1087" i="13"/>
  <c r="G1087" i="13"/>
  <c r="A1087" i="13"/>
  <c r="D1068" i="13"/>
  <c r="E1068" i="13"/>
  <c r="G1068" i="13"/>
  <c r="H1068" i="13"/>
  <c r="I1068" i="13"/>
  <c r="J1068" i="13"/>
  <c r="A1068" i="13"/>
  <c r="D198" i="13"/>
  <c r="E198" i="13"/>
  <c r="G198" i="13"/>
  <c r="H198" i="13"/>
  <c r="A198" i="13"/>
  <c r="D975" i="13"/>
  <c r="E975" i="13"/>
  <c r="G975" i="13"/>
  <c r="H975" i="13"/>
  <c r="I975" i="13"/>
  <c r="J975" i="13"/>
  <c r="K975" i="13"/>
  <c r="L975" i="13"/>
  <c r="M975" i="13"/>
  <c r="N975" i="13"/>
  <c r="A975" i="13"/>
  <c r="D506" i="13"/>
  <c r="E506" i="13"/>
  <c r="G506" i="13"/>
  <c r="H506" i="13"/>
  <c r="I506" i="13"/>
  <c r="J506" i="13"/>
  <c r="K506" i="13"/>
  <c r="L506" i="13"/>
  <c r="M506" i="13"/>
  <c r="N506" i="13"/>
  <c r="A506" i="13"/>
  <c r="I495" i="13"/>
  <c r="I497" i="13"/>
  <c r="I498" i="13"/>
  <c r="D1232" i="13" l="1"/>
  <c r="E1232" i="13"/>
  <c r="G1232" i="13"/>
  <c r="H1232" i="13"/>
  <c r="I1232" i="13"/>
  <c r="J1232" i="13"/>
  <c r="K1232" i="13"/>
  <c r="L1232" i="13"/>
  <c r="M1232" i="13"/>
  <c r="N1232" i="13"/>
  <c r="A1232" i="13"/>
  <c r="A125" i="62"/>
  <c r="A124" i="62"/>
  <c r="A123" i="62"/>
  <c r="A122" i="62"/>
  <c r="A121" i="62"/>
  <c r="A120" i="62"/>
  <c r="A119" i="62"/>
  <c r="A118" i="62"/>
  <c r="A117" i="62"/>
  <c r="A116" i="62"/>
  <c r="A112" i="62"/>
  <c r="A115" i="62"/>
  <c r="D1604" i="13"/>
  <c r="E1604" i="13"/>
  <c r="G1604" i="13"/>
  <c r="H1604" i="13"/>
  <c r="A1604" i="13"/>
  <c r="D689" i="13"/>
  <c r="E689" i="13"/>
  <c r="G689" i="13"/>
  <c r="H689" i="13"/>
  <c r="I689" i="13"/>
  <c r="J689" i="13"/>
  <c r="K689" i="13"/>
  <c r="L689" i="13"/>
  <c r="M689" i="13"/>
  <c r="N689" i="13"/>
  <c r="A689" i="13"/>
  <c r="D1488" i="13"/>
  <c r="E1488" i="13"/>
  <c r="G1488" i="13"/>
  <c r="H1488" i="13"/>
  <c r="I1488" i="13"/>
  <c r="J1488" i="13"/>
  <c r="K1488" i="13"/>
  <c r="L1488" i="13"/>
  <c r="M1488" i="13"/>
  <c r="N1488" i="13"/>
  <c r="A1488" i="13"/>
  <c r="D807" i="13"/>
  <c r="A807" i="13"/>
  <c r="D893" i="13"/>
  <c r="E893" i="13"/>
  <c r="G893" i="13"/>
  <c r="H893" i="13"/>
  <c r="I893" i="13"/>
  <c r="A893" i="13"/>
  <c r="D900" i="13"/>
  <c r="E900" i="13"/>
  <c r="G900" i="13"/>
  <c r="H900" i="13"/>
  <c r="I900" i="13"/>
  <c r="J900" i="13"/>
  <c r="K900" i="13"/>
  <c r="L900" i="13"/>
  <c r="M900" i="13"/>
  <c r="N900" i="13"/>
  <c r="A900" i="13"/>
  <c r="D1477" i="13"/>
  <c r="E1477" i="13"/>
  <c r="A1477" i="13"/>
  <c r="D774" i="13"/>
  <c r="E774" i="13"/>
  <c r="G774" i="13"/>
  <c r="H774" i="13"/>
  <c r="I774" i="13"/>
  <c r="J774" i="13"/>
  <c r="K774" i="13"/>
  <c r="L774" i="13"/>
  <c r="M774" i="13"/>
  <c r="N774" i="13"/>
  <c r="A774" i="13"/>
  <c r="D251" i="13"/>
  <c r="E251" i="13"/>
  <c r="G251" i="13"/>
  <c r="H251" i="13"/>
  <c r="I251" i="13"/>
  <c r="J251" i="13"/>
  <c r="A251" i="13"/>
  <c r="D739" i="13"/>
  <c r="E739" i="13"/>
  <c r="G739" i="13"/>
  <c r="A739" i="13"/>
  <c r="D1198" i="13"/>
  <c r="E1198" i="13"/>
  <c r="G1198" i="13"/>
  <c r="H1198" i="13"/>
  <c r="I1198" i="13"/>
  <c r="J1198" i="13"/>
  <c r="D1199" i="13"/>
  <c r="E1199" i="13"/>
  <c r="G1199" i="13"/>
  <c r="H1199" i="13"/>
  <c r="I1199" i="13"/>
  <c r="J1199" i="13"/>
  <c r="A1198" i="13"/>
  <c r="A1199" i="13"/>
  <c r="D871" i="13"/>
  <c r="E871" i="13"/>
  <c r="G871" i="13"/>
  <c r="H871" i="13"/>
  <c r="A871" i="13"/>
  <c r="D870" i="13"/>
  <c r="E870" i="13"/>
  <c r="G870" i="13"/>
  <c r="H870" i="13"/>
  <c r="A870" i="13"/>
  <c r="D83" i="13"/>
  <c r="E83" i="13"/>
  <c r="G83" i="13"/>
  <c r="H83" i="13"/>
  <c r="I83" i="13"/>
  <c r="A83" i="13"/>
  <c r="D1156" i="13"/>
  <c r="E1156" i="13"/>
  <c r="G1156" i="13"/>
  <c r="H1156" i="13"/>
  <c r="I1156" i="13"/>
  <c r="J1156" i="13"/>
  <c r="K1156" i="13"/>
  <c r="L1156" i="13"/>
  <c r="M1156" i="13"/>
  <c r="N1156" i="13"/>
  <c r="A1156" i="13"/>
  <c r="E518" i="13"/>
  <c r="G518" i="13"/>
  <c r="H518" i="13"/>
  <c r="I518" i="13"/>
  <c r="J518" i="13"/>
  <c r="A518" i="13"/>
  <c r="D166" i="13"/>
  <c r="E166" i="13"/>
  <c r="G166" i="13"/>
  <c r="H166" i="13"/>
  <c r="I166" i="13"/>
  <c r="J166" i="13"/>
  <c r="K166" i="13"/>
  <c r="L166" i="13"/>
  <c r="M166" i="13"/>
  <c r="N166" i="13"/>
  <c r="A166" i="13"/>
  <c r="E1397" i="13"/>
  <c r="D1397" i="13"/>
  <c r="G1397" i="13"/>
  <c r="H1397" i="13"/>
  <c r="I1397" i="13"/>
  <c r="J1397" i="13"/>
  <c r="D1398" i="13"/>
  <c r="E1398" i="13"/>
  <c r="G1398" i="13"/>
  <c r="H1398" i="13"/>
  <c r="I1398" i="13"/>
  <c r="J1398" i="13"/>
  <c r="A1397" i="13"/>
  <c r="D1054" i="13"/>
  <c r="E1054" i="13"/>
  <c r="G1054" i="13"/>
  <c r="H1054" i="13"/>
  <c r="I1054" i="13"/>
  <c r="J1054" i="13"/>
  <c r="A1054" i="13"/>
  <c r="D311" i="13"/>
  <c r="E311" i="13"/>
  <c r="G311" i="13"/>
  <c r="H311" i="13"/>
  <c r="I311" i="13"/>
  <c r="J311" i="13"/>
  <c r="A311" i="13"/>
  <c r="D1170" i="13"/>
  <c r="E1170" i="13"/>
  <c r="G1170" i="13"/>
  <c r="H1170" i="13"/>
  <c r="I1170" i="13"/>
  <c r="J1170" i="13"/>
  <c r="K1170" i="13"/>
  <c r="A1170" i="13"/>
  <c r="D1409" i="13"/>
  <c r="E1409" i="13"/>
  <c r="G1409" i="13"/>
  <c r="H1409" i="13"/>
  <c r="I1409" i="13"/>
  <c r="A1409" i="13"/>
  <c r="D1092" i="13"/>
  <c r="E1092" i="13"/>
  <c r="G1092" i="13"/>
  <c r="H1092" i="13"/>
  <c r="I1092" i="13"/>
  <c r="J1092" i="13"/>
  <c r="K1092" i="13"/>
  <c r="L1092" i="13"/>
  <c r="M1092" i="13"/>
  <c r="N1092" i="13"/>
  <c r="A1092" i="13"/>
  <c r="D116" i="13"/>
  <c r="E116" i="13"/>
  <c r="G116" i="13"/>
  <c r="H116" i="13"/>
  <c r="I116" i="13"/>
  <c r="J116" i="13"/>
  <c r="A116" i="13"/>
  <c r="D1273" i="13"/>
  <c r="E1273" i="13"/>
  <c r="G1273" i="13"/>
  <c r="H1273" i="13"/>
  <c r="I1273" i="13"/>
  <c r="J1273" i="13"/>
  <c r="A1273" i="13"/>
  <c r="D269" i="13"/>
  <c r="E269" i="13"/>
  <c r="G269" i="13"/>
  <c r="A269" i="13"/>
  <c r="D37" i="13"/>
  <c r="E37" i="13"/>
  <c r="G37" i="13"/>
  <c r="H37" i="13"/>
  <c r="I37" i="13"/>
  <c r="J37" i="13"/>
  <c r="A37" i="13"/>
  <c r="D1464" i="13"/>
  <c r="E1464" i="13"/>
  <c r="G1464" i="13"/>
  <c r="H1464" i="13"/>
  <c r="I1464" i="13"/>
  <c r="J1464" i="13"/>
  <c r="A1464" i="13"/>
  <c r="D792" i="13"/>
  <c r="E792" i="13"/>
  <c r="G792" i="13"/>
  <c r="H792" i="13"/>
  <c r="I792" i="13"/>
  <c r="J792" i="13"/>
  <c r="A792" i="13"/>
  <c r="D932" i="13"/>
  <c r="E932" i="13"/>
  <c r="G932" i="13"/>
  <c r="H932" i="13"/>
  <c r="I932" i="13"/>
  <c r="J932" i="13"/>
  <c r="A932" i="13"/>
  <c r="D1530" i="13"/>
  <c r="E1530" i="13"/>
  <c r="G1530" i="13"/>
  <c r="H1530" i="13"/>
  <c r="I1530" i="13"/>
  <c r="J1530" i="13"/>
  <c r="A1530" i="13"/>
  <c r="D649" i="13"/>
  <c r="E649" i="13"/>
  <c r="G649" i="13"/>
  <c r="H649" i="13"/>
  <c r="I649" i="13"/>
  <c r="J649" i="13"/>
  <c r="A649" i="13"/>
  <c r="D696" i="13"/>
  <c r="E696" i="13"/>
  <c r="G696" i="13"/>
  <c r="H696" i="13"/>
  <c r="I696" i="13"/>
  <c r="A696" i="13"/>
  <c r="D720" i="13"/>
  <c r="E720" i="13"/>
  <c r="G720" i="13"/>
  <c r="H720" i="13"/>
  <c r="I720" i="13"/>
  <c r="J720" i="13"/>
  <c r="A720" i="13"/>
  <c r="D574" i="13"/>
  <c r="E574" i="13"/>
  <c r="G574" i="13"/>
  <c r="H574" i="13"/>
  <c r="I574" i="13"/>
  <c r="J574" i="13"/>
  <c r="K574" i="13"/>
  <c r="L574" i="13"/>
  <c r="M574" i="13"/>
  <c r="N574" i="13"/>
  <c r="A574" i="13"/>
  <c r="D1046" i="13"/>
  <c r="E1046" i="13"/>
  <c r="G1046" i="13"/>
  <c r="H1046" i="13"/>
  <c r="J1046" i="13"/>
  <c r="K1046" i="13"/>
  <c r="L1046" i="13"/>
  <c r="M1046" i="13"/>
  <c r="N1046" i="13"/>
  <c r="A1046" i="13"/>
  <c r="D1110" i="13"/>
  <c r="E1110" i="13"/>
  <c r="G1110" i="13"/>
  <c r="H1110" i="13"/>
  <c r="I1110" i="13"/>
  <c r="J1110" i="13"/>
  <c r="K1110" i="13"/>
  <c r="L1110" i="13"/>
  <c r="M1110" i="13"/>
  <c r="N1110" i="13"/>
  <c r="A1110" i="13"/>
  <c r="D1408" i="13"/>
  <c r="E1408" i="13"/>
  <c r="G1408" i="13"/>
  <c r="H1408" i="13"/>
  <c r="A1408" i="13"/>
  <c r="G1343" i="13"/>
  <c r="G1344" i="13"/>
  <c r="D494" i="13"/>
  <c r="E494" i="13"/>
  <c r="G494" i="13"/>
  <c r="H494" i="13"/>
  <c r="I494" i="13"/>
  <c r="A494" i="13"/>
  <c r="D573" i="13"/>
  <c r="E573" i="13"/>
  <c r="G573" i="13"/>
  <c r="H573" i="13"/>
  <c r="I573" i="13"/>
  <c r="J573" i="13"/>
  <c r="K573" i="13"/>
  <c r="L573" i="13"/>
  <c r="M573" i="13"/>
  <c r="N573" i="13"/>
  <c r="A573" i="13"/>
  <c r="D307" i="13"/>
  <c r="E307" i="13"/>
  <c r="G307" i="13"/>
  <c r="H307" i="13"/>
  <c r="I307" i="13"/>
  <c r="J307" i="13"/>
  <c r="A307" i="13"/>
  <c r="D869" i="13"/>
  <c r="E869" i="13"/>
  <c r="G869" i="13"/>
  <c r="H869" i="13"/>
  <c r="A869" i="13"/>
  <c r="D40" i="13"/>
  <c r="E40" i="13"/>
  <c r="G40" i="13"/>
  <c r="H40" i="13"/>
  <c r="I40" i="13"/>
  <c r="J40" i="13"/>
  <c r="A40" i="13"/>
  <c r="D1067" i="13"/>
  <c r="E1067" i="13"/>
  <c r="G1067" i="13"/>
  <c r="H1067" i="13"/>
  <c r="I1067" i="13"/>
  <c r="J1067" i="13"/>
  <c r="A1067" i="13"/>
  <c r="D1363" i="13"/>
  <c r="E1363" i="13"/>
  <c r="G1363" i="13"/>
  <c r="H1363" i="13"/>
  <c r="I1363" i="13"/>
  <c r="A1363" i="13"/>
  <c r="D449" i="13" l="1"/>
  <c r="E449" i="13"/>
  <c r="G449" i="13"/>
  <c r="H449" i="13"/>
  <c r="I449" i="13"/>
  <c r="J449" i="13"/>
  <c r="A449" i="13"/>
  <c r="D1597" i="13"/>
  <c r="E1597" i="13"/>
  <c r="G1597" i="13"/>
  <c r="H1597" i="13"/>
  <c r="I1597" i="13"/>
  <c r="J1597" i="13"/>
  <c r="A1597" i="13"/>
  <c r="D910" i="13"/>
  <c r="E910" i="13"/>
  <c r="G910" i="13"/>
  <c r="H910" i="13"/>
  <c r="I910" i="13"/>
  <c r="J910" i="13"/>
  <c r="K910" i="13"/>
  <c r="L910" i="13"/>
  <c r="M910" i="13"/>
  <c r="N910" i="13"/>
  <c r="A910" i="13"/>
  <c r="D1230" i="13"/>
  <c r="E1230" i="13"/>
  <c r="G1230" i="13"/>
  <c r="H1230" i="13"/>
  <c r="I1230" i="13"/>
  <c r="A1230" i="13"/>
  <c r="D660" i="13"/>
  <c r="E660" i="13"/>
  <c r="G660" i="13"/>
  <c r="H660" i="13"/>
  <c r="I660" i="13"/>
  <c r="J660" i="13"/>
  <c r="A660" i="13"/>
  <c r="D1529" i="13"/>
  <c r="E1529" i="13"/>
  <c r="G1529" i="13"/>
  <c r="H1529" i="13"/>
  <c r="I1529" i="13"/>
  <c r="J1529" i="13"/>
  <c r="A1529" i="13"/>
  <c r="D930" i="13"/>
  <c r="E930" i="13"/>
  <c r="G930" i="13"/>
  <c r="H930" i="13"/>
  <c r="I930" i="13"/>
  <c r="J930" i="13"/>
  <c r="A930" i="13"/>
  <c r="D1468" i="13"/>
  <c r="E1468" i="13"/>
  <c r="G1468" i="13"/>
  <c r="H1468" i="13"/>
  <c r="A1468" i="13"/>
  <c r="D756" i="13"/>
  <c r="E756" i="13"/>
  <c r="G756" i="13"/>
  <c r="H756" i="13"/>
  <c r="I756" i="13"/>
  <c r="A756" i="13"/>
  <c r="D60" i="13"/>
  <c r="E60" i="13"/>
  <c r="G60" i="13"/>
  <c r="H60" i="13"/>
  <c r="A60" i="13"/>
  <c r="D1197" i="13"/>
  <c r="E1197" i="13"/>
  <c r="G1197" i="13"/>
  <c r="H1197" i="13"/>
  <c r="I1197" i="13"/>
  <c r="J1197" i="13"/>
  <c r="A1197" i="13"/>
  <c r="D1478" i="13"/>
  <c r="E1478" i="13"/>
  <c r="G1478" i="13"/>
  <c r="A1478" i="13"/>
  <c r="D128" i="13"/>
  <c r="E128" i="13"/>
  <c r="G128" i="13"/>
  <c r="H128" i="13"/>
  <c r="A128" i="13"/>
  <c r="D395" i="13"/>
  <c r="E395" i="13"/>
  <c r="G395" i="13"/>
  <c r="H395" i="13"/>
  <c r="A395" i="13"/>
  <c r="D17" i="13"/>
  <c r="E17" i="13"/>
  <c r="G17" i="13"/>
  <c r="H17" i="13"/>
  <c r="I17" i="13"/>
  <c r="A17" i="13"/>
  <c r="D1045" i="13"/>
  <c r="E1045" i="13"/>
  <c r="G1045" i="13"/>
  <c r="H1045" i="13"/>
  <c r="J1045" i="13"/>
  <c r="K1045" i="13"/>
  <c r="L1045" i="13"/>
  <c r="M1045" i="13"/>
  <c r="N1045" i="13"/>
  <c r="A1045" i="13"/>
  <c r="D1378" i="13"/>
  <c r="E1378" i="13"/>
  <c r="G1378" i="13"/>
  <c r="H1378" i="13"/>
  <c r="I1378" i="13"/>
  <c r="J1378" i="13"/>
  <c r="K1378" i="13"/>
  <c r="L1378" i="13"/>
  <c r="M1378" i="13"/>
  <c r="N1378" i="13"/>
  <c r="A1378" i="13"/>
  <c r="D1113" i="13"/>
  <c r="E1113" i="13"/>
  <c r="G1113" i="13"/>
  <c r="H1113" i="13"/>
  <c r="I1113" i="13"/>
  <c r="J1113" i="13"/>
  <c r="K1113" i="13"/>
  <c r="L1113" i="13"/>
  <c r="M1113" i="13"/>
  <c r="N1113" i="13"/>
  <c r="A1113" i="13"/>
  <c r="D1311" i="13"/>
  <c r="E1311" i="13"/>
  <c r="G1311" i="13"/>
  <c r="H1311" i="13"/>
  <c r="I1311" i="13"/>
  <c r="J1311" i="13"/>
  <c r="K1311" i="13"/>
  <c r="L1311" i="13"/>
  <c r="M1311" i="13"/>
  <c r="N1311" i="13"/>
  <c r="A1311" i="13"/>
  <c r="D297" i="13"/>
  <c r="E297" i="13"/>
  <c r="G297" i="13"/>
  <c r="H297" i="13"/>
  <c r="I297" i="13"/>
  <c r="J297" i="13"/>
  <c r="K297" i="13"/>
  <c r="L297" i="13"/>
  <c r="M297" i="13"/>
  <c r="N297" i="13"/>
  <c r="A297" i="13"/>
  <c r="D447" i="13"/>
  <c r="E447" i="13"/>
  <c r="G447" i="13"/>
  <c r="H447" i="13"/>
  <c r="I447" i="13"/>
  <c r="J447" i="13"/>
  <c r="A447" i="13"/>
  <c r="D439" i="13"/>
  <c r="E439" i="13"/>
  <c r="G439" i="13"/>
  <c r="H439" i="13"/>
  <c r="I439" i="13"/>
  <c r="J439" i="13"/>
  <c r="K439" i="13"/>
  <c r="L439" i="13"/>
  <c r="M439" i="13"/>
  <c r="N439" i="13"/>
  <c r="A439" i="13"/>
  <c r="D1254" i="13"/>
  <c r="E1254" i="13"/>
  <c r="G1254" i="13"/>
  <c r="H1254" i="13"/>
  <c r="I1254" i="13"/>
  <c r="J1254" i="13"/>
  <c r="K1254" i="13"/>
  <c r="A1254" i="13"/>
  <c r="J1253" i="13"/>
  <c r="J1255" i="13"/>
  <c r="D541" i="13"/>
  <c r="E541" i="13"/>
  <c r="G541" i="13"/>
  <c r="A541" i="13"/>
  <c r="D1069" i="13"/>
  <c r="E1069" i="13"/>
  <c r="G1069" i="13"/>
  <c r="H1069" i="13"/>
  <c r="I1069" i="13"/>
  <c r="J1069" i="13"/>
  <c r="A1069" i="13"/>
  <c r="D946" i="13"/>
  <c r="E946" i="13"/>
  <c r="G946" i="13"/>
  <c r="H946" i="13"/>
  <c r="I946" i="13"/>
  <c r="A946" i="13"/>
  <c r="D559" i="13"/>
  <c r="E559" i="13"/>
  <c r="G559" i="13"/>
  <c r="H559" i="13"/>
  <c r="I559" i="13"/>
  <c r="A559" i="13"/>
  <c r="D619" i="13"/>
  <c r="E619" i="13"/>
  <c r="G619" i="13"/>
  <c r="H619" i="13"/>
  <c r="I619" i="13"/>
  <c r="J619" i="13"/>
  <c r="K619" i="13"/>
  <c r="L619" i="13"/>
  <c r="M619" i="13"/>
  <c r="N619" i="13"/>
  <c r="A619" i="13"/>
  <c r="D1510" i="13"/>
  <c r="E1510" i="13"/>
  <c r="G1510" i="13"/>
  <c r="H1510" i="13"/>
  <c r="I1510" i="13"/>
  <c r="J1510" i="13"/>
  <c r="K1510" i="13"/>
  <c r="L1510" i="13"/>
  <c r="M1510" i="13"/>
  <c r="N1510" i="13"/>
  <c r="A1510" i="13"/>
  <c r="D750" i="13"/>
  <c r="E750" i="13"/>
  <c r="G750" i="13"/>
  <c r="H750" i="13"/>
  <c r="I750" i="13"/>
  <c r="J750" i="13"/>
  <c r="K750" i="13"/>
  <c r="L750" i="13"/>
  <c r="M750" i="13"/>
  <c r="N750" i="13"/>
  <c r="A750" i="13"/>
  <c r="D1431" i="13"/>
  <c r="E1431" i="13"/>
  <c r="G1431" i="13"/>
  <c r="H1431" i="13"/>
  <c r="I1431" i="13"/>
  <c r="A1431" i="13"/>
  <c r="D8" i="13"/>
  <c r="E8" i="13"/>
  <c r="G8" i="13"/>
  <c r="H8" i="13"/>
  <c r="I8" i="13"/>
  <c r="J8" i="13"/>
  <c r="L8" i="13"/>
  <c r="M8" i="13"/>
  <c r="N8" i="13"/>
  <c r="A8" i="13"/>
  <c r="D821" i="13"/>
  <c r="E821" i="13"/>
  <c r="G821" i="13"/>
  <c r="H821" i="13"/>
  <c r="I821" i="13"/>
  <c r="J821" i="13"/>
  <c r="K821" i="13"/>
  <c r="L821" i="13"/>
  <c r="M821" i="13"/>
  <c r="N821" i="13"/>
  <c r="A821" i="13"/>
  <c r="D237" i="13"/>
  <c r="E237" i="13"/>
  <c r="G237" i="13"/>
  <c r="H237" i="13"/>
  <c r="I237" i="13"/>
  <c r="J237" i="13"/>
  <c r="A237" i="13"/>
  <c r="D1396" i="13"/>
  <c r="E1396" i="13"/>
  <c r="G1396" i="13"/>
  <c r="H1396" i="13"/>
  <c r="I1396" i="13"/>
  <c r="J1396" i="13"/>
  <c r="A1396" i="13"/>
  <c r="D1140" i="13"/>
  <c r="E1140" i="13"/>
  <c r="G1140" i="13"/>
  <c r="H1140" i="13"/>
  <c r="A1140" i="13"/>
  <c r="G130" i="13"/>
  <c r="D130" i="13"/>
  <c r="E130" i="13"/>
  <c r="A130" i="13"/>
  <c r="D405" i="13"/>
  <c r="E405" i="13"/>
  <c r="G405" i="13"/>
  <c r="A405" i="13"/>
  <c r="D1388" i="13"/>
  <c r="E1388" i="13"/>
  <c r="G1388" i="13"/>
  <c r="H1388" i="13"/>
  <c r="I1388" i="13"/>
  <c r="J1388" i="13"/>
  <c r="A1388" i="13"/>
  <c r="D370" i="13"/>
  <c r="E370" i="13"/>
  <c r="G370" i="13"/>
  <c r="H370" i="13"/>
  <c r="I370" i="13"/>
  <c r="J370" i="13"/>
  <c r="K370" i="13"/>
  <c r="L370" i="13"/>
  <c r="M370" i="13"/>
  <c r="N370" i="13"/>
  <c r="A370" i="13"/>
  <c r="D1078" i="13"/>
  <c r="E1078" i="13"/>
  <c r="G1078" i="13"/>
  <c r="H1078" i="13"/>
  <c r="A1078" i="13"/>
  <c r="D1056" i="13"/>
  <c r="E1056" i="13"/>
  <c r="G1056" i="13"/>
  <c r="H1056" i="13"/>
  <c r="I1056" i="13"/>
  <c r="J1056" i="13"/>
  <c r="A1056" i="13"/>
  <c r="D535" i="13"/>
  <c r="E535" i="13"/>
  <c r="G535" i="13"/>
  <c r="H535" i="13"/>
  <c r="A535" i="13"/>
  <c r="I34" i="50" l="1"/>
  <c r="D174" i="13"/>
  <c r="E174" i="13"/>
  <c r="G174" i="13"/>
  <c r="H174" i="13"/>
  <c r="I174" i="13"/>
  <c r="J174" i="13"/>
  <c r="A174" i="13"/>
  <c r="D485" i="13"/>
  <c r="E485" i="13"/>
  <c r="G485" i="13"/>
  <c r="H485" i="13"/>
  <c r="J485" i="13"/>
  <c r="K485" i="13"/>
  <c r="L485" i="13"/>
  <c r="M485" i="13"/>
  <c r="N485" i="13"/>
  <c r="A485" i="13"/>
  <c r="D820" i="13"/>
  <c r="E820" i="13"/>
  <c r="G820" i="13"/>
  <c r="H820" i="13"/>
  <c r="I820" i="13"/>
  <c r="J820" i="13"/>
  <c r="K820" i="13"/>
  <c r="L820" i="13"/>
  <c r="M820" i="13"/>
  <c r="N820" i="13"/>
  <c r="A820" i="13"/>
  <c r="D1483" i="13"/>
  <c r="E1483" i="13"/>
  <c r="G1483" i="13"/>
  <c r="A1483" i="13"/>
  <c r="D400" i="13"/>
  <c r="E400" i="13"/>
  <c r="G400" i="13"/>
  <c r="H400" i="13"/>
  <c r="A400" i="13"/>
  <c r="D1366" i="13"/>
  <c r="E1366" i="13"/>
  <c r="G1366" i="13"/>
  <c r="H1366" i="13"/>
  <c r="I1366" i="13"/>
  <c r="A1366" i="13"/>
  <c r="D1540" i="13"/>
  <c r="E1540" i="13"/>
  <c r="G1540" i="13"/>
  <c r="H1540" i="13"/>
  <c r="A1540" i="13"/>
  <c r="D360" i="13"/>
  <c r="E360" i="13"/>
  <c r="G360" i="13"/>
  <c r="H360" i="13"/>
  <c r="I360" i="13"/>
  <c r="J360" i="13"/>
  <c r="K360" i="13"/>
  <c r="L360" i="13"/>
  <c r="M360" i="13"/>
  <c r="N360" i="13"/>
  <c r="A360" i="13"/>
  <c r="D760" i="13"/>
  <c r="E760" i="13"/>
  <c r="G760" i="13"/>
  <c r="H760" i="13"/>
  <c r="I760" i="13"/>
  <c r="J760" i="13"/>
  <c r="K760" i="13"/>
  <c r="L760" i="13"/>
  <c r="M760" i="13"/>
  <c r="N760" i="13"/>
  <c r="A760" i="13"/>
  <c r="D808" i="13"/>
  <c r="E808" i="13"/>
  <c r="A808" i="13"/>
  <c r="D1066" i="13"/>
  <c r="E1066" i="13"/>
  <c r="G1066" i="13"/>
  <c r="H1066" i="13"/>
  <c r="I1066" i="13"/>
  <c r="J1066" i="13"/>
  <c r="A1066" i="13"/>
  <c r="D49" i="13"/>
  <c r="E49" i="13"/>
  <c r="G49" i="13"/>
  <c r="H49" i="13"/>
  <c r="I49" i="13"/>
  <c r="J49" i="13"/>
  <c r="A49" i="13"/>
  <c r="D348" i="13"/>
  <c r="E348" i="13"/>
  <c r="G348" i="13"/>
  <c r="H348" i="13"/>
  <c r="I348" i="13"/>
  <c r="J348" i="13"/>
  <c r="K348" i="13"/>
  <c r="L348" i="13"/>
  <c r="M348" i="13"/>
  <c r="N348" i="13"/>
  <c r="A348" i="13"/>
  <c r="E121" i="13"/>
  <c r="D121" i="13"/>
  <c r="G121" i="13"/>
  <c r="H121" i="13"/>
  <c r="D122" i="13"/>
  <c r="E122" i="13"/>
  <c r="G122" i="13"/>
  <c r="H122" i="13"/>
  <c r="A121" i="13"/>
  <c r="A122" i="13"/>
  <c r="D1025" i="13"/>
  <c r="E1025" i="13"/>
  <c r="G1025" i="13"/>
  <c r="H1025" i="13"/>
  <c r="I1025" i="13"/>
  <c r="L1025" i="13"/>
  <c r="M1025" i="13"/>
  <c r="N1025" i="13"/>
  <c r="A1025" i="13"/>
  <c r="D1044" i="13"/>
  <c r="E1044" i="13"/>
  <c r="G1044" i="13"/>
  <c r="H1044" i="13"/>
  <c r="J1044" i="13"/>
  <c r="K1044" i="13"/>
  <c r="L1044" i="13"/>
  <c r="M1044" i="13"/>
  <c r="N1044" i="13"/>
  <c r="A1044" i="13"/>
  <c r="D562" i="13"/>
  <c r="E562" i="13"/>
  <c r="G562" i="13"/>
  <c r="H562" i="13"/>
  <c r="I562" i="13"/>
  <c r="J562" i="13"/>
  <c r="K562" i="13"/>
  <c r="L562" i="13"/>
  <c r="M562" i="13"/>
  <c r="N562" i="13"/>
  <c r="A562" i="13"/>
  <c r="D1394" i="13"/>
  <c r="E1394" i="13"/>
  <c r="G1394" i="13"/>
  <c r="H1394" i="13"/>
  <c r="I1394" i="13"/>
  <c r="J1394" i="13"/>
  <c r="A1394" i="13"/>
  <c r="D1129" i="13"/>
  <c r="E1129" i="13"/>
  <c r="G1129" i="13"/>
  <c r="H1129" i="13"/>
  <c r="I1129" i="13"/>
  <c r="J1129" i="13"/>
  <c r="A1129" i="13"/>
  <c r="D983" i="13"/>
  <c r="E983" i="13"/>
  <c r="G983" i="13"/>
  <c r="H983" i="13"/>
  <c r="I983" i="13"/>
  <c r="J983" i="13"/>
  <c r="A983" i="13"/>
  <c r="D295" i="13"/>
  <c r="E295" i="13"/>
  <c r="G295" i="13"/>
  <c r="H295" i="13"/>
  <c r="I295" i="13"/>
  <c r="J295" i="13"/>
  <c r="K295" i="13"/>
  <c r="L295" i="13"/>
  <c r="M295" i="13"/>
  <c r="N295" i="13"/>
  <c r="A295" i="13"/>
  <c r="G604" i="13"/>
  <c r="H604" i="13"/>
  <c r="D604" i="13"/>
  <c r="E604" i="13"/>
  <c r="A604" i="13"/>
  <c r="D196" i="13"/>
  <c r="E196" i="13"/>
  <c r="G196" i="13"/>
  <c r="H196" i="13"/>
  <c r="A196" i="13"/>
  <c r="D192" i="13"/>
  <c r="E192" i="13"/>
  <c r="G192" i="13"/>
  <c r="H192" i="13"/>
  <c r="A192" i="13"/>
  <c r="D522" i="13"/>
  <c r="E522" i="13"/>
  <c r="G522" i="13"/>
  <c r="H522" i="13"/>
  <c r="I522" i="13"/>
  <c r="J522" i="13"/>
  <c r="A522" i="13"/>
  <c r="D29" i="13"/>
  <c r="E29" i="13"/>
  <c r="G29" i="13"/>
  <c r="H29" i="13"/>
  <c r="I29" i="13"/>
  <c r="J29" i="13"/>
  <c r="K29" i="13"/>
  <c r="L29" i="13"/>
  <c r="M29" i="13"/>
  <c r="N29" i="13"/>
  <c r="A29" i="13"/>
  <c r="D867" i="13"/>
  <c r="E867" i="13"/>
  <c r="G867" i="13"/>
  <c r="H867" i="13"/>
  <c r="A867" i="13"/>
  <c r="D1026" i="13"/>
  <c r="E1026" i="13"/>
  <c r="G1026" i="13"/>
  <c r="H1026" i="13"/>
  <c r="I1026" i="13"/>
  <c r="L1026" i="13"/>
  <c r="M1026" i="13"/>
  <c r="N1026" i="13"/>
  <c r="A1026" i="13"/>
  <c r="D663" i="13"/>
  <c r="E663" i="13"/>
  <c r="G663" i="13"/>
  <c r="H663" i="13"/>
  <c r="I663" i="13"/>
  <c r="J663" i="13"/>
  <c r="A663" i="13"/>
  <c r="D860" i="13"/>
  <c r="E860" i="13"/>
  <c r="G860" i="13"/>
  <c r="H860" i="13"/>
  <c r="A860" i="13"/>
  <c r="D926" i="13"/>
  <c r="E926" i="13"/>
  <c r="G926" i="13"/>
  <c r="H926" i="13"/>
  <c r="I926" i="13"/>
  <c r="J926" i="13"/>
  <c r="A926" i="13"/>
  <c r="D788" i="13"/>
  <c r="E788" i="13"/>
  <c r="G788" i="13"/>
  <c r="H788" i="13"/>
  <c r="I788" i="13"/>
  <c r="J788" i="13"/>
  <c r="A788" i="13"/>
  <c r="D1448" i="13"/>
  <c r="E1448" i="13"/>
  <c r="G1448" i="13"/>
  <c r="H1448" i="13"/>
  <c r="I1448" i="13"/>
  <c r="J1448" i="13"/>
  <c r="A1448" i="13"/>
  <c r="D1175" i="13"/>
  <c r="E1175" i="13"/>
  <c r="G1175" i="13"/>
  <c r="H1175" i="13"/>
  <c r="I1175" i="13"/>
  <c r="J1175" i="13"/>
  <c r="K1175" i="13"/>
  <c r="L1175" i="13"/>
  <c r="M1175" i="13"/>
  <c r="N1175" i="13"/>
  <c r="A1175" i="13"/>
  <c r="M358" i="39"/>
  <c r="N358" i="39"/>
  <c r="O358" i="39"/>
  <c r="M319" i="39"/>
  <c r="N319" i="39"/>
  <c r="O319" i="39"/>
  <c r="D991" i="13"/>
  <c r="E991" i="13"/>
  <c r="G991" i="13"/>
  <c r="H991" i="13"/>
  <c r="I991" i="13"/>
  <c r="J991" i="13"/>
  <c r="A991" i="13"/>
  <c r="D245" i="13"/>
  <c r="E245" i="13"/>
  <c r="G245" i="13"/>
  <c r="A245" i="13"/>
  <c r="D1073" i="13"/>
  <c r="E1073" i="13"/>
  <c r="G1073" i="13"/>
  <c r="H1073" i="13"/>
  <c r="A1073" i="13"/>
  <c r="D120" i="13"/>
  <c r="E120" i="13"/>
  <c r="G120" i="13"/>
  <c r="H120" i="13"/>
  <c r="A120" i="13"/>
  <c r="D293" i="13"/>
  <c r="E293" i="13"/>
  <c r="G293" i="13"/>
  <c r="H293" i="13"/>
  <c r="I293" i="13"/>
  <c r="J293" i="13"/>
  <c r="K293" i="13"/>
  <c r="L293" i="13"/>
  <c r="M293" i="13"/>
  <c r="N293" i="13"/>
  <c r="A293" i="13"/>
  <c r="D1109" i="13"/>
  <c r="E1109" i="13"/>
  <c r="G1109" i="13"/>
  <c r="H1109" i="13"/>
  <c r="I1109" i="13"/>
  <c r="J1109" i="13"/>
  <c r="K1109" i="13"/>
  <c r="L1109" i="13"/>
  <c r="M1109" i="13"/>
  <c r="N1109" i="13"/>
  <c r="A1109" i="13"/>
  <c r="D1385" i="13"/>
  <c r="E1385" i="13"/>
  <c r="G1385" i="13"/>
  <c r="H1385" i="13"/>
  <c r="I1385" i="13"/>
  <c r="J1385" i="13"/>
  <c r="A1385" i="13"/>
  <c r="D635" i="13"/>
  <c r="E635" i="13"/>
  <c r="G635" i="13"/>
  <c r="H635" i="13"/>
  <c r="I635" i="13"/>
  <c r="J635" i="13"/>
  <c r="K635" i="13"/>
  <c r="L635" i="13"/>
  <c r="M635" i="13"/>
  <c r="N635" i="13"/>
  <c r="A635" i="13"/>
  <c r="D844" i="13"/>
  <c r="E844" i="13"/>
  <c r="G844" i="13"/>
  <c r="H844" i="13"/>
  <c r="I844" i="13"/>
  <c r="J844" i="13"/>
  <c r="A844" i="13"/>
  <c r="D780" i="13"/>
  <c r="E780" i="13"/>
  <c r="G780" i="13"/>
  <c r="H780" i="13"/>
  <c r="I780" i="13"/>
  <c r="J780" i="13"/>
  <c r="A780" i="13"/>
  <c r="D608" i="13"/>
  <c r="E608" i="13"/>
  <c r="G608" i="13"/>
  <c r="A608" i="13"/>
  <c r="D1160" i="13"/>
  <c r="E1160" i="13"/>
  <c r="G1160" i="13"/>
  <c r="H1160" i="13"/>
  <c r="I1160" i="13"/>
  <c r="A1160" i="13"/>
  <c r="D294" i="13"/>
  <c r="E294" i="13"/>
  <c r="G294" i="13"/>
  <c r="H294" i="13"/>
  <c r="I294" i="13"/>
  <c r="J294" i="13"/>
  <c r="K294" i="13"/>
  <c r="L294" i="13"/>
  <c r="M294" i="13"/>
  <c r="N294" i="13"/>
  <c r="A294" i="13"/>
  <c r="D736" i="13"/>
  <c r="E736" i="13"/>
  <c r="G736" i="13"/>
  <c r="H736" i="13"/>
  <c r="A736" i="13"/>
  <c r="D142" i="13"/>
  <c r="E142" i="13"/>
  <c r="G142" i="13"/>
  <c r="H142" i="13"/>
  <c r="I142" i="13"/>
  <c r="J142" i="13"/>
  <c r="K142" i="13"/>
  <c r="L142" i="13"/>
  <c r="M142" i="13"/>
  <c r="N142" i="13"/>
  <c r="A142" i="13"/>
  <c r="D148" i="13"/>
  <c r="E148" i="13"/>
  <c r="G148" i="13"/>
  <c r="H148" i="13"/>
  <c r="I148" i="13"/>
  <c r="A148" i="13"/>
  <c r="D422" i="13"/>
  <c r="E422" i="13"/>
  <c r="G422" i="13"/>
  <c r="H422" i="13"/>
  <c r="I422" i="13"/>
  <c r="A422" i="13"/>
  <c r="D217" i="13"/>
  <c r="E217" i="13"/>
  <c r="G217" i="13"/>
  <c r="H217" i="13"/>
  <c r="I217" i="13"/>
  <c r="A217" i="13"/>
  <c r="D382" i="13"/>
  <c r="E382" i="13"/>
  <c r="G382" i="13"/>
  <c r="H382" i="13"/>
  <c r="I382" i="13"/>
  <c r="J382" i="13"/>
  <c r="A382" i="13"/>
  <c r="D667" i="13"/>
  <c r="E667" i="13"/>
  <c r="G667" i="13"/>
  <c r="H667" i="13"/>
  <c r="A667" i="13"/>
  <c r="D886" i="13"/>
  <c r="E886" i="13"/>
  <c r="G886" i="13"/>
  <c r="H886" i="13"/>
  <c r="I886" i="13"/>
  <c r="J886" i="13"/>
  <c r="K886" i="13"/>
  <c r="L886" i="13"/>
  <c r="M886" i="13"/>
  <c r="N886" i="13"/>
  <c r="A886" i="13"/>
  <c r="D1270" i="13"/>
  <c r="E1270" i="13"/>
  <c r="G1270" i="13"/>
  <c r="H1270" i="13"/>
  <c r="A1270" i="13"/>
  <c r="D1472" i="13"/>
  <c r="E1472" i="13"/>
  <c r="G1472" i="13"/>
  <c r="H1472" i="13"/>
  <c r="D1473" i="13"/>
  <c r="E1473" i="13"/>
  <c r="G1473" i="13"/>
  <c r="H1473" i="13"/>
  <c r="A1472" i="13"/>
  <c r="A1473" i="13"/>
  <c r="D1094" i="13"/>
  <c r="E1094" i="13"/>
  <c r="G1094" i="13"/>
  <c r="H1094" i="13"/>
  <c r="I1094" i="13"/>
  <c r="A1094" i="13"/>
  <c r="D1325" i="13"/>
  <c r="E1325" i="13"/>
  <c r="G1325" i="13"/>
  <c r="H1325" i="13"/>
  <c r="I1325" i="13"/>
  <c r="J1325" i="13"/>
  <c r="A1325" i="13"/>
  <c r="D1367" i="13"/>
  <c r="E1367" i="13"/>
  <c r="G1367" i="13"/>
  <c r="H1367" i="13"/>
  <c r="I1367" i="13"/>
  <c r="A1367" i="13"/>
  <c r="G767" i="13"/>
  <c r="H767" i="13"/>
  <c r="I767" i="13"/>
  <c r="J767" i="13"/>
  <c r="K767" i="13"/>
  <c r="L767" i="13"/>
  <c r="M767" i="13"/>
  <c r="N767" i="13"/>
  <c r="A767" i="13"/>
  <c r="D768" i="13"/>
  <c r="E768" i="13"/>
  <c r="G768" i="13"/>
  <c r="H768" i="13"/>
  <c r="I768" i="13"/>
  <c r="J768" i="13"/>
  <c r="K768" i="13"/>
  <c r="L768" i="13"/>
  <c r="M768" i="13"/>
  <c r="N768" i="13"/>
  <c r="D30" i="13"/>
  <c r="E30" i="13"/>
  <c r="G30" i="13"/>
  <c r="H30" i="13"/>
  <c r="I30" i="13"/>
  <c r="J30" i="13"/>
  <c r="K30" i="13"/>
  <c r="L30" i="13"/>
  <c r="M30" i="13"/>
  <c r="N30" i="13"/>
  <c r="A30" i="13"/>
  <c r="D383" i="13"/>
  <c r="E383" i="13"/>
  <c r="G383" i="13"/>
  <c r="H383" i="13"/>
  <c r="I383" i="13"/>
  <c r="J383" i="13"/>
  <c r="A383" i="13"/>
  <c r="D90" i="13"/>
  <c r="E90" i="13"/>
  <c r="G90" i="13"/>
  <c r="H90" i="13"/>
  <c r="I90" i="13"/>
  <c r="J90" i="13"/>
  <c r="K90" i="13"/>
  <c r="L90" i="13"/>
  <c r="M90" i="13"/>
  <c r="N90" i="13"/>
  <c r="A90" i="13"/>
  <c r="D452" i="13"/>
  <c r="E452" i="13"/>
  <c r="G452" i="13"/>
  <c r="H452" i="13"/>
  <c r="I452" i="13"/>
  <c r="J452" i="13"/>
  <c r="D453" i="13"/>
  <c r="E453" i="13"/>
  <c r="G453" i="13"/>
  <c r="H453" i="13"/>
  <c r="I453" i="13"/>
  <c r="J453" i="13"/>
  <c r="A452" i="13"/>
  <c r="D368" i="13"/>
  <c r="E368" i="13"/>
  <c r="G368" i="13"/>
  <c r="H368" i="13"/>
  <c r="I368" i="13"/>
  <c r="J368" i="13"/>
  <c r="K368" i="13"/>
  <c r="L368" i="13"/>
  <c r="M368" i="13"/>
  <c r="N368" i="13"/>
  <c r="A368" i="13"/>
  <c r="D347" i="13"/>
  <c r="E347" i="13"/>
  <c r="G347" i="13"/>
  <c r="H347" i="13"/>
  <c r="I347" i="13"/>
  <c r="J347" i="13"/>
  <c r="K347" i="13"/>
  <c r="L347" i="13"/>
  <c r="M347" i="13"/>
  <c r="N347" i="13"/>
  <c r="A347" i="13"/>
  <c r="D715" i="13"/>
  <c r="E715" i="13"/>
  <c r="G715" i="13"/>
  <c r="H715" i="13"/>
  <c r="I715" i="13"/>
  <c r="J715" i="13"/>
  <c r="K715" i="13"/>
  <c r="A715" i="13"/>
  <c r="D1602" i="13" l="1"/>
  <c r="E1602" i="13"/>
  <c r="G1602" i="13"/>
  <c r="H1602" i="13"/>
  <c r="A1602" i="13"/>
  <c r="D1003" i="13"/>
  <c r="E1003" i="13"/>
  <c r="G1003" i="13"/>
  <c r="H1003" i="13"/>
  <c r="A1003" i="13"/>
  <c r="D1524" i="13"/>
  <c r="E1524" i="13"/>
  <c r="G1524" i="13"/>
  <c r="H1524" i="13"/>
  <c r="I1524" i="13"/>
  <c r="J1524" i="13"/>
  <c r="A1524" i="13"/>
  <c r="D787" i="13"/>
  <c r="E787" i="13"/>
  <c r="G787" i="13"/>
  <c r="H787" i="13"/>
  <c r="I787" i="13"/>
  <c r="J787" i="13"/>
  <c r="A787" i="13"/>
  <c r="D503" i="13"/>
  <c r="E503" i="13"/>
  <c r="G503" i="13"/>
  <c r="H503" i="13"/>
  <c r="I503" i="13"/>
  <c r="J503" i="13"/>
  <c r="K503" i="13"/>
  <c r="L503" i="13"/>
  <c r="M503" i="13"/>
  <c r="N503" i="13"/>
  <c r="A503" i="13"/>
  <c r="J1117" i="13"/>
  <c r="I1117" i="13"/>
  <c r="H1117" i="13"/>
  <c r="G1117" i="13"/>
  <c r="E1117" i="13"/>
  <c r="D1117" i="13"/>
  <c r="A1117" i="13"/>
  <c r="D413" i="13" l="1"/>
  <c r="E413" i="13"/>
  <c r="G413" i="13"/>
  <c r="A413" i="13"/>
  <c r="D1134" i="13"/>
  <c r="E1134" i="13"/>
  <c r="G1134" i="13"/>
  <c r="H1134" i="13"/>
  <c r="A1134" i="13"/>
  <c r="D634" i="13" l="1"/>
  <c r="E634" i="13"/>
  <c r="G634" i="13"/>
  <c r="H634" i="13"/>
  <c r="I634" i="13"/>
  <c r="J634" i="13"/>
  <c r="K634" i="13"/>
  <c r="L634" i="13"/>
  <c r="M634" i="13"/>
  <c r="N634" i="13"/>
  <c r="A634" i="13"/>
  <c r="D905" i="13"/>
  <c r="E905" i="13"/>
  <c r="G905" i="13"/>
  <c r="H905" i="13"/>
  <c r="I905" i="13"/>
  <c r="J905" i="13"/>
  <c r="K905" i="13"/>
  <c r="L905" i="13"/>
  <c r="M905" i="13"/>
  <c r="N905" i="13"/>
  <c r="A905" i="13"/>
  <c r="D851" i="13"/>
  <c r="E851" i="13"/>
  <c r="G851" i="13"/>
  <c r="H851" i="13"/>
  <c r="I851" i="13"/>
  <c r="J851" i="13"/>
  <c r="A851" i="13"/>
  <c r="D1470" i="13"/>
  <c r="E1470" i="13"/>
  <c r="G1470" i="13"/>
  <c r="H1470" i="13"/>
  <c r="A1470" i="13"/>
  <c r="E1203" i="13"/>
  <c r="E1204" i="13"/>
  <c r="E1205" i="13"/>
  <c r="D1204" i="13"/>
  <c r="G1204" i="13"/>
  <c r="H1204" i="13"/>
  <c r="A1204" i="13"/>
  <c r="D52" i="13"/>
  <c r="E52" i="13"/>
  <c r="G52" i="13"/>
  <c r="H52" i="13"/>
  <c r="A52" i="13"/>
  <c r="D824" i="13"/>
  <c r="E824" i="13"/>
  <c r="G824" i="13"/>
  <c r="H824" i="13"/>
  <c r="I824" i="13"/>
  <c r="A824" i="13"/>
  <c r="D69" i="13"/>
  <c r="E69" i="13"/>
  <c r="G69" i="13"/>
  <c r="A69" i="13"/>
  <c r="D556" i="13"/>
  <c r="E556" i="13"/>
  <c r="G556" i="13"/>
  <c r="H556" i="13"/>
  <c r="I556" i="13"/>
  <c r="A556" i="13"/>
  <c r="D391" i="13"/>
  <c r="E391" i="13"/>
  <c r="G391" i="13"/>
  <c r="H391" i="13"/>
  <c r="A391" i="13"/>
  <c r="D639" i="13" l="1"/>
  <c r="E639" i="13"/>
  <c r="G639" i="13"/>
  <c r="D1001" i="13"/>
  <c r="E1001" i="13"/>
  <c r="G1001" i="13"/>
  <c r="H1001" i="13"/>
  <c r="A1001" i="13"/>
  <c r="D1106" i="13"/>
  <c r="E1106" i="13"/>
  <c r="G1106" i="13"/>
  <c r="H1106" i="13"/>
  <c r="I1106" i="13"/>
  <c r="J1106" i="13"/>
  <c r="K1106" i="13"/>
  <c r="L1106" i="13"/>
  <c r="M1106" i="13"/>
  <c r="N1106" i="13"/>
  <c r="A1106" i="13"/>
  <c r="D1358" i="13"/>
  <c r="E1358" i="13"/>
  <c r="G1358" i="13"/>
  <c r="H1358" i="13"/>
  <c r="I1358" i="13"/>
  <c r="A1358" i="13"/>
  <c r="D1293" i="13"/>
  <c r="E1293" i="13"/>
  <c r="G1293" i="13"/>
  <c r="H1293" i="13"/>
  <c r="I1293" i="13"/>
  <c r="A1293" i="13"/>
  <c r="D280" i="13"/>
  <c r="E280" i="13"/>
  <c r="G280" i="13"/>
  <c r="H280" i="13"/>
  <c r="I280" i="13"/>
  <c r="J280" i="13"/>
  <c r="K280" i="13"/>
  <c r="L280" i="13"/>
  <c r="M280" i="13"/>
  <c r="N280" i="13"/>
  <c r="A280" i="13"/>
  <c r="D683" i="13"/>
  <c r="E683" i="13"/>
  <c r="G683" i="13"/>
  <c r="A683" i="13"/>
  <c r="D829" i="13"/>
  <c r="E829" i="13"/>
  <c r="G829" i="13"/>
  <c r="H829" i="13"/>
  <c r="I829" i="13"/>
  <c r="A829" i="13"/>
  <c r="A892" i="13"/>
  <c r="D796" i="13"/>
  <c r="E796" i="13"/>
  <c r="G796" i="13"/>
  <c r="H796" i="13"/>
  <c r="A796" i="13"/>
  <c r="D139" i="13"/>
  <c r="E139" i="13"/>
  <c r="G139" i="13"/>
  <c r="A139" i="13"/>
  <c r="D479" i="13"/>
  <c r="E479" i="13"/>
  <c r="G479" i="13"/>
  <c r="A479" i="13"/>
  <c r="I1560" i="13"/>
  <c r="I1558" i="13"/>
  <c r="I1557" i="13"/>
  <c r="I1556" i="13"/>
  <c r="I885" i="13"/>
  <c r="I1555" i="13"/>
  <c r="I1487" i="13"/>
  <c r="I1486" i="13"/>
  <c r="I1426" i="13"/>
  <c r="I1425" i="13"/>
  <c r="I1424" i="13"/>
  <c r="I1422" i="13"/>
  <c r="I1421" i="13"/>
  <c r="I1356" i="13"/>
  <c r="I1355" i="13"/>
  <c r="I1354" i="13"/>
  <c r="I1290" i="13"/>
  <c r="I1288" i="13"/>
  <c r="I1219" i="13"/>
  <c r="I1221" i="13"/>
  <c r="I1220" i="13"/>
  <c r="I1155" i="13"/>
  <c r="I1154" i="13"/>
  <c r="I1091" i="13"/>
  <c r="I1089" i="13"/>
  <c r="I1024" i="13"/>
  <c r="I1023" i="13"/>
  <c r="I1022" i="13"/>
  <c r="I957" i="13"/>
  <c r="I956" i="13"/>
  <c r="I955" i="13"/>
  <c r="I888" i="13"/>
  <c r="I887" i="13"/>
  <c r="I819" i="13"/>
  <c r="I818" i="13"/>
  <c r="I416" i="13"/>
  <c r="I749" i="13"/>
  <c r="I748" i="13"/>
  <c r="I688" i="13"/>
  <c r="I687" i="13"/>
  <c r="I686" i="13"/>
  <c r="I621" i="13"/>
  <c r="I620" i="13"/>
  <c r="I618" i="13"/>
  <c r="I617" i="13"/>
  <c r="I616" i="13"/>
  <c r="I551" i="13"/>
  <c r="I1289" i="13"/>
  <c r="I549" i="13"/>
  <c r="I548" i="13"/>
  <c r="I482" i="13"/>
  <c r="I481" i="13"/>
  <c r="I418" i="13"/>
  <c r="I1090" i="13"/>
  <c r="I350" i="13"/>
  <c r="I349" i="13"/>
  <c r="I346" i="13"/>
  <c r="I282" i="13"/>
  <c r="I281" i="13"/>
  <c r="I279" i="13"/>
  <c r="I212" i="13"/>
  <c r="I211" i="13"/>
  <c r="I210" i="13"/>
  <c r="I1218" i="13"/>
  <c r="I144" i="13"/>
  <c r="I143" i="13"/>
  <c r="I141" i="13"/>
  <c r="I75" i="13"/>
  <c r="I74" i="13"/>
  <c r="I73" i="13"/>
  <c r="I72" i="13"/>
  <c r="I7" i="13"/>
  <c r="I6" i="13"/>
  <c r="M919" i="37"/>
  <c r="N919" i="37"/>
  <c r="O919" i="37"/>
  <c r="D1413" i="13"/>
  <c r="E1413" i="13"/>
  <c r="A1410" i="13"/>
  <c r="A1413" i="13"/>
  <c r="L1102" i="13" l="1"/>
  <c r="M1102" i="13"/>
  <c r="N1102" i="13"/>
  <c r="I1613" i="13"/>
  <c r="I977" i="13"/>
  <c r="I1167" i="13"/>
  <c r="I1099" i="13"/>
  <c r="I762" i="13"/>
  <c r="I344" i="60"/>
  <c r="I1495" i="13" s="1"/>
  <c r="I353" i="60"/>
  <c r="I154" i="13" s="1"/>
  <c r="I343" i="60"/>
  <c r="I345" i="60"/>
  <c r="I631" i="13" s="1"/>
  <c r="I349" i="60"/>
  <c r="I397" i="60"/>
  <c r="I757" i="13" s="1"/>
  <c r="I398" i="60"/>
  <c r="I20" i="13" s="1"/>
  <c r="I346" i="60"/>
  <c r="I82" i="13" s="1"/>
  <c r="I354" i="60"/>
  <c r="I1169" i="13" s="1"/>
  <c r="I364" i="60"/>
  <c r="I899" i="13" s="1"/>
  <c r="I377" i="60"/>
  <c r="I701" i="13" s="1"/>
  <c r="I347" i="60"/>
  <c r="I1301" i="13" s="1"/>
  <c r="I355" i="60"/>
  <c r="I1036" i="13" s="1"/>
  <c r="I348" i="60"/>
  <c r="I1567" i="13" s="1"/>
  <c r="I365" i="60"/>
  <c r="I1300" i="13" s="1"/>
  <c r="I356" i="60"/>
  <c r="I1368" i="13" s="1"/>
  <c r="I366" i="60"/>
  <c r="I378" i="60"/>
  <c r="I379" i="60"/>
  <c r="I901" i="13" s="1"/>
  <c r="I367" i="60"/>
  <c r="I18" i="13" s="1"/>
  <c r="I368" i="60"/>
  <c r="I357" i="60"/>
  <c r="I21" i="13" s="1"/>
  <c r="I369" i="60"/>
  <c r="I370" i="60"/>
  <c r="I19" i="13" s="1"/>
  <c r="I371" i="60"/>
  <c r="I1231" i="13" s="1"/>
  <c r="I372" i="60"/>
  <c r="I358" i="60"/>
  <c r="I1433" i="13" s="1"/>
  <c r="I373" i="60"/>
  <c r="I759" i="13" s="1"/>
  <c r="I380" i="60"/>
  <c r="I761" i="13" s="1"/>
  <c r="I381" i="60"/>
  <c r="I1568" i="13" s="1"/>
  <c r="I399" i="60"/>
  <c r="I383" i="60"/>
  <c r="I400" i="60"/>
  <c r="I384" i="60"/>
  <c r="I385" i="60"/>
  <c r="I401" i="60"/>
  <c r="I386" i="60"/>
  <c r="I402" i="60"/>
  <c r="I565" i="13" s="1"/>
  <c r="I387" i="60"/>
  <c r="I403" i="60"/>
  <c r="I404" i="60"/>
  <c r="I350" i="60"/>
  <c r="I1164" i="13" s="1"/>
  <c r="I359" i="60"/>
  <c r="I351" i="60"/>
  <c r="I758" i="13" s="1"/>
  <c r="I360" i="60"/>
  <c r="I630" i="13" s="1"/>
  <c r="I361" i="60"/>
  <c r="I352" i="60"/>
  <c r="I1299" i="13" s="1"/>
  <c r="I382" i="60"/>
  <c r="I374" i="60"/>
  <c r="I898" i="13" s="1"/>
  <c r="I375" i="60"/>
  <c r="I1497" i="13" s="1"/>
  <c r="I376" i="60"/>
  <c r="I967" i="13" s="1"/>
  <c r="I362" i="60"/>
  <c r="I1037" i="13" s="1"/>
  <c r="I388" i="60"/>
  <c r="I561" i="13" s="1"/>
  <c r="I405" i="60"/>
  <c r="I1496" i="13" s="1"/>
  <c r="I406" i="60"/>
  <c r="I389" i="60"/>
  <c r="I222" i="13" s="1"/>
  <c r="I390" i="60"/>
  <c r="I564" i="13" s="1"/>
  <c r="I391" i="60"/>
  <c r="I392" i="60"/>
  <c r="I155" i="13" s="1"/>
  <c r="I393" i="60"/>
  <c r="I407" i="60"/>
  <c r="I408" i="60"/>
  <c r="I409" i="60"/>
  <c r="I410" i="60"/>
  <c r="I220" i="13" s="1"/>
  <c r="I411" i="60"/>
  <c r="I412" i="60"/>
  <c r="I1102" i="13" s="1"/>
  <c r="I394" i="60"/>
  <c r="I965" i="13" s="1"/>
  <c r="I413" i="60"/>
  <c r="I414" i="60"/>
  <c r="I358" i="13" s="1"/>
  <c r="I415" i="60"/>
  <c r="I357" i="13" s="1"/>
  <c r="I416" i="60"/>
  <c r="I417" i="60"/>
  <c r="I1297" i="13" s="1"/>
  <c r="I363" i="60"/>
  <c r="I496" i="13" s="1"/>
  <c r="I395" i="60"/>
  <c r="I418" i="60"/>
  <c r="I419" i="60"/>
  <c r="I1435" i="13" s="1"/>
  <c r="I420" i="60"/>
  <c r="I421" i="60"/>
  <c r="I422" i="60"/>
  <c r="I1369" i="13" s="1"/>
  <c r="I423" i="60"/>
  <c r="I964" i="13" s="1"/>
  <c r="I424" i="60"/>
  <c r="I1234" i="13" s="1"/>
  <c r="I425" i="60"/>
  <c r="I426" i="60"/>
  <c r="I427" i="60"/>
  <c r="I428" i="60"/>
  <c r="I429" i="60"/>
  <c r="I430" i="60"/>
  <c r="I359" i="13" s="1"/>
  <c r="I431" i="60"/>
  <c r="I396" i="60"/>
  <c r="I828" i="13" s="1"/>
  <c r="I432" i="60"/>
  <c r="I433" i="60"/>
  <c r="I1434" i="13" s="1"/>
  <c r="I434" i="60"/>
  <c r="I629" i="13" s="1"/>
  <c r="I435" i="60"/>
  <c r="I221" i="13" s="1"/>
  <c r="I436" i="60"/>
  <c r="I437" i="60"/>
  <c r="I438" i="60"/>
  <c r="I289" i="13" s="1"/>
  <c r="I439" i="60"/>
  <c r="I440" i="60"/>
  <c r="I563" i="13" s="1"/>
  <c r="I441" i="60"/>
  <c r="I442" i="60"/>
  <c r="I443" i="60"/>
  <c r="I444" i="60"/>
  <c r="I445" i="60"/>
  <c r="I966" i="13" s="1"/>
  <c r="I446" i="60"/>
  <c r="I447" i="60"/>
  <c r="I448" i="60"/>
  <c r="I449" i="60"/>
  <c r="I450" i="60"/>
  <c r="I451" i="60"/>
  <c r="I452" i="60"/>
  <c r="I453" i="60"/>
  <c r="I454" i="60"/>
  <c r="I455" i="60"/>
  <c r="I456" i="60"/>
  <c r="I457" i="60"/>
  <c r="I458" i="60"/>
  <c r="I459" i="60"/>
  <c r="I460" i="60"/>
  <c r="I461" i="60"/>
  <c r="I462" i="60"/>
  <c r="I463" i="60"/>
  <c r="I464" i="60"/>
  <c r="I465" i="60"/>
  <c r="I466" i="60"/>
  <c r="I467" i="60"/>
  <c r="I4" i="60"/>
  <c r="I1563" i="13" s="1"/>
  <c r="H353" i="60"/>
  <c r="H343" i="60"/>
  <c r="H345" i="60"/>
  <c r="H349" i="60"/>
  <c r="H397" i="60"/>
  <c r="H398" i="60"/>
  <c r="H346" i="60"/>
  <c r="H354" i="60"/>
  <c r="H364" i="60"/>
  <c r="H377" i="60"/>
  <c r="H347" i="60"/>
  <c r="H355" i="60"/>
  <c r="H348" i="60"/>
  <c r="H365" i="60"/>
  <c r="H356" i="60"/>
  <c r="H366" i="60"/>
  <c r="H378" i="60"/>
  <c r="H379" i="60"/>
  <c r="H367" i="60"/>
  <c r="H368" i="60"/>
  <c r="H357" i="60"/>
  <c r="H369" i="60"/>
  <c r="H370" i="60"/>
  <c r="H371" i="60"/>
  <c r="H372" i="60"/>
  <c r="H358" i="60"/>
  <c r="H373" i="60"/>
  <c r="H380" i="60"/>
  <c r="H381" i="60"/>
  <c r="H399" i="60"/>
  <c r="H383" i="60"/>
  <c r="H400" i="60"/>
  <c r="H384" i="60"/>
  <c r="H385" i="60"/>
  <c r="H401" i="60"/>
  <c r="H386" i="60"/>
  <c r="H402" i="60"/>
  <c r="H387" i="60"/>
  <c r="H403" i="60"/>
  <c r="H404" i="60"/>
  <c r="H350" i="60"/>
  <c r="H359" i="60"/>
  <c r="H351" i="60"/>
  <c r="H360" i="60"/>
  <c r="H361" i="60"/>
  <c r="H352" i="60"/>
  <c r="H382" i="60"/>
  <c r="H374" i="60"/>
  <c r="H375" i="60"/>
  <c r="H376" i="60"/>
  <c r="H362" i="60"/>
  <c r="H388" i="60"/>
  <c r="H405" i="60"/>
  <c r="H406" i="60"/>
  <c r="H389" i="60"/>
  <c r="H390" i="60"/>
  <c r="H391" i="60"/>
  <c r="H392" i="60"/>
  <c r="H393" i="60"/>
  <c r="H407" i="60"/>
  <c r="H408" i="60"/>
  <c r="H409" i="60"/>
  <c r="H410" i="60"/>
  <c r="H411" i="60"/>
  <c r="H412" i="60"/>
  <c r="H394" i="60"/>
  <c r="H413" i="60"/>
  <c r="H414" i="60"/>
  <c r="H415" i="60"/>
  <c r="H416" i="60"/>
  <c r="H417" i="60"/>
  <c r="H363" i="60"/>
  <c r="H395" i="60"/>
  <c r="H418" i="60"/>
  <c r="H419" i="60"/>
  <c r="H420" i="60"/>
  <c r="H421" i="60"/>
  <c r="H422" i="60"/>
  <c r="H423" i="60"/>
  <c r="H424" i="60"/>
  <c r="H425" i="60"/>
  <c r="H426" i="60"/>
  <c r="H427" i="60"/>
  <c r="H428" i="60"/>
  <c r="H429" i="60"/>
  <c r="H430" i="60"/>
  <c r="H431" i="60"/>
  <c r="H396" i="60"/>
  <c r="H432" i="60"/>
  <c r="H433" i="60"/>
  <c r="H434" i="60"/>
  <c r="H435" i="60"/>
  <c r="H436" i="60"/>
  <c r="H437" i="60"/>
  <c r="H438" i="60"/>
  <c r="H439" i="60"/>
  <c r="H440" i="60"/>
  <c r="H441" i="60"/>
  <c r="H442" i="60"/>
  <c r="H443" i="60"/>
  <c r="H444" i="60"/>
  <c r="H445" i="60"/>
  <c r="H446" i="60"/>
  <c r="H447" i="60"/>
  <c r="H448" i="60"/>
  <c r="H449" i="60"/>
  <c r="H450" i="60"/>
  <c r="H451" i="60"/>
  <c r="H452" i="60"/>
  <c r="H453" i="60"/>
  <c r="H454" i="60"/>
  <c r="H455" i="60"/>
  <c r="H456" i="60"/>
  <c r="H457" i="60"/>
  <c r="H458" i="60"/>
  <c r="H459" i="60"/>
  <c r="H460" i="60"/>
  <c r="H461" i="60"/>
  <c r="H462" i="60"/>
  <c r="H463" i="60"/>
  <c r="H464" i="60"/>
  <c r="H465" i="60"/>
  <c r="H466" i="60"/>
  <c r="H467" i="60"/>
  <c r="H344" i="60"/>
  <c r="E488" i="13"/>
  <c r="I5" i="60"/>
  <c r="I1162" i="13" s="1"/>
  <c r="I6" i="60"/>
  <c r="I1030" i="13" s="1"/>
  <c r="I7" i="60"/>
  <c r="I77" i="13" s="1"/>
  <c r="I8" i="60"/>
  <c r="I694" i="13" s="1"/>
  <c r="I9" i="60"/>
  <c r="I10" i="60"/>
  <c r="I420" i="13" s="1"/>
  <c r="I11" i="60"/>
  <c r="I421" i="13" s="1"/>
  <c r="I12" i="60"/>
  <c r="I1031" i="13" s="1"/>
  <c r="I13" i="60"/>
  <c r="I14" i="60"/>
  <c r="I284" i="13" s="1"/>
  <c r="I15" i="60"/>
  <c r="I78" i="13" s="1"/>
  <c r="I16" i="60"/>
  <c r="I1093" i="13" s="1"/>
  <c r="I17" i="60"/>
  <c r="I1430" i="13" s="1"/>
  <c r="I18" i="60"/>
  <c r="I1490" i="13" s="1"/>
  <c r="I19" i="60"/>
  <c r="I1361" i="13" s="1"/>
  <c r="I20" i="60"/>
  <c r="I285" i="13" s="1"/>
  <c r="I21" i="60"/>
  <c r="I1491" i="13" s="1"/>
  <c r="I22" i="60"/>
  <c r="I353" i="13" s="1"/>
  <c r="I23" i="60"/>
  <c r="I1225" i="13" s="1"/>
  <c r="I24" i="60"/>
  <c r="I891" i="13" s="1"/>
  <c r="I25" i="60"/>
  <c r="I1029" i="13" s="1"/>
  <c r="I26" i="60"/>
  <c r="I488" i="13" s="1"/>
  <c r="I27" i="60"/>
  <c r="I960" i="13" s="1"/>
  <c r="I28" i="60"/>
  <c r="I625" i="13" s="1"/>
  <c r="I29" i="60"/>
  <c r="I753" i="13" s="1"/>
  <c r="I30" i="60"/>
  <c r="I1224" i="13" s="1"/>
  <c r="I31" i="60"/>
  <c r="I147" i="13" s="1"/>
  <c r="I32" i="60"/>
  <c r="I33" i="60"/>
  <c r="I13" i="13" s="1"/>
  <c r="I34" i="60"/>
  <c r="I1562" i="13" s="1"/>
  <c r="I35" i="60"/>
  <c r="I1429" i="13" s="1"/>
  <c r="I36" i="60"/>
  <c r="I1565" i="13" s="1"/>
  <c r="I37" i="60"/>
  <c r="I695" i="13" s="1"/>
  <c r="I38" i="60"/>
  <c r="I216" i="13" s="1"/>
  <c r="I39" i="60"/>
  <c r="I823" i="13" s="1"/>
  <c r="I40" i="60"/>
  <c r="I624" i="13" s="1"/>
  <c r="I41" i="60"/>
  <c r="I1294" i="13" s="1"/>
  <c r="I42" i="60"/>
  <c r="I15" i="13" s="1"/>
  <c r="I43" i="60"/>
  <c r="I699" i="13" s="1"/>
  <c r="I44" i="60"/>
  <c r="I149" i="13" s="1"/>
  <c r="I45" i="60"/>
  <c r="I754" i="13" s="1"/>
  <c r="I46" i="60"/>
  <c r="I555" i="13" s="1"/>
  <c r="I47" i="60"/>
  <c r="I1428" i="13" s="1"/>
  <c r="I48" i="60"/>
  <c r="I215" i="13" s="1"/>
  <c r="I49" i="60"/>
  <c r="I1163" i="13" s="1"/>
  <c r="I50" i="60"/>
  <c r="I492" i="13" s="1"/>
  <c r="I51" i="60"/>
  <c r="I80" i="13" s="1"/>
  <c r="I52" i="60"/>
  <c r="I354" i="13" s="1"/>
  <c r="I53" i="60"/>
  <c r="I1100" i="13" s="1"/>
  <c r="I54" i="60"/>
  <c r="I55" i="60"/>
  <c r="I56" i="60"/>
  <c r="I11" i="13" s="1"/>
  <c r="I57" i="60"/>
  <c r="I352" i="13" s="1"/>
  <c r="I58" i="60"/>
  <c r="I491" i="13" s="1"/>
  <c r="I59" i="60"/>
  <c r="I626" i="13" s="1"/>
  <c r="I60" i="60"/>
  <c r="I554" i="13" s="1"/>
  <c r="I61" i="60"/>
  <c r="I1359" i="13" s="1"/>
  <c r="I62" i="60"/>
  <c r="I12" i="13" s="1"/>
  <c r="I63" i="60"/>
  <c r="I1295" i="13" s="1"/>
  <c r="I64" i="60"/>
  <c r="I697" i="13" s="1"/>
  <c r="I65" i="60"/>
  <c r="I66" i="60"/>
  <c r="I150" i="13" s="1"/>
  <c r="I67" i="60"/>
  <c r="I79" i="13" s="1"/>
  <c r="I68" i="60"/>
  <c r="I693" i="13" s="1"/>
  <c r="I69" i="60"/>
  <c r="I961" i="13" s="1"/>
  <c r="I70" i="60"/>
  <c r="I71" i="60"/>
  <c r="I72" i="60"/>
  <c r="I73" i="60"/>
  <c r="I423" i="13" s="1"/>
  <c r="I74" i="60"/>
  <c r="I623" i="13" s="1"/>
  <c r="I75" i="60"/>
  <c r="I146" i="13" s="1"/>
  <c r="I76" i="60"/>
  <c r="I1159" i="13" s="1"/>
  <c r="I77" i="60"/>
  <c r="I962" i="13" s="1"/>
  <c r="I78" i="60"/>
  <c r="I1032" i="13" s="1"/>
  <c r="I79" i="60"/>
  <c r="I80" i="60"/>
  <c r="I890" i="13" s="1"/>
  <c r="I81" i="60"/>
  <c r="I81" i="13" s="1"/>
  <c r="I82" i="60"/>
  <c r="I83" i="60"/>
  <c r="I84" i="60"/>
  <c r="I755" i="13" s="1"/>
  <c r="I85" i="60"/>
  <c r="I86" i="60"/>
  <c r="I356" i="13" s="1"/>
  <c r="I87" i="60"/>
  <c r="I896" i="13" s="1"/>
  <c r="I88" i="60"/>
  <c r="I89" i="60"/>
  <c r="I892" i="13" s="1"/>
  <c r="I90" i="60"/>
  <c r="I1296" i="13" s="1"/>
  <c r="I91" i="60"/>
  <c r="I92" i="60"/>
  <c r="I93" i="60"/>
  <c r="I1364" i="13" s="1"/>
  <c r="I94" i="60"/>
  <c r="I16" i="13" s="1"/>
  <c r="I95" i="60"/>
  <c r="I219" i="13" s="1"/>
  <c r="I96" i="60"/>
  <c r="I1161" i="13" s="1"/>
  <c r="I97" i="60"/>
  <c r="I1360" i="13" s="1"/>
  <c r="I98" i="60"/>
  <c r="I218" i="13" s="1"/>
  <c r="I99" i="60"/>
  <c r="I1564" i="13" s="1"/>
  <c r="I100" i="60"/>
  <c r="I101" i="60"/>
  <c r="I1492" i="13" s="1"/>
  <c r="I102" i="60"/>
  <c r="I103" i="60"/>
  <c r="I104" i="60"/>
  <c r="I1292" i="13" s="1"/>
  <c r="I105" i="60"/>
  <c r="I106" i="60"/>
  <c r="I107" i="60"/>
  <c r="I108" i="60"/>
  <c r="I490" i="13" s="1"/>
  <c r="I109" i="60"/>
  <c r="I1432" i="13" s="1"/>
  <c r="I110" i="60"/>
  <c r="I111" i="60"/>
  <c r="I1226" i="13" s="1"/>
  <c r="I112" i="60"/>
  <c r="I113" i="60"/>
  <c r="I826" i="13" s="1"/>
  <c r="I114" i="60"/>
  <c r="I1033" i="13" s="1"/>
  <c r="I115" i="60"/>
  <c r="I558" i="13" s="1"/>
  <c r="I116" i="60"/>
  <c r="I286" i="13" s="1"/>
  <c r="I117" i="60"/>
  <c r="I118" i="60"/>
  <c r="I489" i="13" s="1"/>
  <c r="I119" i="60"/>
  <c r="I1365" i="13" s="1"/>
  <c r="I120" i="60"/>
  <c r="I121" i="60"/>
  <c r="I1095" i="13" s="1"/>
  <c r="I122" i="60"/>
  <c r="I123" i="60"/>
  <c r="I124" i="60"/>
  <c r="I125" i="60"/>
  <c r="I126" i="60"/>
  <c r="I127" i="60"/>
  <c r="I1227" i="13" s="1"/>
  <c r="I128" i="60"/>
  <c r="I129" i="60"/>
  <c r="I130" i="60"/>
  <c r="I131" i="60"/>
  <c r="I132" i="60"/>
  <c r="I133" i="60"/>
  <c r="I134" i="60"/>
  <c r="I895" i="13" s="1"/>
  <c r="I135" i="60"/>
  <c r="I1228" i="13" s="1"/>
  <c r="I136" i="60"/>
  <c r="I137" i="60"/>
  <c r="I151" i="13" s="1"/>
  <c r="I138" i="60"/>
  <c r="I139" i="60"/>
  <c r="I1096" i="13" s="1"/>
  <c r="I140" i="60"/>
  <c r="I141" i="60"/>
  <c r="I142" i="60"/>
  <c r="I1166" i="13" s="1"/>
  <c r="I143" i="60"/>
  <c r="I959" i="13" s="1"/>
  <c r="I144" i="60"/>
  <c r="I145" i="60"/>
  <c r="I146" i="60"/>
  <c r="I355" i="13" s="1"/>
  <c r="I147" i="60"/>
  <c r="I493" i="13" s="1"/>
  <c r="I148" i="60"/>
  <c r="I149" i="60"/>
  <c r="I425" i="13" s="1"/>
  <c r="I150" i="60"/>
  <c r="I151" i="60"/>
  <c r="I152" i="60"/>
  <c r="I14" i="13" s="1"/>
  <c r="I153" i="60"/>
  <c r="I154" i="60"/>
  <c r="I1098" i="13" s="1"/>
  <c r="I155" i="60"/>
  <c r="I156" i="60"/>
  <c r="I825" i="13" s="1"/>
  <c r="I157" i="60"/>
  <c r="I158" i="60"/>
  <c r="I557" i="13" s="1"/>
  <c r="I159" i="60"/>
  <c r="I160" i="60"/>
  <c r="G1614" i="13"/>
  <c r="G1612" i="13"/>
  <c r="G1609" i="13"/>
  <c r="G1607" i="13"/>
  <c r="G1606" i="13"/>
  <c r="G1605" i="13"/>
  <c r="G1601" i="13"/>
  <c r="G1599" i="13"/>
  <c r="G1596" i="13"/>
  <c r="G1595" i="13"/>
  <c r="G1594" i="13"/>
  <c r="G990" i="13"/>
  <c r="G1593" i="13"/>
  <c r="G1592" i="13"/>
  <c r="G1590" i="13"/>
  <c r="G1587" i="13"/>
  <c r="G1586" i="13"/>
  <c r="G1585" i="13"/>
  <c r="G1584" i="13"/>
  <c r="G1583" i="13"/>
  <c r="G1581" i="13"/>
  <c r="G1580" i="13"/>
  <c r="G1579" i="13"/>
  <c r="G1578" i="13"/>
  <c r="G1577" i="13"/>
  <c r="G1576" i="13"/>
  <c r="G1575" i="13"/>
  <c r="G1574" i="13"/>
  <c r="G1572" i="13"/>
  <c r="G1568" i="13"/>
  <c r="G1567" i="13"/>
  <c r="G1613" i="13"/>
  <c r="G1565" i="13"/>
  <c r="G1564" i="13"/>
  <c r="G1563" i="13"/>
  <c r="G1562" i="13"/>
  <c r="G1560" i="13"/>
  <c r="G1558" i="13"/>
  <c r="G1557" i="13"/>
  <c r="G1556" i="13"/>
  <c r="G885" i="13"/>
  <c r="G1555" i="13"/>
  <c r="G1551" i="13"/>
  <c r="G1546" i="13"/>
  <c r="G1545" i="13"/>
  <c r="G1544" i="13"/>
  <c r="G1542" i="13"/>
  <c r="G1539" i="13"/>
  <c r="G1538" i="13"/>
  <c r="G1536" i="13"/>
  <c r="G1535" i="13"/>
  <c r="G1534" i="13"/>
  <c r="G1533" i="13"/>
  <c r="G1532" i="13"/>
  <c r="G1528" i="13"/>
  <c r="G1527" i="13"/>
  <c r="G1526" i="13"/>
  <c r="G1525" i="13"/>
  <c r="G1523" i="13"/>
  <c r="G1521" i="13"/>
  <c r="G1519" i="13"/>
  <c r="G1518" i="13"/>
  <c r="G1517" i="13"/>
  <c r="G1516" i="13"/>
  <c r="G1515" i="13"/>
  <c r="G1509" i="13"/>
  <c r="G1508" i="13"/>
  <c r="G1507" i="13"/>
  <c r="G1506" i="13"/>
  <c r="G1505" i="13"/>
  <c r="G1504" i="13"/>
  <c r="G1503" i="13"/>
  <c r="G1502" i="13"/>
  <c r="G1499" i="13"/>
  <c r="G1497" i="13"/>
  <c r="G1496" i="13"/>
  <c r="G1495" i="13"/>
  <c r="G1492" i="13"/>
  <c r="G1491" i="13"/>
  <c r="G1490" i="13"/>
  <c r="G1487" i="13"/>
  <c r="G616" i="13"/>
  <c r="G1482" i="13"/>
  <c r="G1479" i="13"/>
  <c r="G1474" i="13"/>
  <c r="G1471" i="13"/>
  <c r="G1469" i="13"/>
  <c r="G1467" i="13"/>
  <c r="G1466" i="13"/>
  <c r="G1462" i="13"/>
  <c r="G1461" i="13"/>
  <c r="G1460" i="13"/>
  <c r="G1459" i="13"/>
  <c r="G1458" i="13"/>
  <c r="G1455" i="13"/>
  <c r="G1454" i="13"/>
  <c r="G1453" i="13"/>
  <c r="G1452" i="13"/>
  <c r="G1451" i="13"/>
  <c r="G1450" i="13"/>
  <c r="G1449" i="13"/>
  <c r="G1447" i="13"/>
  <c r="G1444" i="13"/>
  <c r="G1443" i="13"/>
  <c r="G1442" i="13"/>
  <c r="G1441" i="13"/>
  <c r="G1440" i="13"/>
  <c r="G1439" i="13"/>
  <c r="G1438" i="13"/>
  <c r="G1436" i="13"/>
  <c r="G1435" i="13"/>
  <c r="G1434" i="13"/>
  <c r="G1433" i="13"/>
  <c r="G1432" i="13"/>
  <c r="G1430" i="13"/>
  <c r="G1429" i="13"/>
  <c r="G1428" i="13"/>
  <c r="G1426" i="13"/>
  <c r="G1425" i="13"/>
  <c r="G1424" i="13"/>
  <c r="G1422" i="13"/>
  <c r="G1421" i="13"/>
  <c r="G1419" i="13"/>
  <c r="G1418" i="13"/>
  <c r="G1414" i="13"/>
  <c r="G1413" i="13"/>
  <c r="G1410" i="13"/>
  <c r="G1403" i="13"/>
  <c r="G1007" i="13"/>
  <c r="G1405" i="13"/>
  <c r="G1404" i="13"/>
  <c r="G672" i="13"/>
  <c r="G1402" i="13"/>
  <c r="G1407" i="13"/>
  <c r="G1406" i="13"/>
  <c r="G1076" i="13"/>
  <c r="G1401" i="13"/>
  <c r="G1400" i="13"/>
  <c r="G996" i="13"/>
  <c r="G1395" i="13"/>
  <c r="G654" i="13"/>
  <c r="G1393" i="13"/>
  <c r="G1392" i="13"/>
  <c r="G1390" i="13"/>
  <c r="G1387" i="13"/>
  <c r="G1384" i="13"/>
  <c r="G1383" i="13"/>
  <c r="G1382" i="13"/>
  <c r="G1381" i="13"/>
  <c r="G1379" i="13"/>
  <c r="G1376" i="13"/>
  <c r="G227" i="13"/>
  <c r="G1375" i="13"/>
  <c r="G1374" i="13"/>
  <c r="G1373" i="13"/>
  <c r="G1372" i="13"/>
  <c r="G1371" i="13"/>
  <c r="G1369" i="13"/>
  <c r="G561" i="13"/>
  <c r="G629" i="13"/>
  <c r="G977" i="13"/>
  <c r="G1368" i="13"/>
  <c r="G1365" i="13"/>
  <c r="G1364" i="13"/>
  <c r="G1361" i="13"/>
  <c r="G1360" i="13"/>
  <c r="G1359" i="13"/>
  <c r="G555" i="13"/>
  <c r="G1356" i="13"/>
  <c r="G1355" i="13"/>
  <c r="G1354" i="13"/>
  <c r="G1351" i="13"/>
  <c r="G1345" i="13"/>
  <c r="G1342" i="13"/>
  <c r="G1340" i="13"/>
  <c r="G1339" i="13"/>
  <c r="G1338" i="13"/>
  <c r="G1337" i="13"/>
  <c r="G1336" i="13"/>
  <c r="G1335" i="13"/>
  <c r="G1334" i="13"/>
  <c r="G1333" i="13"/>
  <c r="G1332" i="13"/>
  <c r="G1331" i="13"/>
  <c r="G1330" i="13"/>
  <c r="G1329" i="13"/>
  <c r="G1328" i="13"/>
  <c r="G1327" i="13"/>
  <c r="G1326" i="13"/>
  <c r="G1324" i="13"/>
  <c r="G1322" i="13"/>
  <c r="G1321" i="13"/>
  <c r="G1318" i="13"/>
  <c r="G1320" i="13"/>
  <c r="G1319" i="13"/>
  <c r="G1317" i="13"/>
  <c r="G1316" i="13"/>
  <c r="G1310" i="13"/>
  <c r="G1309" i="13"/>
  <c r="G1308" i="13"/>
  <c r="G1307" i="13"/>
  <c r="G1306" i="13"/>
  <c r="G1305" i="13"/>
  <c r="G1304" i="13"/>
  <c r="G1303" i="13"/>
  <c r="G1301" i="13"/>
  <c r="G1300" i="13"/>
  <c r="G1299" i="13"/>
  <c r="G1297" i="13"/>
  <c r="G1296" i="13"/>
  <c r="G1295" i="13"/>
  <c r="G1294" i="13"/>
  <c r="G1292" i="13"/>
  <c r="G1290" i="13"/>
  <c r="G1288" i="13"/>
  <c r="G1286" i="13"/>
  <c r="G1285" i="13"/>
  <c r="G1284" i="13"/>
  <c r="G1279" i="13"/>
  <c r="G1278" i="13"/>
  <c r="G1277" i="13"/>
  <c r="G1275" i="13"/>
  <c r="G1274" i="13"/>
  <c r="G1271" i="13"/>
  <c r="G602" i="13"/>
  <c r="G1269" i="13"/>
  <c r="G1268" i="13"/>
  <c r="G1265" i="13"/>
  <c r="G1262" i="13"/>
  <c r="G1261" i="13"/>
  <c r="G1260" i="13"/>
  <c r="G589" i="13"/>
  <c r="G1259" i="13"/>
  <c r="G1258" i="13"/>
  <c r="G1255" i="13"/>
  <c r="G1253" i="13"/>
  <c r="G1252" i="13"/>
  <c r="G1251" i="13"/>
  <c r="G1250" i="13"/>
  <c r="G1249" i="13"/>
  <c r="G1248" i="13"/>
  <c r="G1247" i="13"/>
  <c r="G1245" i="13"/>
  <c r="G1243" i="13"/>
  <c r="G160" i="13"/>
  <c r="G1241" i="13"/>
  <c r="G1240" i="13"/>
  <c r="G1238" i="13"/>
  <c r="G1235" i="13"/>
  <c r="G1234" i="13"/>
  <c r="G1233" i="13"/>
  <c r="G1231" i="13"/>
  <c r="G1228" i="13"/>
  <c r="G1227" i="13"/>
  <c r="G1226" i="13"/>
  <c r="G1224" i="13"/>
  <c r="G1219" i="13"/>
  <c r="G1222" i="13"/>
  <c r="G1221" i="13"/>
  <c r="G1220" i="13"/>
  <c r="G1216" i="13"/>
  <c r="G1215" i="13"/>
  <c r="G1211" i="13"/>
  <c r="G1210" i="13"/>
  <c r="G1208" i="13"/>
  <c r="G1207" i="13"/>
  <c r="G1206" i="13"/>
  <c r="G1205" i="13"/>
  <c r="G1203" i="13"/>
  <c r="G1201" i="13"/>
  <c r="G1196" i="13"/>
  <c r="G1195" i="13"/>
  <c r="G1194" i="13"/>
  <c r="G1193" i="13"/>
  <c r="G1192" i="13"/>
  <c r="G1191" i="13"/>
  <c r="G1060" i="13"/>
  <c r="G1188" i="13"/>
  <c r="G1186" i="13"/>
  <c r="G1185" i="13"/>
  <c r="G1184" i="13"/>
  <c r="G1183" i="13"/>
  <c r="G1182" i="13"/>
  <c r="G1047" i="13"/>
  <c r="G1180" i="13"/>
  <c r="G1179" i="13"/>
  <c r="G1178" i="13"/>
  <c r="G1177" i="13"/>
  <c r="G1176" i="13"/>
  <c r="G1174" i="13"/>
  <c r="G1173" i="13"/>
  <c r="G1172" i="13"/>
  <c r="G1171" i="13"/>
  <c r="G1169" i="13"/>
  <c r="G1167" i="13"/>
  <c r="G1166" i="13"/>
  <c r="G1164" i="13"/>
  <c r="G1162" i="13"/>
  <c r="G1161" i="13"/>
  <c r="G1159" i="13"/>
  <c r="G1022" i="13"/>
  <c r="G1155" i="13"/>
  <c r="G1154" i="13"/>
  <c r="G1152" i="13"/>
  <c r="G1151" i="13"/>
  <c r="G1146" i="13"/>
  <c r="G1145" i="13"/>
  <c r="G1144" i="13"/>
  <c r="G1142" i="13"/>
  <c r="G1141" i="13"/>
  <c r="G1138" i="13"/>
  <c r="G1137" i="13"/>
  <c r="G1136" i="13"/>
  <c r="G1135" i="13"/>
  <c r="G462" i="13"/>
  <c r="G1133" i="13"/>
  <c r="G1128" i="13"/>
  <c r="G1127" i="13"/>
  <c r="G1126" i="13"/>
  <c r="G1125" i="13"/>
  <c r="G1123" i="13"/>
  <c r="G1122" i="13"/>
  <c r="G1121" i="13"/>
  <c r="G1120" i="13"/>
  <c r="G1119" i="13"/>
  <c r="G1118" i="13"/>
  <c r="G1115" i="13"/>
  <c r="G1114" i="13"/>
  <c r="G1112" i="13"/>
  <c r="G1111" i="13"/>
  <c r="G1108" i="13"/>
  <c r="G1107" i="13"/>
  <c r="G701" i="13"/>
  <c r="G1100" i="13"/>
  <c r="G1099" i="13"/>
  <c r="G1098" i="13"/>
  <c r="G1096" i="13"/>
  <c r="G1095" i="13"/>
  <c r="G1225" i="13"/>
  <c r="G1093" i="13"/>
  <c r="G1091" i="13"/>
  <c r="G1089" i="13"/>
  <c r="G687" i="13"/>
  <c r="G1085" i="13"/>
  <c r="G880" i="13"/>
  <c r="G1081" i="13"/>
  <c r="G1080" i="13"/>
  <c r="G1079" i="13"/>
  <c r="G195" i="13"/>
  <c r="G1077" i="13"/>
  <c r="G1074" i="13"/>
  <c r="G1202" i="13"/>
  <c r="G1071" i="13"/>
  <c r="G1075" i="13"/>
  <c r="G1065" i="13"/>
  <c r="G1064" i="13"/>
  <c r="G1063" i="13"/>
  <c r="G1062" i="13"/>
  <c r="G1061" i="13"/>
  <c r="G1058" i="13"/>
  <c r="G1057" i="13"/>
  <c r="G1055" i="13"/>
  <c r="G1053" i="13"/>
  <c r="G1052" i="13"/>
  <c r="G1190" i="13"/>
  <c r="G1051" i="13"/>
  <c r="G1050" i="13"/>
  <c r="G1048" i="13"/>
  <c r="G1377" i="13"/>
  <c r="G1043" i="13"/>
  <c r="G1242" i="13"/>
  <c r="G1042" i="13"/>
  <c r="G1041" i="13"/>
  <c r="G1040" i="13"/>
  <c r="G1039" i="13"/>
  <c r="G766" i="13"/>
  <c r="G1037" i="13"/>
  <c r="G1036" i="13"/>
  <c r="G1033" i="13"/>
  <c r="G1163" i="13"/>
  <c r="G1029" i="13"/>
  <c r="G1024" i="13"/>
  <c r="G682" i="13"/>
  <c r="G1014" i="13"/>
  <c r="G1013" i="13"/>
  <c r="G1009" i="13"/>
  <c r="G1008" i="13"/>
  <c r="G1006" i="13"/>
  <c r="G1005" i="13"/>
  <c r="G1004" i="13"/>
  <c r="G1002" i="13"/>
  <c r="G1000" i="13"/>
  <c r="G998" i="13"/>
  <c r="G997" i="13"/>
  <c r="G995" i="13"/>
  <c r="G994" i="13"/>
  <c r="G992" i="13"/>
  <c r="G993" i="13"/>
  <c r="G988" i="13"/>
  <c r="G987" i="13"/>
  <c r="G985" i="13"/>
  <c r="G984" i="13"/>
  <c r="G982" i="13"/>
  <c r="G981" i="13"/>
  <c r="G978" i="13"/>
  <c r="G976" i="13"/>
  <c r="G974" i="13"/>
  <c r="G973" i="13"/>
  <c r="G972" i="13"/>
  <c r="G1573" i="13"/>
  <c r="G971" i="13"/>
  <c r="G970" i="13"/>
  <c r="G969" i="13"/>
  <c r="G967" i="13"/>
  <c r="G966" i="13"/>
  <c r="G965" i="13"/>
  <c r="G964" i="13"/>
  <c r="G962" i="13"/>
  <c r="G961" i="13"/>
  <c r="G960" i="13"/>
  <c r="G959" i="13"/>
  <c r="G1031" i="13"/>
  <c r="G957" i="13"/>
  <c r="G956" i="13"/>
  <c r="G955" i="13"/>
  <c r="G953" i="13"/>
  <c r="G614" i="13"/>
  <c r="G948" i="13"/>
  <c r="G947" i="13"/>
  <c r="G943" i="13"/>
  <c r="G1603" i="13"/>
  <c r="G942" i="13"/>
  <c r="G941" i="13"/>
  <c r="G940" i="13"/>
  <c r="G939" i="13"/>
  <c r="G938" i="13"/>
  <c r="G937" i="13"/>
  <c r="G934" i="13"/>
  <c r="G920" i="13"/>
  <c r="G933" i="13"/>
  <c r="G931" i="13"/>
  <c r="G929" i="13"/>
  <c r="G928" i="13"/>
  <c r="G927" i="13"/>
  <c r="G925" i="13"/>
  <c r="G919" i="13"/>
  <c r="G918" i="13"/>
  <c r="G917" i="13"/>
  <c r="G916" i="13"/>
  <c r="G915" i="13"/>
  <c r="G914" i="13"/>
  <c r="G912" i="13"/>
  <c r="G911" i="13"/>
  <c r="G909" i="13"/>
  <c r="G908" i="13"/>
  <c r="G907" i="13"/>
  <c r="G906" i="13"/>
  <c r="G904" i="13"/>
  <c r="G901" i="13"/>
  <c r="G899" i="13"/>
  <c r="G898" i="13"/>
  <c r="G896" i="13"/>
  <c r="G895" i="13"/>
  <c r="G892" i="13"/>
  <c r="G891" i="13"/>
  <c r="G890" i="13"/>
  <c r="G888" i="13"/>
  <c r="G887" i="13"/>
  <c r="G1552" i="13"/>
  <c r="G881" i="13"/>
  <c r="G876" i="13"/>
  <c r="G875" i="13"/>
  <c r="G874" i="13"/>
  <c r="G868" i="13"/>
  <c r="G872" i="13"/>
  <c r="G866" i="13"/>
  <c r="G865" i="13"/>
  <c r="G864" i="13"/>
  <c r="G862" i="13"/>
  <c r="G1072" i="13"/>
  <c r="G861" i="13"/>
  <c r="G859" i="13"/>
  <c r="G857" i="13"/>
  <c r="G856" i="13"/>
  <c r="G855" i="13"/>
  <c r="G725" i="13"/>
  <c r="G854" i="13"/>
  <c r="G853" i="13"/>
  <c r="G850" i="13"/>
  <c r="G848" i="13"/>
  <c r="G846" i="13"/>
  <c r="G845" i="13"/>
  <c r="G843" i="13"/>
  <c r="G842" i="13"/>
  <c r="G839" i="13"/>
  <c r="G838" i="13"/>
  <c r="G837" i="13"/>
  <c r="G836" i="13"/>
  <c r="G835" i="13"/>
  <c r="G834" i="13"/>
  <c r="G833" i="13"/>
  <c r="G832" i="13"/>
  <c r="G831" i="13"/>
  <c r="G828" i="13"/>
  <c r="G826" i="13"/>
  <c r="G825" i="13"/>
  <c r="G823" i="13"/>
  <c r="G819" i="13"/>
  <c r="G818" i="13"/>
  <c r="G416" i="13"/>
  <c r="G814" i="13"/>
  <c r="G809" i="13"/>
  <c r="G805" i="13"/>
  <c r="G804" i="13"/>
  <c r="G803" i="13"/>
  <c r="G802" i="13"/>
  <c r="G801" i="13"/>
  <c r="G800" i="13"/>
  <c r="G799" i="13"/>
  <c r="G798" i="13"/>
  <c r="G797" i="13"/>
  <c r="G795" i="13"/>
  <c r="G791" i="13"/>
  <c r="G790" i="13"/>
  <c r="G789" i="13"/>
  <c r="G786" i="13"/>
  <c r="G784" i="13"/>
  <c r="G783" i="13"/>
  <c r="G782" i="13"/>
  <c r="G781" i="13"/>
  <c r="G779" i="13"/>
  <c r="G778" i="13"/>
  <c r="G773" i="13"/>
  <c r="G772" i="13"/>
  <c r="G771" i="13"/>
  <c r="G770" i="13"/>
  <c r="G769" i="13"/>
  <c r="G765" i="13"/>
  <c r="G761" i="13"/>
  <c r="G759" i="13"/>
  <c r="G758" i="13"/>
  <c r="G757" i="13"/>
  <c r="G755" i="13"/>
  <c r="G1032" i="13"/>
  <c r="G754" i="13"/>
  <c r="G753" i="13"/>
  <c r="G762" i="13"/>
  <c r="G1030" i="13"/>
  <c r="G749" i="13"/>
  <c r="G748" i="13"/>
  <c r="G1018" i="13"/>
  <c r="G740" i="13"/>
  <c r="G863" i="13"/>
  <c r="G735" i="13"/>
  <c r="G733" i="13"/>
  <c r="G732" i="13"/>
  <c r="G731" i="13"/>
  <c r="G597" i="13"/>
  <c r="G729" i="13"/>
  <c r="G728" i="13"/>
  <c r="G852" i="13"/>
  <c r="G727" i="13"/>
  <c r="G726" i="13"/>
  <c r="G724" i="13"/>
  <c r="G723" i="13"/>
  <c r="G722" i="13"/>
  <c r="G717" i="13"/>
  <c r="G170" i="13"/>
  <c r="G1513" i="13"/>
  <c r="G714" i="13"/>
  <c r="G713" i="13"/>
  <c r="G709" i="13"/>
  <c r="G708" i="13"/>
  <c r="G707" i="13"/>
  <c r="G706" i="13"/>
  <c r="G705" i="13"/>
  <c r="G704" i="13"/>
  <c r="G1102" i="13"/>
  <c r="G699" i="13"/>
  <c r="G695" i="13"/>
  <c r="G694" i="13"/>
  <c r="G81" i="13"/>
  <c r="G693" i="13"/>
  <c r="G688" i="13"/>
  <c r="G1023" i="13"/>
  <c r="G686" i="13"/>
  <c r="G684" i="13"/>
  <c r="G678" i="13"/>
  <c r="G677" i="13"/>
  <c r="G673" i="13"/>
  <c r="G671" i="13"/>
  <c r="G670" i="13"/>
  <c r="G669" i="13"/>
  <c r="G666" i="13"/>
  <c r="G665" i="13"/>
  <c r="G664" i="13"/>
  <c r="G662" i="13"/>
  <c r="G656" i="13"/>
  <c r="G655" i="13"/>
  <c r="G653" i="13"/>
  <c r="G650" i="13"/>
  <c r="G648" i="13"/>
  <c r="G1187" i="13"/>
  <c r="G647" i="13"/>
  <c r="G646" i="13"/>
  <c r="G645" i="13"/>
  <c r="G1514" i="13"/>
  <c r="G644" i="13"/>
  <c r="G1315" i="13"/>
  <c r="G642" i="13"/>
  <c r="G641" i="13"/>
  <c r="G640" i="13"/>
  <c r="N639" i="13"/>
  <c r="M639" i="13"/>
  <c r="L639" i="13"/>
  <c r="K639" i="13"/>
  <c r="J639" i="13"/>
  <c r="I639" i="13"/>
  <c r="H639" i="13"/>
  <c r="A639" i="13"/>
  <c r="G638" i="13"/>
  <c r="G637" i="13"/>
  <c r="G636" i="13"/>
  <c r="G633" i="13"/>
  <c r="G631" i="13"/>
  <c r="G630" i="13"/>
  <c r="G496" i="13"/>
  <c r="G626" i="13"/>
  <c r="G625" i="13"/>
  <c r="G624" i="13"/>
  <c r="G623" i="13"/>
  <c r="G621" i="13"/>
  <c r="G620" i="13"/>
  <c r="G618" i="13"/>
  <c r="G617" i="13"/>
  <c r="G613" i="13"/>
  <c r="G952" i="13"/>
  <c r="G607" i="13"/>
  <c r="G603" i="13"/>
  <c r="G601" i="13"/>
  <c r="G734" i="13"/>
  <c r="G600" i="13"/>
  <c r="G599" i="13"/>
  <c r="G598" i="13"/>
  <c r="G595" i="13"/>
  <c r="G593" i="13"/>
  <c r="G592" i="13"/>
  <c r="G591" i="13"/>
  <c r="G590" i="13"/>
  <c r="G588" i="13"/>
  <c r="G586" i="13"/>
  <c r="G584" i="13"/>
  <c r="G583" i="13"/>
  <c r="G581" i="13"/>
  <c r="G580" i="13"/>
  <c r="G579" i="13"/>
  <c r="G576" i="13"/>
  <c r="G572" i="13"/>
  <c r="G571" i="13"/>
  <c r="G570" i="13"/>
  <c r="G569" i="13"/>
  <c r="G1239" i="13"/>
  <c r="G568" i="13"/>
  <c r="G567" i="13"/>
  <c r="G565" i="13"/>
  <c r="G564" i="13"/>
  <c r="G563" i="13"/>
  <c r="G558" i="13"/>
  <c r="G557" i="13"/>
  <c r="G554" i="13"/>
  <c r="G552" i="13"/>
  <c r="G551" i="13"/>
  <c r="G1289" i="13"/>
  <c r="G549" i="13"/>
  <c r="G548" i="13"/>
  <c r="G546" i="13"/>
  <c r="G1352" i="13"/>
  <c r="G545" i="13"/>
  <c r="G542" i="13"/>
  <c r="G540" i="13"/>
  <c r="G539" i="13"/>
  <c r="G534" i="13"/>
  <c r="G537" i="13"/>
  <c r="G536" i="13"/>
  <c r="G533" i="13"/>
  <c r="G532" i="13"/>
  <c r="G531" i="13"/>
  <c r="G530" i="13"/>
  <c r="G528" i="13"/>
  <c r="G527" i="13"/>
  <c r="G526" i="13"/>
  <c r="G525" i="13"/>
  <c r="G524" i="13"/>
  <c r="G523" i="13"/>
  <c r="G521" i="13"/>
  <c r="G519" i="13"/>
  <c r="G517" i="13"/>
  <c r="G516" i="13"/>
  <c r="G515" i="13"/>
  <c r="G514" i="13"/>
  <c r="G513" i="13"/>
  <c r="G512" i="13"/>
  <c r="G509" i="13"/>
  <c r="G508" i="13"/>
  <c r="G507" i="13"/>
  <c r="G505" i="13"/>
  <c r="G504" i="13"/>
  <c r="G501" i="13"/>
  <c r="G498" i="13"/>
  <c r="G497" i="13"/>
  <c r="G495" i="13"/>
  <c r="G493" i="13"/>
  <c r="G492" i="13"/>
  <c r="G491" i="13"/>
  <c r="G490" i="13"/>
  <c r="G489" i="13"/>
  <c r="G488" i="13"/>
  <c r="G484" i="13"/>
  <c r="G482" i="13"/>
  <c r="G481" i="13"/>
  <c r="G1486" i="13"/>
  <c r="G480" i="13"/>
  <c r="G478" i="13"/>
  <c r="G472" i="13"/>
  <c r="G471" i="13"/>
  <c r="G466" i="13"/>
  <c r="G465" i="13"/>
  <c r="G464" i="13"/>
  <c r="G54" i="13"/>
  <c r="G463" i="13"/>
  <c r="G461" i="13"/>
  <c r="G460" i="13"/>
  <c r="G459" i="13"/>
  <c r="G457" i="13"/>
  <c r="G456" i="13"/>
  <c r="G455" i="13"/>
  <c r="G454" i="13"/>
  <c r="G451" i="13"/>
  <c r="G446" i="13"/>
  <c r="G445" i="13"/>
  <c r="G444" i="13"/>
  <c r="G443" i="13"/>
  <c r="G441" i="13"/>
  <c r="G438" i="13"/>
  <c r="G437" i="13"/>
  <c r="G436" i="13"/>
  <c r="G435" i="13"/>
  <c r="G434" i="13"/>
  <c r="G433" i="13"/>
  <c r="G432" i="13"/>
  <c r="G431" i="13"/>
  <c r="G430" i="13"/>
  <c r="G428" i="13"/>
  <c r="G427" i="13"/>
  <c r="G426" i="13"/>
  <c r="G425" i="13"/>
  <c r="G423" i="13"/>
  <c r="G421" i="13"/>
  <c r="G420" i="13"/>
  <c r="G418" i="13"/>
  <c r="G1090" i="13"/>
  <c r="G6" i="13"/>
  <c r="G414" i="13"/>
  <c r="G412" i="13"/>
  <c r="G404" i="13"/>
  <c r="G470" i="13"/>
  <c r="G402" i="13"/>
  <c r="G399" i="13"/>
  <c r="G398" i="13"/>
  <c r="G397" i="13"/>
  <c r="G394" i="13"/>
  <c r="G393" i="13"/>
  <c r="G392" i="13"/>
  <c r="G390" i="13"/>
  <c r="G378" i="13"/>
  <c r="G387" i="13"/>
  <c r="G386" i="13"/>
  <c r="G385" i="13"/>
  <c r="G384" i="13"/>
  <c r="G381" i="13"/>
  <c r="G379" i="13"/>
  <c r="G376" i="13"/>
  <c r="G375" i="13"/>
  <c r="G374" i="13"/>
  <c r="G442" i="13"/>
  <c r="G373" i="13"/>
  <c r="G372" i="13"/>
  <c r="G367" i="13"/>
  <c r="G366" i="13"/>
  <c r="G365" i="13"/>
  <c r="G364" i="13"/>
  <c r="G363" i="13"/>
  <c r="G359" i="13"/>
  <c r="G358" i="13"/>
  <c r="G357" i="13"/>
  <c r="G356" i="13"/>
  <c r="G355" i="13"/>
  <c r="G354" i="13"/>
  <c r="G353" i="13"/>
  <c r="G352" i="13"/>
  <c r="G350" i="13"/>
  <c r="G349" i="13"/>
  <c r="G346" i="13"/>
  <c r="G344" i="13"/>
  <c r="G343" i="13"/>
  <c r="G336" i="13"/>
  <c r="G335" i="13"/>
  <c r="G334" i="13"/>
  <c r="G333" i="13"/>
  <c r="G331" i="13"/>
  <c r="G330" i="13"/>
  <c r="G327" i="13"/>
  <c r="G326" i="13"/>
  <c r="G325" i="13"/>
  <c r="G324" i="13"/>
  <c r="G323" i="13"/>
  <c r="G322" i="13"/>
  <c r="G320" i="13"/>
  <c r="G319" i="13"/>
  <c r="G317" i="13"/>
  <c r="G316" i="13"/>
  <c r="G315" i="13"/>
  <c r="G314" i="13"/>
  <c r="G313" i="13"/>
  <c r="G309" i="13"/>
  <c r="G308" i="13"/>
  <c r="G306" i="13"/>
  <c r="G305" i="13"/>
  <c r="G304" i="13"/>
  <c r="G302" i="13"/>
  <c r="G301" i="13"/>
  <c r="G300" i="13"/>
  <c r="G299" i="13"/>
  <c r="G298" i="13"/>
  <c r="G296" i="13"/>
  <c r="G292" i="13"/>
  <c r="G291" i="13"/>
  <c r="G289" i="13"/>
  <c r="G286" i="13"/>
  <c r="G285" i="13"/>
  <c r="G284" i="13"/>
  <c r="G282" i="13"/>
  <c r="G281" i="13"/>
  <c r="G279" i="13"/>
  <c r="G277" i="13"/>
  <c r="G276" i="13"/>
  <c r="G275" i="13"/>
  <c r="G268" i="13"/>
  <c r="G264" i="13"/>
  <c r="G261" i="13"/>
  <c r="G259" i="13"/>
  <c r="G258" i="13"/>
  <c r="G257" i="13"/>
  <c r="G256" i="13"/>
  <c r="G255" i="13"/>
  <c r="G250" i="13"/>
  <c r="G249" i="13"/>
  <c r="G248" i="13"/>
  <c r="G247" i="13"/>
  <c r="G253" i="13"/>
  <c r="G244" i="13"/>
  <c r="G242" i="13"/>
  <c r="G238" i="13"/>
  <c r="G236" i="13"/>
  <c r="G235" i="13"/>
  <c r="G233" i="13"/>
  <c r="G231" i="13"/>
  <c r="G230" i="13"/>
  <c r="G229" i="13"/>
  <c r="G228" i="13"/>
  <c r="G226" i="13"/>
  <c r="G225" i="13"/>
  <c r="G223" i="13"/>
  <c r="G222" i="13"/>
  <c r="G221" i="13"/>
  <c r="G220" i="13"/>
  <c r="G219" i="13"/>
  <c r="G218" i="13"/>
  <c r="G216" i="13"/>
  <c r="G215" i="13"/>
  <c r="G212" i="13"/>
  <c r="G211" i="13"/>
  <c r="G210" i="13"/>
  <c r="G208" i="13"/>
  <c r="G205" i="13"/>
  <c r="G200" i="13"/>
  <c r="G199" i="13"/>
  <c r="G194" i="13"/>
  <c r="G193" i="13"/>
  <c r="G191" i="13"/>
  <c r="G190" i="13"/>
  <c r="G188" i="13"/>
  <c r="G185" i="13"/>
  <c r="G184" i="13"/>
  <c r="G182" i="13"/>
  <c r="G181" i="13"/>
  <c r="G180" i="13"/>
  <c r="G179" i="13"/>
  <c r="G176" i="13"/>
  <c r="G175" i="13"/>
  <c r="G173" i="13"/>
  <c r="G172" i="13"/>
  <c r="G171" i="13"/>
  <c r="G716" i="13"/>
  <c r="G169" i="13"/>
  <c r="G168" i="13"/>
  <c r="G165" i="13"/>
  <c r="G164" i="13"/>
  <c r="G163" i="13"/>
  <c r="G162" i="13"/>
  <c r="G161" i="13"/>
  <c r="G159" i="13"/>
  <c r="G502" i="13"/>
  <c r="G158" i="13"/>
  <c r="G155" i="13"/>
  <c r="G154" i="13"/>
  <c r="G151" i="13"/>
  <c r="G150" i="13"/>
  <c r="G149" i="13"/>
  <c r="G147" i="13"/>
  <c r="G146" i="13"/>
  <c r="G1218" i="13"/>
  <c r="G144" i="13"/>
  <c r="G143" i="13"/>
  <c r="G141" i="13"/>
  <c r="G206" i="13"/>
  <c r="G1019" i="13"/>
  <c r="G138" i="13"/>
  <c r="G132" i="13"/>
  <c r="G131" i="13"/>
  <c r="G127" i="13"/>
  <c r="G126" i="13"/>
  <c r="G125" i="13"/>
  <c r="G124" i="13"/>
  <c r="G123" i="13"/>
  <c r="G119" i="13"/>
  <c r="G115" i="13"/>
  <c r="G114" i="13"/>
  <c r="G113" i="13"/>
  <c r="G112" i="13"/>
  <c r="G111" i="13"/>
  <c r="G110" i="13"/>
  <c r="G109" i="13"/>
  <c r="G107" i="13"/>
  <c r="G104" i="13"/>
  <c r="G103" i="13"/>
  <c r="G102" i="13"/>
  <c r="G101" i="13"/>
  <c r="G97" i="13"/>
  <c r="G96" i="13"/>
  <c r="G94" i="13"/>
  <c r="G93" i="13"/>
  <c r="G92" i="13"/>
  <c r="G91" i="13"/>
  <c r="G89" i="13"/>
  <c r="G88" i="13"/>
  <c r="G87" i="13"/>
  <c r="G82" i="13"/>
  <c r="G80" i="13"/>
  <c r="G79" i="13"/>
  <c r="G697" i="13"/>
  <c r="G78" i="13"/>
  <c r="G77" i="13"/>
  <c r="G75" i="13"/>
  <c r="G74" i="13"/>
  <c r="G73" i="13"/>
  <c r="G72" i="13"/>
  <c r="G71" i="13"/>
  <c r="G70" i="13"/>
  <c r="G68" i="13"/>
  <c r="G63" i="13"/>
  <c r="G61" i="13"/>
  <c r="G59" i="13"/>
  <c r="G58" i="13"/>
  <c r="G57" i="13"/>
  <c r="G56" i="13"/>
  <c r="G55" i="13"/>
  <c r="G53" i="13"/>
  <c r="G51" i="13"/>
  <c r="G48" i="13"/>
  <c r="G47" i="13"/>
  <c r="G46" i="13"/>
  <c r="G45" i="13"/>
  <c r="G44" i="13"/>
  <c r="G43" i="13"/>
  <c r="G41" i="13"/>
  <c r="G39" i="13"/>
  <c r="G38" i="13"/>
  <c r="G36" i="13"/>
  <c r="G35" i="13"/>
  <c r="G34" i="13"/>
  <c r="G32" i="13"/>
  <c r="G31" i="13"/>
  <c r="G28" i="13"/>
  <c r="G27" i="13"/>
  <c r="G26" i="13"/>
  <c r="G25" i="13"/>
  <c r="G24" i="13"/>
  <c r="G21" i="13"/>
  <c r="G20" i="13"/>
  <c r="G19" i="13"/>
  <c r="G18" i="13"/>
  <c r="G16" i="13"/>
  <c r="G15" i="13"/>
  <c r="G14" i="13"/>
  <c r="G13" i="13"/>
  <c r="G12" i="13"/>
  <c r="G11" i="13"/>
  <c r="G7" i="13"/>
  <c r="G4" i="13"/>
  <c r="N1036" i="13"/>
  <c r="L1036" i="13"/>
  <c r="O138" i="39"/>
  <c r="N138" i="39"/>
  <c r="M138" i="39"/>
  <c r="O78" i="39"/>
  <c r="N78" i="39"/>
  <c r="M78" i="39"/>
  <c r="O20" i="39"/>
  <c r="N20" i="39"/>
  <c r="M20" i="39"/>
  <c r="O290" i="39"/>
  <c r="N290" i="39"/>
  <c r="M290" i="39"/>
  <c r="O149" i="39"/>
  <c r="N149" i="39"/>
  <c r="M149" i="39"/>
  <c r="O237" i="39"/>
  <c r="N237" i="39"/>
  <c r="M237" i="39"/>
  <c r="O253" i="39"/>
  <c r="N253" i="39"/>
  <c r="M253" i="39"/>
  <c r="O372" i="39"/>
  <c r="N372" i="39"/>
  <c r="M372" i="39"/>
  <c r="O45" i="39"/>
  <c r="N45" i="39"/>
  <c r="M45" i="39"/>
  <c r="O240" i="39"/>
  <c r="N240" i="39"/>
  <c r="M240" i="39"/>
  <c r="O228" i="39"/>
  <c r="N228" i="39"/>
  <c r="M228" i="39"/>
  <c r="O269" i="39"/>
  <c r="N269" i="39"/>
  <c r="M269" i="39"/>
  <c r="O278" i="39"/>
  <c r="N278" i="39"/>
  <c r="M278" i="39"/>
  <c r="O283" i="39"/>
  <c r="N283" i="39"/>
  <c r="M283" i="39"/>
  <c r="O5" i="39"/>
  <c r="N5" i="39"/>
  <c r="M5" i="39"/>
  <c r="O296" i="39"/>
  <c r="N296" i="39"/>
  <c r="M296" i="39"/>
  <c r="O64" i="39"/>
  <c r="N64" i="39"/>
  <c r="M64" i="39"/>
  <c r="O354" i="39"/>
  <c r="N354" i="39"/>
  <c r="M354" i="39"/>
  <c r="O177" i="39"/>
  <c r="N177" i="39"/>
  <c r="M177" i="39"/>
  <c r="O359" i="39"/>
  <c r="N359" i="39"/>
  <c r="M359" i="39"/>
  <c r="O70" i="39"/>
  <c r="N70" i="39"/>
  <c r="M70" i="39"/>
  <c r="O97" i="39"/>
  <c r="N97" i="39"/>
  <c r="M97" i="39"/>
  <c r="O270" i="39"/>
  <c r="N270" i="39"/>
  <c r="M270" i="39"/>
  <c r="O362" i="39"/>
  <c r="N362" i="39"/>
  <c r="M362" i="39"/>
  <c r="O366" i="39"/>
  <c r="N366" i="39"/>
  <c r="M366" i="39"/>
  <c r="O227" i="39"/>
  <c r="N227" i="39"/>
  <c r="M227" i="39"/>
  <c r="O60" i="39"/>
  <c r="N60" i="39"/>
  <c r="M60" i="39"/>
  <c r="O59" i="39"/>
  <c r="N59" i="39"/>
  <c r="M59" i="39"/>
  <c r="O355" i="39"/>
  <c r="N355" i="39"/>
  <c r="M355" i="39"/>
  <c r="O343" i="39"/>
  <c r="N343" i="39"/>
  <c r="M343" i="39"/>
  <c r="O81" i="39"/>
  <c r="N81" i="39"/>
  <c r="M81" i="39"/>
  <c r="O244" i="39"/>
  <c r="N244" i="39"/>
  <c r="M244" i="39"/>
  <c r="O145" i="39"/>
  <c r="N145" i="39"/>
  <c r="M145" i="39"/>
  <c r="O160" i="39"/>
  <c r="N160" i="39"/>
  <c r="M160" i="39"/>
  <c r="O365" i="39"/>
  <c r="N365" i="39"/>
  <c r="M365" i="39"/>
  <c r="O106" i="39"/>
  <c r="N106" i="39"/>
  <c r="M106" i="39"/>
  <c r="O12" i="39"/>
  <c r="N12" i="39"/>
  <c r="M12" i="39"/>
  <c r="O159" i="39"/>
  <c r="N159" i="39"/>
  <c r="M159" i="39"/>
  <c r="O363" i="39"/>
  <c r="N363" i="39"/>
  <c r="M363" i="39"/>
  <c r="O6" i="39"/>
  <c r="N6" i="39"/>
  <c r="M6" i="39"/>
  <c r="O347" i="39"/>
  <c r="N347" i="39"/>
  <c r="M347" i="39"/>
  <c r="O77" i="39"/>
  <c r="N77" i="39"/>
  <c r="M77" i="39"/>
  <c r="O68" i="39"/>
  <c r="N68" i="39"/>
  <c r="M68" i="39"/>
  <c r="O238" i="39"/>
  <c r="N238" i="39"/>
  <c r="M238" i="39"/>
  <c r="O349" i="39"/>
  <c r="N349" i="39"/>
  <c r="M349" i="39"/>
  <c r="O310" i="39"/>
  <c r="N310" i="39"/>
  <c r="M310" i="39"/>
  <c r="O147" i="39"/>
  <c r="N147" i="39"/>
  <c r="M147" i="39"/>
  <c r="O56" i="39"/>
  <c r="N56" i="39"/>
  <c r="M56" i="39"/>
  <c r="O218" i="39"/>
  <c r="N218" i="39"/>
  <c r="M218" i="39"/>
  <c r="O61" i="39"/>
  <c r="N61" i="39"/>
  <c r="M61" i="39"/>
  <c r="O364" i="39"/>
  <c r="N364" i="39"/>
  <c r="M364" i="39"/>
  <c r="O170" i="39"/>
  <c r="N170" i="39"/>
  <c r="M170" i="39"/>
  <c r="O17" i="39"/>
  <c r="N17" i="39"/>
  <c r="M17" i="39"/>
  <c r="O19" i="39"/>
  <c r="N19" i="39"/>
  <c r="M19" i="39"/>
  <c r="O274" i="39"/>
  <c r="N274" i="39"/>
  <c r="M274" i="39"/>
  <c r="O336" i="39"/>
  <c r="N336" i="39"/>
  <c r="M336" i="39"/>
  <c r="O37" i="39"/>
  <c r="N37" i="39"/>
  <c r="M37" i="39"/>
  <c r="O266" i="39"/>
  <c r="N266" i="39"/>
  <c r="M266" i="39"/>
  <c r="O38" i="39"/>
  <c r="N38" i="39"/>
  <c r="M38" i="39"/>
  <c r="O131" i="39"/>
  <c r="N131" i="39"/>
  <c r="M131" i="39"/>
  <c r="O169" i="39"/>
  <c r="N169" i="39"/>
  <c r="M169" i="39"/>
  <c r="O11" i="39"/>
  <c r="N11" i="39"/>
  <c r="M11" i="39"/>
  <c r="O105" i="39"/>
  <c r="N105" i="39"/>
  <c r="M105" i="39"/>
  <c r="O284" i="39"/>
  <c r="N284" i="39"/>
  <c r="M284" i="39"/>
  <c r="O307" i="39"/>
  <c r="N307" i="39"/>
  <c r="M307" i="39"/>
  <c r="O224" i="39"/>
  <c r="N224" i="39"/>
  <c r="M224" i="39"/>
  <c r="O195" i="39"/>
  <c r="N195" i="39"/>
  <c r="M195" i="39"/>
  <c r="O175" i="39"/>
  <c r="N175" i="39"/>
  <c r="M175" i="39"/>
  <c r="O82" i="39"/>
  <c r="N82" i="39"/>
  <c r="M82" i="39"/>
  <c r="O100" i="39"/>
  <c r="N100" i="39"/>
  <c r="M100" i="39"/>
  <c r="O316" i="39"/>
  <c r="N316" i="39"/>
  <c r="M316" i="39"/>
  <c r="O32" i="39"/>
  <c r="N32" i="39"/>
  <c r="M32" i="39"/>
  <c r="O286" i="39"/>
  <c r="N286" i="39"/>
  <c r="M286" i="39"/>
  <c r="O30" i="39"/>
  <c r="N30" i="39"/>
  <c r="M30" i="39"/>
  <c r="O369" i="39"/>
  <c r="N369" i="39"/>
  <c r="M369" i="39"/>
  <c r="O168" i="39"/>
  <c r="N168" i="39"/>
  <c r="M168" i="39"/>
  <c r="O27" i="39"/>
  <c r="N27" i="39"/>
  <c r="M27" i="39"/>
  <c r="O7" i="39"/>
  <c r="N7" i="39"/>
  <c r="M7" i="39"/>
  <c r="O289" i="39"/>
  <c r="N289" i="39"/>
  <c r="M289" i="39"/>
  <c r="O62" i="39"/>
  <c r="N62" i="39"/>
  <c r="M62" i="39"/>
  <c r="O255" i="39"/>
  <c r="N255" i="39"/>
  <c r="M255" i="39"/>
  <c r="O326" i="39"/>
  <c r="N326" i="39"/>
  <c r="M326" i="39"/>
  <c r="O95" i="39"/>
  <c r="N95" i="39"/>
  <c r="M95" i="39"/>
  <c r="O94" i="39"/>
  <c r="N94" i="39"/>
  <c r="M94" i="39"/>
  <c r="O277" i="39"/>
  <c r="N277" i="39"/>
  <c r="M277" i="39"/>
  <c r="O16" i="39"/>
  <c r="N16" i="39"/>
  <c r="M16" i="39"/>
  <c r="O251" i="39"/>
  <c r="N251" i="39"/>
  <c r="M251" i="39"/>
  <c r="O157" i="39"/>
  <c r="N157" i="39"/>
  <c r="M157" i="39"/>
  <c r="O282" i="39"/>
  <c r="N282" i="39"/>
  <c r="M282" i="39"/>
  <c r="O24" i="39"/>
  <c r="N24" i="39"/>
  <c r="M24" i="39"/>
  <c r="O10" i="39"/>
  <c r="N10" i="39"/>
  <c r="M10" i="39"/>
  <c r="O40" i="39"/>
  <c r="N40" i="39"/>
  <c r="M40" i="39"/>
  <c r="O15" i="39"/>
  <c r="N15" i="39"/>
  <c r="M15" i="39"/>
  <c r="O334" i="39"/>
  <c r="N334" i="39"/>
  <c r="M334" i="39"/>
  <c r="O93" i="39"/>
  <c r="N93" i="39"/>
  <c r="M93" i="39"/>
  <c r="O134" i="39"/>
  <c r="N134" i="39"/>
  <c r="M134" i="39"/>
  <c r="O279" i="39"/>
  <c r="N279" i="39"/>
  <c r="M279" i="39"/>
  <c r="O243" i="39"/>
  <c r="N243" i="39"/>
  <c r="M243" i="39"/>
  <c r="O187" i="39"/>
  <c r="N187" i="39"/>
  <c r="M187" i="39"/>
  <c r="O352" i="39"/>
  <c r="N352" i="39"/>
  <c r="M352" i="39"/>
  <c r="O58" i="39"/>
  <c r="N58" i="39"/>
  <c r="M58" i="39"/>
  <c r="O231" i="39"/>
  <c r="N231" i="39"/>
  <c r="M231" i="39"/>
  <c r="O193" i="39"/>
  <c r="N193" i="39"/>
  <c r="M193" i="39"/>
  <c r="O140" i="39"/>
  <c r="N140" i="39"/>
  <c r="M140" i="39"/>
  <c r="O301" i="39"/>
  <c r="N301" i="39"/>
  <c r="M301" i="39"/>
  <c r="O21" i="39"/>
  <c r="N21" i="39"/>
  <c r="M21" i="39"/>
  <c r="O112" i="39"/>
  <c r="N112" i="39"/>
  <c r="M112" i="39"/>
  <c r="O258" i="39"/>
  <c r="N258" i="39"/>
  <c r="M258" i="39"/>
  <c r="O178" i="39"/>
  <c r="N178" i="39"/>
  <c r="M178" i="39"/>
  <c r="O154" i="39"/>
  <c r="N154" i="39"/>
  <c r="M154" i="39"/>
  <c r="O96" i="39"/>
  <c r="N96" i="39"/>
  <c r="M96" i="39"/>
  <c r="O216" i="39"/>
  <c r="N216" i="39"/>
  <c r="M216" i="39"/>
  <c r="O107" i="39"/>
  <c r="N107" i="39"/>
  <c r="M107" i="39"/>
  <c r="O126" i="39"/>
  <c r="N126" i="39"/>
  <c r="M126" i="39"/>
  <c r="O92" i="39"/>
  <c r="N92" i="39"/>
  <c r="M92" i="39"/>
  <c r="O142" i="39"/>
  <c r="N142" i="39"/>
  <c r="M142" i="39"/>
  <c r="O118" i="39"/>
  <c r="N118" i="39"/>
  <c r="M118" i="39"/>
  <c r="O150" i="39"/>
  <c r="N150" i="39"/>
  <c r="M150" i="39"/>
  <c r="O236" i="39"/>
  <c r="N236" i="39"/>
  <c r="M236" i="39"/>
  <c r="O233" i="39"/>
  <c r="N233" i="39"/>
  <c r="M233" i="39"/>
  <c r="O249" i="39"/>
  <c r="N249" i="39"/>
  <c r="M249" i="39"/>
  <c r="O156" i="39"/>
  <c r="N156" i="39"/>
  <c r="M156" i="39"/>
  <c r="O31" i="39"/>
  <c r="N31" i="39"/>
  <c r="M31" i="39"/>
  <c r="O121" i="39"/>
  <c r="N121" i="39"/>
  <c r="M121" i="39"/>
  <c r="O153" i="39"/>
  <c r="N153" i="39"/>
  <c r="M153" i="39"/>
  <c r="O89" i="39"/>
  <c r="N89" i="39"/>
  <c r="M89" i="39"/>
  <c r="O23" i="39"/>
  <c r="N23" i="39"/>
  <c r="M23" i="39"/>
  <c r="O318" i="39"/>
  <c r="N318" i="39"/>
  <c r="M318" i="39"/>
  <c r="O350" i="39"/>
  <c r="N350" i="39"/>
  <c r="M350" i="39"/>
  <c r="O189" i="39"/>
  <c r="N189" i="39"/>
  <c r="M189" i="39"/>
  <c r="O74" i="39"/>
  <c r="N74" i="39"/>
  <c r="M74" i="39"/>
  <c r="O184" i="39"/>
  <c r="N184" i="39"/>
  <c r="M184" i="39"/>
  <c r="O99" i="39"/>
  <c r="N99" i="39"/>
  <c r="M99" i="39"/>
  <c r="O47" i="39"/>
  <c r="N47" i="39"/>
  <c r="M47" i="39"/>
  <c r="O348" i="39"/>
  <c r="N348" i="39"/>
  <c r="M348" i="39"/>
  <c r="O273" i="39"/>
  <c r="N273" i="39"/>
  <c r="M273" i="39"/>
  <c r="O120" i="39"/>
  <c r="N120" i="39"/>
  <c r="M120" i="39"/>
  <c r="O133" i="39"/>
  <c r="N133" i="39"/>
  <c r="M133" i="39"/>
  <c r="O54" i="39"/>
  <c r="N54" i="39"/>
  <c r="M54" i="39"/>
  <c r="O110" i="39"/>
  <c r="N110" i="39"/>
  <c r="M110" i="39"/>
  <c r="O257" i="39"/>
  <c r="N257" i="39"/>
  <c r="M257" i="39"/>
  <c r="O73" i="39"/>
  <c r="N73" i="39"/>
  <c r="M73" i="39"/>
  <c r="O265" i="39"/>
  <c r="N265" i="39"/>
  <c r="M265" i="39"/>
  <c r="O101" i="39"/>
  <c r="N101" i="39"/>
  <c r="M101" i="39"/>
  <c r="O312" i="39"/>
  <c r="N312" i="39"/>
  <c r="M312" i="39"/>
  <c r="O55" i="39"/>
  <c r="N55" i="39"/>
  <c r="M55" i="39"/>
  <c r="O57" i="39"/>
  <c r="N57" i="39"/>
  <c r="M57" i="39"/>
  <c r="O144" i="39"/>
  <c r="N144" i="39"/>
  <c r="M144" i="39"/>
  <c r="O85" i="39"/>
  <c r="N85" i="39"/>
  <c r="M85" i="39"/>
  <c r="O67" i="39"/>
  <c r="N67" i="39"/>
  <c r="M67" i="39"/>
  <c r="O88" i="39"/>
  <c r="N88" i="39"/>
  <c r="M88" i="39"/>
  <c r="O173" i="39"/>
  <c r="N173" i="39"/>
  <c r="M173" i="39"/>
  <c r="O39" i="39"/>
  <c r="N39" i="39"/>
  <c r="M39" i="39"/>
  <c r="O302" i="39"/>
  <c r="N302" i="39"/>
  <c r="M302" i="39"/>
  <c r="O293" i="39"/>
  <c r="N293" i="39"/>
  <c r="M293" i="39"/>
  <c r="O234" i="39"/>
  <c r="N234" i="39"/>
  <c r="M234" i="39"/>
  <c r="O280" i="39"/>
  <c r="N280" i="39"/>
  <c r="M280" i="39"/>
  <c r="O129" i="39"/>
  <c r="N129" i="39"/>
  <c r="M129" i="39"/>
  <c r="O197" i="39"/>
  <c r="N197" i="39"/>
  <c r="M197" i="39"/>
  <c r="O166" i="39"/>
  <c r="N166" i="39"/>
  <c r="M166" i="39"/>
  <c r="O181" i="39"/>
  <c r="N181" i="39"/>
  <c r="M181" i="39"/>
  <c r="O42" i="39"/>
  <c r="N42" i="39"/>
  <c r="M42" i="39"/>
  <c r="O215" i="39"/>
  <c r="N215" i="39"/>
  <c r="M215" i="39"/>
  <c r="O192" i="39"/>
  <c r="N192" i="39"/>
  <c r="M192" i="39"/>
  <c r="O91" i="39"/>
  <c r="N91" i="39"/>
  <c r="M91" i="39"/>
  <c r="O49" i="39"/>
  <c r="N49" i="39"/>
  <c r="M49" i="39"/>
  <c r="O241" i="39"/>
  <c r="N241" i="39"/>
  <c r="M241" i="39"/>
  <c r="O205" i="39"/>
  <c r="N205" i="39"/>
  <c r="M205" i="39"/>
  <c r="O176" i="39"/>
  <c r="N176" i="39"/>
  <c r="M176" i="39"/>
  <c r="O9" i="39"/>
  <c r="N9" i="39"/>
  <c r="M9" i="39"/>
  <c r="O72" i="39"/>
  <c r="N72" i="39"/>
  <c r="M72" i="39"/>
  <c r="O155" i="39"/>
  <c r="N155" i="39"/>
  <c r="M155" i="39"/>
  <c r="O239" i="39"/>
  <c r="N239" i="39"/>
  <c r="M239" i="39"/>
  <c r="O344" i="39"/>
  <c r="N344" i="39"/>
  <c r="M344" i="39"/>
  <c r="O256" i="39"/>
  <c r="N256" i="39"/>
  <c r="M256" i="39"/>
  <c r="O66" i="39"/>
  <c r="N66" i="39"/>
  <c r="M66" i="39"/>
  <c r="O80" i="39"/>
  <c r="N80" i="39"/>
  <c r="M80" i="39"/>
  <c r="O167" i="39"/>
  <c r="N167" i="39"/>
  <c r="M167" i="39"/>
  <c r="O14" i="39"/>
  <c r="N14" i="39"/>
  <c r="M14" i="39"/>
  <c r="O203" i="39"/>
  <c r="N203" i="39"/>
  <c r="M203" i="39"/>
  <c r="O79" i="39"/>
  <c r="N79" i="39"/>
  <c r="M79" i="39"/>
  <c r="O331" i="39"/>
  <c r="N331" i="39"/>
  <c r="M331" i="39"/>
  <c r="O208" i="39"/>
  <c r="N208" i="39"/>
  <c r="M208" i="39"/>
  <c r="O242" i="39"/>
  <c r="N242" i="39"/>
  <c r="M242" i="39"/>
  <c r="O50" i="39"/>
  <c r="N50" i="39"/>
  <c r="M50" i="39"/>
  <c r="O323" i="39"/>
  <c r="N323" i="39"/>
  <c r="M323" i="39"/>
  <c r="O209" i="39"/>
  <c r="N209" i="39"/>
  <c r="M209" i="39"/>
  <c r="O109" i="39"/>
  <c r="N109" i="39"/>
  <c r="M109" i="39"/>
  <c r="O71" i="39"/>
  <c r="N71" i="39"/>
  <c r="M71" i="39"/>
  <c r="O186" i="39"/>
  <c r="N186" i="39"/>
  <c r="M186" i="39"/>
  <c r="O225" i="39"/>
  <c r="N225" i="39"/>
  <c r="M225" i="39"/>
  <c r="O298" i="39"/>
  <c r="N298" i="39"/>
  <c r="M298" i="39"/>
  <c r="O125" i="39"/>
  <c r="N125" i="39"/>
  <c r="M125" i="39"/>
  <c r="O206" i="39"/>
  <c r="N206" i="39"/>
  <c r="M206" i="39"/>
  <c r="O287" i="39"/>
  <c r="N287" i="39"/>
  <c r="M287" i="39"/>
  <c r="O330" i="39"/>
  <c r="N330" i="39"/>
  <c r="M330" i="39"/>
  <c r="O252" i="39"/>
  <c r="N252" i="39"/>
  <c r="M252" i="39"/>
  <c r="O164" i="39"/>
  <c r="N164" i="39"/>
  <c r="M164" i="39"/>
  <c r="O196" i="39"/>
  <c r="N196" i="39"/>
  <c r="M196" i="39"/>
  <c r="O4" i="39"/>
  <c r="N4" i="39"/>
  <c r="M4" i="39"/>
  <c r="O2" i="39"/>
  <c r="N2" i="39"/>
  <c r="M2" i="39"/>
  <c r="O43" i="39"/>
  <c r="N43" i="39"/>
  <c r="M43" i="39"/>
  <c r="O333" i="39"/>
  <c r="N333" i="39"/>
  <c r="M333" i="39"/>
  <c r="O271" i="39"/>
  <c r="N271" i="39"/>
  <c r="M271" i="39"/>
  <c r="O303" i="39"/>
  <c r="N303" i="39"/>
  <c r="M303" i="39"/>
  <c r="O108" i="39"/>
  <c r="N108" i="39"/>
  <c r="M108" i="39"/>
  <c r="O90" i="39"/>
  <c r="N90" i="39"/>
  <c r="M90" i="39"/>
  <c r="O198" i="39"/>
  <c r="N198" i="39"/>
  <c r="M198" i="39"/>
  <c r="O137" i="39"/>
  <c r="N137" i="39"/>
  <c r="M137" i="39"/>
  <c r="O18" i="39"/>
  <c r="N18" i="39"/>
  <c r="M18" i="39"/>
  <c r="O13" i="39"/>
  <c r="N13" i="39"/>
  <c r="M13" i="39"/>
  <c r="O200" i="39"/>
  <c r="N200" i="39"/>
  <c r="M200" i="39"/>
  <c r="O226" i="39"/>
  <c r="N226" i="39"/>
  <c r="M226" i="39"/>
  <c r="O53" i="39"/>
  <c r="N53" i="39"/>
  <c r="M53" i="39"/>
  <c r="O84" i="39"/>
  <c r="N84" i="39"/>
  <c r="M84" i="39"/>
  <c r="O104" i="39"/>
  <c r="N104" i="39"/>
  <c r="M104" i="39"/>
  <c r="O322" i="39"/>
  <c r="N322" i="39"/>
  <c r="M322" i="39"/>
  <c r="O188" i="39"/>
  <c r="N188" i="39"/>
  <c r="M188" i="39"/>
  <c r="O48" i="39"/>
  <c r="N48" i="39"/>
  <c r="M48" i="39"/>
  <c r="O250" i="39"/>
  <c r="N250" i="39"/>
  <c r="M250" i="39"/>
  <c r="O34" i="39"/>
  <c r="N34" i="39"/>
  <c r="M34" i="39"/>
  <c r="O179" i="39"/>
  <c r="N179" i="39"/>
  <c r="M179" i="39"/>
  <c r="O152" i="39"/>
  <c r="N152" i="39"/>
  <c r="M152" i="39"/>
  <c r="O320" i="39"/>
  <c r="N320" i="39"/>
  <c r="M320" i="39"/>
  <c r="O174" i="39"/>
  <c r="N174" i="39"/>
  <c r="M174" i="39"/>
  <c r="O351" i="39"/>
  <c r="N351" i="39"/>
  <c r="M351" i="39"/>
  <c r="O69" i="39"/>
  <c r="N69" i="39"/>
  <c r="M69" i="39"/>
  <c r="O63" i="39"/>
  <c r="N63" i="39"/>
  <c r="M63" i="39"/>
  <c r="O25" i="39"/>
  <c r="N25" i="39"/>
  <c r="M25" i="39"/>
  <c r="O130" i="39"/>
  <c r="N130" i="39"/>
  <c r="M130" i="39"/>
  <c r="O119" i="39"/>
  <c r="N119" i="39"/>
  <c r="M119" i="39"/>
  <c r="O139" i="39"/>
  <c r="N139" i="39"/>
  <c r="M139" i="39"/>
  <c r="O46" i="39"/>
  <c r="N46" i="39"/>
  <c r="M46" i="39"/>
  <c r="O339" i="39"/>
  <c r="N339" i="39"/>
  <c r="M339" i="39"/>
  <c r="O86" i="39"/>
  <c r="N86" i="39"/>
  <c r="M86" i="39"/>
  <c r="O213" i="39"/>
  <c r="N213" i="39"/>
  <c r="M213" i="39"/>
  <c r="O83" i="39"/>
  <c r="N83" i="39"/>
  <c r="M83" i="39"/>
  <c r="O311" i="39"/>
  <c r="N311" i="39"/>
  <c r="M311" i="39"/>
  <c r="O190" i="39"/>
  <c r="N190" i="39"/>
  <c r="M190" i="39"/>
  <c r="O260" i="39"/>
  <c r="N260" i="39"/>
  <c r="M260" i="39"/>
  <c r="O41" i="39"/>
  <c r="N41" i="39"/>
  <c r="M41" i="39"/>
  <c r="O22" i="39"/>
  <c r="N22" i="39"/>
  <c r="M22" i="39"/>
  <c r="O182" i="39"/>
  <c r="N182" i="39"/>
  <c r="M182" i="39"/>
  <c r="O291" i="39"/>
  <c r="N291" i="39"/>
  <c r="M291" i="39"/>
  <c r="O248" i="39"/>
  <c r="N248" i="39"/>
  <c r="M248" i="39"/>
  <c r="O185" i="39"/>
  <c r="N185" i="39"/>
  <c r="M185" i="39"/>
  <c r="O36" i="39"/>
  <c r="N36" i="39"/>
  <c r="M36" i="39"/>
  <c r="O158" i="39"/>
  <c r="N158" i="39"/>
  <c r="M158" i="39"/>
  <c r="O230" i="39"/>
  <c r="N230" i="39"/>
  <c r="M230" i="39"/>
  <c r="O345" i="39"/>
  <c r="N345" i="39"/>
  <c r="M345" i="39"/>
  <c r="O29" i="39"/>
  <c r="N29" i="39"/>
  <c r="M29" i="39"/>
  <c r="O210" i="39"/>
  <c r="N210" i="39"/>
  <c r="M210" i="39"/>
  <c r="O75" i="39"/>
  <c r="N75" i="39"/>
  <c r="M75" i="39"/>
  <c r="O172" i="39"/>
  <c r="N172" i="39"/>
  <c r="M172" i="39"/>
  <c r="O299" i="39"/>
  <c r="N299" i="39"/>
  <c r="M299" i="39"/>
  <c r="O305" i="39"/>
  <c r="N305" i="39"/>
  <c r="M305" i="39"/>
  <c r="O199" i="39"/>
  <c r="N199" i="39"/>
  <c r="M199" i="39"/>
  <c r="O276" i="39"/>
  <c r="N276" i="39"/>
  <c r="M276" i="39"/>
  <c r="O146" i="39"/>
  <c r="N146" i="39"/>
  <c r="M146" i="39"/>
  <c r="O113" i="39"/>
  <c r="N113" i="39"/>
  <c r="M113" i="39"/>
  <c r="O212" i="39"/>
  <c r="N212" i="39"/>
  <c r="M212" i="39"/>
  <c r="O353" i="39"/>
  <c r="N353" i="39"/>
  <c r="M353" i="39"/>
  <c r="O33" i="39"/>
  <c r="N33" i="39"/>
  <c r="M33" i="39"/>
  <c r="O103" i="39"/>
  <c r="N103" i="39"/>
  <c r="M103" i="39"/>
  <c r="O98" i="39"/>
  <c r="N98" i="39"/>
  <c r="M98" i="39"/>
  <c r="O127" i="39"/>
  <c r="N127" i="39"/>
  <c r="M127" i="39"/>
  <c r="O221" i="39"/>
  <c r="N221" i="39"/>
  <c r="M221" i="39"/>
  <c r="O371" i="39"/>
  <c r="N371" i="39"/>
  <c r="M371" i="39"/>
  <c r="O370" i="39"/>
  <c r="N370" i="39"/>
  <c r="M370" i="39"/>
  <c r="O335" i="39"/>
  <c r="N335" i="39"/>
  <c r="M335" i="39"/>
  <c r="O3" i="39"/>
  <c r="N3" i="39"/>
  <c r="M3" i="39"/>
  <c r="O360" i="39"/>
  <c r="N360" i="39"/>
  <c r="M360" i="39"/>
  <c r="O306" i="39"/>
  <c r="N306" i="39"/>
  <c r="M306" i="39"/>
  <c r="O151" i="39"/>
  <c r="N151" i="39"/>
  <c r="M151" i="39"/>
  <c r="O52" i="39"/>
  <c r="N52" i="39"/>
  <c r="M52" i="39"/>
  <c r="O28" i="39"/>
  <c r="N28" i="39"/>
  <c r="M28" i="39"/>
  <c r="O76" i="39"/>
  <c r="N76" i="39"/>
  <c r="M76" i="39"/>
  <c r="O220" i="39"/>
  <c r="N220" i="39"/>
  <c r="M220" i="39"/>
  <c r="O204" i="39"/>
  <c r="N204" i="39"/>
  <c r="M204" i="39"/>
  <c r="O300" i="39"/>
  <c r="N300" i="39"/>
  <c r="M300" i="39"/>
  <c r="O272" i="39"/>
  <c r="N272" i="39"/>
  <c r="M272" i="39"/>
  <c r="O217" i="39"/>
  <c r="N217" i="39"/>
  <c r="M217" i="39"/>
  <c r="O115" i="39"/>
  <c r="N115" i="39"/>
  <c r="M115" i="39"/>
  <c r="O117" i="39"/>
  <c r="N117" i="39"/>
  <c r="M117" i="39"/>
  <c r="O309" i="39"/>
  <c r="N309" i="39"/>
  <c r="M309" i="39"/>
  <c r="O35" i="39"/>
  <c r="N35" i="39"/>
  <c r="M35" i="39"/>
  <c r="O219" i="39"/>
  <c r="N219" i="39"/>
  <c r="M219" i="39"/>
  <c r="O114" i="39"/>
  <c r="N114" i="39"/>
  <c r="M114" i="39"/>
  <c r="O340" i="39"/>
  <c r="N340" i="39"/>
  <c r="M340" i="39"/>
  <c r="O294" i="39"/>
  <c r="N294" i="39"/>
  <c r="M294" i="39"/>
  <c r="O65" i="39"/>
  <c r="N65" i="39"/>
  <c r="M65" i="39"/>
  <c r="O314" i="39"/>
  <c r="N314" i="39"/>
  <c r="M314" i="39"/>
  <c r="O229" i="39"/>
  <c r="N229" i="39"/>
  <c r="M229" i="39"/>
  <c r="O8" i="39"/>
  <c r="N8" i="39"/>
  <c r="M8" i="39"/>
  <c r="O162" i="39"/>
  <c r="N162" i="39"/>
  <c r="M162" i="39"/>
  <c r="O122" i="39"/>
  <c r="N122" i="39"/>
  <c r="M122" i="39"/>
  <c r="O308" i="39"/>
  <c r="N308" i="39"/>
  <c r="M308" i="39"/>
  <c r="O211" i="39"/>
  <c r="N211" i="39"/>
  <c r="M211" i="39"/>
  <c r="O285" i="39"/>
  <c r="N285" i="39"/>
  <c r="M285" i="39"/>
  <c r="O297" i="39"/>
  <c r="N297" i="39"/>
  <c r="M297" i="39"/>
  <c r="O180" i="39"/>
  <c r="N180" i="39"/>
  <c r="M180" i="39"/>
  <c r="O171" i="39"/>
  <c r="N171" i="39"/>
  <c r="M171" i="39"/>
  <c r="O367" i="39"/>
  <c r="N367" i="39"/>
  <c r="M367" i="39"/>
  <c r="O275" i="39"/>
  <c r="N275" i="39"/>
  <c r="M275" i="39"/>
  <c r="O163" i="39"/>
  <c r="N163" i="39"/>
  <c r="M163" i="39"/>
  <c r="O135" i="39"/>
  <c r="N135" i="39"/>
  <c r="M135" i="39"/>
  <c r="O207" i="39"/>
  <c r="N207" i="39"/>
  <c r="M207" i="39"/>
  <c r="N1612" i="13"/>
  <c r="M1612" i="13"/>
  <c r="L1612" i="13"/>
  <c r="H1612" i="13"/>
  <c r="H1606" i="13"/>
  <c r="N1601" i="13"/>
  <c r="M1601" i="13"/>
  <c r="L1601" i="13"/>
  <c r="K1601" i="13"/>
  <c r="J1601" i="13"/>
  <c r="H1601" i="13"/>
  <c r="N1609" i="13"/>
  <c r="M1609" i="13"/>
  <c r="L1609" i="13"/>
  <c r="H1609" i="13"/>
  <c r="N1607" i="13"/>
  <c r="M1607" i="13"/>
  <c r="L1607" i="13"/>
  <c r="K1607" i="13"/>
  <c r="J1607" i="13"/>
  <c r="I1607" i="13"/>
  <c r="H1607" i="13"/>
  <c r="N1605" i="13"/>
  <c r="M1605" i="13"/>
  <c r="L1605" i="13"/>
  <c r="H1605" i="13"/>
  <c r="J1599" i="13"/>
  <c r="I1599" i="13"/>
  <c r="H1599" i="13"/>
  <c r="J990" i="13"/>
  <c r="I990" i="13"/>
  <c r="H990" i="13"/>
  <c r="J1593" i="13"/>
  <c r="I1593" i="13"/>
  <c r="H1593" i="13"/>
  <c r="N1596" i="13"/>
  <c r="M1596" i="13"/>
  <c r="L1596" i="13"/>
  <c r="J1596" i="13"/>
  <c r="I1596" i="13"/>
  <c r="H1596" i="13"/>
  <c r="N1594" i="13"/>
  <c r="M1594" i="13"/>
  <c r="L1594" i="13"/>
  <c r="K1594" i="13"/>
  <c r="J1594" i="13"/>
  <c r="I1594" i="13"/>
  <c r="H1594" i="13"/>
  <c r="N1592" i="13"/>
  <c r="M1592" i="13"/>
  <c r="L1592" i="13"/>
  <c r="J1592" i="13"/>
  <c r="I1592" i="13"/>
  <c r="H1592" i="13"/>
  <c r="N1595" i="13"/>
  <c r="M1595" i="13"/>
  <c r="L1595" i="13"/>
  <c r="J1595" i="13"/>
  <c r="I1595" i="13"/>
  <c r="H1595" i="13"/>
  <c r="N1590" i="13"/>
  <c r="M1590" i="13"/>
  <c r="L1590" i="13"/>
  <c r="K1590" i="13"/>
  <c r="J1590" i="13"/>
  <c r="I1590" i="13"/>
  <c r="H1590" i="13"/>
  <c r="N1587" i="13"/>
  <c r="M1587" i="13"/>
  <c r="L1587" i="13"/>
  <c r="J1587" i="13"/>
  <c r="I1587" i="13"/>
  <c r="H1587" i="13"/>
  <c r="J1586" i="13"/>
  <c r="I1586" i="13"/>
  <c r="H1586" i="13"/>
  <c r="N1585" i="13"/>
  <c r="M1585" i="13"/>
  <c r="L1585" i="13"/>
  <c r="K1585" i="13"/>
  <c r="J1585" i="13"/>
  <c r="I1585" i="13"/>
  <c r="H1585" i="13"/>
  <c r="N1584" i="13"/>
  <c r="M1584" i="13"/>
  <c r="L1584" i="13"/>
  <c r="J1584" i="13"/>
  <c r="I1584" i="13"/>
  <c r="H1584" i="13"/>
  <c r="N1583" i="13"/>
  <c r="M1583" i="13"/>
  <c r="L1583" i="13"/>
  <c r="J1583" i="13"/>
  <c r="I1583" i="13"/>
  <c r="H1583" i="13"/>
  <c r="N1578" i="13"/>
  <c r="M1578" i="13"/>
  <c r="L1578" i="13"/>
  <c r="K1578" i="13"/>
  <c r="J1578" i="13"/>
  <c r="I1578" i="13"/>
  <c r="H1578" i="13"/>
  <c r="N1581" i="13"/>
  <c r="M1581" i="13"/>
  <c r="L1581" i="13"/>
  <c r="K1581" i="13"/>
  <c r="J1581" i="13"/>
  <c r="I1581" i="13"/>
  <c r="H1581" i="13"/>
  <c r="N1576" i="13"/>
  <c r="M1576" i="13"/>
  <c r="L1576" i="13"/>
  <c r="K1576" i="13"/>
  <c r="J1576" i="13"/>
  <c r="I1576" i="13"/>
  <c r="H1576" i="13"/>
  <c r="N1580" i="13"/>
  <c r="M1580" i="13"/>
  <c r="L1580" i="13"/>
  <c r="K1580" i="13"/>
  <c r="J1580" i="13"/>
  <c r="I1580" i="13"/>
  <c r="H1580" i="13"/>
  <c r="N1572" i="13"/>
  <c r="M1572" i="13"/>
  <c r="L1572" i="13"/>
  <c r="K1572" i="13"/>
  <c r="J1572" i="13"/>
  <c r="I1572" i="13"/>
  <c r="H1572" i="13"/>
  <c r="N1579" i="13"/>
  <c r="M1579" i="13"/>
  <c r="L1579" i="13"/>
  <c r="K1579" i="13"/>
  <c r="J1579" i="13"/>
  <c r="I1579" i="13"/>
  <c r="H1579" i="13"/>
  <c r="N1577" i="13"/>
  <c r="M1577" i="13"/>
  <c r="L1577" i="13"/>
  <c r="K1577" i="13"/>
  <c r="J1577" i="13"/>
  <c r="I1577" i="13"/>
  <c r="H1577" i="13"/>
  <c r="N1575" i="13"/>
  <c r="M1575" i="13"/>
  <c r="L1575" i="13"/>
  <c r="K1575" i="13"/>
  <c r="J1575" i="13"/>
  <c r="I1575" i="13"/>
  <c r="H1575" i="13"/>
  <c r="N1574" i="13"/>
  <c r="M1574" i="13"/>
  <c r="L1574" i="13"/>
  <c r="K1574" i="13"/>
  <c r="J1574" i="13"/>
  <c r="I1574" i="13"/>
  <c r="H1574" i="13"/>
  <c r="N1568" i="13"/>
  <c r="M1568" i="13"/>
  <c r="L1568" i="13"/>
  <c r="K1568" i="13"/>
  <c r="J1568" i="13"/>
  <c r="H1568" i="13"/>
  <c r="N1567" i="13"/>
  <c r="M1567" i="13"/>
  <c r="L1567" i="13"/>
  <c r="K1567" i="13"/>
  <c r="J1567" i="13"/>
  <c r="H1567" i="13"/>
  <c r="N1613" i="13"/>
  <c r="M1613" i="13"/>
  <c r="L1613" i="13"/>
  <c r="K1613" i="13"/>
  <c r="J1613" i="13"/>
  <c r="H1613" i="13"/>
  <c r="H1565" i="13"/>
  <c r="N1564" i="13"/>
  <c r="M1564" i="13"/>
  <c r="L1564" i="13"/>
  <c r="K1564" i="13"/>
  <c r="J1564" i="13"/>
  <c r="H1564" i="13"/>
  <c r="H1563" i="13"/>
  <c r="N1562" i="13"/>
  <c r="M1562" i="13"/>
  <c r="L1562" i="13"/>
  <c r="K1562" i="13"/>
  <c r="J1562" i="13"/>
  <c r="H1562" i="13"/>
  <c r="N1561" i="13"/>
  <c r="M1561" i="13"/>
  <c r="L1561" i="13"/>
  <c r="H1561" i="13"/>
  <c r="N1560" i="13"/>
  <c r="M1560" i="13"/>
  <c r="L1560" i="13"/>
  <c r="K1560" i="13"/>
  <c r="J1560" i="13"/>
  <c r="H1560" i="13"/>
  <c r="N1558" i="13"/>
  <c r="M1558" i="13"/>
  <c r="L1558" i="13"/>
  <c r="K1558" i="13"/>
  <c r="J1558" i="13"/>
  <c r="H1558" i="13"/>
  <c r="N1557" i="13"/>
  <c r="M1557" i="13"/>
  <c r="L1557" i="13"/>
  <c r="K1557" i="13"/>
  <c r="J1557" i="13"/>
  <c r="H1557" i="13"/>
  <c r="N1556" i="13"/>
  <c r="M1556" i="13"/>
  <c r="L1556" i="13"/>
  <c r="K1556" i="13"/>
  <c r="J1556" i="13"/>
  <c r="H1556" i="13"/>
  <c r="N885" i="13"/>
  <c r="M885" i="13"/>
  <c r="L885" i="13"/>
  <c r="K885" i="13"/>
  <c r="J885" i="13"/>
  <c r="H885" i="13"/>
  <c r="N1555" i="13"/>
  <c r="M1555" i="13"/>
  <c r="L1555" i="13"/>
  <c r="K1555" i="13"/>
  <c r="J1555" i="13"/>
  <c r="H1555" i="13"/>
  <c r="N1551" i="13"/>
  <c r="M1551" i="13"/>
  <c r="L1551" i="13"/>
  <c r="N1550" i="13"/>
  <c r="M1550" i="13"/>
  <c r="L1550" i="13"/>
  <c r="N1549" i="13"/>
  <c r="M1549" i="13"/>
  <c r="L1549" i="13"/>
  <c r="N1548" i="13"/>
  <c r="M1548" i="13"/>
  <c r="L1548" i="13"/>
  <c r="N1547" i="13"/>
  <c r="M1547" i="13"/>
  <c r="L1547" i="13"/>
  <c r="N1546" i="13"/>
  <c r="M1546" i="13"/>
  <c r="L1546" i="13"/>
  <c r="K1546" i="13"/>
  <c r="J1546" i="13"/>
  <c r="I1546" i="13"/>
  <c r="H1546" i="13"/>
  <c r="N1544" i="13"/>
  <c r="M1544" i="13"/>
  <c r="L1544" i="13"/>
  <c r="K1544" i="13"/>
  <c r="J1544" i="13"/>
  <c r="I1544" i="13"/>
  <c r="H1544" i="13"/>
  <c r="N1543" i="13"/>
  <c r="M1543" i="13"/>
  <c r="L1543" i="13"/>
  <c r="H1542" i="13"/>
  <c r="N1539" i="13"/>
  <c r="M1539" i="13"/>
  <c r="L1539" i="13"/>
  <c r="H1539" i="13"/>
  <c r="H1538" i="13"/>
  <c r="N1536" i="13"/>
  <c r="M1536" i="13"/>
  <c r="L1536" i="13"/>
  <c r="H1536" i="13"/>
  <c r="H1534" i="13"/>
  <c r="H1535" i="13"/>
  <c r="H1533" i="13"/>
  <c r="N1532" i="13"/>
  <c r="M1532" i="13"/>
  <c r="L1532" i="13"/>
  <c r="K1532" i="13"/>
  <c r="J1532" i="13"/>
  <c r="I1532" i="13"/>
  <c r="H1532" i="13"/>
  <c r="N1531" i="13"/>
  <c r="M1531" i="13"/>
  <c r="L1531" i="13"/>
  <c r="N1528" i="13"/>
  <c r="M1528" i="13"/>
  <c r="L1528" i="13"/>
  <c r="K1528" i="13"/>
  <c r="J1528" i="13"/>
  <c r="I1528" i="13"/>
  <c r="H1528" i="13"/>
  <c r="J1527" i="13"/>
  <c r="I1527" i="13"/>
  <c r="H1527" i="13"/>
  <c r="J1526" i="13"/>
  <c r="I1526" i="13"/>
  <c r="H1526" i="13"/>
  <c r="N1525" i="13"/>
  <c r="M1525" i="13"/>
  <c r="L1525" i="13"/>
  <c r="J1525" i="13"/>
  <c r="I1525" i="13"/>
  <c r="H1525" i="13"/>
  <c r="N1523" i="13"/>
  <c r="M1523" i="13"/>
  <c r="L1523" i="13"/>
  <c r="K1523" i="13"/>
  <c r="J1523" i="13"/>
  <c r="I1523" i="13"/>
  <c r="H1523" i="13"/>
  <c r="N1522" i="13"/>
  <c r="M1522" i="13"/>
  <c r="L1522" i="13"/>
  <c r="N1521" i="13"/>
  <c r="M1521" i="13"/>
  <c r="L1521" i="13"/>
  <c r="K1521" i="13"/>
  <c r="J1521" i="13"/>
  <c r="I1521" i="13"/>
  <c r="H1521" i="13"/>
  <c r="J1519" i="13"/>
  <c r="I1519" i="13"/>
  <c r="H1519" i="13"/>
  <c r="N1518" i="13"/>
  <c r="M1518" i="13"/>
  <c r="L1518" i="13"/>
  <c r="K1518" i="13"/>
  <c r="J1518" i="13"/>
  <c r="I1518" i="13"/>
  <c r="H1518" i="13"/>
  <c r="J1517" i="13"/>
  <c r="I1517" i="13"/>
  <c r="H1517" i="13"/>
  <c r="J1516" i="13"/>
  <c r="I1516" i="13"/>
  <c r="H1516" i="13"/>
  <c r="N1515" i="13"/>
  <c r="M1515" i="13"/>
  <c r="L1515" i="13"/>
  <c r="K1515" i="13"/>
  <c r="J1515" i="13"/>
  <c r="I1515" i="13"/>
  <c r="H1515" i="13"/>
  <c r="N1512" i="13"/>
  <c r="M1512" i="13"/>
  <c r="L1512" i="13"/>
  <c r="N1509" i="13"/>
  <c r="M1509" i="13"/>
  <c r="L1509" i="13"/>
  <c r="K1509" i="13"/>
  <c r="J1509" i="13"/>
  <c r="I1509" i="13"/>
  <c r="H1509" i="13"/>
  <c r="N1506" i="13"/>
  <c r="M1506" i="13"/>
  <c r="L1506" i="13"/>
  <c r="K1506" i="13"/>
  <c r="J1506" i="13"/>
  <c r="I1506" i="13"/>
  <c r="H1506" i="13"/>
  <c r="N1504" i="13"/>
  <c r="M1504" i="13"/>
  <c r="L1504" i="13"/>
  <c r="K1504" i="13"/>
  <c r="J1504" i="13"/>
  <c r="I1504" i="13"/>
  <c r="H1504" i="13"/>
  <c r="N1507" i="13"/>
  <c r="M1507" i="13"/>
  <c r="L1507" i="13"/>
  <c r="K1507" i="13"/>
  <c r="J1507" i="13"/>
  <c r="I1507" i="13"/>
  <c r="H1507" i="13"/>
  <c r="N1502" i="13"/>
  <c r="M1502" i="13"/>
  <c r="L1502" i="13"/>
  <c r="K1502" i="13"/>
  <c r="J1502" i="13"/>
  <c r="I1502" i="13"/>
  <c r="H1502" i="13"/>
  <c r="N1508" i="13"/>
  <c r="M1508" i="13"/>
  <c r="L1508" i="13"/>
  <c r="K1508" i="13"/>
  <c r="J1508" i="13"/>
  <c r="I1508" i="13"/>
  <c r="H1508" i="13"/>
  <c r="N501" i="13"/>
  <c r="M501" i="13"/>
  <c r="L501" i="13"/>
  <c r="K501" i="13"/>
  <c r="J501" i="13"/>
  <c r="I501" i="13"/>
  <c r="H501" i="13"/>
  <c r="N1503" i="13"/>
  <c r="M1503" i="13"/>
  <c r="L1503" i="13"/>
  <c r="K1503" i="13"/>
  <c r="J1503" i="13"/>
  <c r="I1503" i="13"/>
  <c r="H1503" i="13"/>
  <c r="N1505" i="13"/>
  <c r="M1505" i="13"/>
  <c r="L1505" i="13"/>
  <c r="K1505" i="13"/>
  <c r="J1505" i="13"/>
  <c r="I1505" i="13"/>
  <c r="H1505" i="13"/>
  <c r="N1497" i="13"/>
  <c r="M1497" i="13"/>
  <c r="L1497" i="13"/>
  <c r="K1497" i="13"/>
  <c r="J1497" i="13"/>
  <c r="H1497" i="13"/>
  <c r="N1496" i="13"/>
  <c r="M1496" i="13"/>
  <c r="L1496" i="13"/>
  <c r="K1496" i="13"/>
  <c r="J1496" i="13"/>
  <c r="H1496" i="13"/>
  <c r="N1495" i="13"/>
  <c r="M1495" i="13"/>
  <c r="L1495" i="13"/>
  <c r="K1495" i="13"/>
  <c r="J1495" i="13"/>
  <c r="H1495" i="13"/>
  <c r="N1492" i="13"/>
  <c r="M1492" i="13"/>
  <c r="L1492" i="13"/>
  <c r="J1492" i="13"/>
  <c r="H1492" i="13"/>
  <c r="N1499" i="13"/>
  <c r="M1499" i="13"/>
  <c r="L1499" i="13"/>
  <c r="K1499" i="13"/>
  <c r="J1499" i="13"/>
  <c r="I1499" i="13"/>
  <c r="H1499" i="13"/>
  <c r="H1491" i="13"/>
  <c r="N1490" i="13"/>
  <c r="M1490" i="13"/>
  <c r="L1490" i="13"/>
  <c r="H1490" i="13"/>
  <c r="N1489" i="13"/>
  <c r="M1489" i="13"/>
  <c r="L1489" i="13"/>
  <c r="H1489" i="13"/>
  <c r="N1487" i="13"/>
  <c r="M1487" i="13"/>
  <c r="L1487" i="13"/>
  <c r="K1487" i="13"/>
  <c r="J1487" i="13"/>
  <c r="H1487" i="13"/>
  <c r="N616" i="13"/>
  <c r="M616" i="13"/>
  <c r="L616" i="13"/>
  <c r="K616" i="13"/>
  <c r="J616" i="13"/>
  <c r="H616" i="13"/>
  <c r="N1485" i="13"/>
  <c r="M1485" i="13"/>
  <c r="L1485" i="13"/>
  <c r="N1482" i="13"/>
  <c r="M1482" i="13"/>
  <c r="L1482" i="13"/>
  <c r="N1481" i="13"/>
  <c r="M1481" i="13"/>
  <c r="L1481" i="13"/>
  <c r="N1480" i="13"/>
  <c r="M1480" i="13"/>
  <c r="L1480" i="13"/>
  <c r="N1479" i="13"/>
  <c r="M1479" i="13"/>
  <c r="L1479" i="13"/>
  <c r="K1479" i="13"/>
  <c r="J1479" i="13"/>
  <c r="I1479" i="13"/>
  <c r="H1479" i="13"/>
  <c r="N1474" i="13"/>
  <c r="M1474" i="13"/>
  <c r="L1474" i="13"/>
  <c r="K1474" i="13"/>
  <c r="J1474" i="13"/>
  <c r="I1474" i="13"/>
  <c r="H1474" i="13"/>
  <c r="H1467" i="13"/>
  <c r="N1473" i="13"/>
  <c r="M1473" i="13"/>
  <c r="L1473" i="13"/>
  <c r="K1473" i="13"/>
  <c r="J1473" i="13"/>
  <c r="I1473" i="13"/>
  <c r="H1471" i="13"/>
  <c r="H1469" i="13"/>
  <c r="N1466" i="13"/>
  <c r="M1466" i="13"/>
  <c r="L1466" i="13"/>
  <c r="H1466" i="13"/>
  <c r="N1465" i="13"/>
  <c r="M1465" i="13"/>
  <c r="L1465" i="13"/>
  <c r="K1462" i="13"/>
  <c r="J1462" i="13"/>
  <c r="I1462" i="13"/>
  <c r="H1462" i="13"/>
  <c r="N1461" i="13"/>
  <c r="M1461" i="13"/>
  <c r="L1461" i="13"/>
  <c r="J1461" i="13"/>
  <c r="I1461" i="13"/>
  <c r="H1461" i="13"/>
  <c r="J1460" i="13"/>
  <c r="I1460" i="13"/>
  <c r="H1460" i="13"/>
  <c r="J1459" i="13"/>
  <c r="I1459" i="13"/>
  <c r="H1459" i="13"/>
  <c r="N1458" i="13"/>
  <c r="M1458" i="13"/>
  <c r="L1458" i="13"/>
  <c r="K1458" i="13"/>
  <c r="J1458" i="13"/>
  <c r="I1458" i="13"/>
  <c r="H1458" i="13"/>
  <c r="N1457" i="13"/>
  <c r="M1457" i="13"/>
  <c r="L1457" i="13"/>
  <c r="J1455" i="13"/>
  <c r="I1455" i="13"/>
  <c r="H1455" i="13"/>
  <c r="N1454" i="13"/>
  <c r="M1454" i="13"/>
  <c r="L1454" i="13"/>
  <c r="K1454" i="13"/>
  <c r="J1454" i="13"/>
  <c r="I1454" i="13"/>
  <c r="H1454" i="13"/>
  <c r="N1453" i="13"/>
  <c r="M1453" i="13"/>
  <c r="L1453" i="13"/>
  <c r="J1453" i="13"/>
  <c r="I1453" i="13"/>
  <c r="H1453" i="13"/>
  <c r="N1452" i="13"/>
  <c r="M1452" i="13"/>
  <c r="L1452" i="13"/>
  <c r="K1452" i="13"/>
  <c r="J1452" i="13"/>
  <c r="I1452" i="13"/>
  <c r="H1452" i="13"/>
  <c r="N1451" i="13"/>
  <c r="M1451" i="13"/>
  <c r="L1451" i="13"/>
  <c r="J1451" i="13"/>
  <c r="I1451" i="13"/>
  <c r="H1451" i="13"/>
  <c r="J1450" i="13"/>
  <c r="I1450" i="13"/>
  <c r="H1450" i="13"/>
  <c r="N1449" i="13"/>
  <c r="M1449" i="13"/>
  <c r="L1449" i="13"/>
  <c r="J1449" i="13"/>
  <c r="I1449" i="13"/>
  <c r="H1449" i="13"/>
  <c r="N1447" i="13"/>
  <c r="M1447" i="13"/>
  <c r="L1447" i="13"/>
  <c r="K1447" i="13"/>
  <c r="J1447" i="13"/>
  <c r="I1447" i="13"/>
  <c r="H1447" i="13"/>
  <c r="N1446" i="13"/>
  <c r="M1446" i="13"/>
  <c r="L1446" i="13"/>
  <c r="N1444" i="13"/>
  <c r="M1444" i="13"/>
  <c r="L1444" i="13"/>
  <c r="K1444" i="13"/>
  <c r="J1444" i="13"/>
  <c r="I1444" i="13"/>
  <c r="H1444" i="13"/>
  <c r="N1440" i="13"/>
  <c r="M1440" i="13"/>
  <c r="L1440" i="13"/>
  <c r="K1440" i="13"/>
  <c r="J1440" i="13"/>
  <c r="I1440" i="13"/>
  <c r="H1440" i="13"/>
  <c r="N1442" i="13"/>
  <c r="M1442" i="13"/>
  <c r="L1442" i="13"/>
  <c r="K1442" i="13"/>
  <c r="J1442" i="13"/>
  <c r="I1442" i="13"/>
  <c r="H1442" i="13"/>
  <c r="N1443" i="13"/>
  <c r="M1443" i="13"/>
  <c r="L1443" i="13"/>
  <c r="K1443" i="13"/>
  <c r="J1443" i="13"/>
  <c r="I1443" i="13"/>
  <c r="H1443" i="13"/>
  <c r="N1438" i="13"/>
  <c r="M1438" i="13"/>
  <c r="L1438" i="13"/>
  <c r="K1438" i="13"/>
  <c r="J1438" i="13"/>
  <c r="I1438" i="13"/>
  <c r="H1438" i="13"/>
  <c r="N1441" i="13"/>
  <c r="M1441" i="13"/>
  <c r="L1441" i="13"/>
  <c r="K1441" i="13"/>
  <c r="J1441" i="13"/>
  <c r="I1441" i="13"/>
  <c r="H1441" i="13"/>
  <c r="N1439" i="13"/>
  <c r="M1439" i="13"/>
  <c r="L1439" i="13"/>
  <c r="K1439" i="13"/>
  <c r="J1439" i="13"/>
  <c r="I1439" i="13"/>
  <c r="H1439" i="13"/>
  <c r="N1437" i="13"/>
  <c r="M1437" i="13"/>
  <c r="L1437" i="13"/>
  <c r="N1436" i="13"/>
  <c r="M1436" i="13"/>
  <c r="L1436" i="13"/>
  <c r="K1436" i="13"/>
  <c r="J1436" i="13"/>
  <c r="I1436" i="13"/>
  <c r="H1436" i="13"/>
  <c r="N1435" i="13"/>
  <c r="M1435" i="13"/>
  <c r="L1435" i="13"/>
  <c r="K1435" i="13"/>
  <c r="J1435" i="13"/>
  <c r="H1435" i="13"/>
  <c r="N1434" i="13"/>
  <c r="M1434" i="13"/>
  <c r="L1434" i="13"/>
  <c r="K1434" i="13"/>
  <c r="J1434" i="13"/>
  <c r="H1434" i="13"/>
  <c r="N1433" i="13"/>
  <c r="M1433" i="13"/>
  <c r="L1433" i="13"/>
  <c r="K1433" i="13"/>
  <c r="J1433" i="13"/>
  <c r="H1433" i="13"/>
  <c r="H1432" i="13"/>
  <c r="N1430" i="13"/>
  <c r="M1430" i="13"/>
  <c r="L1430" i="13"/>
  <c r="H1430" i="13"/>
  <c r="N1429" i="13"/>
  <c r="M1429" i="13"/>
  <c r="L1429" i="13"/>
  <c r="K1429" i="13"/>
  <c r="J1429" i="13"/>
  <c r="H1429" i="13"/>
  <c r="N1428" i="13"/>
  <c r="M1428" i="13"/>
  <c r="L1428" i="13"/>
  <c r="K1428" i="13"/>
  <c r="J1428" i="13"/>
  <c r="H1428" i="13"/>
  <c r="N1427" i="13"/>
  <c r="M1427" i="13"/>
  <c r="L1427" i="13"/>
  <c r="H1427" i="13"/>
  <c r="N1426" i="13"/>
  <c r="M1426" i="13"/>
  <c r="L1426" i="13"/>
  <c r="K1426" i="13"/>
  <c r="J1426" i="13"/>
  <c r="H1426" i="13"/>
  <c r="N1425" i="13"/>
  <c r="M1425" i="13"/>
  <c r="L1425" i="13"/>
  <c r="K1425" i="13"/>
  <c r="J1425" i="13"/>
  <c r="H1425" i="13"/>
  <c r="N1424" i="13"/>
  <c r="M1424" i="13"/>
  <c r="L1424" i="13"/>
  <c r="K1424" i="13"/>
  <c r="J1424" i="13"/>
  <c r="H1424" i="13"/>
  <c r="N1422" i="13"/>
  <c r="M1422" i="13"/>
  <c r="L1422" i="13"/>
  <c r="K1422" i="13"/>
  <c r="J1422" i="13"/>
  <c r="H1422" i="13"/>
  <c r="N1421" i="13"/>
  <c r="M1421" i="13"/>
  <c r="L1421" i="13"/>
  <c r="K1421" i="13"/>
  <c r="J1421" i="13"/>
  <c r="H1421" i="13"/>
  <c r="N1420" i="13"/>
  <c r="M1420" i="13"/>
  <c r="L1420" i="13"/>
  <c r="N1418" i="13"/>
  <c r="M1418" i="13"/>
  <c r="L1418" i="13"/>
  <c r="K1418" i="13"/>
  <c r="J1418" i="13"/>
  <c r="I1418" i="13"/>
  <c r="H1418" i="13"/>
  <c r="N1417" i="13"/>
  <c r="M1417" i="13"/>
  <c r="L1417" i="13"/>
  <c r="N1416" i="13"/>
  <c r="M1416" i="13"/>
  <c r="L1416" i="13"/>
  <c r="N1415" i="13"/>
  <c r="M1415" i="13"/>
  <c r="L1415" i="13"/>
  <c r="N1414" i="13"/>
  <c r="M1414" i="13"/>
  <c r="L1414" i="13"/>
  <c r="N1413" i="13"/>
  <c r="M1413" i="13"/>
  <c r="L1413" i="13"/>
  <c r="N1412" i="13"/>
  <c r="M1412" i="13"/>
  <c r="L1412" i="13"/>
  <c r="N1410" i="13"/>
  <c r="M1410" i="13"/>
  <c r="L1410" i="13"/>
  <c r="K1410" i="13"/>
  <c r="J1410" i="13"/>
  <c r="I1410" i="13"/>
  <c r="H1410" i="13"/>
  <c r="N1403" i="13"/>
  <c r="M1403" i="13"/>
  <c r="L1403" i="13"/>
  <c r="I1403" i="13"/>
  <c r="H1403" i="13"/>
  <c r="N1007" i="13"/>
  <c r="M1007" i="13"/>
  <c r="L1007" i="13"/>
  <c r="H1007" i="13"/>
  <c r="N1405" i="13"/>
  <c r="M1405" i="13"/>
  <c r="L1405" i="13"/>
  <c r="H1405" i="13"/>
  <c r="H1404" i="13"/>
  <c r="H672" i="13"/>
  <c r="N1402" i="13"/>
  <c r="M1402" i="13"/>
  <c r="L1402" i="13"/>
  <c r="H1402" i="13"/>
  <c r="H1407" i="13"/>
  <c r="H1406" i="13"/>
  <c r="N1401" i="13"/>
  <c r="M1401" i="13"/>
  <c r="L1401" i="13"/>
  <c r="K1401" i="13"/>
  <c r="J1401" i="13"/>
  <c r="H1401" i="13"/>
  <c r="H1400" i="13"/>
  <c r="N1076" i="13"/>
  <c r="M1076" i="13"/>
  <c r="L1076" i="13"/>
  <c r="K1076" i="13"/>
  <c r="J1076" i="13"/>
  <c r="I1076" i="13"/>
  <c r="H1076" i="13"/>
  <c r="N1399" i="13"/>
  <c r="M1399" i="13"/>
  <c r="L1399" i="13"/>
  <c r="K1392" i="13"/>
  <c r="J1392" i="13"/>
  <c r="I1392" i="13"/>
  <c r="H1392" i="13"/>
  <c r="K996" i="13"/>
  <c r="J996" i="13"/>
  <c r="I996" i="13"/>
  <c r="H996" i="13"/>
  <c r="K1395" i="13"/>
  <c r="J1395" i="13"/>
  <c r="I1395" i="13"/>
  <c r="H1395" i="13"/>
  <c r="K1398" i="13"/>
  <c r="N1382" i="13"/>
  <c r="M1382" i="13"/>
  <c r="L1382" i="13"/>
  <c r="K1382" i="13"/>
  <c r="J1382" i="13"/>
  <c r="I1382" i="13"/>
  <c r="H1382" i="13"/>
  <c r="N654" i="13"/>
  <c r="M654" i="13"/>
  <c r="L654" i="13"/>
  <c r="K654" i="13"/>
  <c r="J654" i="13"/>
  <c r="I654" i="13"/>
  <c r="H654" i="13"/>
  <c r="N1393" i="13"/>
  <c r="M1393" i="13"/>
  <c r="L1393" i="13"/>
  <c r="K1393" i="13"/>
  <c r="J1393" i="13"/>
  <c r="I1393" i="13"/>
  <c r="H1393" i="13"/>
  <c r="N1391" i="13"/>
  <c r="M1391" i="13"/>
  <c r="L1391" i="13"/>
  <c r="K1391" i="13"/>
  <c r="K1390" i="13"/>
  <c r="J1390" i="13"/>
  <c r="I1390" i="13"/>
  <c r="H1390" i="13"/>
  <c r="K1387" i="13"/>
  <c r="J1387" i="13"/>
  <c r="I1387" i="13"/>
  <c r="H1387" i="13"/>
  <c r="J1384" i="13"/>
  <c r="I1384" i="13"/>
  <c r="H1384" i="13"/>
  <c r="J1383" i="13"/>
  <c r="I1383" i="13"/>
  <c r="H1383" i="13"/>
  <c r="N1381" i="13"/>
  <c r="M1381" i="13"/>
  <c r="L1381" i="13"/>
  <c r="J1381" i="13"/>
  <c r="I1381" i="13"/>
  <c r="H1381" i="13"/>
  <c r="N1380" i="13"/>
  <c r="M1380" i="13"/>
  <c r="L1380" i="13"/>
  <c r="N227" i="13"/>
  <c r="M227" i="13"/>
  <c r="L227" i="13"/>
  <c r="K227" i="13"/>
  <c r="J227" i="13"/>
  <c r="I227" i="13"/>
  <c r="H227" i="13"/>
  <c r="N1374" i="13"/>
  <c r="M1374" i="13"/>
  <c r="L1374" i="13"/>
  <c r="K1374" i="13"/>
  <c r="J1374" i="13"/>
  <c r="I1374" i="13"/>
  <c r="H1374" i="13"/>
  <c r="N1379" i="13"/>
  <c r="M1379" i="13"/>
  <c r="L1379" i="13"/>
  <c r="K1379" i="13"/>
  <c r="J1379" i="13"/>
  <c r="I1379" i="13"/>
  <c r="H1379" i="13"/>
  <c r="N1376" i="13"/>
  <c r="M1376" i="13"/>
  <c r="L1376" i="13"/>
  <c r="K1376" i="13"/>
  <c r="J1376" i="13"/>
  <c r="I1376" i="13"/>
  <c r="H1376" i="13"/>
  <c r="N1371" i="13"/>
  <c r="M1371" i="13"/>
  <c r="L1371" i="13"/>
  <c r="K1371" i="13"/>
  <c r="J1371" i="13"/>
  <c r="I1371" i="13"/>
  <c r="H1371" i="13"/>
  <c r="N1373" i="13"/>
  <c r="M1373" i="13"/>
  <c r="L1373" i="13"/>
  <c r="K1373" i="13"/>
  <c r="J1373" i="13"/>
  <c r="I1373" i="13"/>
  <c r="H1373" i="13"/>
  <c r="N1372" i="13"/>
  <c r="M1372" i="13"/>
  <c r="L1372" i="13"/>
  <c r="K1372" i="13"/>
  <c r="J1372" i="13"/>
  <c r="I1372" i="13"/>
  <c r="H1372" i="13"/>
  <c r="N1375" i="13"/>
  <c r="M1375" i="13"/>
  <c r="L1375" i="13"/>
  <c r="K1375" i="13"/>
  <c r="J1375" i="13"/>
  <c r="I1375" i="13"/>
  <c r="H1375" i="13"/>
  <c r="N1370" i="13"/>
  <c r="M1370" i="13"/>
  <c r="L1370" i="13"/>
  <c r="N1369" i="13"/>
  <c r="M1369" i="13"/>
  <c r="L1369" i="13"/>
  <c r="K1369" i="13"/>
  <c r="J1369" i="13"/>
  <c r="H1369" i="13"/>
  <c r="N561" i="13"/>
  <c r="M561" i="13"/>
  <c r="L561" i="13"/>
  <c r="K561" i="13"/>
  <c r="J561" i="13"/>
  <c r="H561" i="13"/>
  <c r="N629" i="13"/>
  <c r="M629" i="13"/>
  <c r="L629" i="13"/>
  <c r="K629" i="13"/>
  <c r="J629" i="13"/>
  <c r="H629" i="13"/>
  <c r="N977" i="13"/>
  <c r="M977" i="13"/>
  <c r="L977" i="13"/>
  <c r="K977" i="13"/>
  <c r="J977" i="13"/>
  <c r="H977" i="13"/>
  <c r="N1368" i="13"/>
  <c r="M1368" i="13"/>
  <c r="L1368" i="13"/>
  <c r="K1368" i="13"/>
  <c r="J1368" i="13"/>
  <c r="H1368" i="13"/>
  <c r="H1365" i="13"/>
  <c r="H1364" i="13"/>
  <c r="N1361" i="13"/>
  <c r="M1361" i="13"/>
  <c r="L1361" i="13"/>
  <c r="H1361" i="13"/>
  <c r="H1360" i="13"/>
  <c r="N1359" i="13"/>
  <c r="M1359" i="13"/>
  <c r="L1359" i="13"/>
  <c r="K1359" i="13"/>
  <c r="J1359" i="13"/>
  <c r="H1359" i="13"/>
  <c r="N555" i="13"/>
  <c r="M555" i="13"/>
  <c r="L555" i="13"/>
  <c r="K555" i="13"/>
  <c r="J555" i="13"/>
  <c r="H555" i="13"/>
  <c r="N1357" i="13"/>
  <c r="M1357" i="13"/>
  <c r="L1357" i="13"/>
  <c r="H1357" i="13"/>
  <c r="N1356" i="13"/>
  <c r="M1356" i="13"/>
  <c r="L1356" i="13"/>
  <c r="K1356" i="13"/>
  <c r="J1356" i="13"/>
  <c r="H1356" i="13"/>
  <c r="N1355" i="13"/>
  <c r="M1355" i="13"/>
  <c r="L1355" i="13"/>
  <c r="K1355" i="13"/>
  <c r="J1355" i="13"/>
  <c r="H1355" i="13"/>
  <c r="N1354" i="13"/>
  <c r="M1354" i="13"/>
  <c r="L1354" i="13"/>
  <c r="K1354" i="13"/>
  <c r="J1354" i="13"/>
  <c r="H1354" i="13"/>
  <c r="N1353" i="13"/>
  <c r="M1353" i="13"/>
  <c r="L1353" i="13"/>
  <c r="N1351" i="13"/>
  <c r="M1351" i="13"/>
  <c r="L1351" i="13"/>
  <c r="N1350" i="13"/>
  <c r="M1350" i="13"/>
  <c r="L1350" i="13"/>
  <c r="N1349" i="13"/>
  <c r="M1349" i="13"/>
  <c r="L1349" i="13"/>
  <c r="N1347" i="13"/>
  <c r="M1347" i="13"/>
  <c r="L1347" i="13"/>
  <c r="N1346" i="13"/>
  <c r="M1346" i="13"/>
  <c r="L1346" i="13"/>
  <c r="L1345" i="13"/>
  <c r="I1345" i="13"/>
  <c r="H1345" i="13"/>
  <c r="N1343" i="13"/>
  <c r="N1342" i="13"/>
  <c r="M1342" i="13"/>
  <c r="L1342" i="13"/>
  <c r="H1342" i="13"/>
  <c r="N1340" i="13"/>
  <c r="M1340" i="13"/>
  <c r="L1340" i="13"/>
  <c r="I1340" i="13"/>
  <c r="H1340" i="13"/>
  <c r="N1339" i="13"/>
  <c r="M1339" i="13"/>
  <c r="L1339" i="13"/>
  <c r="I1339" i="13"/>
  <c r="H1339" i="13"/>
  <c r="N1338" i="13"/>
  <c r="M1338" i="13"/>
  <c r="L1338" i="13"/>
  <c r="K1338" i="13"/>
  <c r="J1338" i="13"/>
  <c r="I1338" i="13"/>
  <c r="H1338" i="13"/>
  <c r="N1337" i="13"/>
  <c r="M1337" i="13"/>
  <c r="L1337" i="13"/>
  <c r="H1337" i="13"/>
  <c r="H1336" i="13"/>
  <c r="H1335" i="13"/>
  <c r="N1334" i="13"/>
  <c r="M1334" i="13"/>
  <c r="L1334" i="13"/>
  <c r="J1334" i="13"/>
  <c r="I1334" i="13"/>
  <c r="H1334" i="13"/>
  <c r="N1333" i="13"/>
  <c r="M1333" i="13"/>
  <c r="L1333" i="13"/>
  <c r="J1333" i="13"/>
  <c r="I1333" i="13"/>
  <c r="H1333" i="13"/>
  <c r="N1332" i="13"/>
  <c r="M1332" i="13"/>
  <c r="L1332" i="13"/>
  <c r="J1332" i="13"/>
  <c r="I1332" i="13"/>
  <c r="H1332" i="13"/>
  <c r="J1331" i="13"/>
  <c r="I1331" i="13"/>
  <c r="H1331" i="13"/>
  <c r="N1330" i="13"/>
  <c r="M1330" i="13"/>
  <c r="L1330" i="13"/>
  <c r="J1330" i="13"/>
  <c r="I1330" i="13"/>
  <c r="H1330" i="13"/>
  <c r="J1329" i="13"/>
  <c r="I1329" i="13"/>
  <c r="H1329" i="13"/>
  <c r="N1328" i="13"/>
  <c r="M1328" i="13"/>
  <c r="L1328" i="13"/>
  <c r="J1328" i="13"/>
  <c r="I1328" i="13"/>
  <c r="H1328" i="13"/>
  <c r="N1327" i="13"/>
  <c r="M1327" i="13"/>
  <c r="L1327" i="13"/>
  <c r="J1327" i="13"/>
  <c r="I1327" i="13"/>
  <c r="H1327" i="13"/>
  <c r="J1326" i="13"/>
  <c r="I1326" i="13"/>
  <c r="H1326" i="13"/>
  <c r="N1324" i="13"/>
  <c r="M1324" i="13"/>
  <c r="L1324" i="13"/>
  <c r="K1324" i="13"/>
  <c r="J1324" i="13"/>
  <c r="I1324" i="13"/>
  <c r="H1324" i="13"/>
  <c r="N1323" i="13"/>
  <c r="M1323" i="13"/>
  <c r="L1323" i="13"/>
  <c r="J1318" i="13"/>
  <c r="I1318" i="13"/>
  <c r="H1318" i="13"/>
  <c r="N1320" i="13"/>
  <c r="M1320" i="13"/>
  <c r="L1320" i="13"/>
  <c r="J1320" i="13"/>
  <c r="I1320" i="13"/>
  <c r="H1320" i="13"/>
  <c r="J1319" i="13"/>
  <c r="I1319" i="13"/>
  <c r="H1319" i="13"/>
  <c r="N1317" i="13"/>
  <c r="M1317" i="13"/>
  <c r="L1317" i="13"/>
  <c r="J1317" i="13"/>
  <c r="I1317" i="13"/>
  <c r="H1317" i="13"/>
  <c r="N1316" i="13"/>
  <c r="M1316" i="13"/>
  <c r="L1316" i="13"/>
  <c r="J1316" i="13"/>
  <c r="I1316" i="13"/>
  <c r="H1316" i="13"/>
  <c r="K1321" i="13"/>
  <c r="J1321" i="13"/>
  <c r="I1321" i="13"/>
  <c r="H1321" i="13"/>
  <c r="J1322" i="13"/>
  <c r="I1322" i="13"/>
  <c r="H1322" i="13"/>
  <c r="N1309" i="13"/>
  <c r="M1309" i="13"/>
  <c r="L1309" i="13"/>
  <c r="K1309" i="13"/>
  <c r="J1309" i="13"/>
  <c r="I1309" i="13"/>
  <c r="H1309" i="13"/>
  <c r="N1307" i="13"/>
  <c r="M1307" i="13"/>
  <c r="L1307" i="13"/>
  <c r="K1307" i="13"/>
  <c r="J1307" i="13"/>
  <c r="I1307" i="13"/>
  <c r="H1307" i="13"/>
  <c r="N1303" i="13"/>
  <c r="M1303" i="13"/>
  <c r="L1303" i="13"/>
  <c r="K1303" i="13"/>
  <c r="J1303" i="13"/>
  <c r="I1303" i="13"/>
  <c r="H1303" i="13"/>
  <c r="N1308" i="13"/>
  <c r="M1308" i="13"/>
  <c r="L1308" i="13"/>
  <c r="K1308" i="13"/>
  <c r="J1308" i="13"/>
  <c r="I1308" i="13"/>
  <c r="H1308" i="13"/>
  <c r="N1305" i="13"/>
  <c r="M1305" i="13"/>
  <c r="L1305" i="13"/>
  <c r="H1305" i="13"/>
  <c r="N1306" i="13"/>
  <c r="M1306" i="13"/>
  <c r="L1306" i="13"/>
  <c r="K1306" i="13"/>
  <c r="J1306" i="13"/>
  <c r="I1306" i="13"/>
  <c r="H1306" i="13"/>
  <c r="N1310" i="13"/>
  <c r="M1310" i="13"/>
  <c r="L1310" i="13"/>
  <c r="K1310" i="13"/>
  <c r="J1310" i="13"/>
  <c r="I1310" i="13"/>
  <c r="H1310" i="13"/>
  <c r="N1304" i="13"/>
  <c r="M1304" i="13"/>
  <c r="L1304" i="13"/>
  <c r="K1304" i="13"/>
  <c r="J1304" i="13"/>
  <c r="I1304" i="13"/>
  <c r="H1304" i="13"/>
  <c r="N1302" i="13"/>
  <c r="M1302" i="13"/>
  <c r="L1302" i="13"/>
  <c r="N1301" i="13"/>
  <c r="M1301" i="13"/>
  <c r="L1301" i="13"/>
  <c r="K1301" i="13"/>
  <c r="J1301" i="13"/>
  <c r="H1301" i="13"/>
  <c r="N1300" i="13"/>
  <c r="M1300" i="13"/>
  <c r="L1300" i="13"/>
  <c r="K1300" i="13"/>
  <c r="J1300" i="13"/>
  <c r="H1300" i="13"/>
  <c r="N1299" i="13"/>
  <c r="M1299" i="13"/>
  <c r="L1299" i="13"/>
  <c r="K1299" i="13"/>
  <c r="J1299" i="13"/>
  <c r="H1299" i="13"/>
  <c r="H1297" i="13"/>
  <c r="N1296" i="13"/>
  <c r="M1296" i="13"/>
  <c r="L1296" i="13"/>
  <c r="H1296" i="13"/>
  <c r="H1295" i="13"/>
  <c r="N1294" i="13"/>
  <c r="M1294" i="13"/>
  <c r="L1294" i="13"/>
  <c r="K1294" i="13"/>
  <c r="J1294" i="13"/>
  <c r="H1294" i="13"/>
  <c r="N1292" i="13"/>
  <c r="M1292" i="13"/>
  <c r="L1292" i="13"/>
  <c r="K1292" i="13"/>
  <c r="J1292" i="13"/>
  <c r="H1292" i="13"/>
  <c r="N1290" i="13"/>
  <c r="M1290" i="13"/>
  <c r="L1290" i="13"/>
  <c r="H1290" i="13"/>
  <c r="N1288" i="13"/>
  <c r="M1288" i="13"/>
  <c r="L1288" i="13"/>
  <c r="H1288" i="13"/>
  <c r="N1287" i="13"/>
  <c r="M1287" i="13"/>
  <c r="L1287" i="13"/>
  <c r="N1286" i="13"/>
  <c r="M1286" i="13"/>
  <c r="L1286" i="13"/>
  <c r="N1285" i="13"/>
  <c r="M1285" i="13"/>
  <c r="L1285" i="13"/>
  <c r="N1284" i="13"/>
  <c r="M1284" i="13"/>
  <c r="L1284" i="13"/>
  <c r="K1284" i="13"/>
  <c r="J1284" i="13"/>
  <c r="I1284" i="13"/>
  <c r="H1284" i="13"/>
  <c r="N1283" i="13"/>
  <c r="M1283" i="13"/>
  <c r="L1283" i="13"/>
  <c r="N1282" i="13"/>
  <c r="M1282" i="13"/>
  <c r="L1282" i="13"/>
  <c r="N1281" i="13"/>
  <c r="M1281" i="13"/>
  <c r="L1281" i="13"/>
  <c r="H1228" i="13"/>
  <c r="N1278" i="13"/>
  <c r="M1278" i="13"/>
  <c r="L1278" i="13"/>
  <c r="N1277" i="13"/>
  <c r="M1277" i="13"/>
  <c r="L1277" i="13"/>
  <c r="H1277" i="13"/>
  <c r="N1276" i="13"/>
  <c r="M1276" i="13"/>
  <c r="L1276" i="13"/>
  <c r="N1274" i="13"/>
  <c r="M1274" i="13"/>
  <c r="L1274" i="13"/>
  <c r="K1274" i="13"/>
  <c r="J1274" i="13"/>
  <c r="I1274" i="13"/>
  <c r="H1274" i="13"/>
  <c r="N1268" i="13"/>
  <c r="M1268" i="13"/>
  <c r="L1268" i="13"/>
  <c r="K1268" i="13"/>
  <c r="J1268" i="13"/>
  <c r="I1268" i="13"/>
  <c r="H1268" i="13"/>
  <c r="H1269" i="13"/>
  <c r="K1271" i="13"/>
  <c r="J1271" i="13"/>
  <c r="I1271" i="13"/>
  <c r="H1271" i="13"/>
  <c r="N602" i="13"/>
  <c r="M602" i="13"/>
  <c r="L602" i="13"/>
  <c r="K602" i="13"/>
  <c r="J602" i="13"/>
  <c r="I602" i="13"/>
  <c r="H602" i="13"/>
  <c r="L1275" i="13"/>
  <c r="K1275" i="13"/>
  <c r="J1275" i="13"/>
  <c r="I1275" i="13"/>
  <c r="H1275" i="13"/>
  <c r="N1267" i="13"/>
  <c r="M1267" i="13"/>
  <c r="L1267" i="13"/>
  <c r="N1261" i="13"/>
  <c r="M1261" i="13"/>
  <c r="L1261" i="13"/>
  <c r="K1261" i="13"/>
  <c r="J1261" i="13"/>
  <c r="I1261" i="13"/>
  <c r="H1261" i="13"/>
  <c r="J1265" i="13"/>
  <c r="I1265" i="13"/>
  <c r="H1265" i="13"/>
  <c r="N1262" i="13"/>
  <c r="M1262" i="13"/>
  <c r="L1262" i="13"/>
  <c r="K1262" i="13"/>
  <c r="J1262" i="13"/>
  <c r="I1262" i="13"/>
  <c r="H1262" i="13"/>
  <c r="N1260" i="13"/>
  <c r="M1260" i="13"/>
  <c r="L1260" i="13"/>
  <c r="K1260" i="13"/>
  <c r="J1260" i="13"/>
  <c r="I1260" i="13"/>
  <c r="H1260" i="13"/>
  <c r="N1259" i="13"/>
  <c r="M1259" i="13"/>
  <c r="L1259" i="13"/>
  <c r="K1259" i="13"/>
  <c r="J1259" i="13"/>
  <c r="I1259" i="13"/>
  <c r="H1259" i="13"/>
  <c r="N1258" i="13"/>
  <c r="M1258" i="13"/>
  <c r="L1258" i="13"/>
  <c r="K1258" i="13"/>
  <c r="J1258" i="13"/>
  <c r="I1258" i="13"/>
  <c r="H1258" i="13"/>
  <c r="N1257" i="13"/>
  <c r="L1257" i="13"/>
  <c r="I1255" i="13"/>
  <c r="H1255" i="13"/>
  <c r="N1253" i="13"/>
  <c r="M1253" i="13"/>
  <c r="L1253" i="13"/>
  <c r="K1253" i="13"/>
  <c r="I1253" i="13"/>
  <c r="H1253" i="13"/>
  <c r="J589" i="13"/>
  <c r="I589" i="13"/>
  <c r="H589" i="13"/>
  <c r="N1250" i="13"/>
  <c r="M1250" i="13"/>
  <c r="L1250" i="13"/>
  <c r="J1250" i="13"/>
  <c r="I1250" i="13"/>
  <c r="H1250" i="13"/>
  <c r="N1252" i="13"/>
  <c r="M1252" i="13"/>
  <c r="L1252" i="13"/>
  <c r="K1252" i="13"/>
  <c r="J1252" i="13"/>
  <c r="I1252" i="13"/>
  <c r="H1252" i="13"/>
  <c r="J1251" i="13"/>
  <c r="I1251" i="13"/>
  <c r="H1251" i="13"/>
  <c r="N1249" i="13"/>
  <c r="M1249" i="13"/>
  <c r="L1249" i="13"/>
  <c r="J1249" i="13"/>
  <c r="I1249" i="13"/>
  <c r="H1249" i="13"/>
  <c r="J1248" i="13"/>
  <c r="I1248" i="13"/>
  <c r="H1248" i="13"/>
  <c r="N1247" i="13"/>
  <c r="M1247" i="13"/>
  <c r="L1247" i="13"/>
  <c r="K1247" i="13"/>
  <c r="J1247" i="13"/>
  <c r="I1247" i="13"/>
  <c r="H1247" i="13"/>
  <c r="N1246" i="13"/>
  <c r="M1246" i="13"/>
  <c r="L1246" i="13"/>
  <c r="N160" i="13"/>
  <c r="M160" i="13"/>
  <c r="L160" i="13"/>
  <c r="K160" i="13"/>
  <c r="J160" i="13"/>
  <c r="I160" i="13"/>
  <c r="H160" i="13"/>
  <c r="N1241" i="13"/>
  <c r="M1241" i="13"/>
  <c r="L1241" i="13"/>
  <c r="K1241" i="13"/>
  <c r="J1241" i="13"/>
  <c r="I1241" i="13"/>
  <c r="H1241" i="13"/>
  <c r="N1245" i="13"/>
  <c r="M1245" i="13"/>
  <c r="L1245" i="13"/>
  <c r="K1245" i="13"/>
  <c r="J1245" i="13"/>
  <c r="I1245" i="13"/>
  <c r="H1245" i="13"/>
  <c r="N1238" i="13"/>
  <c r="M1238" i="13"/>
  <c r="L1238" i="13"/>
  <c r="K1238" i="13"/>
  <c r="J1238" i="13"/>
  <c r="I1238" i="13"/>
  <c r="H1238" i="13"/>
  <c r="N1243" i="13"/>
  <c r="M1243" i="13"/>
  <c r="L1243" i="13"/>
  <c r="K1243" i="13"/>
  <c r="J1243" i="13"/>
  <c r="I1243" i="13"/>
  <c r="H1243" i="13"/>
  <c r="N1240" i="13"/>
  <c r="M1240" i="13"/>
  <c r="L1240" i="13"/>
  <c r="K1240" i="13"/>
  <c r="J1240" i="13"/>
  <c r="I1240" i="13"/>
  <c r="H1240" i="13"/>
  <c r="N1237" i="13"/>
  <c r="M1237" i="13"/>
  <c r="L1237" i="13"/>
  <c r="N1234" i="13"/>
  <c r="M1234" i="13"/>
  <c r="L1234" i="13"/>
  <c r="H1234" i="13"/>
  <c r="N1231" i="13"/>
  <c r="M1231" i="13"/>
  <c r="L1231" i="13"/>
  <c r="K1231" i="13"/>
  <c r="J1231" i="13"/>
  <c r="H1231" i="13"/>
  <c r="N1235" i="13"/>
  <c r="M1235" i="13"/>
  <c r="L1235" i="13"/>
  <c r="K1235" i="13"/>
  <c r="J1235" i="13"/>
  <c r="I1235" i="13"/>
  <c r="H1235" i="13"/>
  <c r="H1227" i="13"/>
  <c r="N1226" i="13"/>
  <c r="M1226" i="13"/>
  <c r="L1226" i="13"/>
  <c r="K1226" i="13"/>
  <c r="J1226" i="13"/>
  <c r="H1226" i="13"/>
  <c r="N1224" i="13"/>
  <c r="M1224" i="13"/>
  <c r="L1224" i="13"/>
  <c r="H1224" i="13"/>
  <c r="N1223" i="13"/>
  <c r="M1223" i="13"/>
  <c r="L1223" i="13"/>
  <c r="H1223" i="13"/>
  <c r="N1233" i="13"/>
  <c r="M1233" i="13"/>
  <c r="L1233" i="13"/>
  <c r="N1219" i="13"/>
  <c r="M1219" i="13"/>
  <c r="L1219" i="13"/>
  <c r="K1219" i="13"/>
  <c r="J1219" i="13"/>
  <c r="H1219" i="13"/>
  <c r="N1222" i="13"/>
  <c r="M1222" i="13"/>
  <c r="L1222" i="13"/>
  <c r="K1222" i="13"/>
  <c r="J1222" i="13"/>
  <c r="H1222" i="13"/>
  <c r="N1279" i="13"/>
  <c r="M1279" i="13"/>
  <c r="L1279" i="13"/>
  <c r="K1279" i="13"/>
  <c r="J1279" i="13"/>
  <c r="I1279" i="13"/>
  <c r="H1279" i="13"/>
  <c r="N1221" i="13"/>
  <c r="M1221" i="13"/>
  <c r="L1221" i="13"/>
  <c r="H1221" i="13"/>
  <c r="N1220" i="13"/>
  <c r="M1220" i="13"/>
  <c r="L1220" i="13"/>
  <c r="K1220" i="13"/>
  <c r="J1220" i="13"/>
  <c r="H1220" i="13"/>
  <c r="N1216" i="13"/>
  <c r="M1216" i="13"/>
  <c r="L1216" i="13"/>
  <c r="I1216" i="13"/>
  <c r="H1216" i="13"/>
  <c r="N1215" i="13"/>
  <c r="M1215" i="13"/>
  <c r="L1215" i="13"/>
  <c r="K1215" i="13"/>
  <c r="J1215" i="13"/>
  <c r="I1215" i="13"/>
  <c r="H1215" i="13"/>
  <c r="N1214" i="13"/>
  <c r="M1214" i="13"/>
  <c r="L1214" i="13"/>
  <c r="N1213" i="13"/>
  <c r="M1213" i="13"/>
  <c r="L1213" i="13"/>
  <c r="N1212" i="13"/>
  <c r="M1212" i="13"/>
  <c r="L1212" i="13"/>
  <c r="N1211" i="13"/>
  <c r="M1211" i="13"/>
  <c r="L1211" i="13"/>
  <c r="N1166" i="13"/>
  <c r="M1166" i="13"/>
  <c r="L1166" i="13"/>
  <c r="H1166" i="13"/>
  <c r="N1209" i="13"/>
  <c r="M1209" i="13"/>
  <c r="L1209" i="13"/>
  <c r="N1207" i="13"/>
  <c r="M1207" i="13"/>
  <c r="L1207" i="13"/>
  <c r="I1207" i="13"/>
  <c r="H1207" i="13"/>
  <c r="N1203" i="13"/>
  <c r="M1203" i="13"/>
  <c r="L1203" i="13"/>
  <c r="H1203" i="13"/>
  <c r="H1206" i="13"/>
  <c r="N1205" i="13"/>
  <c r="M1205" i="13"/>
  <c r="L1205" i="13"/>
  <c r="K1205" i="13"/>
  <c r="H1205" i="13"/>
  <c r="N1208" i="13"/>
  <c r="M1208" i="13"/>
  <c r="L1208" i="13"/>
  <c r="K1208" i="13"/>
  <c r="J1208" i="13"/>
  <c r="H1208" i="13"/>
  <c r="N1201" i="13"/>
  <c r="M1201" i="13"/>
  <c r="L1201" i="13"/>
  <c r="J1201" i="13"/>
  <c r="I1201" i="13"/>
  <c r="H1201" i="13"/>
  <c r="N1200" i="13"/>
  <c r="M1200" i="13"/>
  <c r="L1200" i="13"/>
  <c r="J1196" i="13"/>
  <c r="I1196" i="13"/>
  <c r="H1196" i="13"/>
  <c r="J1195" i="13"/>
  <c r="I1195" i="13"/>
  <c r="H1195" i="13"/>
  <c r="J1194" i="13"/>
  <c r="I1194" i="13"/>
  <c r="H1194" i="13"/>
  <c r="J1193" i="13"/>
  <c r="I1193" i="13"/>
  <c r="H1193" i="13"/>
  <c r="N1192" i="13"/>
  <c r="M1192" i="13"/>
  <c r="L1192" i="13"/>
  <c r="K1192" i="13"/>
  <c r="J1192" i="13"/>
  <c r="I1192" i="13"/>
  <c r="H1192" i="13"/>
  <c r="N1060" i="13"/>
  <c r="M1060" i="13"/>
  <c r="L1060" i="13"/>
  <c r="K1060" i="13"/>
  <c r="J1060" i="13"/>
  <c r="I1060" i="13"/>
  <c r="H1060" i="13"/>
  <c r="N1191" i="13"/>
  <c r="M1191" i="13"/>
  <c r="L1191" i="13"/>
  <c r="K1191" i="13"/>
  <c r="J1191" i="13"/>
  <c r="I1191" i="13"/>
  <c r="H1191" i="13"/>
  <c r="N1189" i="13"/>
  <c r="M1189" i="13"/>
  <c r="L1189" i="13"/>
  <c r="J1188" i="13"/>
  <c r="I1188" i="13"/>
  <c r="H1188" i="13"/>
  <c r="N1186" i="13"/>
  <c r="M1186" i="13"/>
  <c r="L1186" i="13"/>
  <c r="K1186" i="13"/>
  <c r="J1186" i="13"/>
  <c r="I1186" i="13"/>
  <c r="H1186" i="13"/>
  <c r="N1183" i="13"/>
  <c r="M1183" i="13"/>
  <c r="L1183" i="13"/>
  <c r="K1183" i="13"/>
  <c r="J1183" i="13"/>
  <c r="I1183" i="13"/>
  <c r="H1183" i="13"/>
  <c r="N1185" i="13"/>
  <c r="M1185" i="13"/>
  <c r="L1185" i="13"/>
  <c r="K1185" i="13"/>
  <c r="J1185" i="13"/>
  <c r="I1185" i="13"/>
  <c r="H1185" i="13"/>
  <c r="N1184" i="13"/>
  <c r="M1184" i="13"/>
  <c r="J1184" i="13"/>
  <c r="I1184" i="13"/>
  <c r="H1184" i="13"/>
  <c r="L1182" i="13"/>
  <c r="J1182" i="13"/>
  <c r="I1182" i="13"/>
  <c r="H1182" i="13"/>
  <c r="N1181" i="13"/>
  <c r="M1181" i="13"/>
  <c r="L1181" i="13"/>
  <c r="N1177" i="13"/>
  <c r="M1177" i="13"/>
  <c r="L1177" i="13"/>
  <c r="K1177" i="13"/>
  <c r="J1177" i="13"/>
  <c r="I1177" i="13"/>
  <c r="H1177" i="13"/>
  <c r="N1176" i="13"/>
  <c r="M1176" i="13"/>
  <c r="L1176" i="13"/>
  <c r="K1176" i="13"/>
  <c r="J1176" i="13"/>
  <c r="I1176" i="13"/>
  <c r="H1176" i="13"/>
  <c r="N1179" i="13"/>
  <c r="M1179" i="13"/>
  <c r="L1179" i="13"/>
  <c r="K1179" i="13"/>
  <c r="J1179" i="13"/>
  <c r="I1179" i="13"/>
  <c r="H1179" i="13"/>
  <c r="N1172" i="13"/>
  <c r="M1172" i="13"/>
  <c r="L1172" i="13"/>
  <c r="K1172" i="13"/>
  <c r="J1172" i="13"/>
  <c r="I1172" i="13"/>
  <c r="H1172" i="13"/>
  <c r="N1174" i="13"/>
  <c r="M1174" i="13"/>
  <c r="L1174" i="13"/>
  <c r="K1174" i="13"/>
  <c r="J1174" i="13"/>
  <c r="I1174" i="13"/>
  <c r="H1174" i="13"/>
  <c r="N1173" i="13"/>
  <c r="M1173" i="13"/>
  <c r="L1173" i="13"/>
  <c r="J1173" i="13"/>
  <c r="I1173" i="13"/>
  <c r="H1173" i="13"/>
  <c r="N1171" i="13"/>
  <c r="M1171" i="13"/>
  <c r="L1171" i="13"/>
  <c r="K1171" i="13"/>
  <c r="J1171" i="13"/>
  <c r="I1171" i="13"/>
  <c r="H1171" i="13"/>
  <c r="N1178" i="13"/>
  <c r="M1178" i="13"/>
  <c r="L1178" i="13"/>
  <c r="K1178" i="13"/>
  <c r="J1178" i="13"/>
  <c r="I1178" i="13"/>
  <c r="H1178" i="13"/>
  <c r="N1047" i="13"/>
  <c r="M1047" i="13"/>
  <c r="L1047" i="13"/>
  <c r="K1047" i="13"/>
  <c r="J1047" i="13"/>
  <c r="I1047" i="13"/>
  <c r="H1047" i="13"/>
  <c r="N1180" i="13"/>
  <c r="M1180" i="13"/>
  <c r="L1180" i="13"/>
  <c r="K1180" i="13"/>
  <c r="J1180" i="13"/>
  <c r="I1180" i="13"/>
  <c r="H1180" i="13"/>
  <c r="N1170" i="13"/>
  <c r="M1170" i="13"/>
  <c r="L1170" i="13"/>
  <c r="N1169" i="13"/>
  <c r="M1169" i="13"/>
  <c r="L1169" i="13"/>
  <c r="K1169" i="13"/>
  <c r="J1169" i="13"/>
  <c r="H1169" i="13"/>
  <c r="N1164" i="13"/>
  <c r="M1164" i="13"/>
  <c r="L1164" i="13"/>
  <c r="K1164" i="13"/>
  <c r="J1164" i="13"/>
  <c r="H1164" i="13"/>
  <c r="H1167" i="13"/>
  <c r="N1162" i="13"/>
  <c r="M1162" i="13"/>
  <c r="L1162" i="13"/>
  <c r="H1162" i="13"/>
  <c r="N1161" i="13"/>
  <c r="M1161" i="13"/>
  <c r="L1161" i="13"/>
  <c r="K1161" i="13"/>
  <c r="J1161" i="13"/>
  <c r="H1161" i="13"/>
  <c r="N1159" i="13"/>
  <c r="M1159" i="13"/>
  <c r="L1159" i="13"/>
  <c r="K1159" i="13"/>
  <c r="J1159" i="13"/>
  <c r="H1159" i="13"/>
  <c r="N1158" i="13"/>
  <c r="M1158" i="13"/>
  <c r="L1158" i="13"/>
  <c r="N1022" i="13"/>
  <c r="M1022" i="13"/>
  <c r="L1022" i="13"/>
  <c r="K1022" i="13"/>
  <c r="J1022" i="13"/>
  <c r="H1022" i="13"/>
  <c r="N1155" i="13"/>
  <c r="M1155" i="13"/>
  <c r="L1155" i="13"/>
  <c r="K1155" i="13"/>
  <c r="J1155" i="13"/>
  <c r="H1155" i="13"/>
  <c r="N1154" i="13"/>
  <c r="M1154" i="13"/>
  <c r="L1154" i="13"/>
  <c r="K1154" i="13"/>
  <c r="J1154" i="13"/>
  <c r="H1154" i="13"/>
  <c r="N1153" i="13"/>
  <c r="M1153" i="13"/>
  <c r="L1153" i="13"/>
  <c r="N1151" i="13"/>
  <c r="M1151" i="13"/>
  <c r="L1151" i="13"/>
  <c r="K1151" i="13"/>
  <c r="J1151" i="13"/>
  <c r="I1151" i="13"/>
  <c r="H1151" i="13"/>
  <c r="N1150" i="13"/>
  <c r="M1150" i="13"/>
  <c r="L1150" i="13"/>
  <c r="N1149" i="13"/>
  <c r="M1149" i="13"/>
  <c r="L1149" i="13"/>
  <c r="N1013" i="13"/>
  <c r="M1013" i="13"/>
  <c r="L1013" i="13"/>
  <c r="I1013" i="13"/>
  <c r="H1013" i="13"/>
  <c r="N1002" i="13"/>
  <c r="M1002" i="13"/>
  <c r="L1002" i="13"/>
  <c r="H1002" i="13"/>
  <c r="H1009" i="13"/>
  <c r="N1006" i="13"/>
  <c r="M1006" i="13"/>
  <c r="H1006" i="13"/>
  <c r="N1000" i="13"/>
  <c r="M1000" i="13"/>
  <c r="L1000" i="13"/>
  <c r="K1000" i="13"/>
  <c r="J1000" i="13"/>
  <c r="I1000" i="13"/>
  <c r="H1000" i="13"/>
  <c r="N1005" i="13"/>
  <c r="M1005" i="13"/>
  <c r="L1005" i="13"/>
  <c r="J1005" i="13"/>
  <c r="I1005" i="13"/>
  <c r="H1005" i="13"/>
  <c r="H1004" i="13"/>
  <c r="N1008" i="13"/>
  <c r="M1008" i="13"/>
  <c r="L1008" i="13"/>
  <c r="K1008" i="13"/>
  <c r="J1008" i="13"/>
  <c r="I1008" i="13"/>
  <c r="H1008" i="13"/>
  <c r="N999" i="13"/>
  <c r="M999" i="13"/>
  <c r="L999" i="13"/>
  <c r="J998" i="13"/>
  <c r="I998" i="13"/>
  <c r="H998" i="13"/>
  <c r="N997" i="13"/>
  <c r="M997" i="13"/>
  <c r="L997" i="13"/>
  <c r="K997" i="13"/>
  <c r="J997" i="13"/>
  <c r="I997" i="13"/>
  <c r="H997" i="13"/>
  <c r="J995" i="13"/>
  <c r="I995" i="13"/>
  <c r="H995" i="13"/>
  <c r="J994" i="13"/>
  <c r="I994" i="13"/>
  <c r="H994" i="13"/>
  <c r="N992" i="13"/>
  <c r="M992" i="13"/>
  <c r="L992" i="13"/>
  <c r="K992" i="13"/>
  <c r="J992" i="13"/>
  <c r="I992" i="13"/>
  <c r="H992" i="13"/>
  <c r="N993" i="13"/>
  <c r="M993" i="13"/>
  <c r="L993" i="13"/>
  <c r="K993" i="13"/>
  <c r="J993" i="13"/>
  <c r="I993" i="13"/>
  <c r="H993" i="13"/>
  <c r="N989" i="13"/>
  <c r="M989" i="13"/>
  <c r="L989" i="13"/>
  <c r="I988" i="13"/>
  <c r="H988" i="13"/>
  <c r="J987" i="13"/>
  <c r="I987" i="13"/>
  <c r="H987" i="13"/>
  <c r="N985" i="13"/>
  <c r="M985" i="13"/>
  <c r="L985" i="13"/>
  <c r="J985" i="13"/>
  <c r="I985" i="13"/>
  <c r="H985" i="13"/>
  <c r="J984" i="13"/>
  <c r="I984" i="13"/>
  <c r="H984" i="13"/>
  <c r="N982" i="13"/>
  <c r="M982" i="13"/>
  <c r="L982" i="13"/>
  <c r="K982" i="13"/>
  <c r="J982" i="13"/>
  <c r="I982" i="13"/>
  <c r="H982" i="13"/>
  <c r="N981" i="13"/>
  <c r="M981" i="13"/>
  <c r="L981" i="13"/>
  <c r="K981" i="13"/>
  <c r="J981" i="13"/>
  <c r="I981" i="13"/>
  <c r="H981" i="13"/>
  <c r="N980" i="13"/>
  <c r="M980" i="13"/>
  <c r="L980" i="13"/>
  <c r="N978" i="13"/>
  <c r="M978" i="13"/>
  <c r="L978" i="13"/>
  <c r="K978" i="13"/>
  <c r="J978" i="13"/>
  <c r="I978" i="13"/>
  <c r="H978" i="13"/>
  <c r="N969" i="13"/>
  <c r="M969" i="13"/>
  <c r="L969" i="13"/>
  <c r="K969" i="13"/>
  <c r="J969" i="13"/>
  <c r="I969" i="13"/>
  <c r="H969" i="13"/>
  <c r="N976" i="13"/>
  <c r="M976" i="13"/>
  <c r="L976" i="13"/>
  <c r="K976" i="13"/>
  <c r="J976" i="13"/>
  <c r="I976" i="13"/>
  <c r="H976" i="13"/>
  <c r="N974" i="13"/>
  <c r="M974" i="13"/>
  <c r="L974" i="13"/>
  <c r="K974" i="13"/>
  <c r="J974" i="13"/>
  <c r="I974" i="13"/>
  <c r="H974" i="13"/>
  <c r="N973" i="13"/>
  <c r="M973" i="13"/>
  <c r="L973" i="13"/>
  <c r="K973" i="13"/>
  <c r="J973" i="13"/>
  <c r="I973" i="13"/>
  <c r="H973" i="13"/>
  <c r="N972" i="13"/>
  <c r="M972" i="13"/>
  <c r="L972" i="13"/>
  <c r="K972" i="13"/>
  <c r="J972" i="13"/>
  <c r="I972" i="13"/>
  <c r="H972" i="13"/>
  <c r="N1573" i="13"/>
  <c r="M1573" i="13"/>
  <c r="L1573" i="13"/>
  <c r="K1573" i="13"/>
  <c r="J1573" i="13"/>
  <c r="I1573" i="13"/>
  <c r="H1573" i="13"/>
  <c r="N971" i="13"/>
  <c r="L971" i="13"/>
  <c r="K971" i="13"/>
  <c r="J971" i="13"/>
  <c r="I971" i="13"/>
  <c r="H971" i="13"/>
  <c r="N970" i="13"/>
  <c r="M970" i="13"/>
  <c r="L970" i="13"/>
  <c r="K970" i="13"/>
  <c r="J970" i="13"/>
  <c r="I970" i="13"/>
  <c r="H970" i="13"/>
  <c r="N967" i="13"/>
  <c r="M967" i="13"/>
  <c r="L967" i="13"/>
  <c r="H967" i="13"/>
  <c r="N966" i="13"/>
  <c r="M966" i="13"/>
  <c r="L966" i="13"/>
  <c r="K966" i="13"/>
  <c r="J966" i="13"/>
  <c r="H966" i="13"/>
  <c r="N965" i="13"/>
  <c r="M965" i="13"/>
  <c r="L965" i="13"/>
  <c r="K965" i="13"/>
  <c r="J965" i="13"/>
  <c r="H965" i="13"/>
  <c r="N964" i="13"/>
  <c r="M964" i="13"/>
  <c r="L964" i="13"/>
  <c r="K964" i="13"/>
  <c r="J964" i="13"/>
  <c r="H964" i="13"/>
  <c r="N962" i="13"/>
  <c r="M962" i="13"/>
  <c r="L962" i="13"/>
  <c r="H962" i="13"/>
  <c r="N961" i="13"/>
  <c r="M961" i="13"/>
  <c r="L961" i="13"/>
  <c r="K961" i="13"/>
  <c r="J961" i="13"/>
  <c r="H961" i="13"/>
  <c r="N960" i="13"/>
  <c r="M960" i="13"/>
  <c r="L960" i="13"/>
  <c r="K960" i="13"/>
  <c r="J960" i="13"/>
  <c r="H960" i="13"/>
  <c r="N959" i="13"/>
  <c r="M959" i="13"/>
  <c r="L959" i="13"/>
  <c r="H959" i="13"/>
  <c r="N1031" i="13"/>
  <c r="M1031" i="13"/>
  <c r="L1031" i="13"/>
  <c r="H1031" i="13"/>
  <c r="N958" i="13"/>
  <c r="M958" i="13"/>
  <c r="L958" i="13"/>
  <c r="H958" i="13"/>
  <c r="N957" i="13"/>
  <c r="M957" i="13"/>
  <c r="L957" i="13"/>
  <c r="K957" i="13"/>
  <c r="J957" i="13"/>
  <c r="H957" i="13"/>
  <c r="N956" i="13"/>
  <c r="M956" i="13"/>
  <c r="L956" i="13"/>
  <c r="K956" i="13"/>
  <c r="J956" i="13"/>
  <c r="H956" i="13"/>
  <c r="N955" i="13"/>
  <c r="M955" i="13"/>
  <c r="L955" i="13"/>
  <c r="K955" i="13"/>
  <c r="J955" i="13"/>
  <c r="H955" i="13"/>
  <c r="N954" i="13"/>
  <c r="M954" i="13"/>
  <c r="L954" i="13"/>
  <c r="N951" i="13"/>
  <c r="M951" i="13"/>
  <c r="L951" i="13"/>
  <c r="N950" i="13"/>
  <c r="M950" i="13"/>
  <c r="L950" i="13"/>
  <c r="N949" i="13"/>
  <c r="M949" i="13"/>
  <c r="L949" i="13"/>
  <c r="N948" i="13"/>
  <c r="M948" i="13"/>
  <c r="L948" i="13"/>
  <c r="N947" i="13"/>
  <c r="M947" i="13"/>
  <c r="L947" i="13"/>
  <c r="N944" i="13"/>
  <c r="M944" i="13"/>
  <c r="L944" i="13"/>
  <c r="H943" i="13"/>
  <c r="H1603" i="13"/>
  <c r="N940" i="13"/>
  <c r="M940" i="13"/>
  <c r="L940" i="13"/>
  <c r="K940" i="13"/>
  <c r="H940" i="13"/>
  <c r="N939" i="13"/>
  <c r="M939" i="13"/>
  <c r="L939" i="13"/>
  <c r="H939" i="13"/>
  <c r="N942" i="13"/>
  <c r="M942" i="13"/>
  <c r="L942" i="13"/>
  <c r="K942" i="13"/>
  <c r="J942" i="13"/>
  <c r="I942" i="13"/>
  <c r="H942" i="13"/>
  <c r="N941" i="13"/>
  <c r="M941" i="13"/>
  <c r="L941" i="13"/>
  <c r="H941" i="13"/>
  <c r="N938" i="13"/>
  <c r="M938" i="13"/>
  <c r="L938" i="13"/>
  <c r="H938" i="13"/>
  <c r="N937" i="13"/>
  <c r="M937" i="13"/>
  <c r="L937" i="13"/>
  <c r="H937" i="13"/>
  <c r="N936" i="13"/>
  <c r="M936" i="13"/>
  <c r="L936" i="13"/>
  <c r="N929" i="13"/>
  <c r="M929" i="13"/>
  <c r="L929" i="13"/>
  <c r="J929" i="13"/>
  <c r="I929" i="13"/>
  <c r="H929" i="13"/>
  <c r="N925" i="13"/>
  <c r="M925" i="13"/>
  <c r="L925" i="13"/>
  <c r="J925" i="13"/>
  <c r="I925" i="13"/>
  <c r="H925" i="13"/>
  <c r="N920" i="13"/>
  <c r="M920" i="13"/>
  <c r="L920" i="13"/>
  <c r="K920" i="13"/>
  <c r="J920" i="13"/>
  <c r="I920" i="13"/>
  <c r="H920" i="13"/>
  <c r="N933" i="13"/>
  <c r="M933" i="13"/>
  <c r="L933" i="13"/>
  <c r="J933" i="13"/>
  <c r="I933" i="13"/>
  <c r="H933" i="13"/>
  <c r="N931" i="13"/>
  <c r="M931" i="13"/>
  <c r="L931" i="13"/>
  <c r="K931" i="13"/>
  <c r="J931" i="13"/>
  <c r="I931" i="13"/>
  <c r="H931" i="13"/>
  <c r="J934" i="13"/>
  <c r="I934" i="13"/>
  <c r="H934" i="13"/>
  <c r="N928" i="13"/>
  <c r="M928" i="13"/>
  <c r="L928" i="13"/>
  <c r="J928" i="13"/>
  <c r="I928" i="13"/>
  <c r="H928" i="13"/>
  <c r="N927" i="13"/>
  <c r="M927" i="13"/>
  <c r="L927" i="13"/>
  <c r="K927" i="13"/>
  <c r="J927" i="13"/>
  <c r="I927" i="13"/>
  <c r="H927" i="13"/>
  <c r="J919" i="13"/>
  <c r="I919" i="13"/>
  <c r="H919" i="13"/>
  <c r="N918" i="13"/>
  <c r="M918" i="13"/>
  <c r="L918" i="13"/>
  <c r="K918" i="13"/>
  <c r="J918" i="13"/>
  <c r="I918" i="13"/>
  <c r="H918" i="13"/>
  <c r="N915" i="13"/>
  <c r="M915" i="13"/>
  <c r="L915" i="13"/>
  <c r="K915" i="13"/>
  <c r="J915" i="13"/>
  <c r="I915" i="13"/>
  <c r="H915" i="13"/>
  <c r="N917" i="13"/>
  <c r="M917" i="13"/>
  <c r="L917" i="13"/>
  <c r="K917" i="13"/>
  <c r="J917" i="13"/>
  <c r="I917" i="13"/>
  <c r="H917" i="13"/>
  <c r="N916" i="13"/>
  <c r="M916" i="13"/>
  <c r="L916" i="13"/>
  <c r="K916" i="13"/>
  <c r="J916" i="13"/>
  <c r="I916" i="13"/>
  <c r="H916" i="13"/>
  <c r="N914" i="13"/>
  <c r="M914" i="13"/>
  <c r="L914" i="13"/>
  <c r="K914" i="13"/>
  <c r="J914" i="13"/>
  <c r="I914" i="13"/>
  <c r="H914" i="13"/>
  <c r="N913" i="13"/>
  <c r="M913" i="13"/>
  <c r="L913" i="13"/>
  <c r="N912" i="13"/>
  <c r="M912" i="13"/>
  <c r="L912" i="13"/>
  <c r="K912" i="13"/>
  <c r="J912" i="13"/>
  <c r="I912" i="13"/>
  <c r="H912" i="13"/>
  <c r="N909" i="13"/>
  <c r="M909" i="13"/>
  <c r="L909" i="13"/>
  <c r="K909" i="13"/>
  <c r="J909" i="13"/>
  <c r="I909" i="13"/>
  <c r="H909" i="13"/>
  <c r="N907" i="13"/>
  <c r="M907" i="13"/>
  <c r="L907" i="13"/>
  <c r="K907" i="13"/>
  <c r="J907" i="13"/>
  <c r="I907" i="13"/>
  <c r="H907" i="13"/>
  <c r="N911" i="13"/>
  <c r="M911" i="13"/>
  <c r="L911" i="13"/>
  <c r="K911" i="13"/>
  <c r="J911" i="13"/>
  <c r="I911" i="13"/>
  <c r="H911" i="13"/>
  <c r="N906" i="13"/>
  <c r="M906" i="13"/>
  <c r="L906" i="13"/>
  <c r="K906" i="13"/>
  <c r="J906" i="13"/>
  <c r="I906" i="13"/>
  <c r="H906" i="13"/>
  <c r="N904" i="13"/>
  <c r="M904" i="13"/>
  <c r="L904" i="13"/>
  <c r="K904" i="13"/>
  <c r="J904" i="13"/>
  <c r="I904" i="13"/>
  <c r="H904" i="13"/>
  <c r="N908" i="13"/>
  <c r="M908" i="13"/>
  <c r="L908" i="13"/>
  <c r="K908" i="13"/>
  <c r="J908" i="13"/>
  <c r="I908" i="13"/>
  <c r="H908" i="13"/>
  <c r="N902" i="13"/>
  <c r="M902" i="13"/>
  <c r="L902" i="13"/>
  <c r="N901" i="13"/>
  <c r="M901" i="13"/>
  <c r="L901" i="13"/>
  <c r="K901" i="13"/>
  <c r="J901" i="13"/>
  <c r="H901" i="13"/>
  <c r="N899" i="13"/>
  <c r="M899" i="13"/>
  <c r="L899" i="13"/>
  <c r="K899" i="13"/>
  <c r="J899" i="13"/>
  <c r="H899" i="13"/>
  <c r="N898" i="13"/>
  <c r="M898" i="13"/>
  <c r="L898" i="13"/>
  <c r="K898" i="13"/>
  <c r="J898" i="13"/>
  <c r="H898" i="13"/>
  <c r="H896" i="13"/>
  <c r="H895" i="13"/>
  <c r="H892" i="13"/>
  <c r="N891" i="13"/>
  <c r="M891" i="13"/>
  <c r="L891" i="13"/>
  <c r="H891" i="13"/>
  <c r="N890" i="13"/>
  <c r="M890" i="13"/>
  <c r="L890" i="13"/>
  <c r="K890" i="13"/>
  <c r="J890" i="13"/>
  <c r="H890" i="13"/>
  <c r="N889" i="13"/>
  <c r="M889" i="13"/>
  <c r="L889" i="13"/>
  <c r="H889" i="13"/>
  <c r="N888" i="13"/>
  <c r="M888" i="13"/>
  <c r="L888" i="13"/>
  <c r="H888" i="13"/>
  <c r="N887" i="13"/>
  <c r="M887" i="13"/>
  <c r="L887" i="13"/>
  <c r="K887" i="13"/>
  <c r="J887" i="13"/>
  <c r="H887" i="13"/>
  <c r="N882" i="13"/>
  <c r="M882" i="13"/>
  <c r="L882" i="13"/>
  <c r="N1552" i="13"/>
  <c r="M1552" i="13"/>
  <c r="L1552" i="13"/>
  <c r="K1552" i="13"/>
  <c r="J1552" i="13"/>
  <c r="I1552" i="13"/>
  <c r="H1552" i="13"/>
  <c r="N881" i="13"/>
  <c r="M881" i="13"/>
  <c r="L881" i="13"/>
  <c r="K881" i="13"/>
  <c r="J881" i="13"/>
  <c r="I881" i="13"/>
  <c r="H881" i="13"/>
  <c r="N879" i="13"/>
  <c r="M879" i="13"/>
  <c r="L879" i="13"/>
  <c r="N878" i="13"/>
  <c r="M878" i="13"/>
  <c r="L878" i="13"/>
  <c r="N877" i="13"/>
  <c r="M877" i="13"/>
  <c r="L877" i="13"/>
  <c r="N876" i="13"/>
  <c r="M876" i="13"/>
  <c r="L876" i="13"/>
  <c r="H876" i="13"/>
  <c r="N875" i="13"/>
  <c r="M875" i="13"/>
  <c r="L875" i="13"/>
  <c r="K875" i="13"/>
  <c r="J875" i="13"/>
  <c r="I875" i="13"/>
  <c r="N868" i="13"/>
  <c r="M868" i="13"/>
  <c r="L868" i="13"/>
  <c r="K868" i="13"/>
  <c r="J868" i="13"/>
  <c r="I868" i="13"/>
  <c r="H868" i="13"/>
  <c r="H864" i="13"/>
  <c r="H862" i="13"/>
  <c r="H1072" i="13"/>
  <c r="H861" i="13"/>
  <c r="H859" i="13"/>
  <c r="H872" i="13"/>
  <c r="H866" i="13"/>
  <c r="N865" i="13"/>
  <c r="M865" i="13"/>
  <c r="L865" i="13"/>
  <c r="J865" i="13"/>
  <c r="I865" i="13"/>
  <c r="H865" i="13"/>
  <c r="N858" i="13"/>
  <c r="M858" i="13"/>
  <c r="L858" i="13"/>
  <c r="J856" i="13"/>
  <c r="I856" i="13"/>
  <c r="H856" i="13"/>
  <c r="J850" i="13"/>
  <c r="I850" i="13"/>
  <c r="H850" i="13"/>
  <c r="J855" i="13"/>
  <c r="I855" i="13"/>
  <c r="H855" i="13"/>
  <c r="N725" i="13"/>
  <c r="M725" i="13"/>
  <c r="L725" i="13"/>
  <c r="K725" i="13"/>
  <c r="J725" i="13"/>
  <c r="I725" i="13"/>
  <c r="H725" i="13"/>
  <c r="N854" i="13"/>
  <c r="M854" i="13"/>
  <c r="L854" i="13"/>
  <c r="J854" i="13"/>
  <c r="I854" i="13"/>
  <c r="H854" i="13"/>
  <c r="N853" i="13"/>
  <c r="M853" i="13"/>
  <c r="L853" i="13"/>
  <c r="J853" i="13"/>
  <c r="I853" i="13"/>
  <c r="H853" i="13"/>
  <c r="N857" i="13"/>
  <c r="M857" i="13"/>
  <c r="L857" i="13"/>
  <c r="H857" i="13"/>
  <c r="N849" i="13"/>
  <c r="M849" i="13"/>
  <c r="L849" i="13"/>
  <c r="J848" i="13"/>
  <c r="H848" i="13"/>
  <c r="N846" i="13"/>
  <c r="M846" i="13"/>
  <c r="L846" i="13"/>
  <c r="K846" i="13"/>
  <c r="J846" i="13"/>
  <c r="I846" i="13"/>
  <c r="H846" i="13"/>
  <c r="N845" i="13"/>
  <c r="M845" i="13"/>
  <c r="L845" i="13"/>
  <c r="J845" i="13"/>
  <c r="I845" i="13"/>
  <c r="H845" i="13"/>
  <c r="N843" i="13"/>
  <c r="M843" i="13"/>
  <c r="L843" i="13"/>
  <c r="J843" i="13"/>
  <c r="I843" i="13"/>
  <c r="H843" i="13"/>
  <c r="N842" i="13"/>
  <c r="M842" i="13"/>
  <c r="L842" i="13"/>
  <c r="K842" i="13"/>
  <c r="J842" i="13"/>
  <c r="I842" i="13"/>
  <c r="H842" i="13"/>
  <c r="N841" i="13"/>
  <c r="M841" i="13"/>
  <c r="L841" i="13"/>
  <c r="N839" i="13"/>
  <c r="M839" i="13"/>
  <c r="L839" i="13"/>
  <c r="K839" i="13"/>
  <c r="J839" i="13"/>
  <c r="I839" i="13"/>
  <c r="H839" i="13"/>
  <c r="N838" i="13"/>
  <c r="M838" i="13"/>
  <c r="L838" i="13"/>
  <c r="K838" i="13"/>
  <c r="J838" i="13"/>
  <c r="I838" i="13"/>
  <c r="H838" i="13"/>
  <c r="N837" i="13"/>
  <c r="M837" i="13"/>
  <c r="L837" i="13"/>
  <c r="K837" i="13"/>
  <c r="J837" i="13"/>
  <c r="I837" i="13"/>
  <c r="H837" i="13"/>
  <c r="N836" i="13"/>
  <c r="M836" i="13"/>
  <c r="L836" i="13"/>
  <c r="K836" i="13"/>
  <c r="J836" i="13"/>
  <c r="I836" i="13"/>
  <c r="H836" i="13"/>
  <c r="N835" i="13"/>
  <c r="M835" i="13"/>
  <c r="L835" i="13"/>
  <c r="K835" i="13"/>
  <c r="J835" i="13"/>
  <c r="I835" i="13"/>
  <c r="H835" i="13"/>
  <c r="N834" i="13"/>
  <c r="M834" i="13"/>
  <c r="L834" i="13"/>
  <c r="K834" i="13"/>
  <c r="J834" i="13"/>
  <c r="I834" i="13"/>
  <c r="H834" i="13"/>
  <c r="N833" i="13"/>
  <c r="M833" i="13"/>
  <c r="L833" i="13"/>
  <c r="K833" i="13"/>
  <c r="J833" i="13"/>
  <c r="I833" i="13"/>
  <c r="H833" i="13"/>
  <c r="N832" i="13"/>
  <c r="M832" i="13"/>
  <c r="L832" i="13"/>
  <c r="K832" i="13"/>
  <c r="J832" i="13"/>
  <c r="I832" i="13"/>
  <c r="H832" i="13"/>
  <c r="N831" i="13"/>
  <c r="M831" i="13"/>
  <c r="L831" i="13"/>
  <c r="K831" i="13"/>
  <c r="J831" i="13"/>
  <c r="I831" i="13"/>
  <c r="H831" i="13"/>
  <c r="H828" i="13"/>
  <c r="H874" i="13"/>
  <c r="H826" i="13"/>
  <c r="N825" i="13"/>
  <c r="M825" i="13"/>
  <c r="L825" i="13"/>
  <c r="H825" i="13"/>
  <c r="H823" i="13"/>
  <c r="N819" i="13"/>
  <c r="M819" i="13"/>
  <c r="L819" i="13"/>
  <c r="K819" i="13"/>
  <c r="J819" i="13"/>
  <c r="H819" i="13"/>
  <c r="N416" i="13"/>
  <c r="M416" i="13"/>
  <c r="L416" i="13"/>
  <c r="K416" i="13"/>
  <c r="J416" i="13"/>
  <c r="H416" i="13"/>
  <c r="N812" i="13"/>
  <c r="M812" i="13"/>
  <c r="L812" i="13"/>
  <c r="N811" i="13"/>
  <c r="M811" i="13"/>
  <c r="L811" i="13"/>
  <c r="N810" i="13"/>
  <c r="M810" i="13"/>
  <c r="L810" i="13"/>
  <c r="N809" i="13"/>
  <c r="M809" i="13"/>
  <c r="L809" i="13"/>
  <c r="N798" i="13"/>
  <c r="M798" i="13"/>
  <c r="L798" i="13"/>
  <c r="H798" i="13"/>
  <c r="H804" i="13"/>
  <c r="H800" i="13"/>
  <c r="H799" i="13"/>
  <c r="N803" i="13"/>
  <c r="M803" i="13"/>
  <c r="L803" i="13"/>
  <c r="K803" i="13"/>
  <c r="J803" i="13"/>
  <c r="I803" i="13"/>
  <c r="H803" i="13"/>
  <c r="N797" i="13"/>
  <c r="M797" i="13"/>
  <c r="L797" i="13"/>
  <c r="K797" i="13"/>
  <c r="J797" i="13"/>
  <c r="I797" i="13"/>
  <c r="H797" i="13"/>
  <c r="H802" i="13"/>
  <c r="H801" i="13"/>
  <c r="N805" i="13"/>
  <c r="M805" i="13"/>
  <c r="L805" i="13"/>
  <c r="H805" i="13"/>
  <c r="N795" i="13"/>
  <c r="M795" i="13"/>
  <c r="L795" i="13"/>
  <c r="K795" i="13"/>
  <c r="J795" i="13"/>
  <c r="I795" i="13"/>
  <c r="H795" i="13"/>
  <c r="N794" i="13"/>
  <c r="M794" i="13"/>
  <c r="L794" i="13"/>
  <c r="J790" i="13"/>
  <c r="I790" i="13"/>
  <c r="H790" i="13"/>
  <c r="N789" i="13"/>
  <c r="M789" i="13"/>
  <c r="L789" i="13"/>
  <c r="K789" i="13"/>
  <c r="J789" i="13"/>
  <c r="I789" i="13"/>
  <c r="H789" i="13"/>
  <c r="N786" i="13"/>
  <c r="M786" i="13"/>
  <c r="L786" i="13"/>
  <c r="K786" i="13"/>
  <c r="J786" i="13"/>
  <c r="I786" i="13"/>
  <c r="H786" i="13"/>
  <c r="N784" i="13"/>
  <c r="M784" i="13"/>
  <c r="L784" i="13"/>
  <c r="J784" i="13"/>
  <c r="H784" i="13"/>
  <c r="N779" i="13"/>
  <c r="M779" i="13"/>
  <c r="L779" i="13"/>
  <c r="K779" i="13"/>
  <c r="J779" i="13"/>
  <c r="I779" i="13"/>
  <c r="H779" i="13"/>
  <c r="N791" i="13"/>
  <c r="M791" i="13"/>
  <c r="L791" i="13"/>
  <c r="J791" i="13"/>
  <c r="I791" i="13"/>
  <c r="H791" i="13"/>
  <c r="N783" i="13"/>
  <c r="M783" i="13"/>
  <c r="L783" i="13"/>
  <c r="J783" i="13"/>
  <c r="I783" i="13"/>
  <c r="H783" i="13"/>
  <c r="N782" i="13"/>
  <c r="M782" i="13"/>
  <c r="L782" i="13"/>
  <c r="J782" i="13"/>
  <c r="I782" i="13"/>
  <c r="H782" i="13"/>
  <c r="N781" i="13"/>
  <c r="M781" i="13"/>
  <c r="L781" i="13"/>
  <c r="K781" i="13"/>
  <c r="J781" i="13"/>
  <c r="I781" i="13"/>
  <c r="H781" i="13"/>
  <c r="N778" i="13"/>
  <c r="M778" i="13"/>
  <c r="L778" i="13"/>
  <c r="K778" i="13"/>
  <c r="J778" i="13"/>
  <c r="I778" i="13"/>
  <c r="H778" i="13"/>
  <c r="N771" i="13"/>
  <c r="M771" i="13"/>
  <c r="L771" i="13"/>
  <c r="K771" i="13"/>
  <c r="J771" i="13"/>
  <c r="I771" i="13"/>
  <c r="H771" i="13"/>
  <c r="N769" i="13"/>
  <c r="M769" i="13"/>
  <c r="L769" i="13"/>
  <c r="K769" i="13"/>
  <c r="J769" i="13"/>
  <c r="I769" i="13"/>
  <c r="H769" i="13"/>
  <c r="N773" i="13"/>
  <c r="M773" i="13"/>
  <c r="L773" i="13"/>
  <c r="K773" i="13"/>
  <c r="J773" i="13"/>
  <c r="I773" i="13"/>
  <c r="H773" i="13"/>
  <c r="N765" i="13"/>
  <c r="M765" i="13"/>
  <c r="L765" i="13"/>
  <c r="K765" i="13"/>
  <c r="J765" i="13"/>
  <c r="I765" i="13"/>
  <c r="H765" i="13"/>
  <c r="N772" i="13"/>
  <c r="M772" i="13"/>
  <c r="L772" i="13"/>
  <c r="K772" i="13"/>
  <c r="J772" i="13"/>
  <c r="I772" i="13"/>
  <c r="H772" i="13"/>
  <c r="N770" i="13"/>
  <c r="M770" i="13"/>
  <c r="L770" i="13"/>
  <c r="K770" i="13"/>
  <c r="J770" i="13"/>
  <c r="I770" i="13"/>
  <c r="H770" i="13"/>
  <c r="N764" i="13"/>
  <c r="M764" i="13"/>
  <c r="L764" i="13"/>
  <c r="N761" i="13"/>
  <c r="M761" i="13"/>
  <c r="L761" i="13"/>
  <c r="K761" i="13"/>
  <c r="J761" i="13"/>
  <c r="H761" i="13"/>
  <c r="N759" i="13"/>
  <c r="M759" i="13"/>
  <c r="L759" i="13"/>
  <c r="K759" i="13"/>
  <c r="J759" i="13"/>
  <c r="H759" i="13"/>
  <c r="N758" i="13"/>
  <c r="M758" i="13"/>
  <c r="L758" i="13"/>
  <c r="K758" i="13"/>
  <c r="J758" i="13"/>
  <c r="H758" i="13"/>
  <c r="H757" i="13"/>
  <c r="H755" i="13"/>
  <c r="H1032" i="13"/>
  <c r="N754" i="13"/>
  <c r="M754" i="13"/>
  <c r="L754" i="13"/>
  <c r="K754" i="13"/>
  <c r="J754" i="13"/>
  <c r="H754" i="13"/>
  <c r="H753" i="13"/>
  <c r="N762" i="13"/>
  <c r="M762" i="13"/>
  <c r="L762" i="13"/>
  <c r="K762" i="13"/>
  <c r="J762" i="13"/>
  <c r="H762" i="13"/>
  <c r="N1030" i="13"/>
  <c r="M1030" i="13"/>
  <c r="L1030" i="13"/>
  <c r="K1030" i="13"/>
  <c r="J1030" i="13"/>
  <c r="H1030" i="13"/>
  <c r="N752" i="13"/>
  <c r="M752" i="13"/>
  <c r="L752" i="13"/>
  <c r="H752" i="13"/>
  <c r="N749" i="13"/>
  <c r="M749" i="13"/>
  <c r="L749" i="13"/>
  <c r="K749" i="13"/>
  <c r="J749" i="13"/>
  <c r="H749" i="13"/>
  <c r="N748" i="13"/>
  <c r="M748" i="13"/>
  <c r="L748" i="13"/>
  <c r="H748" i="13"/>
  <c r="N746" i="13"/>
  <c r="M746" i="13"/>
  <c r="L746" i="13"/>
  <c r="K746" i="13"/>
  <c r="J746" i="13"/>
  <c r="I746" i="13"/>
  <c r="H746" i="13"/>
  <c r="N745" i="13"/>
  <c r="M745" i="13"/>
  <c r="L745" i="13"/>
  <c r="K745" i="13"/>
  <c r="J745" i="13"/>
  <c r="I745" i="13"/>
  <c r="H745" i="13"/>
  <c r="N1018" i="13"/>
  <c r="M1018" i="13"/>
  <c r="L1018" i="13"/>
  <c r="K1018" i="13"/>
  <c r="J1018" i="13"/>
  <c r="I1018" i="13"/>
  <c r="H1018" i="13"/>
  <c r="N744" i="13"/>
  <c r="M744" i="13"/>
  <c r="L744" i="13"/>
  <c r="N743" i="13"/>
  <c r="M743" i="13"/>
  <c r="L743" i="13"/>
  <c r="N742" i="13"/>
  <c r="M742" i="13"/>
  <c r="L742" i="13"/>
  <c r="N741" i="13"/>
  <c r="M741" i="13"/>
  <c r="L741" i="13"/>
  <c r="N740" i="13"/>
  <c r="M740" i="13"/>
  <c r="L740" i="13"/>
  <c r="N738" i="13"/>
  <c r="M738" i="13"/>
  <c r="L738" i="13"/>
  <c r="H863" i="13"/>
  <c r="N735" i="13"/>
  <c r="M735" i="13"/>
  <c r="L735" i="13"/>
  <c r="H735" i="13"/>
  <c r="N597" i="13"/>
  <c r="M597" i="13"/>
  <c r="L597" i="13"/>
  <c r="J597" i="13"/>
  <c r="I597" i="13"/>
  <c r="H597" i="13"/>
  <c r="H733" i="13"/>
  <c r="N732" i="13"/>
  <c r="M732" i="13"/>
  <c r="L732" i="13"/>
  <c r="K732" i="13"/>
  <c r="H732" i="13"/>
  <c r="N731" i="13"/>
  <c r="M731" i="13"/>
  <c r="L731" i="13"/>
  <c r="K731" i="13"/>
  <c r="J731" i="13"/>
  <c r="I731" i="13"/>
  <c r="H731" i="13"/>
  <c r="J728" i="13"/>
  <c r="I728" i="13"/>
  <c r="H728" i="13"/>
  <c r="K852" i="13"/>
  <c r="J852" i="13"/>
  <c r="I852" i="13"/>
  <c r="H852" i="13"/>
  <c r="N723" i="13"/>
  <c r="M723" i="13"/>
  <c r="L723" i="13"/>
  <c r="K723" i="13"/>
  <c r="J723" i="13"/>
  <c r="I723" i="13"/>
  <c r="H723" i="13"/>
  <c r="J727" i="13"/>
  <c r="I727" i="13"/>
  <c r="H727" i="13"/>
  <c r="N726" i="13"/>
  <c r="M726" i="13"/>
  <c r="L726" i="13"/>
  <c r="J726" i="13"/>
  <c r="I726" i="13"/>
  <c r="H726" i="13"/>
  <c r="J722" i="13"/>
  <c r="I722" i="13"/>
  <c r="H722" i="13"/>
  <c r="N724" i="13"/>
  <c r="M724" i="13"/>
  <c r="L724" i="13"/>
  <c r="J724" i="13"/>
  <c r="I724" i="13"/>
  <c r="H724" i="13"/>
  <c r="J729" i="13"/>
  <c r="I729" i="13"/>
  <c r="H729" i="13"/>
  <c r="J717" i="13"/>
  <c r="I717" i="13"/>
  <c r="H717" i="13"/>
  <c r="N1513" i="13"/>
  <c r="M1513" i="13"/>
  <c r="L1513" i="13"/>
  <c r="K1513" i="13"/>
  <c r="J1513" i="13"/>
  <c r="I1513" i="13"/>
  <c r="H1513" i="13"/>
  <c r="N714" i="13"/>
  <c r="M714" i="13"/>
  <c r="L714" i="13"/>
  <c r="K714" i="13"/>
  <c r="J714" i="13"/>
  <c r="I714" i="13"/>
  <c r="H714" i="13"/>
  <c r="J170" i="13"/>
  <c r="I170" i="13"/>
  <c r="H170" i="13"/>
  <c r="N713" i="13"/>
  <c r="M713" i="13"/>
  <c r="J713" i="13"/>
  <c r="I713" i="13"/>
  <c r="H713" i="13"/>
  <c r="N712" i="13"/>
  <c r="M712" i="13"/>
  <c r="L712" i="13"/>
  <c r="N709" i="13"/>
  <c r="M709" i="13"/>
  <c r="L709" i="13"/>
  <c r="K709" i="13"/>
  <c r="J709" i="13"/>
  <c r="I709" i="13"/>
  <c r="H709" i="13"/>
  <c r="N708" i="13"/>
  <c r="M708" i="13"/>
  <c r="L708" i="13"/>
  <c r="K708" i="13"/>
  <c r="J708" i="13"/>
  <c r="I708" i="13"/>
  <c r="H708" i="13"/>
  <c r="N707" i="13"/>
  <c r="M707" i="13"/>
  <c r="L707" i="13"/>
  <c r="K707" i="13"/>
  <c r="J707" i="13"/>
  <c r="I707" i="13"/>
  <c r="H707" i="13"/>
  <c r="N706" i="13"/>
  <c r="M706" i="13"/>
  <c r="L706" i="13"/>
  <c r="K706" i="13"/>
  <c r="J706" i="13"/>
  <c r="I706" i="13"/>
  <c r="H706" i="13"/>
  <c r="N705" i="13"/>
  <c r="M705" i="13"/>
  <c r="L705" i="13"/>
  <c r="K705" i="13"/>
  <c r="J705" i="13"/>
  <c r="I705" i="13"/>
  <c r="H705" i="13"/>
  <c r="N704" i="13"/>
  <c r="M704" i="13"/>
  <c r="L704" i="13"/>
  <c r="K704" i="13"/>
  <c r="J704" i="13"/>
  <c r="I704" i="13"/>
  <c r="H704" i="13"/>
  <c r="N703" i="13"/>
  <c r="M703" i="13"/>
  <c r="L703" i="13"/>
  <c r="K1102" i="13"/>
  <c r="J1102" i="13"/>
  <c r="H1102" i="13"/>
  <c r="N699" i="13"/>
  <c r="M699" i="13"/>
  <c r="L699" i="13"/>
  <c r="K699" i="13"/>
  <c r="J699" i="13"/>
  <c r="H699" i="13"/>
  <c r="H695" i="13"/>
  <c r="N694" i="13"/>
  <c r="M694" i="13"/>
  <c r="L694" i="13"/>
  <c r="H694" i="13"/>
  <c r="H81" i="13"/>
  <c r="N693" i="13"/>
  <c r="M693" i="13"/>
  <c r="L693" i="13"/>
  <c r="H693" i="13"/>
  <c r="N692" i="13"/>
  <c r="M692" i="13"/>
  <c r="L692" i="13"/>
  <c r="H692" i="13"/>
  <c r="N688" i="13"/>
  <c r="M688" i="13"/>
  <c r="L688" i="13"/>
  <c r="K688" i="13"/>
  <c r="J688" i="13"/>
  <c r="H688" i="13"/>
  <c r="N1023" i="13"/>
  <c r="M1023" i="13"/>
  <c r="L1023" i="13"/>
  <c r="K1023" i="13"/>
  <c r="J1023" i="13"/>
  <c r="H1023" i="13"/>
  <c r="N686" i="13"/>
  <c r="M686" i="13"/>
  <c r="L686" i="13"/>
  <c r="K686" i="13"/>
  <c r="J686" i="13"/>
  <c r="H686" i="13"/>
  <c r="N685" i="13"/>
  <c r="M685" i="13"/>
  <c r="L685" i="13"/>
  <c r="K685" i="13"/>
  <c r="J685" i="13"/>
  <c r="I685" i="13"/>
  <c r="N681" i="13"/>
  <c r="M681" i="13"/>
  <c r="L681" i="13"/>
  <c r="N680" i="13"/>
  <c r="M680" i="13"/>
  <c r="L680" i="13"/>
  <c r="N679" i="13"/>
  <c r="M679" i="13"/>
  <c r="L679" i="13"/>
  <c r="N678" i="13"/>
  <c r="M678" i="13"/>
  <c r="L678" i="13"/>
  <c r="H673" i="13"/>
  <c r="N666" i="13"/>
  <c r="M666" i="13"/>
  <c r="L666" i="13"/>
  <c r="J666" i="13"/>
  <c r="I666" i="13"/>
  <c r="H666" i="13"/>
  <c r="N671" i="13"/>
  <c r="M671" i="13"/>
  <c r="L671" i="13"/>
  <c r="H671" i="13"/>
  <c r="N670" i="13"/>
  <c r="M670" i="13"/>
  <c r="L670" i="13"/>
  <c r="J670" i="13"/>
  <c r="I670" i="13"/>
  <c r="H670" i="13"/>
  <c r="H664" i="13"/>
  <c r="N669" i="13"/>
  <c r="M669" i="13"/>
  <c r="L669" i="13"/>
  <c r="H669" i="13"/>
  <c r="N665" i="13"/>
  <c r="M665" i="13"/>
  <c r="L665" i="13"/>
  <c r="K665" i="13"/>
  <c r="J665" i="13"/>
  <c r="I665" i="13"/>
  <c r="H665" i="13"/>
  <c r="N663" i="13"/>
  <c r="M663" i="13"/>
  <c r="L663" i="13"/>
  <c r="N662" i="13"/>
  <c r="M662" i="13"/>
  <c r="L662" i="13"/>
  <c r="K662" i="13"/>
  <c r="J662" i="13"/>
  <c r="I662" i="13"/>
  <c r="H662" i="13"/>
  <c r="N656" i="13"/>
  <c r="M656" i="13"/>
  <c r="L656" i="13"/>
  <c r="J656" i="13"/>
  <c r="I656" i="13"/>
  <c r="H656" i="13"/>
  <c r="N655" i="13"/>
  <c r="M655" i="13"/>
  <c r="L655" i="13"/>
  <c r="J655" i="13"/>
  <c r="I655" i="13"/>
  <c r="H655" i="13"/>
  <c r="N653" i="13"/>
  <c r="M653" i="13"/>
  <c r="L653" i="13"/>
  <c r="K653" i="13"/>
  <c r="J653" i="13"/>
  <c r="I653" i="13"/>
  <c r="H653" i="13"/>
  <c r="N652" i="13"/>
  <c r="M652" i="13"/>
  <c r="L652" i="13"/>
  <c r="N1187" i="13"/>
  <c r="M1187" i="13"/>
  <c r="L1187" i="13"/>
  <c r="J1187" i="13"/>
  <c r="I1187" i="13"/>
  <c r="H1187" i="13"/>
  <c r="J647" i="13"/>
  <c r="I647" i="13"/>
  <c r="H647" i="13"/>
  <c r="N646" i="13"/>
  <c r="M646" i="13"/>
  <c r="L646" i="13"/>
  <c r="J646" i="13"/>
  <c r="I646" i="13"/>
  <c r="H646" i="13"/>
  <c r="N645" i="13"/>
  <c r="M645" i="13"/>
  <c r="L645" i="13"/>
  <c r="K645" i="13"/>
  <c r="J645" i="13"/>
  <c r="I645" i="13"/>
  <c r="H645" i="13"/>
  <c r="J1514" i="13"/>
  <c r="I1514" i="13"/>
  <c r="H1514" i="13"/>
  <c r="J644" i="13"/>
  <c r="I644" i="13"/>
  <c r="H644" i="13"/>
  <c r="J650" i="13"/>
  <c r="I650" i="13"/>
  <c r="H650" i="13"/>
  <c r="J648" i="13"/>
  <c r="I648" i="13"/>
  <c r="H648" i="13"/>
  <c r="N1315" i="13"/>
  <c r="M1315" i="13"/>
  <c r="L1315" i="13"/>
  <c r="K1315" i="13"/>
  <c r="J1315" i="13"/>
  <c r="I1315" i="13"/>
  <c r="H1315" i="13"/>
  <c r="N642" i="13"/>
  <c r="M642" i="13"/>
  <c r="L642" i="13"/>
  <c r="K642" i="13"/>
  <c r="J642" i="13"/>
  <c r="I642" i="13"/>
  <c r="H642" i="13"/>
  <c r="N641" i="13"/>
  <c r="M641" i="13"/>
  <c r="L641" i="13"/>
  <c r="K641" i="13"/>
  <c r="J641" i="13"/>
  <c r="I641" i="13"/>
  <c r="H641" i="13"/>
  <c r="N640" i="13"/>
  <c r="M640" i="13"/>
  <c r="L640" i="13"/>
  <c r="K640" i="13"/>
  <c r="J640" i="13"/>
  <c r="I640" i="13"/>
  <c r="H640" i="13"/>
  <c r="N636" i="13"/>
  <c r="M636" i="13"/>
  <c r="L636" i="13"/>
  <c r="K636" i="13"/>
  <c r="J636" i="13"/>
  <c r="I636" i="13"/>
  <c r="H636" i="13"/>
  <c r="N638" i="13"/>
  <c r="M638" i="13"/>
  <c r="L638" i="13"/>
  <c r="K638" i="13"/>
  <c r="J638" i="13"/>
  <c r="I638" i="13"/>
  <c r="H638" i="13"/>
  <c r="N637" i="13"/>
  <c r="M637" i="13"/>
  <c r="L637" i="13"/>
  <c r="K637" i="13"/>
  <c r="J637" i="13"/>
  <c r="I637" i="13"/>
  <c r="H637" i="13"/>
  <c r="N633" i="13"/>
  <c r="M633" i="13"/>
  <c r="L633" i="13"/>
  <c r="K633" i="13"/>
  <c r="J633" i="13"/>
  <c r="I633" i="13"/>
  <c r="H633" i="13"/>
  <c r="N632" i="13"/>
  <c r="M632" i="13"/>
  <c r="L632" i="13"/>
  <c r="N631" i="13"/>
  <c r="M631" i="13"/>
  <c r="L631" i="13"/>
  <c r="K631" i="13"/>
  <c r="J631" i="13"/>
  <c r="H631" i="13"/>
  <c r="N630" i="13"/>
  <c r="M630" i="13"/>
  <c r="L630" i="13"/>
  <c r="H630" i="13"/>
  <c r="N496" i="13"/>
  <c r="M496" i="13"/>
  <c r="L496" i="13"/>
  <c r="K496" i="13"/>
  <c r="J496" i="13"/>
  <c r="H496" i="13"/>
  <c r="H626" i="13"/>
  <c r="N625" i="13"/>
  <c r="M625" i="13"/>
  <c r="L625" i="13"/>
  <c r="H625" i="13"/>
  <c r="N624" i="13"/>
  <c r="M624" i="13"/>
  <c r="L624" i="13"/>
  <c r="H624" i="13"/>
  <c r="N623" i="13"/>
  <c r="M623" i="13"/>
  <c r="L623" i="13"/>
  <c r="H623" i="13"/>
  <c r="N621" i="13"/>
  <c r="M621" i="13"/>
  <c r="L621" i="13"/>
  <c r="H621" i="13"/>
  <c r="N620" i="13"/>
  <c r="M620" i="13"/>
  <c r="L620" i="13"/>
  <c r="K620" i="13"/>
  <c r="J620" i="13"/>
  <c r="H620" i="13"/>
  <c r="N618" i="13"/>
  <c r="M618" i="13"/>
  <c r="L618" i="13"/>
  <c r="K618" i="13"/>
  <c r="J618" i="13"/>
  <c r="H618" i="13"/>
  <c r="N617" i="13"/>
  <c r="M617" i="13"/>
  <c r="L617" i="13"/>
  <c r="K617" i="13"/>
  <c r="J617" i="13"/>
  <c r="H617" i="13"/>
  <c r="N613" i="13"/>
  <c r="M613" i="13"/>
  <c r="L613" i="13"/>
  <c r="K613" i="13"/>
  <c r="J613" i="13"/>
  <c r="I613" i="13"/>
  <c r="H613" i="13"/>
  <c r="N952" i="13"/>
  <c r="M952" i="13"/>
  <c r="L952" i="13"/>
  <c r="K952" i="13"/>
  <c r="J952" i="13"/>
  <c r="I952" i="13"/>
  <c r="H952" i="13"/>
  <c r="N612" i="13"/>
  <c r="M612" i="13"/>
  <c r="L612" i="13"/>
  <c r="N611" i="13"/>
  <c r="M611" i="13"/>
  <c r="L611" i="13"/>
  <c r="N610" i="13"/>
  <c r="M610" i="13"/>
  <c r="L610" i="13"/>
  <c r="N1081" i="13"/>
  <c r="M1081" i="13"/>
  <c r="L1081" i="13"/>
  <c r="K1081" i="13"/>
  <c r="J1081" i="13"/>
  <c r="I1081" i="13"/>
  <c r="H1081" i="13"/>
  <c r="N1080" i="13"/>
  <c r="M1080" i="13"/>
  <c r="L1080" i="13"/>
  <c r="H195" i="13"/>
  <c r="M1077" i="13"/>
  <c r="L1077" i="13"/>
  <c r="H1077" i="13"/>
  <c r="H1071" i="13"/>
  <c r="N1202" i="13"/>
  <c r="M1202" i="13"/>
  <c r="L1202" i="13"/>
  <c r="J1202" i="13"/>
  <c r="I1202" i="13"/>
  <c r="H1202" i="13"/>
  <c r="N1074" i="13"/>
  <c r="M1074" i="13"/>
  <c r="L1074" i="13"/>
  <c r="K1074" i="13"/>
  <c r="J1074" i="13"/>
  <c r="I1074" i="13"/>
  <c r="H1074" i="13"/>
  <c r="M1070" i="13"/>
  <c r="L1070" i="13"/>
  <c r="J1075" i="13"/>
  <c r="I1075" i="13"/>
  <c r="H1075" i="13"/>
  <c r="N1061" i="13"/>
  <c r="M1061" i="13"/>
  <c r="L1061" i="13"/>
  <c r="J1061" i="13"/>
  <c r="I1061" i="13"/>
  <c r="H1061" i="13"/>
  <c r="N1065" i="13"/>
  <c r="M1065" i="13"/>
  <c r="L1065" i="13"/>
  <c r="J1065" i="13"/>
  <c r="I1065" i="13"/>
  <c r="H1065" i="13"/>
  <c r="J1050" i="13"/>
  <c r="I1050" i="13"/>
  <c r="H1050" i="13"/>
  <c r="N1064" i="13"/>
  <c r="M1064" i="13"/>
  <c r="L1064" i="13"/>
  <c r="J1064" i="13"/>
  <c r="I1064" i="13"/>
  <c r="H1064" i="13"/>
  <c r="N1063" i="13"/>
  <c r="M1063" i="13"/>
  <c r="L1063" i="13"/>
  <c r="J1063" i="13"/>
  <c r="I1063" i="13"/>
  <c r="H1063" i="13"/>
  <c r="N1059" i="13"/>
  <c r="M1059" i="13"/>
  <c r="L1059" i="13"/>
  <c r="J1062" i="13"/>
  <c r="I1062" i="13"/>
  <c r="H1062" i="13"/>
  <c r="J1058" i="13"/>
  <c r="I1058" i="13"/>
  <c r="H1058" i="13"/>
  <c r="K1190" i="13"/>
  <c r="J1190" i="13"/>
  <c r="I1190" i="13"/>
  <c r="H1190" i="13"/>
  <c r="N1051" i="13"/>
  <c r="M1051" i="13"/>
  <c r="L1051" i="13"/>
  <c r="K1051" i="13"/>
  <c r="J1051" i="13"/>
  <c r="I1051" i="13"/>
  <c r="H1051" i="13"/>
  <c r="N1057" i="13"/>
  <c r="M1057" i="13"/>
  <c r="L1057" i="13"/>
  <c r="K1057" i="13"/>
  <c r="J1057" i="13"/>
  <c r="I1057" i="13"/>
  <c r="H1057" i="13"/>
  <c r="N1055" i="13"/>
  <c r="M1055" i="13"/>
  <c r="L1055" i="13"/>
  <c r="K1055" i="13"/>
  <c r="J1055" i="13"/>
  <c r="I1055" i="13"/>
  <c r="H1055" i="13"/>
  <c r="N1053" i="13"/>
  <c r="M1053" i="13"/>
  <c r="L1053" i="13"/>
  <c r="K1053" i="13"/>
  <c r="J1053" i="13"/>
  <c r="I1053" i="13"/>
  <c r="H1053" i="13"/>
  <c r="N1052" i="13"/>
  <c r="M1052" i="13"/>
  <c r="L1052" i="13"/>
  <c r="J1052" i="13"/>
  <c r="I1052" i="13"/>
  <c r="H1052" i="13"/>
  <c r="N1049" i="13"/>
  <c r="M1049" i="13"/>
  <c r="L1049" i="13"/>
  <c r="N1042" i="13"/>
  <c r="M1042" i="13"/>
  <c r="L1042" i="13"/>
  <c r="K1042" i="13"/>
  <c r="J1042" i="13"/>
  <c r="I1042" i="13"/>
  <c r="H1042" i="13"/>
  <c r="N1048" i="13"/>
  <c r="M1048" i="13"/>
  <c r="L1048" i="13"/>
  <c r="K1048" i="13"/>
  <c r="J1048" i="13"/>
  <c r="I1048" i="13"/>
  <c r="H1048" i="13"/>
  <c r="N1043" i="13"/>
  <c r="M1043" i="13"/>
  <c r="L1043" i="13"/>
  <c r="K1043" i="13"/>
  <c r="J1043" i="13"/>
  <c r="H1043" i="13"/>
  <c r="N1242" i="13"/>
  <c r="M1242" i="13"/>
  <c r="L1242" i="13"/>
  <c r="K1242" i="13"/>
  <c r="J1242" i="13"/>
  <c r="H1242" i="13"/>
  <c r="N1377" i="13"/>
  <c r="M1377" i="13"/>
  <c r="L1377" i="13"/>
  <c r="K1377" i="13"/>
  <c r="J1377" i="13"/>
  <c r="H1377" i="13"/>
  <c r="N766" i="13"/>
  <c r="M766" i="13"/>
  <c r="L766" i="13"/>
  <c r="K766" i="13"/>
  <c r="J766" i="13"/>
  <c r="I766" i="13"/>
  <c r="H766" i="13"/>
  <c r="N1039" i="13"/>
  <c r="M1039" i="13"/>
  <c r="L1039" i="13"/>
  <c r="K1039" i="13"/>
  <c r="J1039" i="13"/>
  <c r="I1039" i="13"/>
  <c r="H1039" i="13"/>
  <c r="N1041" i="13"/>
  <c r="M1041" i="13"/>
  <c r="L1041" i="13"/>
  <c r="K1041" i="13"/>
  <c r="J1041" i="13"/>
  <c r="I1041" i="13"/>
  <c r="H1041" i="13"/>
  <c r="N1040" i="13"/>
  <c r="M1040" i="13"/>
  <c r="L1040" i="13"/>
  <c r="K1040" i="13"/>
  <c r="J1040" i="13"/>
  <c r="I1040" i="13"/>
  <c r="H1040" i="13"/>
  <c r="N1037" i="13"/>
  <c r="M1037" i="13"/>
  <c r="L1037" i="13"/>
  <c r="K1037" i="13"/>
  <c r="J1037" i="13"/>
  <c r="H1037" i="13"/>
  <c r="H1036" i="13"/>
  <c r="N1033" i="13"/>
  <c r="M1033" i="13"/>
  <c r="L1033" i="13"/>
  <c r="H1033" i="13"/>
  <c r="H1163" i="13"/>
  <c r="N1029" i="13"/>
  <c r="M1029" i="13"/>
  <c r="L1029" i="13"/>
  <c r="K1029" i="13"/>
  <c r="J1029" i="13"/>
  <c r="H1029" i="13"/>
  <c r="N1028" i="13"/>
  <c r="M1028" i="13"/>
  <c r="L1028" i="13"/>
  <c r="H1028" i="13"/>
  <c r="N1024" i="13"/>
  <c r="M1024" i="13"/>
  <c r="L1024" i="13"/>
  <c r="H1024" i="13"/>
  <c r="N1020" i="13"/>
  <c r="M1020" i="13"/>
  <c r="L1020" i="13"/>
  <c r="N1017" i="13"/>
  <c r="M1017" i="13"/>
  <c r="L1017" i="13"/>
  <c r="N1016" i="13"/>
  <c r="M1016" i="13"/>
  <c r="L1016" i="13"/>
  <c r="N609" i="13"/>
  <c r="M609" i="13"/>
  <c r="L609" i="13"/>
  <c r="N607" i="13"/>
  <c r="M607" i="13"/>
  <c r="L607" i="13"/>
  <c r="H603" i="13"/>
  <c r="N599" i="13"/>
  <c r="M599" i="13"/>
  <c r="L599" i="13"/>
  <c r="K599" i="13"/>
  <c r="J599" i="13"/>
  <c r="I599" i="13"/>
  <c r="H599" i="13"/>
  <c r="N601" i="13"/>
  <c r="M601" i="13"/>
  <c r="L601" i="13"/>
  <c r="H601" i="13"/>
  <c r="N734" i="13"/>
  <c r="M734" i="13"/>
  <c r="L734" i="13"/>
  <c r="J734" i="13"/>
  <c r="I734" i="13"/>
  <c r="H734" i="13"/>
  <c r="N600" i="13"/>
  <c r="M600" i="13"/>
  <c r="L600" i="13"/>
  <c r="K600" i="13"/>
  <c r="J600" i="13"/>
  <c r="I600" i="13"/>
  <c r="H600" i="13"/>
  <c r="H598" i="13"/>
  <c r="N596" i="13"/>
  <c r="M596" i="13"/>
  <c r="L596" i="13"/>
  <c r="J593" i="13"/>
  <c r="I593" i="13"/>
  <c r="H593" i="13"/>
  <c r="N592" i="13"/>
  <c r="M592" i="13"/>
  <c r="L592" i="13"/>
  <c r="J592" i="13"/>
  <c r="I592" i="13"/>
  <c r="H592" i="13"/>
  <c r="N591" i="13"/>
  <c r="M591" i="13"/>
  <c r="L591" i="13"/>
  <c r="J591" i="13"/>
  <c r="I591" i="13"/>
  <c r="H591" i="13"/>
  <c r="N590" i="13"/>
  <c r="M590" i="13"/>
  <c r="L590" i="13"/>
  <c r="J590" i="13"/>
  <c r="I590" i="13"/>
  <c r="H590" i="13"/>
  <c r="N588" i="13"/>
  <c r="M588" i="13"/>
  <c r="L588" i="13"/>
  <c r="J588" i="13"/>
  <c r="I588" i="13"/>
  <c r="H588" i="13"/>
  <c r="N595" i="13"/>
  <c r="M595" i="13"/>
  <c r="L595" i="13"/>
  <c r="K595" i="13"/>
  <c r="J595" i="13"/>
  <c r="I595" i="13"/>
  <c r="H595" i="13"/>
  <c r="J580" i="13"/>
  <c r="I580" i="13"/>
  <c r="H580" i="13"/>
  <c r="N586" i="13"/>
  <c r="M586" i="13"/>
  <c r="L586" i="13"/>
  <c r="J586" i="13"/>
  <c r="I586" i="13"/>
  <c r="H586" i="13"/>
  <c r="N584" i="13"/>
  <c r="M584" i="13"/>
  <c r="L584" i="13"/>
  <c r="J584" i="13"/>
  <c r="I584" i="13"/>
  <c r="H584" i="13"/>
  <c r="J581" i="13"/>
  <c r="I581" i="13"/>
  <c r="H581" i="13"/>
  <c r="N583" i="13"/>
  <c r="M583" i="13"/>
  <c r="L583" i="13"/>
  <c r="J583" i="13"/>
  <c r="I583" i="13"/>
  <c r="H583" i="13"/>
  <c r="N579" i="13"/>
  <c r="M579" i="13"/>
  <c r="L579" i="13"/>
  <c r="J579" i="13"/>
  <c r="I579" i="13"/>
  <c r="H579" i="13"/>
  <c r="N578" i="13"/>
  <c r="M578" i="13"/>
  <c r="L578" i="13"/>
  <c r="N576" i="13"/>
  <c r="M576" i="13"/>
  <c r="L576" i="13"/>
  <c r="K576" i="13"/>
  <c r="J576" i="13"/>
  <c r="I576" i="13"/>
  <c r="H576" i="13"/>
  <c r="N572" i="13"/>
  <c r="M572" i="13"/>
  <c r="L572" i="13"/>
  <c r="K572" i="13"/>
  <c r="J572" i="13"/>
  <c r="I572" i="13"/>
  <c r="H572" i="13"/>
  <c r="N571" i="13"/>
  <c r="M571" i="13"/>
  <c r="L571" i="13"/>
  <c r="K571" i="13"/>
  <c r="J571" i="13"/>
  <c r="I571" i="13"/>
  <c r="H571" i="13"/>
  <c r="N570" i="13"/>
  <c r="M570" i="13"/>
  <c r="L570" i="13"/>
  <c r="K570" i="13"/>
  <c r="J570" i="13"/>
  <c r="I570" i="13"/>
  <c r="H570" i="13"/>
  <c r="N569" i="13"/>
  <c r="M569" i="13"/>
  <c r="L569" i="13"/>
  <c r="K569" i="13"/>
  <c r="J569" i="13"/>
  <c r="I569" i="13"/>
  <c r="H569" i="13"/>
  <c r="N1239" i="13"/>
  <c r="M1239" i="13"/>
  <c r="L1239" i="13"/>
  <c r="K1239" i="13"/>
  <c r="J1239" i="13"/>
  <c r="I1239" i="13"/>
  <c r="H1239" i="13"/>
  <c r="N568" i="13"/>
  <c r="M568" i="13"/>
  <c r="L568" i="13"/>
  <c r="K568" i="13"/>
  <c r="J568" i="13"/>
  <c r="I568" i="13"/>
  <c r="H568" i="13"/>
  <c r="N567" i="13"/>
  <c r="M567" i="13"/>
  <c r="L567" i="13"/>
  <c r="K567" i="13"/>
  <c r="J567" i="13"/>
  <c r="I567" i="13"/>
  <c r="H567" i="13"/>
  <c r="N566" i="13"/>
  <c r="M566" i="13"/>
  <c r="L566" i="13"/>
  <c r="N565" i="13"/>
  <c r="M565" i="13"/>
  <c r="L565" i="13"/>
  <c r="K565" i="13"/>
  <c r="J565" i="13"/>
  <c r="H565" i="13"/>
  <c r="N564" i="13"/>
  <c r="M564" i="13"/>
  <c r="L564" i="13"/>
  <c r="K564" i="13"/>
  <c r="J564" i="13"/>
  <c r="H564" i="13"/>
  <c r="N563" i="13"/>
  <c r="M563" i="13"/>
  <c r="L563" i="13"/>
  <c r="K563" i="13"/>
  <c r="J563" i="13"/>
  <c r="H563" i="13"/>
  <c r="N558" i="13"/>
  <c r="M558" i="13"/>
  <c r="L558" i="13"/>
  <c r="H558" i="13"/>
  <c r="H557" i="13"/>
  <c r="N554" i="13"/>
  <c r="M554" i="13"/>
  <c r="L554" i="13"/>
  <c r="H554" i="13"/>
  <c r="N553" i="13"/>
  <c r="M553" i="13"/>
  <c r="L553" i="13"/>
  <c r="H553" i="13"/>
  <c r="N552" i="13"/>
  <c r="M552" i="13"/>
  <c r="L552" i="13"/>
  <c r="K552" i="13"/>
  <c r="J552" i="13"/>
  <c r="H552" i="13"/>
  <c r="N551" i="13"/>
  <c r="M551" i="13"/>
  <c r="L551" i="13"/>
  <c r="K551" i="13"/>
  <c r="J551" i="13"/>
  <c r="H551" i="13"/>
  <c r="N1289" i="13"/>
  <c r="M1289" i="13"/>
  <c r="L1289" i="13"/>
  <c r="K1289" i="13"/>
  <c r="J1289" i="13"/>
  <c r="H1289" i="13"/>
  <c r="N549" i="13"/>
  <c r="M549" i="13"/>
  <c r="L549" i="13"/>
  <c r="K549" i="13"/>
  <c r="J549" i="13"/>
  <c r="H549" i="13"/>
  <c r="N548" i="13"/>
  <c r="M548" i="13"/>
  <c r="L548" i="13"/>
  <c r="K548" i="13"/>
  <c r="J548" i="13"/>
  <c r="H548" i="13"/>
  <c r="N547" i="13"/>
  <c r="M547" i="13"/>
  <c r="L547" i="13"/>
  <c r="N546" i="13"/>
  <c r="M546" i="13"/>
  <c r="L546" i="13"/>
  <c r="N1352" i="13"/>
  <c r="M1352" i="13"/>
  <c r="L1352" i="13"/>
  <c r="K1352" i="13"/>
  <c r="J1352" i="13"/>
  <c r="N545" i="13"/>
  <c r="M545" i="13"/>
  <c r="L545" i="13"/>
  <c r="N544" i="13"/>
  <c r="M544" i="13"/>
  <c r="L544" i="13"/>
  <c r="N543" i="13"/>
  <c r="M543" i="13"/>
  <c r="L543" i="13"/>
  <c r="N542" i="13"/>
  <c r="M542" i="13"/>
  <c r="L542" i="13"/>
  <c r="K542" i="13"/>
  <c r="J542" i="13"/>
  <c r="I542" i="13"/>
  <c r="H542" i="13"/>
  <c r="N539" i="13"/>
  <c r="M539" i="13"/>
  <c r="L539" i="13"/>
  <c r="H534" i="13"/>
  <c r="H537" i="13"/>
  <c r="N533" i="13"/>
  <c r="M533" i="13"/>
  <c r="L533" i="13"/>
  <c r="K533" i="13"/>
  <c r="J533" i="13"/>
  <c r="I533" i="13"/>
  <c r="H533" i="13"/>
  <c r="N536" i="13"/>
  <c r="M536" i="13"/>
  <c r="L536" i="13"/>
  <c r="J536" i="13"/>
  <c r="I536" i="13"/>
  <c r="H536" i="13"/>
  <c r="N531" i="13"/>
  <c r="M531" i="13"/>
  <c r="L531" i="13"/>
  <c r="K531" i="13"/>
  <c r="J531" i="13"/>
  <c r="I531" i="13"/>
  <c r="H531" i="13"/>
  <c r="H532" i="13"/>
  <c r="H530" i="13"/>
  <c r="N529" i="13"/>
  <c r="M529" i="13"/>
  <c r="L529" i="13"/>
  <c r="J528" i="13"/>
  <c r="I528" i="13"/>
  <c r="H528" i="13"/>
  <c r="J527" i="13"/>
  <c r="I527" i="13"/>
  <c r="H527" i="13"/>
  <c r="J526" i="13"/>
  <c r="I526" i="13"/>
  <c r="H526" i="13"/>
  <c r="N525" i="13"/>
  <c r="M525" i="13"/>
  <c r="L525" i="13"/>
  <c r="K525" i="13"/>
  <c r="J525" i="13"/>
  <c r="I525" i="13"/>
  <c r="H525" i="13"/>
  <c r="N512" i="13"/>
  <c r="M512" i="13"/>
  <c r="L512" i="13"/>
  <c r="J512" i="13"/>
  <c r="I512" i="13"/>
  <c r="H512" i="13"/>
  <c r="N524" i="13"/>
  <c r="M524" i="13"/>
  <c r="L524" i="13"/>
  <c r="K524" i="13"/>
  <c r="J524" i="13"/>
  <c r="I524" i="13"/>
  <c r="H524" i="13"/>
  <c r="N523" i="13"/>
  <c r="M523" i="13"/>
  <c r="L523" i="13"/>
  <c r="J523" i="13"/>
  <c r="I523" i="13"/>
  <c r="H523" i="13"/>
  <c r="N521" i="13"/>
  <c r="M521" i="13"/>
  <c r="L521" i="13"/>
  <c r="K521" i="13"/>
  <c r="J521" i="13"/>
  <c r="I521" i="13"/>
  <c r="H521" i="13"/>
  <c r="N520" i="13"/>
  <c r="M520" i="13"/>
  <c r="L520" i="13"/>
  <c r="N519" i="13"/>
  <c r="M519" i="13"/>
  <c r="L519" i="13"/>
  <c r="K519" i="13"/>
  <c r="J519" i="13"/>
  <c r="I519" i="13"/>
  <c r="H519" i="13"/>
  <c r="J517" i="13"/>
  <c r="I517" i="13"/>
  <c r="H517" i="13"/>
  <c r="N516" i="13"/>
  <c r="M516" i="13"/>
  <c r="L516" i="13"/>
  <c r="J516" i="13"/>
  <c r="I516" i="13"/>
  <c r="H516" i="13"/>
  <c r="N515" i="13"/>
  <c r="M515" i="13"/>
  <c r="L515" i="13"/>
  <c r="K515" i="13"/>
  <c r="J515" i="13"/>
  <c r="I515" i="13"/>
  <c r="H515" i="13"/>
  <c r="J514" i="13"/>
  <c r="I514" i="13"/>
  <c r="H514" i="13"/>
  <c r="N513" i="13"/>
  <c r="M513" i="13"/>
  <c r="L513" i="13"/>
  <c r="K513" i="13"/>
  <c r="J513" i="13"/>
  <c r="I513" i="13"/>
  <c r="H513" i="13"/>
  <c r="N511" i="13"/>
  <c r="M511" i="13"/>
  <c r="L511" i="13"/>
  <c r="N509" i="13"/>
  <c r="M509" i="13"/>
  <c r="L509" i="13"/>
  <c r="K509" i="13"/>
  <c r="J509" i="13"/>
  <c r="I509" i="13"/>
  <c r="H509" i="13"/>
  <c r="N508" i="13"/>
  <c r="M508" i="13"/>
  <c r="L508" i="13"/>
  <c r="K508" i="13"/>
  <c r="J508" i="13"/>
  <c r="I508" i="13"/>
  <c r="H508" i="13"/>
  <c r="N507" i="13"/>
  <c r="M507" i="13"/>
  <c r="L507" i="13"/>
  <c r="K507" i="13"/>
  <c r="J507" i="13"/>
  <c r="I507" i="13"/>
  <c r="H507" i="13"/>
  <c r="N505" i="13"/>
  <c r="M505" i="13"/>
  <c r="L505" i="13"/>
  <c r="K505" i="13"/>
  <c r="J505" i="13"/>
  <c r="I505" i="13"/>
  <c r="H505" i="13"/>
  <c r="N504" i="13"/>
  <c r="M504" i="13"/>
  <c r="L504" i="13"/>
  <c r="K504" i="13"/>
  <c r="J504" i="13"/>
  <c r="I504" i="13"/>
  <c r="H504" i="13"/>
  <c r="N500" i="13"/>
  <c r="M500" i="13"/>
  <c r="L500" i="13"/>
  <c r="N498" i="13"/>
  <c r="M498" i="13"/>
  <c r="L498" i="13"/>
  <c r="H498" i="13"/>
  <c r="N497" i="13"/>
  <c r="M497" i="13"/>
  <c r="L497" i="13"/>
  <c r="H497" i="13"/>
  <c r="N495" i="13"/>
  <c r="M495" i="13"/>
  <c r="L495" i="13"/>
  <c r="K495" i="13"/>
  <c r="J495" i="13"/>
  <c r="H495" i="13"/>
  <c r="H493" i="13"/>
  <c r="N492" i="13"/>
  <c r="M492" i="13"/>
  <c r="L492" i="13"/>
  <c r="H492" i="13"/>
  <c r="H491" i="13"/>
  <c r="N490" i="13"/>
  <c r="M490" i="13"/>
  <c r="L490" i="13"/>
  <c r="K490" i="13"/>
  <c r="J490" i="13"/>
  <c r="H490" i="13"/>
  <c r="N489" i="13"/>
  <c r="M489" i="13"/>
  <c r="L489" i="13"/>
  <c r="H489" i="13"/>
  <c r="N488" i="13"/>
  <c r="M488" i="13"/>
  <c r="L488" i="13"/>
  <c r="H488" i="13"/>
  <c r="N487" i="13"/>
  <c r="M487" i="13"/>
  <c r="L487" i="13"/>
  <c r="H487" i="13"/>
  <c r="N484" i="13"/>
  <c r="M484" i="13"/>
  <c r="L484" i="13"/>
  <c r="K484" i="13"/>
  <c r="J484" i="13"/>
  <c r="H484" i="13"/>
  <c r="N482" i="13"/>
  <c r="M482" i="13"/>
  <c r="L482" i="13"/>
  <c r="K482" i="13"/>
  <c r="J482" i="13"/>
  <c r="H482" i="13"/>
  <c r="N481" i="13"/>
  <c r="M481" i="13"/>
  <c r="L481" i="13"/>
  <c r="K481" i="13"/>
  <c r="J481" i="13"/>
  <c r="H481" i="13"/>
  <c r="N1486" i="13"/>
  <c r="M1486" i="13"/>
  <c r="L1486" i="13"/>
  <c r="H1486" i="13"/>
  <c r="N480" i="13"/>
  <c r="M480" i="13"/>
  <c r="L480" i="13"/>
  <c r="N477" i="13"/>
  <c r="M477" i="13"/>
  <c r="L477" i="13"/>
  <c r="N476" i="13"/>
  <c r="M476" i="13"/>
  <c r="L476" i="13"/>
  <c r="N475" i="13"/>
  <c r="M475" i="13"/>
  <c r="L475" i="13"/>
  <c r="N474" i="13"/>
  <c r="M474" i="13"/>
  <c r="L474" i="13"/>
  <c r="N473" i="13"/>
  <c r="M473" i="13"/>
  <c r="L473" i="13"/>
  <c r="H472" i="13"/>
  <c r="N471" i="13"/>
  <c r="M471" i="13"/>
  <c r="L471" i="13"/>
  <c r="H466" i="13"/>
  <c r="H465" i="13"/>
  <c r="N460" i="13"/>
  <c r="M460" i="13"/>
  <c r="L460" i="13"/>
  <c r="K460" i="13"/>
  <c r="J460" i="13"/>
  <c r="H460" i="13"/>
  <c r="N464" i="13"/>
  <c r="M464" i="13"/>
  <c r="L464" i="13"/>
  <c r="H464" i="13"/>
  <c r="N463" i="13"/>
  <c r="M463" i="13"/>
  <c r="L463" i="13"/>
  <c r="H463" i="13"/>
  <c r="H461" i="13"/>
  <c r="N459" i="13"/>
  <c r="M459" i="13"/>
  <c r="L459" i="13"/>
  <c r="K459" i="13"/>
  <c r="J459" i="13"/>
  <c r="I459" i="13"/>
  <c r="H459" i="13"/>
  <c r="N54" i="13"/>
  <c r="M54" i="13"/>
  <c r="L54" i="13"/>
  <c r="K54" i="13"/>
  <c r="J54" i="13"/>
  <c r="I54" i="13"/>
  <c r="H54" i="13"/>
  <c r="J451" i="13"/>
  <c r="I451" i="13"/>
  <c r="H451" i="13"/>
  <c r="J457" i="13"/>
  <c r="I457" i="13"/>
  <c r="H457" i="13"/>
  <c r="N456" i="13"/>
  <c r="M456" i="13"/>
  <c r="L456" i="13"/>
  <c r="K456" i="13"/>
  <c r="J456" i="13"/>
  <c r="I456" i="13"/>
  <c r="H456" i="13"/>
  <c r="J455" i="13"/>
  <c r="I455" i="13"/>
  <c r="H455" i="13"/>
  <c r="N454" i="13"/>
  <c r="M454" i="13"/>
  <c r="L454" i="13"/>
  <c r="K454" i="13"/>
  <c r="J454" i="13"/>
  <c r="I454" i="13"/>
  <c r="H454" i="13"/>
  <c r="N446" i="13"/>
  <c r="M446" i="13"/>
  <c r="L446" i="13"/>
  <c r="K446" i="13"/>
  <c r="J446" i="13"/>
  <c r="I446" i="13"/>
  <c r="H446" i="13"/>
  <c r="N445" i="13"/>
  <c r="M445" i="13"/>
  <c r="L445" i="13"/>
  <c r="K445" i="13"/>
  <c r="J445" i="13"/>
  <c r="I445" i="13"/>
  <c r="H445" i="13"/>
  <c r="N444" i="13"/>
  <c r="M444" i="13"/>
  <c r="L444" i="13"/>
  <c r="K444" i="13"/>
  <c r="J444" i="13"/>
  <c r="I444" i="13"/>
  <c r="H444" i="13"/>
  <c r="N443" i="13"/>
  <c r="M443" i="13"/>
  <c r="L443" i="13"/>
  <c r="K443" i="13"/>
  <c r="J443" i="13"/>
  <c r="I443" i="13"/>
  <c r="H443" i="13"/>
  <c r="N441" i="13"/>
  <c r="M441" i="13"/>
  <c r="L441" i="13"/>
  <c r="K441" i="13"/>
  <c r="J441" i="13"/>
  <c r="I441" i="13"/>
  <c r="H441" i="13"/>
  <c r="N436" i="13"/>
  <c r="M436" i="13"/>
  <c r="L436" i="13"/>
  <c r="K436" i="13"/>
  <c r="J436" i="13"/>
  <c r="I436" i="13"/>
  <c r="H436" i="13"/>
  <c r="N435" i="13"/>
  <c r="M435" i="13"/>
  <c r="L435" i="13"/>
  <c r="K435" i="13"/>
  <c r="J435" i="13"/>
  <c r="I435" i="13"/>
  <c r="H435" i="13"/>
  <c r="N438" i="13"/>
  <c r="M438" i="13"/>
  <c r="L438" i="13"/>
  <c r="K438" i="13"/>
  <c r="J438" i="13"/>
  <c r="I438" i="13"/>
  <c r="H438" i="13"/>
  <c r="N437" i="13"/>
  <c r="M437" i="13"/>
  <c r="L437" i="13"/>
  <c r="K437" i="13"/>
  <c r="J437" i="13"/>
  <c r="I437" i="13"/>
  <c r="H437" i="13"/>
  <c r="N433" i="13"/>
  <c r="M433" i="13"/>
  <c r="L433" i="13"/>
  <c r="K433" i="13"/>
  <c r="J433" i="13"/>
  <c r="I433" i="13"/>
  <c r="H433" i="13"/>
  <c r="N432" i="13"/>
  <c r="M432" i="13"/>
  <c r="L432" i="13"/>
  <c r="K432" i="13"/>
  <c r="J432" i="13"/>
  <c r="I432" i="13"/>
  <c r="H432" i="13"/>
  <c r="N430" i="13"/>
  <c r="M430" i="13"/>
  <c r="L430" i="13"/>
  <c r="K430" i="13"/>
  <c r="J430" i="13"/>
  <c r="I430" i="13"/>
  <c r="H430" i="13"/>
  <c r="N434" i="13"/>
  <c r="M434" i="13"/>
  <c r="L434" i="13"/>
  <c r="K434" i="13"/>
  <c r="J434" i="13"/>
  <c r="I434" i="13"/>
  <c r="H434" i="13"/>
  <c r="N431" i="13"/>
  <c r="M431" i="13"/>
  <c r="L431" i="13"/>
  <c r="K431" i="13"/>
  <c r="J431" i="13"/>
  <c r="I431" i="13"/>
  <c r="H431" i="13"/>
  <c r="N428" i="13"/>
  <c r="M428" i="13"/>
  <c r="L428" i="13"/>
  <c r="K428" i="13"/>
  <c r="J428" i="13"/>
  <c r="I428" i="13"/>
  <c r="H428" i="13"/>
  <c r="N427" i="13"/>
  <c r="M427" i="13"/>
  <c r="L427" i="13"/>
  <c r="K427" i="13"/>
  <c r="J427" i="13"/>
  <c r="I427" i="13"/>
  <c r="H427" i="13"/>
  <c r="N426" i="13"/>
  <c r="M426" i="13"/>
  <c r="L426" i="13"/>
  <c r="K426" i="13"/>
  <c r="J426" i="13"/>
  <c r="I426" i="13"/>
  <c r="H426" i="13"/>
  <c r="H425" i="13"/>
  <c r="H423" i="13"/>
  <c r="N421" i="13"/>
  <c r="M421" i="13"/>
  <c r="L421" i="13"/>
  <c r="K421" i="13"/>
  <c r="J421" i="13"/>
  <c r="H421" i="13"/>
  <c r="N420" i="13"/>
  <c r="M420" i="13"/>
  <c r="L420" i="13"/>
  <c r="K420" i="13"/>
  <c r="J420" i="13"/>
  <c r="H420" i="13"/>
  <c r="N419" i="13"/>
  <c r="M419" i="13"/>
  <c r="L419" i="13"/>
  <c r="H419" i="13"/>
  <c r="N418" i="13"/>
  <c r="M418" i="13"/>
  <c r="L418" i="13"/>
  <c r="K418" i="13"/>
  <c r="J418" i="13"/>
  <c r="H418" i="13"/>
  <c r="N1090" i="13"/>
  <c r="M1090" i="13"/>
  <c r="L1090" i="13"/>
  <c r="H1090" i="13"/>
  <c r="N6" i="13"/>
  <c r="M6" i="13"/>
  <c r="L6" i="13"/>
  <c r="K6" i="13"/>
  <c r="J6" i="13"/>
  <c r="H6" i="13"/>
  <c r="N414" i="13"/>
  <c r="M414" i="13"/>
  <c r="L414" i="13"/>
  <c r="N412" i="13"/>
  <c r="M412" i="13"/>
  <c r="L412" i="13"/>
  <c r="K412" i="13"/>
  <c r="J412" i="13"/>
  <c r="I412" i="13"/>
  <c r="H412" i="13"/>
  <c r="N411" i="13"/>
  <c r="M411" i="13"/>
  <c r="L411" i="13"/>
  <c r="N410" i="13"/>
  <c r="M410" i="13"/>
  <c r="L410" i="13"/>
  <c r="N409" i="13"/>
  <c r="M409" i="13"/>
  <c r="L409" i="13"/>
  <c r="N408" i="13"/>
  <c r="M408" i="13"/>
  <c r="L408" i="13"/>
  <c r="N407" i="13"/>
  <c r="M407" i="13"/>
  <c r="L407" i="13"/>
  <c r="N470" i="13"/>
  <c r="M470" i="13"/>
  <c r="L470" i="13"/>
  <c r="H470" i="13"/>
  <c r="N355" i="13"/>
  <c r="M355" i="13"/>
  <c r="L355" i="13"/>
  <c r="K355" i="13"/>
  <c r="J355" i="13"/>
  <c r="H355" i="13"/>
  <c r="N403" i="13"/>
  <c r="M403" i="13"/>
  <c r="L403" i="13"/>
  <c r="N402" i="13"/>
  <c r="M402" i="13"/>
  <c r="L402" i="13"/>
  <c r="H402" i="13"/>
  <c r="H399" i="13"/>
  <c r="H390" i="13"/>
  <c r="N398" i="13"/>
  <c r="M398" i="13"/>
  <c r="L398" i="13"/>
  <c r="K398" i="13"/>
  <c r="J398" i="13"/>
  <c r="H398" i="13"/>
  <c r="H397" i="13"/>
  <c r="N392" i="13"/>
  <c r="M392" i="13"/>
  <c r="L392" i="13"/>
  <c r="K392" i="13"/>
  <c r="J392" i="13"/>
  <c r="I392" i="13"/>
  <c r="H392" i="13"/>
  <c r="N394" i="13"/>
  <c r="M394" i="13"/>
  <c r="L394" i="13"/>
  <c r="J394" i="13"/>
  <c r="I394" i="13"/>
  <c r="H394" i="13"/>
  <c r="N393" i="13"/>
  <c r="M393" i="13"/>
  <c r="L393" i="13"/>
  <c r="K393" i="13"/>
  <c r="J393" i="13"/>
  <c r="I393" i="13"/>
  <c r="H393" i="13"/>
  <c r="N389" i="13"/>
  <c r="M389" i="13"/>
  <c r="L389" i="13"/>
  <c r="J387" i="13"/>
  <c r="I387" i="13"/>
  <c r="H387" i="13"/>
  <c r="J386" i="13"/>
  <c r="I386" i="13"/>
  <c r="H386" i="13"/>
  <c r="J378" i="13"/>
  <c r="I378" i="13"/>
  <c r="H378" i="13"/>
  <c r="N385" i="13"/>
  <c r="M385" i="13"/>
  <c r="L385" i="13"/>
  <c r="K385" i="13"/>
  <c r="J385" i="13"/>
  <c r="I385" i="13"/>
  <c r="H385" i="13"/>
  <c r="N384" i="13"/>
  <c r="M384" i="13"/>
  <c r="L384" i="13"/>
  <c r="K384" i="13"/>
  <c r="J384" i="13"/>
  <c r="I384" i="13"/>
  <c r="H384" i="13"/>
  <c r="N381" i="13"/>
  <c r="M381" i="13"/>
  <c r="L381" i="13"/>
  <c r="J381" i="13"/>
  <c r="I381" i="13"/>
  <c r="H381" i="13"/>
  <c r="N373" i="13"/>
  <c r="M373" i="13"/>
  <c r="L373" i="13"/>
  <c r="J373" i="13"/>
  <c r="I373" i="13"/>
  <c r="H373" i="13"/>
  <c r="J379" i="13"/>
  <c r="I379" i="13"/>
  <c r="H379" i="13"/>
  <c r="J376" i="13"/>
  <c r="I376" i="13"/>
  <c r="H376" i="13"/>
  <c r="J375" i="13"/>
  <c r="I375" i="13"/>
  <c r="H375" i="13"/>
  <c r="N442" i="13"/>
  <c r="M442" i="13"/>
  <c r="L442" i="13"/>
  <c r="K442" i="13"/>
  <c r="J442" i="13"/>
  <c r="I442" i="13"/>
  <c r="H442" i="13"/>
  <c r="N372" i="13"/>
  <c r="M372" i="13"/>
  <c r="L372" i="13"/>
  <c r="K372" i="13"/>
  <c r="J372" i="13"/>
  <c r="I372" i="13"/>
  <c r="H372" i="13"/>
  <c r="N374" i="13"/>
  <c r="M374" i="13"/>
  <c r="L374" i="13"/>
  <c r="J374" i="13"/>
  <c r="I374" i="13"/>
  <c r="H374" i="13"/>
  <c r="N371" i="13"/>
  <c r="M371" i="13"/>
  <c r="L371" i="13"/>
  <c r="N367" i="13"/>
  <c r="M367" i="13"/>
  <c r="L367" i="13"/>
  <c r="K367" i="13"/>
  <c r="J367" i="13"/>
  <c r="I367" i="13"/>
  <c r="H367" i="13"/>
  <c r="N366" i="13"/>
  <c r="M366" i="13"/>
  <c r="L366" i="13"/>
  <c r="K366" i="13"/>
  <c r="J366" i="13"/>
  <c r="I366" i="13"/>
  <c r="H366" i="13"/>
  <c r="N365" i="13"/>
  <c r="M365" i="13"/>
  <c r="L365" i="13"/>
  <c r="K365" i="13"/>
  <c r="J365" i="13"/>
  <c r="I365" i="13"/>
  <c r="H365" i="13"/>
  <c r="N364" i="13"/>
  <c r="M364" i="13"/>
  <c r="L364" i="13"/>
  <c r="K364" i="13"/>
  <c r="J364" i="13"/>
  <c r="I364" i="13"/>
  <c r="H364" i="13"/>
  <c r="N363" i="13"/>
  <c r="M363" i="13"/>
  <c r="L363" i="13"/>
  <c r="K363" i="13"/>
  <c r="J363" i="13"/>
  <c r="I363" i="13"/>
  <c r="H363" i="13"/>
  <c r="N361" i="13"/>
  <c r="M361" i="13"/>
  <c r="L361" i="13"/>
  <c r="N359" i="13"/>
  <c r="M359" i="13"/>
  <c r="L359" i="13"/>
  <c r="K359" i="13"/>
  <c r="J359" i="13"/>
  <c r="H359" i="13"/>
  <c r="N358" i="13"/>
  <c r="M358" i="13"/>
  <c r="L358" i="13"/>
  <c r="K358" i="13"/>
  <c r="J358" i="13"/>
  <c r="H358" i="13"/>
  <c r="N357" i="13"/>
  <c r="M357" i="13"/>
  <c r="L357" i="13"/>
  <c r="K357" i="13"/>
  <c r="J357" i="13"/>
  <c r="H357" i="13"/>
  <c r="N356" i="13"/>
  <c r="M356" i="13"/>
  <c r="L356" i="13"/>
  <c r="K356" i="13"/>
  <c r="J356" i="13"/>
  <c r="H356" i="13"/>
  <c r="N354" i="13"/>
  <c r="M354" i="13"/>
  <c r="L354" i="13"/>
  <c r="K354" i="13"/>
  <c r="J354" i="13"/>
  <c r="H354" i="13"/>
  <c r="H353" i="13"/>
  <c r="N352" i="13"/>
  <c r="M352" i="13"/>
  <c r="L352" i="13"/>
  <c r="K352" i="13"/>
  <c r="J352" i="13"/>
  <c r="H352" i="13"/>
  <c r="N351" i="13"/>
  <c r="M351" i="13"/>
  <c r="L351" i="13"/>
  <c r="H351" i="13"/>
  <c r="N350" i="13"/>
  <c r="M350" i="13"/>
  <c r="L350" i="13"/>
  <c r="K350" i="13"/>
  <c r="J350" i="13"/>
  <c r="H350" i="13"/>
  <c r="N349" i="13"/>
  <c r="M349" i="13"/>
  <c r="L349" i="13"/>
  <c r="K349" i="13"/>
  <c r="J349" i="13"/>
  <c r="H349" i="13"/>
  <c r="N346" i="13"/>
  <c r="M346" i="13"/>
  <c r="L346" i="13"/>
  <c r="K346" i="13"/>
  <c r="J346" i="13"/>
  <c r="H346" i="13"/>
  <c r="N345" i="13"/>
  <c r="M345" i="13"/>
  <c r="L345" i="13"/>
  <c r="N344" i="13"/>
  <c r="M344" i="13"/>
  <c r="L344" i="13"/>
  <c r="K344" i="13"/>
  <c r="J344" i="13"/>
  <c r="I344" i="13"/>
  <c r="H344" i="13"/>
  <c r="N343" i="13"/>
  <c r="M343" i="13"/>
  <c r="L343" i="13"/>
  <c r="K343" i="13"/>
  <c r="J343" i="13"/>
  <c r="I343" i="13"/>
  <c r="H343" i="13"/>
  <c r="N341" i="13"/>
  <c r="M341" i="13"/>
  <c r="L341" i="13"/>
  <c r="N340" i="13"/>
  <c r="M340" i="13"/>
  <c r="L340" i="13"/>
  <c r="N338" i="13"/>
  <c r="M338" i="13"/>
  <c r="L338" i="13"/>
  <c r="N337" i="13"/>
  <c r="M337" i="13"/>
  <c r="L337" i="13"/>
  <c r="N335" i="13"/>
  <c r="M335" i="13"/>
  <c r="L335" i="13"/>
  <c r="K335" i="13"/>
  <c r="J335" i="13"/>
  <c r="I335" i="13"/>
  <c r="H335" i="13"/>
  <c r="N333" i="13"/>
  <c r="M333" i="13"/>
  <c r="L333" i="13"/>
  <c r="K333" i="13"/>
  <c r="J333" i="13"/>
  <c r="I333" i="13"/>
  <c r="H333" i="13"/>
  <c r="N332" i="13"/>
  <c r="M332" i="13"/>
  <c r="L332" i="13"/>
  <c r="H332" i="13"/>
  <c r="N331" i="13"/>
  <c r="M331" i="13"/>
  <c r="L331" i="13"/>
  <c r="K331" i="13"/>
  <c r="J331" i="13"/>
  <c r="I331" i="13"/>
  <c r="H331" i="13"/>
  <c r="N327" i="13"/>
  <c r="M327" i="13"/>
  <c r="L327" i="13"/>
  <c r="J327" i="13"/>
  <c r="I327" i="13"/>
  <c r="H327" i="13"/>
  <c r="H326" i="13"/>
  <c r="N325" i="13"/>
  <c r="M325" i="13"/>
  <c r="L325" i="13"/>
  <c r="H325" i="13"/>
  <c r="H330" i="13"/>
  <c r="N324" i="13"/>
  <c r="M324" i="13"/>
  <c r="L324" i="13"/>
  <c r="H324" i="13"/>
  <c r="N323" i="13"/>
  <c r="M323" i="13"/>
  <c r="L323" i="13"/>
  <c r="K323" i="13"/>
  <c r="J323" i="13"/>
  <c r="I323" i="13"/>
  <c r="H323" i="13"/>
  <c r="H322" i="13"/>
  <c r="N321" i="13"/>
  <c r="M321" i="13"/>
  <c r="L321" i="13"/>
  <c r="N319" i="13"/>
  <c r="M319" i="13"/>
  <c r="L319" i="13"/>
  <c r="K319" i="13"/>
  <c r="J319" i="13"/>
  <c r="I319" i="13"/>
  <c r="H319" i="13"/>
  <c r="N317" i="13"/>
  <c r="M317" i="13"/>
  <c r="L317" i="13"/>
  <c r="K317" i="13"/>
  <c r="J317" i="13"/>
  <c r="I317" i="13"/>
  <c r="H317" i="13"/>
  <c r="K316" i="13"/>
  <c r="J316" i="13"/>
  <c r="H316" i="13"/>
  <c r="K315" i="13"/>
  <c r="J315" i="13"/>
  <c r="H315" i="13"/>
  <c r="N320" i="13"/>
  <c r="M320" i="13"/>
  <c r="L320" i="13"/>
  <c r="K320" i="13"/>
  <c r="J320" i="13"/>
  <c r="I320" i="13"/>
  <c r="H320" i="13"/>
  <c r="K314" i="13"/>
  <c r="J314" i="13"/>
  <c r="I314" i="13"/>
  <c r="H314" i="13"/>
  <c r="N313" i="13"/>
  <c r="M313" i="13"/>
  <c r="L313" i="13"/>
  <c r="K313" i="13"/>
  <c r="J313" i="13"/>
  <c r="I313" i="13"/>
  <c r="H313" i="13"/>
  <c r="N312" i="13"/>
  <c r="M312" i="13"/>
  <c r="L312" i="13"/>
  <c r="J309" i="13"/>
  <c r="I309" i="13"/>
  <c r="H309" i="13"/>
  <c r="N308" i="13"/>
  <c r="M308" i="13"/>
  <c r="L308" i="13"/>
  <c r="J308" i="13"/>
  <c r="I308" i="13"/>
  <c r="H308" i="13"/>
  <c r="N306" i="13"/>
  <c r="M306" i="13"/>
  <c r="L306" i="13"/>
  <c r="K306" i="13"/>
  <c r="J306" i="13"/>
  <c r="I306" i="13"/>
  <c r="H306" i="13"/>
  <c r="N305" i="13"/>
  <c r="M305" i="13"/>
  <c r="L305" i="13"/>
  <c r="K305" i="13"/>
  <c r="J305" i="13"/>
  <c r="I305" i="13"/>
  <c r="H305" i="13"/>
  <c r="N304" i="13"/>
  <c r="M304" i="13"/>
  <c r="L304" i="13"/>
  <c r="K304" i="13"/>
  <c r="J304" i="13"/>
  <c r="I304" i="13"/>
  <c r="H304" i="13"/>
  <c r="N303" i="13"/>
  <c r="M303" i="13"/>
  <c r="L303" i="13"/>
  <c r="N300" i="13"/>
  <c r="M300" i="13"/>
  <c r="L300" i="13"/>
  <c r="H300" i="13"/>
  <c r="N298" i="13"/>
  <c r="M298" i="13"/>
  <c r="L298" i="13"/>
  <c r="K298" i="13"/>
  <c r="J298" i="13"/>
  <c r="I298" i="13"/>
  <c r="H298" i="13"/>
  <c r="N299" i="13"/>
  <c r="M299" i="13"/>
  <c r="L299" i="13"/>
  <c r="K299" i="13"/>
  <c r="J299" i="13"/>
  <c r="I299" i="13"/>
  <c r="H299" i="13"/>
  <c r="N291" i="13"/>
  <c r="M291" i="13"/>
  <c r="L291" i="13"/>
  <c r="K291" i="13"/>
  <c r="J291" i="13"/>
  <c r="I291" i="13"/>
  <c r="H291" i="13"/>
  <c r="N302" i="13"/>
  <c r="M302" i="13"/>
  <c r="L302" i="13"/>
  <c r="K302" i="13"/>
  <c r="J302" i="13"/>
  <c r="I302" i="13"/>
  <c r="H302" i="13"/>
  <c r="N301" i="13"/>
  <c r="M301" i="13"/>
  <c r="L301" i="13"/>
  <c r="K301" i="13"/>
  <c r="J301" i="13"/>
  <c r="I301" i="13"/>
  <c r="H301" i="13"/>
  <c r="N296" i="13"/>
  <c r="M296" i="13"/>
  <c r="L296" i="13"/>
  <c r="K296" i="13"/>
  <c r="J296" i="13"/>
  <c r="I296" i="13"/>
  <c r="H296" i="13"/>
  <c r="N292" i="13"/>
  <c r="M292" i="13"/>
  <c r="L292" i="13"/>
  <c r="K292" i="13"/>
  <c r="J292" i="13"/>
  <c r="I292" i="13"/>
  <c r="H292" i="13"/>
  <c r="N289" i="13"/>
  <c r="M289" i="13"/>
  <c r="L289" i="13"/>
  <c r="K289" i="13"/>
  <c r="J289" i="13"/>
  <c r="H289" i="13"/>
  <c r="H286" i="13"/>
  <c r="H285" i="13"/>
  <c r="N284" i="13"/>
  <c r="M284" i="13"/>
  <c r="L284" i="13"/>
  <c r="K284" i="13"/>
  <c r="J284" i="13"/>
  <c r="H284" i="13"/>
  <c r="N283" i="13"/>
  <c r="M283" i="13"/>
  <c r="L283" i="13"/>
  <c r="K283" i="13"/>
  <c r="J283" i="13"/>
  <c r="I283" i="13"/>
  <c r="H283" i="13"/>
  <c r="N282" i="13"/>
  <c r="M282" i="13"/>
  <c r="L282" i="13"/>
  <c r="K282" i="13"/>
  <c r="J282" i="13"/>
  <c r="H282" i="13"/>
  <c r="N281" i="13"/>
  <c r="M281" i="13"/>
  <c r="L281" i="13"/>
  <c r="K281" i="13"/>
  <c r="J281" i="13"/>
  <c r="H281" i="13"/>
  <c r="N279" i="13"/>
  <c r="M279" i="13"/>
  <c r="L279" i="13"/>
  <c r="K279" i="13"/>
  <c r="J279" i="13"/>
  <c r="H279" i="13"/>
  <c r="N277" i="13"/>
  <c r="M277" i="13"/>
  <c r="L277" i="13"/>
  <c r="K277" i="13"/>
  <c r="J277" i="13"/>
  <c r="I277" i="13"/>
  <c r="H277" i="13"/>
  <c r="H275" i="13"/>
  <c r="N273" i="13"/>
  <c r="M273" i="13"/>
  <c r="L273" i="13"/>
  <c r="N272" i="13"/>
  <c r="M272" i="13"/>
  <c r="L272" i="13"/>
  <c r="N271" i="13"/>
  <c r="M271" i="13"/>
  <c r="L271" i="13"/>
  <c r="N268" i="13"/>
  <c r="M268" i="13"/>
  <c r="L268" i="13"/>
  <c r="N267" i="13"/>
  <c r="M267" i="13"/>
  <c r="L267" i="13"/>
  <c r="H258" i="13"/>
  <c r="H257" i="13"/>
  <c r="H261" i="13"/>
  <c r="H259" i="13"/>
  <c r="H256" i="13"/>
  <c r="N255" i="13"/>
  <c r="M255" i="13"/>
  <c r="L255" i="13"/>
  <c r="H255" i="13"/>
  <c r="J264" i="13"/>
  <c r="I264" i="13"/>
  <c r="H264" i="13"/>
  <c r="N249" i="13"/>
  <c r="M249" i="13"/>
  <c r="L249" i="13"/>
  <c r="J249" i="13"/>
  <c r="I249" i="13"/>
  <c r="H249" i="13"/>
  <c r="J250" i="13"/>
  <c r="I250" i="13"/>
  <c r="H250" i="13"/>
  <c r="N248" i="13"/>
  <c r="M248" i="13"/>
  <c r="L248" i="13"/>
  <c r="K248" i="13"/>
  <c r="J248" i="13"/>
  <c r="I248" i="13"/>
  <c r="H248" i="13"/>
  <c r="J247" i="13"/>
  <c r="I247" i="13"/>
  <c r="H247" i="13"/>
  <c r="N245" i="13"/>
  <c r="M245" i="13"/>
  <c r="L245" i="13"/>
  <c r="K245" i="13"/>
  <c r="J245" i="13"/>
  <c r="I245" i="13"/>
  <c r="H245" i="13"/>
  <c r="J253" i="13"/>
  <c r="I253" i="13"/>
  <c r="H253" i="13"/>
  <c r="N244" i="13"/>
  <c r="M244" i="13"/>
  <c r="L244" i="13"/>
  <c r="K244" i="13"/>
  <c r="J244" i="13"/>
  <c r="I244" i="13"/>
  <c r="H244" i="13"/>
  <c r="N242" i="13"/>
  <c r="M242" i="13"/>
  <c r="L242" i="13"/>
  <c r="J242" i="13"/>
  <c r="I242" i="13"/>
  <c r="H242" i="13"/>
  <c r="J238" i="13"/>
  <c r="I238" i="13"/>
  <c r="H238" i="13"/>
  <c r="K236" i="13"/>
  <c r="J236" i="13"/>
  <c r="I236" i="13"/>
  <c r="H236" i="13"/>
  <c r="N235" i="13"/>
  <c r="M235" i="13"/>
  <c r="L235" i="13"/>
  <c r="K235" i="13"/>
  <c r="J235" i="13"/>
  <c r="I235" i="13"/>
  <c r="H235" i="13"/>
  <c r="N233" i="13"/>
  <c r="M233" i="13"/>
  <c r="L233" i="13"/>
  <c r="K233" i="13"/>
  <c r="J233" i="13"/>
  <c r="I233" i="13"/>
  <c r="H233" i="13"/>
  <c r="N230" i="13"/>
  <c r="M230" i="13"/>
  <c r="L230" i="13"/>
  <c r="K230" i="13"/>
  <c r="J230" i="13"/>
  <c r="I230" i="13"/>
  <c r="H230" i="13"/>
  <c r="N229" i="13"/>
  <c r="M229" i="13"/>
  <c r="L229" i="13"/>
  <c r="K229" i="13"/>
  <c r="J229" i="13"/>
  <c r="I229" i="13"/>
  <c r="H229" i="13"/>
  <c r="N226" i="13"/>
  <c r="M226" i="13"/>
  <c r="L226" i="13"/>
  <c r="K226" i="13"/>
  <c r="J226" i="13"/>
  <c r="I226" i="13"/>
  <c r="H226" i="13"/>
  <c r="N225" i="13"/>
  <c r="M225" i="13"/>
  <c r="L225" i="13"/>
  <c r="K225" i="13"/>
  <c r="J225" i="13"/>
  <c r="I225" i="13"/>
  <c r="H225" i="13"/>
  <c r="N228" i="13"/>
  <c r="M228" i="13"/>
  <c r="L228" i="13"/>
  <c r="K228" i="13"/>
  <c r="J228" i="13"/>
  <c r="I228" i="13"/>
  <c r="H228" i="13"/>
  <c r="N231" i="13"/>
  <c r="M231" i="13"/>
  <c r="L231" i="13"/>
  <c r="K231" i="13"/>
  <c r="J231" i="13"/>
  <c r="I231" i="13"/>
  <c r="H231" i="13"/>
  <c r="N222" i="13"/>
  <c r="M222" i="13"/>
  <c r="L222" i="13"/>
  <c r="H222" i="13"/>
  <c r="N221" i="13"/>
  <c r="M221" i="13"/>
  <c r="L221" i="13"/>
  <c r="H221" i="13"/>
  <c r="N220" i="13"/>
  <c r="M220" i="13"/>
  <c r="L220" i="13"/>
  <c r="H220" i="13"/>
  <c r="N219" i="13"/>
  <c r="M219" i="13"/>
  <c r="L219" i="13"/>
  <c r="H219" i="13"/>
  <c r="N218" i="13"/>
  <c r="M218" i="13"/>
  <c r="L218" i="13"/>
  <c r="K218" i="13"/>
  <c r="J218" i="13"/>
  <c r="H218" i="13"/>
  <c r="N216" i="13"/>
  <c r="M216" i="13"/>
  <c r="L216" i="13"/>
  <c r="H216" i="13"/>
  <c r="N215" i="13"/>
  <c r="M215" i="13"/>
  <c r="L215" i="13"/>
  <c r="H215" i="13"/>
  <c r="N223" i="13"/>
  <c r="M223" i="13"/>
  <c r="L223" i="13"/>
  <c r="K223" i="13"/>
  <c r="J223" i="13"/>
  <c r="I223" i="13"/>
  <c r="H223" i="13"/>
  <c r="N214" i="13"/>
  <c r="M214" i="13"/>
  <c r="L214" i="13"/>
  <c r="H214" i="13"/>
  <c r="N212" i="13"/>
  <c r="M212" i="13"/>
  <c r="L212" i="13"/>
  <c r="H212" i="13"/>
  <c r="N211" i="13"/>
  <c r="M211" i="13"/>
  <c r="L211" i="13"/>
  <c r="H211" i="13"/>
  <c r="N210" i="13"/>
  <c r="M210" i="13"/>
  <c r="L210" i="13"/>
  <c r="K210" i="13"/>
  <c r="J210" i="13"/>
  <c r="H210" i="13"/>
  <c r="N208" i="13"/>
  <c r="M208" i="13"/>
  <c r="L208" i="13"/>
  <c r="N205" i="13"/>
  <c r="M205" i="13"/>
  <c r="L205" i="13"/>
  <c r="K205" i="13"/>
  <c r="J205" i="13"/>
  <c r="I205" i="13"/>
  <c r="H205" i="13"/>
  <c r="H194" i="13"/>
  <c r="N188" i="13"/>
  <c r="M188" i="13"/>
  <c r="L188" i="13"/>
  <c r="J188" i="13"/>
  <c r="I188" i="13"/>
  <c r="H188" i="13"/>
  <c r="N193" i="13"/>
  <c r="M193" i="13"/>
  <c r="L193" i="13"/>
  <c r="I193" i="13"/>
  <c r="H193" i="13"/>
  <c r="N191" i="13"/>
  <c r="M191" i="13"/>
  <c r="L191" i="13"/>
  <c r="K191" i="13"/>
  <c r="J191" i="13"/>
  <c r="I191" i="13"/>
  <c r="H191" i="13"/>
  <c r="L190" i="13"/>
  <c r="H190" i="13"/>
  <c r="H185" i="13"/>
  <c r="J173" i="13"/>
  <c r="I173" i="13"/>
  <c r="H173" i="13"/>
  <c r="N182" i="13"/>
  <c r="M182" i="13"/>
  <c r="J182" i="13"/>
  <c r="I182" i="13"/>
  <c r="H182" i="13"/>
  <c r="J181" i="13"/>
  <c r="I181" i="13"/>
  <c r="H181" i="13"/>
  <c r="N180" i="13"/>
  <c r="M180" i="13"/>
  <c r="L180" i="13"/>
  <c r="K180" i="13"/>
  <c r="J180" i="13"/>
  <c r="I180" i="13"/>
  <c r="H180" i="13"/>
  <c r="J184" i="13"/>
  <c r="I184" i="13"/>
  <c r="H184" i="13"/>
  <c r="J179" i="13"/>
  <c r="I179" i="13"/>
  <c r="H179" i="13"/>
  <c r="J176" i="13"/>
  <c r="I176" i="13"/>
  <c r="H176" i="13"/>
  <c r="J175" i="13"/>
  <c r="I175" i="13"/>
  <c r="H175" i="13"/>
  <c r="N171" i="13"/>
  <c r="M171" i="13"/>
  <c r="L171" i="13"/>
  <c r="K171" i="13"/>
  <c r="J171" i="13"/>
  <c r="I171" i="13"/>
  <c r="H171" i="13"/>
  <c r="N716" i="13"/>
  <c r="M716" i="13"/>
  <c r="L716" i="13"/>
  <c r="J716" i="13"/>
  <c r="I716" i="13"/>
  <c r="H716" i="13"/>
  <c r="N169" i="13"/>
  <c r="M169" i="13"/>
  <c r="L169" i="13"/>
  <c r="K169" i="13"/>
  <c r="J169" i="13"/>
  <c r="I169" i="13"/>
  <c r="H169" i="13"/>
  <c r="J168" i="13"/>
  <c r="I168" i="13"/>
  <c r="H168" i="13"/>
  <c r="J172" i="13"/>
  <c r="I172" i="13"/>
  <c r="H172" i="13"/>
  <c r="N164" i="13"/>
  <c r="M164" i="13"/>
  <c r="L164" i="13"/>
  <c r="K164" i="13"/>
  <c r="J164" i="13"/>
  <c r="I164" i="13"/>
  <c r="H164" i="13"/>
  <c r="N165" i="13"/>
  <c r="M165" i="13"/>
  <c r="L165" i="13"/>
  <c r="K165" i="13"/>
  <c r="J165" i="13"/>
  <c r="I165" i="13"/>
  <c r="H165" i="13"/>
  <c r="N162" i="13"/>
  <c r="M162" i="13"/>
  <c r="L162" i="13"/>
  <c r="K162" i="13"/>
  <c r="J162" i="13"/>
  <c r="I162" i="13"/>
  <c r="H162" i="13"/>
  <c r="N502" i="13"/>
  <c r="M502" i="13"/>
  <c r="L502" i="13"/>
  <c r="K502" i="13"/>
  <c r="J502" i="13"/>
  <c r="I502" i="13"/>
  <c r="H502" i="13"/>
  <c r="N159" i="13"/>
  <c r="M159" i="13"/>
  <c r="L159" i="13"/>
  <c r="K159" i="13"/>
  <c r="J159" i="13"/>
  <c r="I159" i="13"/>
  <c r="H159" i="13"/>
  <c r="N158" i="13"/>
  <c r="M158" i="13"/>
  <c r="L158" i="13"/>
  <c r="K158" i="13"/>
  <c r="J158" i="13"/>
  <c r="I158" i="13"/>
  <c r="H158" i="13"/>
  <c r="N163" i="13"/>
  <c r="M163" i="13"/>
  <c r="L163" i="13"/>
  <c r="K163" i="13"/>
  <c r="J163" i="13"/>
  <c r="I163" i="13"/>
  <c r="H163" i="13"/>
  <c r="N161" i="13"/>
  <c r="M161" i="13"/>
  <c r="L161" i="13"/>
  <c r="K161" i="13"/>
  <c r="J161" i="13"/>
  <c r="I161" i="13"/>
  <c r="H161" i="13"/>
  <c r="N155" i="13"/>
  <c r="M155" i="13"/>
  <c r="L155" i="13"/>
  <c r="K155" i="13"/>
  <c r="J155" i="13"/>
  <c r="H155" i="13"/>
  <c r="L154" i="13"/>
  <c r="H154" i="13"/>
  <c r="N151" i="13"/>
  <c r="M151" i="13"/>
  <c r="L151" i="13"/>
  <c r="K151" i="13"/>
  <c r="J151" i="13"/>
  <c r="H151" i="13"/>
  <c r="L150" i="13"/>
  <c r="H150" i="13"/>
  <c r="L149" i="13"/>
  <c r="H149" i="13"/>
  <c r="L147" i="13"/>
  <c r="H147" i="13"/>
  <c r="L146" i="13"/>
  <c r="H146" i="13"/>
  <c r="L145" i="13"/>
  <c r="N1218" i="13"/>
  <c r="M1218" i="13"/>
  <c r="L1218" i="13"/>
  <c r="H1218" i="13"/>
  <c r="N144" i="13"/>
  <c r="M144" i="13"/>
  <c r="L144" i="13"/>
  <c r="K144" i="13"/>
  <c r="J144" i="13"/>
  <c r="H144" i="13"/>
  <c r="N143" i="13"/>
  <c r="M143" i="13"/>
  <c r="L143" i="13"/>
  <c r="K143" i="13"/>
  <c r="J143" i="13"/>
  <c r="H143" i="13"/>
  <c r="N141" i="13"/>
  <c r="M141" i="13"/>
  <c r="L141" i="13"/>
  <c r="K141" i="13"/>
  <c r="J141" i="13"/>
  <c r="H141" i="13"/>
  <c r="N206" i="13"/>
  <c r="M206" i="13"/>
  <c r="L206" i="13"/>
  <c r="H206" i="13"/>
  <c r="N1146" i="13"/>
  <c r="M1146" i="13"/>
  <c r="L1146" i="13"/>
  <c r="H1146" i="13"/>
  <c r="N1145" i="13"/>
  <c r="M1145" i="13"/>
  <c r="L1145" i="13"/>
  <c r="N1141" i="13"/>
  <c r="M1141" i="13"/>
  <c r="L1141" i="13"/>
  <c r="N462" i="13"/>
  <c r="M462" i="13"/>
  <c r="L462" i="13"/>
  <c r="H462" i="13"/>
  <c r="N1138" i="13"/>
  <c r="M1138" i="13"/>
  <c r="L1138" i="13"/>
  <c r="K1138" i="13"/>
  <c r="J1138" i="13"/>
  <c r="I1138" i="13"/>
  <c r="H1138" i="13"/>
  <c r="H1137" i="13"/>
  <c r="H1136" i="13"/>
  <c r="N1135" i="13"/>
  <c r="M1135" i="13"/>
  <c r="L1135" i="13"/>
  <c r="K1135" i="13"/>
  <c r="J1135" i="13"/>
  <c r="I1135" i="13"/>
  <c r="H1135" i="13"/>
  <c r="H1133" i="13"/>
  <c r="N1132" i="13"/>
  <c r="M1132" i="13"/>
  <c r="L1132" i="13"/>
  <c r="J1125" i="13"/>
  <c r="I1125" i="13"/>
  <c r="H1125" i="13"/>
  <c r="J1127" i="13"/>
  <c r="I1127" i="13"/>
  <c r="H1127" i="13"/>
  <c r="N1126" i="13"/>
  <c r="M1126" i="13"/>
  <c r="L1126" i="13"/>
  <c r="K1126" i="13"/>
  <c r="J1126" i="13"/>
  <c r="I1126" i="13"/>
  <c r="H1126" i="13"/>
  <c r="N1128" i="13"/>
  <c r="M1128" i="13"/>
  <c r="L1128" i="13"/>
  <c r="J1128" i="13"/>
  <c r="I1128" i="13"/>
  <c r="H1128" i="13"/>
  <c r="N1124" i="13"/>
  <c r="M1124" i="13"/>
  <c r="L1124" i="13"/>
  <c r="J1120" i="13"/>
  <c r="I1120" i="13"/>
  <c r="H1120" i="13"/>
  <c r="N1123" i="13"/>
  <c r="M1123" i="13"/>
  <c r="L1123" i="13"/>
  <c r="K1123" i="13"/>
  <c r="J1123" i="13"/>
  <c r="I1123" i="13"/>
  <c r="H1123" i="13"/>
  <c r="N1122" i="13"/>
  <c r="M1122" i="13"/>
  <c r="L1122" i="13"/>
  <c r="K1122" i="13"/>
  <c r="J1122" i="13"/>
  <c r="I1122" i="13"/>
  <c r="H1122" i="13"/>
  <c r="N1121" i="13"/>
  <c r="M1121" i="13"/>
  <c r="L1121" i="13"/>
  <c r="J1121" i="13"/>
  <c r="I1121" i="13"/>
  <c r="H1121" i="13"/>
  <c r="J1119" i="13"/>
  <c r="I1119" i="13"/>
  <c r="H1119" i="13"/>
  <c r="N1118" i="13"/>
  <c r="M1118" i="13"/>
  <c r="L1118" i="13"/>
  <c r="J1118" i="13"/>
  <c r="I1118" i="13"/>
  <c r="H1118" i="13"/>
  <c r="N1115" i="13"/>
  <c r="M1115" i="13"/>
  <c r="L1115" i="13"/>
  <c r="K1115" i="13"/>
  <c r="J1115" i="13"/>
  <c r="I1115" i="13"/>
  <c r="H1115" i="13"/>
  <c r="N1114" i="13"/>
  <c r="M1114" i="13"/>
  <c r="L1114" i="13"/>
  <c r="K1114" i="13"/>
  <c r="J1114" i="13"/>
  <c r="I1114" i="13"/>
  <c r="H1114" i="13"/>
  <c r="N1112" i="13"/>
  <c r="M1112" i="13"/>
  <c r="L1112" i="13"/>
  <c r="K1112" i="13"/>
  <c r="J1112" i="13"/>
  <c r="I1112" i="13"/>
  <c r="H1112" i="13"/>
  <c r="N1111" i="13"/>
  <c r="M1111" i="13"/>
  <c r="L1111" i="13"/>
  <c r="K1111" i="13"/>
  <c r="J1111" i="13"/>
  <c r="I1111" i="13"/>
  <c r="H1111" i="13"/>
  <c r="N1108" i="13"/>
  <c r="M1108" i="13"/>
  <c r="L1108" i="13"/>
  <c r="K1108" i="13"/>
  <c r="J1108" i="13"/>
  <c r="I1108" i="13"/>
  <c r="H1108" i="13"/>
  <c r="N1107" i="13"/>
  <c r="M1107" i="13"/>
  <c r="L1107" i="13"/>
  <c r="K1107" i="13"/>
  <c r="J1107" i="13"/>
  <c r="I1107" i="13"/>
  <c r="H1107" i="13"/>
  <c r="N1104" i="13"/>
  <c r="M1104" i="13"/>
  <c r="L1104" i="13"/>
  <c r="N701" i="13"/>
  <c r="M701" i="13"/>
  <c r="L701" i="13"/>
  <c r="K701" i="13"/>
  <c r="J701" i="13"/>
  <c r="H701" i="13"/>
  <c r="N1100" i="13"/>
  <c r="M1100" i="13"/>
  <c r="L1100" i="13"/>
  <c r="K1100" i="13"/>
  <c r="J1100" i="13"/>
  <c r="H1100" i="13"/>
  <c r="H1099" i="13"/>
  <c r="H1098" i="13"/>
  <c r="H1096" i="13"/>
  <c r="N1144" i="13"/>
  <c r="M1144" i="13"/>
  <c r="L1144" i="13"/>
  <c r="K1144" i="13"/>
  <c r="J1144" i="13"/>
  <c r="I1144" i="13"/>
  <c r="H1144" i="13"/>
  <c r="N1095" i="13"/>
  <c r="M1095" i="13"/>
  <c r="L1095" i="13"/>
  <c r="K1095" i="13"/>
  <c r="J1095" i="13"/>
  <c r="H1095" i="13"/>
  <c r="H1225" i="13"/>
  <c r="N1093" i="13"/>
  <c r="M1093" i="13"/>
  <c r="L1093" i="13"/>
  <c r="H1093" i="13"/>
  <c r="N1091" i="13"/>
  <c r="M1091" i="13"/>
  <c r="L1091" i="13"/>
  <c r="K1091" i="13"/>
  <c r="J1091" i="13"/>
  <c r="H1091" i="13"/>
  <c r="N1089" i="13"/>
  <c r="M1089" i="13"/>
  <c r="L1089" i="13"/>
  <c r="H1089" i="13"/>
  <c r="N687" i="13"/>
  <c r="M687" i="13"/>
  <c r="L687" i="13"/>
  <c r="K687" i="13"/>
  <c r="J687" i="13"/>
  <c r="H687" i="13"/>
  <c r="N1088" i="13"/>
  <c r="M1088" i="13"/>
  <c r="L1088" i="13"/>
  <c r="K1088" i="13"/>
  <c r="J1088" i="13"/>
  <c r="I1088" i="13"/>
  <c r="H1088" i="13"/>
  <c r="N880" i="13"/>
  <c r="M880" i="13"/>
  <c r="L880" i="13"/>
  <c r="N1084" i="13"/>
  <c r="M1084" i="13"/>
  <c r="L1084" i="13"/>
  <c r="N1083" i="13"/>
  <c r="M1083" i="13"/>
  <c r="L1083" i="13"/>
  <c r="H127" i="13"/>
  <c r="N126" i="13"/>
  <c r="M126" i="13"/>
  <c r="L126" i="13"/>
  <c r="K126" i="13"/>
  <c r="J126" i="13"/>
  <c r="I126" i="13"/>
  <c r="H126" i="13"/>
  <c r="N125" i="13"/>
  <c r="M125" i="13"/>
  <c r="L125" i="13"/>
  <c r="K125" i="13"/>
  <c r="H125" i="13"/>
  <c r="H124" i="13"/>
  <c r="H123" i="13"/>
  <c r="N119" i="13"/>
  <c r="M119" i="13"/>
  <c r="L119" i="13"/>
  <c r="K119" i="13"/>
  <c r="H119" i="13"/>
  <c r="J114" i="13"/>
  <c r="I114" i="13"/>
  <c r="H114" i="13"/>
  <c r="J115" i="13"/>
  <c r="I115" i="13"/>
  <c r="H115" i="13"/>
  <c r="N111" i="13"/>
  <c r="M111" i="13"/>
  <c r="L111" i="13"/>
  <c r="K111" i="13"/>
  <c r="J111" i="13"/>
  <c r="I111" i="13"/>
  <c r="H111" i="13"/>
  <c r="J110" i="13"/>
  <c r="I110" i="13"/>
  <c r="H110" i="13"/>
  <c r="N112" i="13"/>
  <c r="M112" i="13"/>
  <c r="L112" i="13"/>
  <c r="J112" i="13"/>
  <c r="I112" i="13"/>
  <c r="H112" i="13"/>
  <c r="N109" i="13"/>
  <c r="M109" i="13"/>
  <c r="L109" i="13"/>
  <c r="J109" i="13"/>
  <c r="I109" i="13"/>
  <c r="H109" i="13"/>
  <c r="J107" i="13"/>
  <c r="I107" i="13"/>
  <c r="H107" i="13"/>
  <c r="J104" i="13"/>
  <c r="I104" i="13"/>
  <c r="H104" i="13"/>
  <c r="N101" i="13"/>
  <c r="M101" i="13"/>
  <c r="L101" i="13"/>
  <c r="K101" i="13"/>
  <c r="J101" i="13"/>
  <c r="I101" i="13"/>
  <c r="H101" i="13"/>
  <c r="J103" i="13"/>
  <c r="I103" i="13"/>
  <c r="H103" i="13"/>
  <c r="J102" i="13"/>
  <c r="I102" i="13"/>
  <c r="H102" i="13"/>
  <c r="N113" i="13"/>
  <c r="M113" i="13"/>
  <c r="L113" i="13"/>
  <c r="K113" i="13"/>
  <c r="J113" i="13"/>
  <c r="I113" i="13"/>
  <c r="H113" i="13"/>
  <c r="N97" i="13"/>
  <c r="M97" i="13"/>
  <c r="L97" i="13"/>
  <c r="K97" i="13"/>
  <c r="J97" i="13"/>
  <c r="I97" i="13"/>
  <c r="H97" i="13"/>
  <c r="N96" i="13"/>
  <c r="M96" i="13"/>
  <c r="L96" i="13"/>
  <c r="K96" i="13"/>
  <c r="J96" i="13"/>
  <c r="I96" i="13"/>
  <c r="H96" i="13"/>
  <c r="N94" i="13"/>
  <c r="M94" i="13"/>
  <c r="L94" i="13"/>
  <c r="K94" i="13"/>
  <c r="J94" i="13"/>
  <c r="I94" i="13"/>
  <c r="H94" i="13"/>
  <c r="N92" i="13"/>
  <c r="M92" i="13"/>
  <c r="L92" i="13"/>
  <c r="K92" i="13"/>
  <c r="J92" i="13"/>
  <c r="I92" i="13"/>
  <c r="H92" i="13"/>
  <c r="N88" i="13"/>
  <c r="M88" i="13"/>
  <c r="L88" i="13"/>
  <c r="K88" i="13"/>
  <c r="J88" i="13"/>
  <c r="I88" i="13"/>
  <c r="H88" i="13"/>
  <c r="N93" i="13"/>
  <c r="M93" i="13"/>
  <c r="L93" i="13"/>
  <c r="K93" i="13"/>
  <c r="J93" i="13"/>
  <c r="I93" i="13"/>
  <c r="H93" i="13"/>
  <c r="N89" i="13"/>
  <c r="M89" i="13"/>
  <c r="L89" i="13"/>
  <c r="K89" i="13"/>
  <c r="J89" i="13"/>
  <c r="I89" i="13"/>
  <c r="H89" i="13"/>
  <c r="N87" i="13"/>
  <c r="M87" i="13"/>
  <c r="L87" i="13"/>
  <c r="K87" i="13"/>
  <c r="J87" i="13"/>
  <c r="I87" i="13"/>
  <c r="H87" i="13"/>
  <c r="N91" i="13"/>
  <c r="M91" i="13"/>
  <c r="L91" i="13"/>
  <c r="K91" i="13"/>
  <c r="J91" i="13"/>
  <c r="I91" i="13"/>
  <c r="H91" i="13"/>
  <c r="L82" i="13"/>
  <c r="H82" i="13"/>
  <c r="L80" i="13"/>
  <c r="H80" i="13"/>
  <c r="N79" i="13"/>
  <c r="M79" i="13"/>
  <c r="L79" i="13"/>
  <c r="K79" i="13"/>
  <c r="J79" i="13"/>
  <c r="H79" i="13"/>
  <c r="N697" i="13"/>
  <c r="M697" i="13"/>
  <c r="H697" i="13"/>
  <c r="H78" i="13"/>
  <c r="N77" i="13"/>
  <c r="M77" i="13"/>
  <c r="L77" i="13"/>
  <c r="K77" i="13"/>
  <c r="J77" i="13"/>
  <c r="H77" i="13"/>
  <c r="H76" i="13"/>
  <c r="N75" i="13"/>
  <c r="M75" i="13"/>
  <c r="L75" i="13"/>
  <c r="K75" i="13"/>
  <c r="J75" i="13"/>
  <c r="H75" i="13"/>
  <c r="N74" i="13"/>
  <c r="M74" i="13"/>
  <c r="L74" i="13"/>
  <c r="K74" i="13"/>
  <c r="J74" i="13"/>
  <c r="H74" i="13"/>
  <c r="N73" i="13"/>
  <c r="M73" i="13"/>
  <c r="L73" i="13"/>
  <c r="K73" i="13"/>
  <c r="J73" i="13"/>
  <c r="H73" i="13"/>
  <c r="N72" i="13"/>
  <c r="M72" i="13"/>
  <c r="L72" i="13"/>
  <c r="K72" i="13"/>
  <c r="J72" i="13"/>
  <c r="H72" i="13"/>
  <c r="N71" i="13"/>
  <c r="M71" i="13"/>
  <c r="L71" i="13"/>
  <c r="K71" i="13"/>
  <c r="J71" i="13"/>
  <c r="I71" i="13"/>
  <c r="H71" i="13"/>
  <c r="H70" i="13"/>
  <c r="N68" i="13"/>
  <c r="M68" i="13"/>
  <c r="L68" i="13"/>
  <c r="K68" i="13"/>
  <c r="J68" i="13"/>
  <c r="I68" i="13"/>
  <c r="H68" i="13"/>
  <c r="N64" i="13"/>
  <c r="M64" i="13"/>
  <c r="N63" i="13"/>
  <c r="M63" i="13"/>
  <c r="L63" i="13"/>
  <c r="H63" i="13"/>
  <c r="H58" i="13"/>
  <c r="H57" i="13"/>
  <c r="N56" i="13"/>
  <c r="M56" i="13"/>
  <c r="L56" i="13"/>
  <c r="K56" i="13"/>
  <c r="H56" i="13"/>
  <c r="I55" i="13"/>
  <c r="H55" i="13"/>
  <c r="N51" i="13"/>
  <c r="M51" i="13"/>
  <c r="L51" i="13"/>
  <c r="H51" i="13"/>
  <c r="N53" i="13"/>
  <c r="M53" i="13"/>
  <c r="L53" i="13"/>
  <c r="K53" i="13"/>
  <c r="J53" i="13"/>
  <c r="I53" i="13"/>
  <c r="H53" i="13"/>
  <c r="H61" i="13"/>
  <c r="H59" i="13"/>
  <c r="K43" i="13"/>
  <c r="J43" i="13"/>
  <c r="I43" i="13"/>
  <c r="H43" i="13"/>
  <c r="J48" i="13"/>
  <c r="I48" i="13"/>
  <c r="H48" i="13"/>
  <c r="N47" i="13"/>
  <c r="M47" i="13"/>
  <c r="L47" i="13"/>
  <c r="J47" i="13"/>
  <c r="I47" i="13"/>
  <c r="H47" i="13"/>
  <c r="K453" i="13"/>
  <c r="J45" i="13"/>
  <c r="I45" i="13"/>
  <c r="H45" i="13"/>
  <c r="J44" i="13"/>
  <c r="I44" i="13"/>
  <c r="H44" i="13"/>
  <c r="N35" i="13"/>
  <c r="M35" i="13"/>
  <c r="L35" i="13"/>
  <c r="K35" i="13"/>
  <c r="J35" i="13"/>
  <c r="I35" i="13"/>
  <c r="H35" i="13"/>
  <c r="J41" i="13"/>
  <c r="I41" i="13"/>
  <c r="H41" i="13"/>
  <c r="J39" i="13"/>
  <c r="I39" i="13"/>
  <c r="H39" i="13"/>
  <c r="N46" i="13"/>
  <c r="M46" i="13"/>
  <c r="L46" i="13"/>
  <c r="K46" i="13"/>
  <c r="J46" i="13"/>
  <c r="I46" i="13"/>
  <c r="H46" i="13"/>
  <c r="J38" i="13"/>
  <c r="I38" i="13"/>
  <c r="H38" i="13"/>
  <c r="J36" i="13"/>
  <c r="I36" i="13"/>
  <c r="H36" i="13"/>
  <c r="N34" i="13"/>
  <c r="M34" i="13"/>
  <c r="J34" i="13"/>
  <c r="I34" i="13"/>
  <c r="H34" i="13"/>
  <c r="N27" i="13"/>
  <c r="M27" i="13"/>
  <c r="L27" i="13"/>
  <c r="K27" i="13"/>
  <c r="J27" i="13"/>
  <c r="I27" i="13"/>
  <c r="H27" i="13"/>
  <c r="N31" i="13"/>
  <c r="M31" i="13"/>
  <c r="L31" i="13"/>
  <c r="J31" i="13"/>
  <c r="I31" i="13"/>
  <c r="H31" i="13"/>
  <c r="N26" i="13"/>
  <c r="M26" i="13"/>
  <c r="L26" i="13"/>
  <c r="K26" i="13"/>
  <c r="J26" i="13"/>
  <c r="I26" i="13"/>
  <c r="H26" i="13"/>
  <c r="N28" i="13"/>
  <c r="M28" i="13"/>
  <c r="L28" i="13"/>
  <c r="K28" i="13"/>
  <c r="J28" i="13"/>
  <c r="I28" i="13"/>
  <c r="H28" i="13"/>
  <c r="N32" i="13"/>
  <c r="M32" i="13"/>
  <c r="L32" i="13"/>
  <c r="K32" i="13"/>
  <c r="J32" i="13"/>
  <c r="I32" i="13"/>
  <c r="H32" i="13"/>
  <c r="N25" i="13"/>
  <c r="M25" i="13"/>
  <c r="L25" i="13"/>
  <c r="K25" i="13"/>
  <c r="J25" i="13"/>
  <c r="I25" i="13"/>
  <c r="H25" i="13"/>
  <c r="N24" i="13"/>
  <c r="M24" i="13"/>
  <c r="L24" i="13"/>
  <c r="K24" i="13"/>
  <c r="J24" i="13"/>
  <c r="I24" i="13"/>
  <c r="H24" i="13"/>
  <c r="N21" i="13"/>
  <c r="M21" i="13"/>
  <c r="L21" i="13"/>
  <c r="K21" i="13"/>
  <c r="J21" i="13"/>
  <c r="H21" i="13"/>
  <c r="N20" i="13"/>
  <c r="M20" i="13"/>
  <c r="L20" i="13"/>
  <c r="K20" i="13"/>
  <c r="J20" i="13"/>
  <c r="H20" i="13"/>
  <c r="N19" i="13"/>
  <c r="M19" i="13"/>
  <c r="L19" i="13"/>
  <c r="K19" i="13"/>
  <c r="J19" i="13"/>
  <c r="H19" i="13"/>
  <c r="N18" i="13"/>
  <c r="L18" i="13"/>
  <c r="H18" i="13"/>
  <c r="H16" i="13"/>
  <c r="H15" i="13"/>
  <c r="H13" i="13"/>
  <c r="N12" i="13"/>
  <c r="M12" i="13"/>
  <c r="L12" i="13"/>
  <c r="K12" i="13"/>
  <c r="J12" i="13"/>
  <c r="H12" i="13"/>
  <c r="N11" i="13"/>
  <c r="M11" i="13"/>
  <c r="L11" i="13"/>
  <c r="K11" i="13"/>
  <c r="J11" i="13"/>
  <c r="H11" i="13"/>
  <c r="H10" i="13"/>
  <c r="N7" i="13"/>
  <c r="M7" i="13"/>
  <c r="L7" i="13"/>
  <c r="K7" i="13"/>
  <c r="J7" i="13"/>
  <c r="H7" i="13"/>
  <c r="A1614" i="13"/>
  <c r="A1612" i="13"/>
  <c r="A1606" i="13"/>
  <c r="A1601" i="13"/>
  <c r="A1609" i="13"/>
  <c r="A1607" i="13"/>
  <c r="A1605" i="13"/>
  <c r="A1599" i="13"/>
  <c r="A990" i="13"/>
  <c r="A1593" i="13"/>
  <c r="A1596" i="13"/>
  <c r="A1594" i="13"/>
  <c r="A1592" i="13"/>
  <c r="A1595" i="13"/>
  <c r="A1590" i="13"/>
  <c r="A1587" i="13"/>
  <c r="A1586" i="13"/>
  <c r="A1585" i="13"/>
  <c r="A1584" i="13"/>
  <c r="A1583" i="13"/>
  <c r="A1578" i="13"/>
  <c r="A1581" i="13"/>
  <c r="A1576" i="13"/>
  <c r="A1580" i="13"/>
  <c r="A1572" i="13"/>
  <c r="A1579" i="13"/>
  <c r="A1577" i="13"/>
  <c r="A1575" i="13"/>
  <c r="A1574" i="13"/>
  <c r="A1568" i="13"/>
  <c r="A1567" i="13"/>
  <c r="A1613" i="13"/>
  <c r="A1565" i="13"/>
  <c r="A1564" i="13"/>
  <c r="A1563" i="13"/>
  <c r="A1562" i="13"/>
  <c r="A1560" i="13"/>
  <c r="A1558" i="13"/>
  <c r="A1557" i="13"/>
  <c r="A1556" i="13"/>
  <c r="A885" i="13"/>
  <c r="A1555" i="13"/>
  <c r="A1551" i="13"/>
  <c r="A1550" i="13"/>
  <c r="A1546" i="13"/>
  <c r="A1545" i="13"/>
  <c r="A1544" i="13"/>
  <c r="A1542" i="13"/>
  <c r="A1539" i="13"/>
  <c r="A1538" i="13"/>
  <c r="A1536" i="13"/>
  <c r="A1534" i="13"/>
  <c r="A1535" i="13"/>
  <c r="A1533" i="13"/>
  <c r="A1532" i="13"/>
  <c r="A1528" i="13"/>
  <c r="A1527" i="13"/>
  <c r="A1526" i="13"/>
  <c r="A1525" i="13"/>
  <c r="A1523" i="13"/>
  <c r="A1521" i="13"/>
  <c r="A1519" i="13"/>
  <c r="A1518" i="13"/>
  <c r="A1517" i="13"/>
  <c r="A1516" i="13"/>
  <c r="A1515" i="13"/>
  <c r="A1509" i="13"/>
  <c r="A1506" i="13"/>
  <c r="A1504" i="13"/>
  <c r="A1507" i="13"/>
  <c r="A1502" i="13"/>
  <c r="A1508" i="13"/>
  <c r="A501" i="13"/>
  <c r="A1503" i="13"/>
  <c r="A1505" i="13"/>
  <c r="A1497" i="13"/>
  <c r="A1496" i="13"/>
  <c r="A1495" i="13"/>
  <c r="A1492" i="13"/>
  <c r="A1499" i="13"/>
  <c r="A1491" i="13"/>
  <c r="A1490" i="13"/>
  <c r="A1487" i="13"/>
  <c r="A616" i="13"/>
  <c r="A1482" i="13"/>
  <c r="A1479" i="13"/>
  <c r="A1474" i="13"/>
  <c r="A1467" i="13"/>
  <c r="A1471" i="13"/>
  <c r="A1469" i="13"/>
  <c r="A1466" i="13"/>
  <c r="A1462" i="13"/>
  <c r="A1461" i="13"/>
  <c r="A1460" i="13"/>
  <c r="A1459" i="13"/>
  <c r="A1458" i="13"/>
  <c r="A1455" i="13"/>
  <c r="A1454" i="13"/>
  <c r="A1453" i="13"/>
  <c r="A1452" i="13"/>
  <c r="A1451" i="13"/>
  <c r="A1450" i="13"/>
  <c r="A1449" i="13"/>
  <c r="A1447" i="13"/>
  <c r="A1444" i="13"/>
  <c r="A1440" i="13"/>
  <c r="A1442" i="13"/>
  <c r="A1443" i="13"/>
  <c r="A1438" i="13"/>
  <c r="A1441" i="13"/>
  <c r="A1439" i="13"/>
  <c r="A1436" i="13"/>
  <c r="A1435" i="13"/>
  <c r="A1434" i="13"/>
  <c r="A1433" i="13"/>
  <c r="A1432" i="13"/>
  <c r="A1430" i="13"/>
  <c r="A1429" i="13"/>
  <c r="A1428" i="13"/>
  <c r="A1426" i="13"/>
  <c r="A1425" i="13"/>
  <c r="A1424" i="13"/>
  <c r="A1422" i="13"/>
  <c r="A1421" i="13"/>
  <c r="A1419" i="13"/>
  <c r="A1418" i="13"/>
  <c r="A1414" i="13"/>
  <c r="A1403" i="13"/>
  <c r="A1007" i="13"/>
  <c r="A1405" i="13"/>
  <c r="A1404" i="13"/>
  <c r="A672" i="13"/>
  <c r="A1402" i="13"/>
  <c r="A1407" i="13"/>
  <c r="A1406" i="13"/>
  <c r="A1401" i="13"/>
  <c r="A1400" i="13"/>
  <c r="A1076" i="13"/>
  <c r="A1392" i="13"/>
  <c r="A996" i="13"/>
  <c r="A1395" i="13"/>
  <c r="A1398" i="13"/>
  <c r="A1382" i="13"/>
  <c r="A654" i="13"/>
  <c r="A1393" i="13"/>
  <c r="A1390" i="13"/>
  <c r="A1387" i="13"/>
  <c r="A1384" i="13"/>
  <c r="A1383" i="13"/>
  <c r="A1381" i="13"/>
  <c r="A227" i="13"/>
  <c r="A1374" i="13"/>
  <c r="A1379" i="13"/>
  <c r="A1376" i="13"/>
  <c r="A1371" i="13"/>
  <c r="A1373" i="13"/>
  <c r="A1372" i="13"/>
  <c r="A1375" i="13"/>
  <c r="A1369" i="13"/>
  <c r="A561" i="13"/>
  <c r="A629" i="13"/>
  <c r="A977" i="13"/>
  <c r="A1368" i="13"/>
  <c r="A1365" i="13"/>
  <c r="A1364" i="13"/>
  <c r="A1361" i="13"/>
  <c r="A1360" i="13"/>
  <c r="A1359" i="13"/>
  <c r="A555" i="13"/>
  <c r="A1356" i="13"/>
  <c r="A1355" i="13"/>
  <c r="A1354" i="13"/>
  <c r="A1351" i="13"/>
  <c r="A1345" i="13"/>
  <c r="A1344" i="13"/>
  <c r="A1342" i="13"/>
  <c r="A1340" i="13"/>
  <c r="A1339" i="13"/>
  <c r="A1338" i="13"/>
  <c r="A1337" i="13"/>
  <c r="A1336" i="13"/>
  <c r="A1335" i="13"/>
  <c r="A1334" i="13"/>
  <c r="A1332" i="13"/>
  <c r="A1331" i="13"/>
  <c r="A1330" i="13"/>
  <c r="A1329" i="13"/>
  <c r="A1328" i="13"/>
  <c r="A1327" i="13"/>
  <c r="A1326" i="13"/>
  <c r="A1324" i="13"/>
  <c r="A1318" i="13"/>
  <c r="A1320" i="13"/>
  <c r="A1319" i="13"/>
  <c r="A1317" i="13"/>
  <c r="A1316" i="13"/>
  <c r="A1321" i="13"/>
  <c r="A1322" i="13"/>
  <c r="A1309" i="13"/>
  <c r="A1307" i="13"/>
  <c r="A1303" i="13"/>
  <c r="A1308" i="13"/>
  <c r="A1305" i="13"/>
  <c r="A1306" i="13"/>
  <c r="A1310" i="13"/>
  <c r="A1304" i="13"/>
  <c r="A1301" i="13"/>
  <c r="A1300" i="13"/>
  <c r="A1299" i="13"/>
  <c r="A1297" i="13"/>
  <c r="A1296" i="13"/>
  <c r="A1295" i="13"/>
  <c r="A1294" i="13"/>
  <c r="A1292" i="13"/>
  <c r="A1290" i="13"/>
  <c r="A1288" i="13"/>
  <c r="A1228" i="13"/>
  <c r="A1278" i="13"/>
  <c r="A1277" i="13"/>
  <c r="A1274" i="13"/>
  <c r="A1268" i="13"/>
  <c r="A1269" i="13"/>
  <c r="A1271" i="13"/>
  <c r="A602" i="13"/>
  <c r="A1275" i="13"/>
  <c r="A1261" i="13"/>
  <c r="A1265" i="13"/>
  <c r="A1262" i="13"/>
  <c r="A1260" i="13"/>
  <c r="A1259" i="13"/>
  <c r="A1258" i="13"/>
  <c r="A1255" i="13"/>
  <c r="A1253" i="13"/>
  <c r="A589" i="13"/>
  <c r="A1250" i="13"/>
  <c r="A1252" i="13"/>
  <c r="A1251" i="13"/>
  <c r="A1249" i="13"/>
  <c r="A1248" i="13"/>
  <c r="A1247" i="13"/>
  <c r="A160" i="13"/>
  <c r="A1241" i="13"/>
  <c r="A1245" i="13"/>
  <c r="A1238" i="13"/>
  <c r="A1243" i="13"/>
  <c r="A1240" i="13"/>
  <c r="A1234" i="13"/>
  <c r="A1231" i="13"/>
  <c r="A1235" i="13"/>
  <c r="A1227" i="13"/>
  <c r="A1226" i="13"/>
  <c r="A1224" i="13"/>
  <c r="A1233" i="13"/>
  <c r="A1219" i="13"/>
  <c r="A1222" i="13"/>
  <c r="A1279" i="13"/>
  <c r="A1220" i="13"/>
  <c r="A1216" i="13"/>
  <c r="A1215" i="13"/>
  <c r="A1211" i="13"/>
  <c r="A1210" i="13"/>
  <c r="A1166" i="13"/>
  <c r="A1207" i="13"/>
  <c r="A1203" i="13"/>
  <c r="A1206" i="13"/>
  <c r="A1205" i="13"/>
  <c r="A1208" i="13"/>
  <c r="A1201" i="13"/>
  <c r="A1196" i="13"/>
  <c r="A1195" i="13"/>
  <c r="A1194" i="13"/>
  <c r="A1193" i="13"/>
  <c r="A1192" i="13"/>
  <c r="A1060" i="13"/>
  <c r="A1191" i="13"/>
  <c r="A1188" i="13"/>
  <c r="A1186" i="13"/>
  <c r="A1183" i="13"/>
  <c r="A1185" i="13"/>
  <c r="A1184" i="13"/>
  <c r="A1182" i="13"/>
  <c r="A1177" i="13"/>
  <c r="A1176" i="13"/>
  <c r="A1179" i="13"/>
  <c r="A1172" i="13"/>
  <c r="A1174" i="13"/>
  <c r="A1173" i="13"/>
  <c r="A1171" i="13"/>
  <c r="A1178" i="13"/>
  <c r="A1047" i="13"/>
  <c r="A1180" i="13"/>
  <c r="A1169" i="13"/>
  <c r="A1164" i="13"/>
  <c r="A1167" i="13"/>
  <c r="A1162" i="13"/>
  <c r="A1161" i="13"/>
  <c r="A1159" i="13"/>
  <c r="A1022" i="13"/>
  <c r="A1155" i="13"/>
  <c r="A1154" i="13"/>
  <c r="A1152" i="13"/>
  <c r="A1151" i="13"/>
  <c r="A1014" i="13"/>
  <c r="A1013" i="13"/>
  <c r="A1002" i="13"/>
  <c r="A1009" i="13"/>
  <c r="A1006" i="13"/>
  <c r="A1000" i="13"/>
  <c r="A1005" i="13"/>
  <c r="A1004" i="13"/>
  <c r="A1008" i="13"/>
  <c r="A998" i="13"/>
  <c r="A997" i="13"/>
  <c r="A995" i="13"/>
  <c r="A994" i="13"/>
  <c r="A992" i="13"/>
  <c r="A993" i="13"/>
  <c r="A988" i="13"/>
  <c r="A987" i="13"/>
  <c r="A985" i="13"/>
  <c r="A984" i="13"/>
  <c r="A982" i="13"/>
  <c r="A981" i="13"/>
  <c r="A978" i="13"/>
  <c r="A969" i="13"/>
  <c r="A976" i="13"/>
  <c r="A974" i="13"/>
  <c r="A973" i="13"/>
  <c r="A972" i="13"/>
  <c r="A1573" i="13"/>
  <c r="A971" i="13"/>
  <c r="A970" i="13"/>
  <c r="A967" i="13"/>
  <c r="A966" i="13"/>
  <c r="A965" i="13"/>
  <c r="A964" i="13"/>
  <c r="A962" i="13"/>
  <c r="A961" i="13"/>
  <c r="A960" i="13"/>
  <c r="A959" i="13"/>
  <c r="A1031" i="13"/>
  <c r="A957" i="13"/>
  <c r="A956" i="13"/>
  <c r="A955" i="13"/>
  <c r="A953" i="13"/>
  <c r="A614" i="13"/>
  <c r="A948" i="13"/>
  <c r="A947" i="13"/>
  <c r="A943" i="13"/>
  <c r="A1603" i="13"/>
  <c r="A940" i="13"/>
  <c r="A939" i="13"/>
  <c r="A942" i="13"/>
  <c r="A941" i="13"/>
  <c r="A938" i="13"/>
  <c r="A937" i="13"/>
  <c r="A929" i="13"/>
  <c r="A925" i="13"/>
  <c r="A920" i="13"/>
  <c r="A933" i="13"/>
  <c r="A931" i="13"/>
  <c r="A934" i="13"/>
  <c r="A928" i="13"/>
  <c r="A927" i="13"/>
  <c r="A919" i="13"/>
  <c r="A918" i="13"/>
  <c r="A915" i="13"/>
  <c r="A917" i="13"/>
  <c r="A916" i="13"/>
  <c r="A914" i="13"/>
  <c r="A912" i="13"/>
  <c r="A909" i="13"/>
  <c r="A907" i="13"/>
  <c r="A911" i="13"/>
  <c r="A906" i="13"/>
  <c r="A904" i="13"/>
  <c r="A908" i="13"/>
  <c r="A901" i="13"/>
  <c r="A899" i="13"/>
  <c r="A898" i="13"/>
  <c r="A896" i="13"/>
  <c r="A895" i="13"/>
  <c r="A891" i="13"/>
  <c r="A890" i="13"/>
  <c r="A888" i="13"/>
  <c r="A887" i="13"/>
  <c r="A1552" i="13"/>
  <c r="A881" i="13"/>
  <c r="A876" i="13"/>
  <c r="A875" i="13"/>
  <c r="A868" i="13"/>
  <c r="A864" i="13"/>
  <c r="A862" i="13"/>
  <c r="A1072" i="13"/>
  <c r="A861" i="13"/>
  <c r="A859" i="13"/>
  <c r="A872" i="13"/>
  <c r="A866" i="13"/>
  <c r="A865" i="13"/>
  <c r="A856" i="13"/>
  <c r="A850" i="13"/>
  <c r="A855" i="13"/>
  <c r="A725" i="13"/>
  <c r="A854" i="13"/>
  <c r="A853" i="13"/>
  <c r="A857" i="13"/>
  <c r="A848" i="13"/>
  <c r="A846" i="13"/>
  <c r="A845" i="13"/>
  <c r="A843" i="13"/>
  <c r="A842" i="13"/>
  <c r="A839" i="13"/>
  <c r="A838" i="13"/>
  <c r="A837" i="13"/>
  <c r="A836" i="13"/>
  <c r="A835" i="13"/>
  <c r="A834" i="13"/>
  <c r="A833" i="13"/>
  <c r="A832" i="13"/>
  <c r="A831" i="13"/>
  <c r="A828" i="13"/>
  <c r="A874" i="13"/>
  <c r="A826" i="13"/>
  <c r="A825" i="13"/>
  <c r="A823" i="13"/>
  <c r="A819" i="13"/>
  <c r="A818" i="13"/>
  <c r="A416" i="13"/>
  <c r="A814" i="13"/>
  <c r="A809" i="13"/>
  <c r="A798" i="13"/>
  <c r="A804" i="13"/>
  <c r="A800" i="13"/>
  <c r="A799" i="13"/>
  <c r="A803" i="13"/>
  <c r="A797" i="13"/>
  <c r="A802" i="13"/>
  <c r="A801" i="13"/>
  <c r="A805" i="13"/>
  <c r="A795" i="13"/>
  <c r="A790" i="13"/>
  <c r="A789" i="13"/>
  <c r="A786" i="13"/>
  <c r="A784" i="13"/>
  <c r="A779" i="13"/>
  <c r="A791" i="13"/>
  <c r="A783" i="13"/>
  <c r="A782" i="13"/>
  <c r="A781" i="13"/>
  <c r="A778" i="13"/>
  <c r="A771" i="13"/>
  <c r="A769" i="13"/>
  <c r="A773" i="13"/>
  <c r="A765" i="13"/>
  <c r="A772" i="13"/>
  <c r="A770" i="13"/>
  <c r="A768" i="13"/>
  <c r="A761" i="13"/>
  <c r="A759" i="13"/>
  <c r="A758" i="13"/>
  <c r="A757" i="13"/>
  <c r="A755" i="13"/>
  <c r="A1032" i="13"/>
  <c r="A754" i="13"/>
  <c r="A753" i="13"/>
  <c r="A762" i="13"/>
  <c r="A1030" i="13"/>
  <c r="A749" i="13"/>
  <c r="A748" i="13"/>
  <c r="A745" i="13"/>
  <c r="A1018" i="13"/>
  <c r="A740" i="13"/>
  <c r="A863" i="13"/>
  <c r="A735" i="13"/>
  <c r="A597" i="13"/>
  <c r="A733" i="13"/>
  <c r="A732" i="13"/>
  <c r="A731" i="13"/>
  <c r="A728" i="13"/>
  <c r="A852" i="13"/>
  <c r="A723" i="13"/>
  <c r="A727" i="13"/>
  <c r="A726" i="13"/>
  <c r="A722" i="13"/>
  <c r="A724" i="13"/>
  <c r="A729" i="13"/>
  <c r="A717" i="13"/>
  <c r="A1513" i="13"/>
  <c r="A714" i="13"/>
  <c r="A170" i="13"/>
  <c r="A713" i="13"/>
  <c r="A709" i="13"/>
  <c r="A708" i="13"/>
  <c r="A707" i="13"/>
  <c r="A706" i="13"/>
  <c r="A705" i="13"/>
  <c r="A704" i="13"/>
  <c r="A1102" i="13"/>
  <c r="A699" i="13"/>
  <c r="A695" i="13"/>
  <c r="A694" i="13"/>
  <c r="A81" i="13"/>
  <c r="A693" i="13"/>
  <c r="A688" i="13"/>
  <c r="A1023" i="13"/>
  <c r="A686" i="13"/>
  <c r="A684" i="13"/>
  <c r="A678" i="13"/>
  <c r="A677" i="13"/>
  <c r="A673" i="13"/>
  <c r="A666" i="13"/>
  <c r="A671" i="13"/>
  <c r="A670" i="13"/>
  <c r="A664" i="13"/>
  <c r="A669" i="13"/>
  <c r="A665" i="13"/>
  <c r="A662" i="13"/>
  <c r="A656" i="13"/>
  <c r="A655" i="13"/>
  <c r="A653" i="13"/>
  <c r="A1187" i="13"/>
  <c r="A647" i="13"/>
  <c r="A646" i="13"/>
  <c r="A645" i="13"/>
  <c r="A1514" i="13"/>
  <c r="A644" i="13"/>
  <c r="A650" i="13"/>
  <c r="A648" i="13"/>
  <c r="A1315" i="13"/>
  <c r="A642" i="13"/>
  <c r="A641" i="13"/>
  <c r="A640" i="13"/>
  <c r="A636" i="13"/>
  <c r="A638" i="13"/>
  <c r="A637" i="13"/>
  <c r="A633" i="13"/>
  <c r="A631" i="13"/>
  <c r="A630" i="13"/>
  <c r="A496" i="13"/>
  <c r="A626" i="13"/>
  <c r="A625" i="13"/>
  <c r="A624" i="13"/>
  <c r="A623" i="13"/>
  <c r="A621" i="13"/>
  <c r="A620" i="13"/>
  <c r="A618" i="13"/>
  <c r="A617" i="13"/>
  <c r="A613" i="13"/>
  <c r="A952" i="13"/>
  <c r="A1081" i="13"/>
  <c r="A1080" i="13"/>
  <c r="A195" i="13"/>
  <c r="A1077" i="13"/>
  <c r="A1071" i="13"/>
  <c r="A1202" i="13"/>
  <c r="A1074" i="13"/>
  <c r="A1075" i="13"/>
  <c r="A1061" i="13"/>
  <c r="A1065" i="13"/>
  <c r="A1050" i="13"/>
  <c r="A1064" i="13"/>
  <c r="A1063" i="13"/>
  <c r="A1062" i="13"/>
  <c r="A1058" i="13"/>
  <c r="A1190" i="13"/>
  <c r="A1051" i="13"/>
  <c r="A1057" i="13"/>
  <c r="A1055" i="13"/>
  <c r="A1053" i="13"/>
  <c r="A1052" i="13"/>
  <c r="A1042" i="13"/>
  <c r="A1048" i="13"/>
  <c r="A1043" i="13"/>
  <c r="A1242" i="13"/>
  <c r="A1377" i="13"/>
  <c r="A766" i="13"/>
  <c r="A1039" i="13"/>
  <c r="A1041" i="13"/>
  <c r="A1040" i="13"/>
  <c r="A1037" i="13"/>
  <c r="A1036" i="13"/>
  <c r="A1033" i="13"/>
  <c r="A1163" i="13"/>
  <c r="A1029" i="13"/>
  <c r="A1024" i="13"/>
  <c r="A682" i="13"/>
  <c r="A607" i="13"/>
  <c r="A603" i="13"/>
  <c r="A599" i="13"/>
  <c r="A601" i="13"/>
  <c r="A734" i="13"/>
  <c r="A600" i="13"/>
  <c r="A598" i="13"/>
  <c r="A593" i="13"/>
  <c r="A592" i="13"/>
  <c r="A591" i="13"/>
  <c r="A590" i="13"/>
  <c r="A588" i="13"/>
  <c r="A595" i="13"/>
  <c r="A580" i="13"/>
  <c r="A586" i="13"/>
  <c r="A584" i="13"/>
  <c r="A581" i="13"/>
  <c r="A583" i="13"/>
  <c r="A579" i="13"/>
  <c r="A576" i="13"/>
  <c r="A572" i="13"/>
  <c r="A571" i="13"/>
  <c r="A570" i="13"/>
  <c r="A569" i="13"/>
  <c r="A1239" i="13"/>
  <c r="A568" i="13"/>
  <c r="A567" i="13"/>
  <c r="A565" i="13"/>
  <c r="A564" i="13"/>
  <c r="A563" i="13"/>
  <c r="A558" i="13"/>
  <c r="A557" i="13"/>
  <c r="A554" i="13"/>
  <c r="A552" i="13"/>
  <c r="A551" i="13"/>
  <c r="A1289" i="13"/>
  <c r="A549" i="13"/>
  <c r="A548" i="13"/>
  <c r="A546" i="13"/>
  <c r="A1352" i="13"/>
  <c r="A545" i="13"/>
  <c r="A542" i="13"/>
  <c r="A540" i="13"/>
  <c r="A534" i="13"/>
  <c r="A537" i="13"/>
  <c r="A533" i="13"/>
  <c r="A536" i="13"/>
  <c r="A531" i="13"/>
  <c r="A532" i="13"/>
  <c r="A530" i="13"/>
  <c r="A528" i="13"/>
  <c r="A527" i="13"/>
  <c r="A526" i="13"/>
  <c r="A525" i="13"/>
  <c r="A512" i="13"/>
  <c r="A524" i="13"/>
  <c r="A523" i="13"/>
  <c r="A521" i="13"/>
  <c r="A519" i="13"/>
  <c r="A517" i="13"/>
  <c r="A516" i="13"/>
  <c r="A515" i="13"/>
  <c r="A514" i="13"/>
  <c r="A513" i="13"/>
  <c r="A509" i="13"/>
  <c r="A508" i="13"/>
  <c r="A507" i="13"/>
  <c r="A505" i="13"/>
  <c r="A504" i="13"/>
  <c r="A498" i="13"/>
  <c r="A497" i="13"/>
  <c r="A495" i="13"/>
  <c r="A493" i="13"/>
  <c r="A492" i="13"/>
  <c r="A491" i="13"/>
  <c r="A490" i="13"/>
  <c r="A489" i="13"/>
  <c r="A488" i="13"/>
  <c r="A484" i="13"/>
  <c r="A482" i="13"/>
  <c r="A481" i="13"/>
  <c r="A1486" i="13"/>
  <c r="A478" i="13"/>
  <c r="A472" i="13"/>
  <c r="A471" i="13"/>
  <c r="A466" i="13"/>
  <c r="A465" i="13"/>
  <c r="A460" i="13"/>
  <c r="A464" i="13"/>
  <c r="A463" i="13"/>
  <c r="A461" i="13"/>
  <c r="A459" i="13"/>
  <c r="A54" i="13"/>
  <c r="A451" i="13"/>
  <c r="A457" i="13"/>
  <c r="A456" i="13"/>
  <c r="A455" i="13"/>
  <c r="A454" i="13"/>
  <c r="A446" i="13"/>
  <c r="A445" i="13"/>
  <c r="A444" i="13"/>
  <c r="A443" i="13"/>
  <c r="A441" i="13"/>
  <c r="A436" i="13"/>
  <c r="A435" i="13"/>
  <c r="A438" i="13"/>
  <c r="A437" i="13"/>
  <c r="A433" i="13"/>
  <c r="A432" i="13"/>
  <c r="A430" i="13"/>
  <c r="A434" i="13"/>
  <c r="A431" i="13"/>
  <c r="A428" i="13"/>
  <c r="A427" i="13"/>
  <c r="A426" i="13"/>
  <c r="A425" i="13"/>
  <c r="A423" i="13"/>
  <c r="A421" i="13"/>
  <c r="A420" i="13"/>
  <c r="A418" i="13"/>
  <c r="A1090" i="13"/>
  <c r="A6" i="13"/>
  <c r="A414" i="13"/>
  <c r="A412" i="13"/>
  <c r="A404" i="13"/>
  <c r="A470" i="13"/>
  <c r="A355" i="13"/>
  <c r="A402" i="13"/>
  <c r="A399" i="13"/>
  <c r="A390" i="13"/>
  <c r="A398" i="13"/>
  <c r="A397" i="13"/>
  <c r="A392" i="13"/>
  <c r="A394" i="13"/>
  <c r="A393" i="13"/>
  <c r="A387" i="13"/>
  <c r="A386" i="13"/>
  <c r="A378" i="13"/>
  <c r="A385" i="13"/>
  <c r="A384" i="13"/>
  <c r="A381" i="13"/>
  <c r="A373" i="13"/>
  <c r="A379" i="13"/>
  <c r="A376" i="13"/>
  <c r="A375" i="13"/>
  <c r="A442" i="13"/>
  <c r="A372" i="13"/>
  <c r="A374" i="13"/>
  <c r="A367" i="13"/>
  <c r="A366" i="13"/>
  <c r="A365" i="13"/>
  <c r="A364" i="13"/>
  <c r="A363" i="13"/>
  <c r="A359" i="13"/>
  <c r="A358" i="13"/>
  <c r="A357" i="13"/>
  <c r="A356" i="13"/>
  <c r="A354" i="13"/>
  <c r="A353" i="13"/>
  <c r="A352" i="13"/>
  <c r="A350" i="13"/>
  <c r="A349" i="13"/>
  <c r="A346" i="13"/>
  <c r="A344" i="13"/>
  <c r="A343" i="13"/>
  <c r="A336" i="13"/>
  <c r="A335" i="13"/>
  <c r="A334" i="13"/>
  <c r="A333" i="13"/>
  <c r="A331" i="13"/>
  <c r="A327" i="13"/>
  <c r="A326" i="13"/>
  <c r="A325" i="13"/>
  <c r="A330" i="13"/>
  <c r="A324" i="13"/>
  <c r="A323" i="13"/>
  <c r="A322" i="13"/>
  <c r="A319" i="13"/>
  <c r="A317" i="13"/>
  <c r="A316" i="13"/>
  <c r="A315" i="13"/>
  <c r="A320" i="13"/>
  <c r="A314" i="13"/>
  <c r="A313" i="13"/>
  <c r="A309" i="13"/>
  <c r="A308" i="13"/>
  <c r="A306" i="13"/>
  <c r="A305" i="13"/>
  <c r="A304" i="13"/>
  <c r="A300" i="13"/>
  <c r="A298" i="13"/>
  <c r="A299" i="13"/>
  <c r="A291" i="13"/>
  <c r="A302" i="13"/>
  <c r="A301" i="13"/>
  <c r="A296" i="13"/>
  <c r="A292" i="13"/>
  <c r="A289" i="13"/>
  <c r="A286" i="13"/>
  <c r="A285" i="13"/>
  <c r="A284" i="13"/>
  <c r="A282" i="13"/>
  <c r="A281" i="13"/>
  <c r="A279" i="13"/>
  <c r="A277" i="13"/>
  <c r="A276" i="13"/>
  <c r="A275" i="13"/>
  <c r="A268" i="13"/>
  <c r="A258" i="13"/>
  <c r="A257" i="13"/>
  <c r="A261" i="13"/>
  <c r="A259" i="13"/>
  <c r="A256" i="13"/>
  <c r="A255" i="13"/>
  <c r="A264" i="13"/>
  <c r="A249" i="13"/>
  <c r="A250" i="13"/>
  <c r="A248" i="13"/>
  <c r="A247" i="13"/>
  <c r="A253" i="13"/>
  <c r="A244" i="13"/>
  <c r="A242" i="13"/>
  <c r="A238" i="13"/>
  <c r="A236" i="13"/>
  <c r="A235" i="13"/>
  <c r="A233" i="13"/>
  <c r="A230" i="13"/>
  <c r="A229" i="13"/>
  <c r="A226" i="13"/>
  <c r="A225" i="13"/>
  <c r="A228" i="13"/>
  <c r="A231" i="13"/>
  <c r="A222" i="13"/>
  <c r="A221" i="13"/>
  <c r="A220" i="13"/>
  <c r="A219" i="13"/>
  <c r="A218" i="13"/>
  <c r="A216" i="13"/>
  <c r="A215" i="13"/>
  <c r="A223" i="13"/>
  <c r="A212" i="13"/>
  <c r="A211" i="13"/>
  <c r="A210" i="13"/>
  <c r="A208" i="13"/>
  <c r="A205" i="13"/>
  <c r="A200" i="13"/>
  <c r="A199" i="13"/>
  <c r="A194" i="13"/>
  <c r="A188" i="13"/>
  <c r="A193" i="13"/>
  <c r="A191" i="13"/>
  <c r="A190" i="13"/>
  <c r="A185" i="13"/>
  <c r="A173" i="13"/>
  <c r="A182" i="13"/>
  <c r="A181" i="13"/>
  <c r="A180" i="13"/>
  <c r="A184" i="13"/>
  <c r="A179" i="13"/>
  <c r="A176" i="13"/>
  <c r="A175" i="13"/>
  <c r="A171" i="13"/>
  <c r="A716" i="13"/>
  <c r="A169" i="13"/>
  <c r="A168" i="13"/>
  <c r="A172" i="13"/>
  <c r="A164" i="13"/>
  <c r="A165" i="13"/>
  <c r="A162" i="13"/>
  <c r="A502" i="13"/>
  <c r="A159" i="13"/>
  <c r="A158" i="13"/>
  <c r="A163" i="13"/>
  <c r="A161" i="13"/>
  <c r="A155" i="13"/>
  <c r="A154" i="13"/>
  <c r="A151" i="13"/>
  <c r="A150" i="13"/>
  <c r="A149" i="13"/>
  <c r="A147" i="13"/>
  <c r="A146" i="13"/>
  <c r="A1218" i="13"/>
  <c r="A144" i="13"/>
  <c r="A143" i="13"/>
  <c r="A141" i="13"/>
  <c r="A206" i="13"/>
  <c r="A1019" i="13"/>
  <c r="A138" i="13"/>
  <c r="A1146" i="13"/>
  <c r="A1145" i="13"/>
  <c r="A1142" i="13"/>
  <c r="A462" i="13"/>
  <c r="A1138" i="13"/>
  <c r="A1137" i="13"/>
  <c r="A1136" i="13"/>
  <c r="A1135" i="13"/>
  <c r="A1133" i="13"/>
  <c r="A1125" i="13"/>
  <c r="A1127" i="13"/>
  <c r="A1126" i="13"/>
  <c r="A1128" i="13"/>
  <c r="A1120" i="13"/>
  <c r="A1123" i="13"/>
  <c r="A1122" i="13"/>
  <c r="A1121" i="13"/>
  <c r="A1119" i="13"/>
  <c r="A1118" i="13"/>
  <c r="A1115" i="13"/>
  <c r="A1114" i="13"/>
  <c r="A1112" i="13"/>
  <c r="A1111" i="13"/>
  <c r="A1108" i="13"/>
  <c r="A1107" i="13"/>
  <c r="A701" i="13"/>
  <c r="A1100" i="13"/>
  <c r="A1099" i="13"/>
  <c r="A1098" i="13"/>
  <c r="A1096" i="13"/>
  <c r="A1144" i="13"/>
  <c r="A1095" i="13"/>
  <c r="A1225" i="13"/>
  <c r="A1093" i="13"/>
  <c r="A1091" i="13"/>
  <c r="A1089" i="13"/>
  <c r="A687" i="13"/>
  <c r="A1085" i="13"/>
  <c r="A880" i="13"/>
  <c r="A132" i="13"/>
  <c r="A131" i="13"/>
  <c r="A127" i="13"/>
  <c r="A126" i="13"/>
  <c r="A125" i="13"/>
  <c r="A124" i="13"/>
  <c r="A123" i="13"/>
  <c r="A119" i="13"/>
  <c r="A114" i="13"/>
  <c r="A115" i="13"/>
  <c r="A111" i="13"/>
  <c r="A110" i="13"/>
  <c r="A112" i="13"/>
  <c r="A109" i="13"/>
  <c r="A107" i="13"/>
  <c r="A104" i="13"/>
  <c r="A101" i="13"/>
  <c r="A103" i="13"/>
  <c r="A102" i="13"/>
  <c r="A113" i="13"/>
  <c r="A97" i="13"/>
  <c r="A96" i="13"/>
  <c r="A94" i="13"/>
  <c r="A92" i="13"/>
  <c r="A88" i="13"/>
  <c r="A93" i="13"/>
  <c r="A89" i="13"/>
  <c r="A87" i="13"/>
  <c r="A91" i="13"/>
  <c r="A82" i="13"/>
  <c r="A80" i="13"/>
  <c r="A79" i="13"/>
  <c r="A697" i="13"/>
  <c r="A78" i="13"/>
  <c r="A77" i="13"/>
  <c r="A75" i="13"/>
  <c r="A74" i="13"/>
  <c r="A73" i="13"/>
  <c r="A72" i="13"/>
  <c r="A70" i="13"/>
  <c r="A68" i="13"/>
  <c r="A64" i="13"/>
  <c r="A63" i="13"/>
  <c r="A14" i="13"/>
  <c r="A58" i="13"/>
  <c r="A57" i="13"/>
  <c r="A56" i="13"/>
  <c r="A55" i="13"/>
  <c r="A51" i="13"/>
  <c r="A53" i="13"/>
  <c r="A61" i="13"/>
  <c r="A59" i="13"/>
  <c r="A43" i="13"/>
  <c r="A48" i="13"/>
  <c r="A47" i="13"/>
  <c r="A453" i="13"/>
  <c r="A45" i="13"/>
  <c r="A44" i="13"/>
  <c r="A35" i="13"/>
  <c r="A41" i="13"/>
  <c r="A39" i="13"/>
  <c r="A46" i="13"/>
  <c r="A38" i="13"/>
  <c r="A36" i="13"/>
  <c r="A34" i="13"/>
  <c r="A27" i="13"/>
  <c r="A31" i="13"/>
  <c r="A26" i="13"/>
  <c r="A28" i="13"/>
  <c r="A32" i="13"/>
  <c r="A25" i="13"/>
  <c r="A24" i="13"/>
  <c r="A21" i="13"/>
  <c r="A20" i="13"/>
  <c r="A19" i="13"/>
  <c r="A18" i="13"/>
  <c r="A16" i="13"/>
  <c r="A15" i="13"/>
  <c r="A13" i="13"/>
  <c r="A12" i="13"/>
  <c r="A11" i="13"/>
  <c r="A7" i="13"/>
  <c r="A4" i="13"/>
  <c r="A3" i="13"/>
  <c r="M299" i="37"/>
  <c r="M1576" i="37"/>
  <c r="M262" i="37"/>
  <c r="M569" i="37"/>
  <c r="M256" i="37"/>
  <c r="M1287" i="37"/>
  <c r="M305" i="37"/>
  <c r="M1180" i="37"/>
  <c r="M744" i="37"/>
  <c r="M1586" i="37"/>
  <c r="M1438" i="37"/>
  <c r="M358" i="37"/>
  <c r="M787" i="37"/>
  <c r="M1340" i="37"/>
  <c r="M1313" i="37"/>
  <c r="M516" i="37"/>
  <c r="M1209" i="37"/>
  <c r="M1345" i="37"/>
  <c r="M827" i="37"/>
  <c r="M113" i="37"/>
  <c r="M412" i="37"/>
  <c r="M1170" i="37"/>
  <c r="M680" i="37"/>
  <c r="M1060" i="37"/>
  <c r="M1347" i="37"/>
  <c r="M1299" i="37"/>
  <c r="M1581" i="37"/>
  <c r="M286" i="37"/>
  <c r="M681" i="37"/>
  <c r="M291" i="37"/>
  <c r="N299" i="37"/>
  <c r="N1576" i="37"/>
  <c r="N262" i="37"/>
  <c r="N569" i="37"/>
  <c r="N256" i="37"/>
  <c r="N1287" i="37"/>
  <c r="N305" i="37"/>
  <c r="N1180" i="37"/>
  <c r="N744" i="37"/>
  <c r="N1586" i="37"/>
  <c r="N1438" i="37"/>
  <c r="N358" i="37"/>
  <c r="N787" i="37"/>
  <c r="N1340" i="37"/>
  <c r="N1313" i="37"/>
  <c r="N516" i="37"/>
  <c r="N1209" i="37"/>
  <c r="N1345" i="37"/>
  <c r="N827" i="37"/>
  <c r="N113" i="37"/>
  <c r="N412" i="37"/>
  <c r="N1170" i="37"/>
  <c r="N680" i="37"/>
  <c r="N1060" i="37"/>
  <c r="N1347" i="37"/>
  <c r="N1299" i="37"/>
  <c r="N1581" i="37"/>
  <c r="N286" i="37"/>
  <c r="N681" i="37"/>
  <c r="N291" i="37"/>
  <c r="O299" i="37"/>
  <c r="O1576" i="37"/>
  <c r="O262" i="37"/>
  <c r="O569" i="37"/>
  <c r="O256" i="37"/>
  <c r="O1287" i="37"/>
  <c r="O305" i="37"/>
  <c r="O1180" i="37"/>
  <c r="O744" i="37"/>
  <c r="O1586" i="37"/>
  <c r="O1438" i="37"/>
  <c r="O358" i="37"/>
  <c r="O787" i="37"/>
  <c r="O1340" i="37"/>
  <c r="O1313" i="37"/>
  <c r="O516" i="37"/>
  <c r="O1209" i="37"/>
  <c r="O1345" i="37"/>
  <c r="O827" i="37"/>
  <c r="O113" i="37"/>
  <c r="O412" i="37"/>
  <c r="O1170" i="37"/>
  <c r="O680" i="37"/>
  <c r="O1060" i="37"/>
  <c r="O1347" i="37"/>
  <c r="O1299" i="37"/>
  <c r="O1581" i="37"/>
  <c r="O286" i="37"/>
  <c r="O681" i="37"/>
  <c r="O291" i="37"/>
  <c r="M454" i="37"/>
  <c r="M258" i="37"/>
  <c r="M1386" i="37"/>
  <c r="M77" i="37"/>
  <c r="M1269" i="37"/>
  <c r="M885" i="37"/>
  <c r="M348" i="37"/>
  <c r="M276" i="37"/>
  <c r="M129" i="37"/>
  <c r="M1464" i="37"/>
  <c r="M1204" i="37"/>
  <c r="M49" i="37"/>
  <c r="M46" i="37"/>
  <c r="M68" i="37"/>
  <c r="M1423" i="37"/>
  <c r="M891" i="37"/>
  <c r="M495" i="37"/>
  <c r="M1640" i="37"/>
  <c r="M1005" i="37"/>
  <c r="M1555" i="37"/>
  <c r="M1157" i="37"/>
  <c r="M581" i="37"/>
  <c r="M354" i="37"/>
  <c r="M1283" i="37"/>
  <c r="M1520" i="37"/>
  <c r="M1387" i="37"/>
  <c r="M415" i="37"/>
  <c r="M1561" i="37"/>
  <c r="M1066" i="37"/>
  <c r="M493" i="37"/>
  <c r="M574" i="37"/>
  <c r="M492" i="37"/>
  <c r="N454" i="37"/>
  <c r="N258" i="37"/>
  <c r="N1386" i="37"/>
  <c r="N77" i="37"/>
  <c r="N1269" i="37"/>
  <c r="N885" i="37"/>
  <c r="N348" i="37"/>
  <c r="N276" i="37"/>
  <c r="N129" i="37"/>
  <c r="N1464" i="37"/>
  <c r="N1204" i="37"/>
  <c r="N49" i="37"/>
  <c r="N46" i="37"/>
  <c r="N68" i="37"/>
  <c r="N1423" i="37"/>
  <c r="N891" i="37"/>
  <c r="N495" i="37"/>
  <c r="N1640" i="37"/>
  <c r="N1005" i="37"/>
  <c r="N1555" i="37"/>
  <c r="N1157" i="37"/>
  <c r="N581" i="37"/>
  <c r="N354" i="37"/>
  <c r="N1283" i="37"/>
  <c r="N1520" i="37"/>
  <c r="N1387" i="37"/>
  <c r="N415" i="37"/>
  <c r="N1561" i="37"/>
  <c r="N1066" i="37"/>
  <c r="N493" i="37"/>
  <c r="N574" i="37"/>
  <c r="N492" i="37"/>
  <c r="O454" i="37"/>
  <c r="O258" i="37"/>
  <c r="O1386" i="37"/>
  <c r="O77" i="37"/>
  <c r="O1269" i="37"/>
  <c r="O885" i="37"/>
  <c r="O348" i="37"/>
  <c r="O276" i="37"/>
  <c r="O129" i="37"/>
  <c r="O1464" i="37"/>
  <c r="O1204" i="37"/>
  <c r="O49" i="37"/>
  <c r="O46" i="37"/>
  <c r="O68" i="37"/>
  <c r="O1423" i="37"/>
  <c r="O891" i="37"/>
  <c r="O495" i="37"/>
  <c r="O1640" i="37"/>
  <c r="O1005" i="37"/>
  <c r="O1555" i="37"/>
  <c r="O1157" i="37"/>
  <c r="O581" i="37"/>
  <c r="O354" i="37"/>
  <c r="O1283" i="37"/>
  <c r="O1520" i="37"/>
  <c r="O1387" i="37"/>
  <c r="O415" i="37"/>
  <c r="O1561" i="37"/>
  <c r="O1066" i="37"/>
  <c r="O493" i="37"/>
  <c r="O574" i="37"/>
  <c r="O492" i="37"/>
  <c r="M1260" i="37"/>
  <c r="M806" i="37"/>
  <c r="M1475" i="37"/>
  <c r="M89" i="37"/>
  <c r="M1156" i="37"/>
  <c r="M1274" i="37"/>
  <c r="M630" i="37"/>
  <c r="M953" i="37"/>
  <c r="M58" i="37"/>
  <c r="M91" i="37"/>
  <c r="M870" i="37"/>
  <c r="M947" i="37"/>
  <c r="M421" i="37"/>
  <c r="M482" i="37"/>
  <c r="M851" i="37"/>
  <c r="M205" i="37"/>
  <c r="M346" i="37"/>
  <c r="M781" i="37"/>
  <c r="M221" i="37"/>
  <c r="M1271" i="37"/>
  <c r="M1205" i="37"/>
  <c r="M1325" i="37"/>
  <c r="M536" i="37"/>
  <c r="M1657" i="37"/>
  <c r="M473" i="37"/>
  <c r="M401" i="37"/>
  <c r="M141" i="37"/>
  <c r="M1030" i="37"/>
  <c r="M988" i="37"/>
  <c r="M942" i="37"/>
  <c r="M441" i="37"/>
  <c r="M512" i="37"/>
  <c r="N1260" i="37"/>
  <c r="N806" i="37"/>
  <c r="N1475" i="37"/>
  <c r="N89" i="37"/>
  <c r="N1156" i="37"/>
  <c r="N1274" i="37"/>
  <c r="N630" i="37"/>
  <c r="N953" i="37"/>
  <c r="N58" i="37"/>
  <c r="N91" i="37"/>
  <c r="N870" i="37"/>
  <c r="N947" i="37"/>
  <c r="N421" i="37"/>
  <c r="N482" i="37"/>
  <c r="N851" i="37"/>
  <c r="N205" i="37"/>
  <c r="N346" i="37"/>
  <c r="N781" i="37"/>
  <c r="N221" i="37"/>
  <c r="N1271" i="37"/>
  <c r="N1205" i="37"/>
  <c r="N1325" i="37"/>
  <c r="N536" i="37"/>
  <c r="N1657" i="37"/>
  <c r="N473" i="37"/>
  <c r="N401" i="37"/>
  <c r="N141" i="37"/>
  <c r="N1030" i="37"/>
  <c r="N988" i="37"/>
  <c r="N942" i="37"/>
  <c r="N441" i="37"/>
  <c r="N512" i="37"/>
  <c r="O1260" i="37"/>
  <c r="O806" i="37"/>
  <c r="O1475" i="37"/>
  <c r="O89" i="37"/>
  <c r="O1156" i="37"/>
  <c r="O1274" i="37"/>
  <c r="O630" i="37"/>
  <c r="O953" i="37"/>
  <c r="O58" i="37"/>
  <c r="O91" i="37"/>
  <c r="O870" i="37"/>
  <c r="O947" i="37"/>
  <c r="O421" i="37"/>
  <c r="O482" i="37"/>
  <c r="O851" i="37"/>
  <c r="O205" i="37"/>
  <c r="O346" i="37"/>
  <c r="O781" i="37"/>
  <c r="O221" i="37"/>
  <c r="O1271" i="37"/>
  <c r="O1205" i="37"/>
  <c r="O1325" i="37"/>
  <c r="O536" i="37"/>
  <c r="O1657" i="37"/>
  <c r="O473" i="37"/>
  <c r="O401" i="37"/>
  <c r="O141" i="37"/>
  <c r="O1030" i="37"/>
  <c r="O988" i="37"/>
  <c r="O942" i="37"/>
  <c r="O441" i="37"/>
  <c r="O512" i="37"/>
  <c r="M72" i="37"/>
  <c r="M81" i="37"/>
  <c r="M183" i="37"/>
  <c r="M248" i="37"/>
  <c r="M263" i="37"/>
  <c r="M266" i="37"/>
  <c r="M475" i="37"/>
  <c r="M763" i="37"/>
  <c r="M860" i="37"/>
  <c r="M869" i="37"/>
  <c r="M956" i="37"/>
  <c r="M1023" i="37"/>
  <c r="M1045" i="37"/>
  <c r="M1086" i="37"/>
  <c r="M1236" i="37"/>
  <c r="M1379" i="37"/>
  <c r="M1380" i="37"/>
  <c r="M1426" i="37"/>
  <c r="M1434" i="37"/>
  <c r="M1441" i="37"/>
  <c r="M1443" i="37"/>
  <c r="M1460" i="37"/>
  <c r="M1564" i="37"/>
  <c r="M1585" i="37"/>
  <c r="M1610" i="37"/>
  <c r="M20" i="37"/>
  <c r="M36" i="37"/>
  <c r="M92" i="37"/>
  <c r="M114" i="37"/>
  <c r="M230" i="37"/>
  <c r="M381" i="37"/>
  <c r="M405" i="37"/>
  <c r="M508" i="37"/>
  <c r="M520" i="37"/>
  <c r="M523" i="37"/>
  <c r="M559" i="37"/>
  <c r="M567" i="37"/>
  <c r="M645" i="37"/>
  <c r="M692" i="37"/>
  <c r="M773" i="37"/>
  <c r="M792" i="37"/>
  <c r="M820" i="37"/>
  <c r="M883" i="37"/>
  <c r="M1100" i="37"/>
  <c r="M1101" i="37"/>
  <c r="M1142" i="37"/>
  <c r="M1309" i="37"/>
  <c r="M1351" i="37"/>
  <c r="M1391" i="37"/>
  <c r="M1429" i="37"/>
  <c r="M51" i="37"/>
  <c r="M127" i="37"/>
  <c r="M547" i="37"/>
  <c r="M566" i="37"/>
  <c r="M649" i="37"/>
  <c r="M668" i="37"/>
  <c r="M765" i="37"/>
  <c r="M876" i="37"/>
  <c r="M1075" i="37"/>
  <c r="M1108" i="37"/>
  <c r="M1153" i="37"/>
  <c r="M1240" i="37"/>
  <c r="M1311" i="37"/>
  <c r="M1338" i="37"/>
  <c r="M1371" i="37"/>
  <c r="M1483" i="37"/>
  <c r="M1496" i="37"/>
  <c r="M1504" i="37"/>
  <c r="M1542" i="37"/>
  <c r="M1543" i="37"/>
  <c r="M1566" i="37"/>
  <c r="M1574" i="37"/>
  <c r="M1594" i="37"/>
  <c r="M44" i="37"/>
  <c r="M107" i="37"/>
  <c r="M112" i="37"/>
  <c r="M120" i="37"/>
  <c r="M228" i="37"/>
  <c r="M364" i="37"/>
  <c r="M398" i="37"/>
  <c r="M410" i="37"/>
  <c r="M548" i="37"/>
  <c r="M665" i="37"/>
  <c r="M697" i="37"/>
  <c r="M715" i="37"/>
  <c r="M731" i="37"/>
  <c r="M749" i="37"/>
  <c r="M842" i="37"/>
  <c r="M970" i="37"/>
  <c r="M1090" i="37"/>
  <c r="M1192" i="37"/>
  <c r="M1250" i="37"/>
  <c r="M1352" i="37"/>
  <c r="M1355" i="37"/>
  <c r="M1360" i="37"/>
  <c r="M1461" i="37"/>
  <c r="M1495" i="37"/>
  <c r="M1583" i="37"/>
  <c r="M83" i="37"/>
  <c r="M253" i="37"/>
  <c r="M293" i="37"/>
  <c r="M423" i="37"/>
  <c r="M465" i="37"/>
  <c r="M491" i="37"/>
  <c r="M632" i="37"/>
  <c r="M671" i="37"/>
  <c r="M676" i="37"/>
  <c r="M710" i="37"/>
  <c r="M721" i="37"/>
  <c r="M1132" i="37"/>
  <c r="M1194" i="37"/>
  <c r="M1217" i="37"/>
  <c r="M1232" i="37"/>
  <c r="M1284" i="37"/>
  <c r="M1350" i="37"/>
  <c r="M1449" i="37"/>
  <c r="M1491" i="37"/>
  <c r="M1533" i="37"/>
  <c r="M1582" i="37"/>
  <c r="M1616" i="37"/>
  <c r="M1628" i="37"/>
  <c r="M1632" i="37"/>
  <c r="M1634" i="37"/>
  <c r="M118" i="37"/>
  <c r="M124" i="37"/>
  <c r="M135" i="37"/>
  <c r="M210" i="37"/>
  <c r="M285" i="37"/>
  <c r="M342" i="37"/>
  <c r="M385" i="37"/>
  <c r="M391" i="37"/>
  <c r="M514" i="37"/>
  <c r="M596" i="37"/>
  <c r="M725" i="37"/>
  <c r="M756" i="37"/>
  <c r="M889" i="37"/>
  <c r="M1070" i="37"/>
  <c r="M1109" i="37"/>
  <c r="M1149" i="37"/>
  <c r="M1268" i="37"/>
  <c r="M1293" i="37"/>
  <c r="M1339" i="37"/>
  <c r="M1373" i="37"/>
  <c r="M1374" i="37"/>
  <c r="M1406" i="37"/>
  <c r="M1416" i="37"/>
  <c r="M1524" i="37"/>
  <c r="M1578" i="37"/>
  <c r="M204" i="37"/>
  <c r="M338" i="37"/>
  <c r="M343" i="37"/>
  <c r="M407" i="37"/>
  <c r="M479" i="37"/>
  <c r="M541" i="37"/>
  <c r="M562" i="37"/>
  <c r="M595" i="37"/>
  <c r="M599" i="37"/>
  <c r="M634" i="37"/>
  <c r="M657" i="37"/>
  <c r="M777" i="37"/>
  <c r="M935" i="37"/>
  <c r="M945" i="37"/>
  <c r="M980" i="37"/>
  <c r="M1041" i="37"/>
  <c r="M1083" i="37"/>
  <c r="M1110" i="37"/>
  <c r="M1207" i="37"/>
  <c r="M1435" i="37"/>
  <c r="M1446" i="37"/>
  <c r="M1458" i="37"/>
  <c r="M1536" i="37"/>
  <c r="M1551" i="37"/>
  <c r="M66" i="37"/>
  <c r="M95" i="37"/>
  <c r="M104" i="37"/>
  <c r="M326" i="37"/>
  <c r="M582" i="37"/>
  <c r="M604" i="37"/>
  <c r="M610" i="37"/>
  <c r="M640" i="37"/>
  <c r="M669" i="37"/>
  <c r="M685" i="37"/>
  <c r="M700" i="37"/>
  <c r="M716" i="37"/>
  <c r="M1022" i="37"/>
  <c r="M1043" i="37"/>
  <c r="M1052" i="37"/>
  <c r="M1104" i="37"/>
  <c r="M1174" i="37"/>
  <c r="M1385" i="37"/>
  <c r="M1425" i="37"/>
  <c r="M1478" i="37"/>
  <c r="M1484" i="37"/>
  <c r="M1609" i="37"/>
  <c r="M1611" i="37"/>
  <c r="M125" i="37"/>
  <c r="M207" i="37"/>
  <c r="M224" i="37"/>
  <c r="M247" i="37"/>
  <c r="M351" i="37"/>
  <c r="M509" i="37"/>
  <c r="M586" i="37"/>
  <c r="M627" i="37"/>
  <c r="M771" i="37"/>
  <c r="M786" i="37"/>
  <c r="M801" i="37"/>
  <c r="M832" i="37"/>
  <c r="M844" i="37"/>
  <c r="M853" i="37"/>
  <c r="M1014" i="37"/>
  <c r="M1065" i="37"/>
  <c r="M1103" i="37"/>
  <c r="M1107" i="37"/>
  <c r="M1118" i="37"/>
  <c r="M1335" i="37"/>
  <c r="M1514" i="37"/>
  <c r="M1547" i="37"/>
  <c r="M1560" i="37"/>
  <c r="M1603" i="37"/>
  <c r="M11" i="37"/>
  <c r="M48" i="37"/>
  <c r="M55" i="37"/>
  <c r="M151" i="37"/>
  <c r="M217" i="37"/>
  <c r="M307" i="37"/>
  <c r="M312" i="37"/>
  <c r="M769" i="37"/>
  <c r="M770" i="37"/>
  <c r="M951" i="37"/>
  <c r="M1013" i="37"/>
  <c r="M1046" i="37"/>
  <c r="M1057" i="37"/>
  <c r="M1063" i="37"/>
  <c r="M1099" i="37"/>
  <c r="M1119" i="37"/>
  <c r="M1196" i="37"/>
  <c r="M1203" i="37"/>
  <c r="M1228" i="37"/>
  <c r="M1246" i="37"/>
  <c r="M1346" i="37"/>
  <c r="M1489" i="37"/>
  <c r="M1515" i="37"/>
  <c r="M1619" i="37"/>
  <c r="M6" i="37"/>
  <c r="M30" i="37"/>
  <c r="M69" i="37"/>
  <c r="M85" i="37"/>
  <c r="M133" i="37"/>
  <c r="M280" i="37"/>
  <c r="M295" i="37"/>
  <c r="M404" i="37"/>
  <c r="M459" i="37"/>
  <c r="M683" i="37"/>
  <c r="M740" i="37"/>
  <c r="M747" i="37"/>
  <c r="M789" i="37"/>
  <c r="M856" i="37"/>
  <c r="M897" i="37"/>
  <c r="M950" i="37"/>
  <c r="M1008" i="37"/>
  <c r="M1226" i="37"/>
  <c r="M1270" i="37"/>
  <c r="M1316" i="37"/>
  <c r="M1392" i="37"/>
  <c r="M1402" i="37"/>
  <c r="M1452" i="37"/>
  <c r="M1497" i="37"/>
  <c r="M1532" i="37"/>
  <c r="M43" i="37"/>
  <c r="M74" i="37"/>
  <c r="M166" i="37"/>
  <c r="M192" i="37"/>
  <c r="M249" i="37"/>
  <c r="M279" i="37"/>
  <c r="M287" i="37"/>
  <c r="M408" i="37"/>
  <c r="M480" i="37"/>
  <c r="M631" i="37"/>
  <c r="M926" i="37"/>
  <c r="M939" i="37"/>
  <c r="M1006" i="37"/>
  <c r="M1050" i="37"/>
  <c r="M1087" i="37"/>
  <c r="M1322" i="37"/>
  <c r="M1384" i="37"/>
  <c r="M1499" i="37"/>
  <c r="M1503" i="37"/>
  <c r="M1526" i="37"/>
  <c r="M1584" i="37"/>
  <c r="M1605" i="37"/>
  <c r="M1629" i="37"/>
  <c r="M1641" i="37"/>
  <c r="M32" i="37"/>
  <c r="M37" i="37"/>
  <c r="M62" i="37"/>
  <c r="M82" i="37"/>
  <c r="M194" i="37"/>
  <c r="M387" i="37"/>
  <c r="M427" i="37"/>
  <c r="M553" i="37"/>
  <c r="M592" i="37"/>
  <c r="M621" i="37"/>
  <c r="M633" i="37"/>
  <c r="M654" i="37"/>
  <c r="M823" i="37"/>
  <c r="M1024" i="37"/>
  <c r="M1085" i="37"/>
  <c r="M1144" i="37"/>
  <c r="M1161" i="37"/>
  <c r="M1249" i="37"/>
  <c r="M1290" i="37"/>
  <c r="M1376" i="37"/>
  <c r="M1381" i="37"/>
  <c r="M1455" i="37"/>
  <c r="M1462" i="37"/>
  <c r="M1538" i="37"/>
  <c r="M1562" i="37"/>
  <c r="M14" i="37"/>
  <c r="M122" i="37"/>
  <c r="M156" i="37"/>
  <c r="M188" i="37"/>
  <c r="M191" i="37"/>
  <c r="M220" i="37"/>
  <c r="M290" i="37"/>
  <c r="M323" i="37"/>
  <c r="M458" i="37"/>
  <c r="M515" i="37"/>
  <c r="M757" i="37"/>
  <c r="M817" i="37"/>
  <c r="M819" i="37"/>
  <c r="M826" i="37"/>
  <c r="M846" i="37"/>
  <c r="M934" i="37"/>
  <c r="M991" i="37"/>
  <c r="M1064" i="37"/>
  <c r="M1093" i="37"/>
  <c r="M1125" i="37"/>
  <c r="M1361" i="37"/>
  <c r="M1375" i="37"/>
  <c r="M1396" i="37"/>
  <c r="M1432" i="37"/>
  <c r="M1627" i="37"/>
  <c r="M4" i="37"/>
  <c r="M52" i="37"/>
  <c r="M177" i="37"/>
  <c r="M218" i="37"/>
  <c r="M245" i="37"/>
  <c r="M259" i="37"/>
  <c r="M304" i="37"/>
  <c r="M546" i="37"/>
  <c r="M611" i="37"/>
  <c r="M695" i="37"/>
  <c r="M714" i="37"/>
  <c r="M755" i="37"/>
  <c r="M813" i="37"/>
  <c r="M835" i="37"/>
  <c r="M854" i="37"/>
  <c r="M969" i="37"/>
  <c r="M1016" i="37"/>
  <c r="M1094" i="37"/>
  <c r="M1105" i="37"/>
  <c r="M1177" i="37"/>
  <c r="M1278" i="37"/>
  <c r="M1334" i="37"/>
  <c r="M1436" i="37"/>
  <c r="M1528" i="37"/>
  <c r="M1618" i="37"/>
  <c r="M47" i="37"/>
  <c r="M132" i="37"/>
  <c r="M239" i="37"/>
  <c r="M272" i="37"/>
  <c r="M274" i="37"/>
  <c r="M303" i="37"/>
  <c r="M591" i="37"/>
  <c r="M598" i="37"/>
  <c r="M729" i="37"/>
  <c r="M743" i="37"/>
  <c r="M745" i="37"/>
  <c r="M779" i="37"/>
  <c r="M872" i="37"/>
  <c r="M927" i="37"/>
  <c r="M1053" i="37"/>
  <c r="M1096" i="37"/>
  <c r="M1134" i="37"/>
  <c r="M1206" i="37"/>
  <c r="M1247" i="37"/>
  <c r="M1421" i="37"/>
  <c r="M1466" i="37"/>
  <c r="M1479" i="37"/>
  <c r="M1492" i="37"/>
  <c r="M1559" i="37"/>
  <c r="M1591" i="37"/>
  <c r="M139" i="37"/>
  <c r="M268" i="37"/>
  <c r="M374" i="37"/>
  <c r="M380" i="37"/>
  <c r="M382" i="37"/>
  <c r="M446" i="37"/>
  <c r="M455" i="37"/>
  <c r="M467" i="37"/>
  <c r="M496" i="37"/>
  <c r="M568" i="37"/>
  <c r="M583" i="37"/>
  <c r="M679" i="37"/>
  <c r="M691" i="37"/>
  <c r="M698" i="37"/>
  <c r="M874" i="37"/>
  <c r="M904" i="37"/>
  <c r="M986" i="37"/>
  <c r="M1071" i="37"/>
  <c r="M1137" i="37"/>
  <c r="M1378" i="37"/>
  <c r="M1412" i="37"/>
  <c r="M1418" i="37"/>
  <c r="M1480" i="37"/>
  <c r="M167" i="37"/>
  <c r="M297" i="37"/>
  <c r="M325" i="37"/>
  <c r="M375" i="37"/>
  <c r="M433" i="37"/>
  <c r="M442" i="37"/>
  <c r="M472" i="37"/>
  <c r="M549" i="37"/>
  <c r="M617" i="37"/>
  <c r="M646" i="37"/>
  <c r="M675" i="37"/>
  <c r="M712" i="37"/>
  <c r="M719" i="37"/>
  <c r="M791" i="37"/>
  <c r="M814" i="37"/>
  <c r="M914" i="37"/>
  <c r="M1252" i="37"/>
  <c r="M1362" i="37"/>
  <c r="M1439" i="37"/>
  <c r="M1487" i="37"/>
  <c r="M1512" i="37"/>
  <c r="M1530" i="37"/>
  <c r="M1580" i="37"/>
  <c r="M1624" i="37"/>
  <c r="M1648" i="37"/>
  <c r="M108" i="37"/>
  <c r="M198" i="37"/>
  <c r="M206" i="37"/>
  <c r="M208" i="37"/>
  <c r="M225" i="37"/>
  <c r="M232" i="37"/>
  <c r="M234" i="37"/>
  <c r="M288" i="37"/>
  <c r="M329" i="37"/>
  <c r="M394" i="37"/>
  <c r="M556" i="37"/>
  <c r="M613" i="37"/>
  <c r="M622" i="37"/>
  <c r="M703" i="37"/>
  <c r="M753" i="37"/>
  <c r="M828" i="37"/>
  <c r="M895" i="37"/>
  <c r="M985" i="37"/>
  <c r="M1166" i="37"/>
  <c r="M1216" i="37"/>
  <c r="M1238" i="37"/>
  <c r="M1306" i="37"/>
  <c r="M1354" i="37"/>
  <c r="M1363" i="37"/>
  <c r="M1615" i="37"/>
  <c r="M103" i="37"/>
  <c r="M145" i="37"/>
  <c r="M165" i="37"/>
  <c r="M214" i="37"/>
  <c r="M216" i="37"/>
  <c r="M357" i="37"/>
  <c r="M369" i="37"/>
  <c r="M424" i="37"/>
  <c r="M466" i="37"/>
  <c r="M551" i="37"/>
  <c r="M619" i="37"/>
  <c r="M739" i="37"/>
  <c r="M804" i="37"/>
  <c r="M1069" i="37"/>
  <c r="M1146" i="37"/>
  <c r="M1155" i="37"/>
  <c r="M1173" i="37"/>
  <c r="M1191" i="37"/>
  <c r="M1221" i="37"/>
  <c r="M1235" i="37"/>
  <c r="M1305" i="37"/>
  <c r="M1328" i="37"/>
  <c r="M1523" i="37"/>
  <c r="M56" i="37"/>
  <c r="M193" i="37"/>
  <c r="M211" i="37"/>
  <c r="M233" i="37"/>
  <c r="M317" i="37"/>
  <c r="M497" i="37"/>
  <c r="M531" i="37"/>
  <c r="M533" i="37"/>
  <c r="M535" i="37"/>
  <c r="M686" i="37"/>
  <c r="M737" i="37"/>
  <c r="M961" i="37"/>
  <c r="M998" i="37"/>
  <c r="M1021" i="37"/>
  <c r="M1111" i="37"/>
  <c r="M1145" i="37"/>
  <c r="M1198" i="37"/>
  <c r="M1331" i="37"/>
  <c r="M1410" i="37"/>
  <c r="M1450" i="37"/>
  <c r="M1485" i="37"/>
  <c r="M1501" i="37"/>
  <c r="M1537" i="37"/>
  <c r="M60" i="37"/>
  <c r="M79" i="37"/>
  <c r="M130" i="37"/>
  <c r="M345" i="37"/>
  <c r="M370" i="37"/>
  <c r="M396" i="37"/>
  <c r="M403" i="37"/>
  <c r="M503" i="37"/>
  <c r="M511" i="37"/>
  <c r="M573" i="37"/>
  <c r="M706" i="37"/>
  <c r="M722" i="37"/>
  <c r="M758" i="37"/>
  <c r="M762" i="37"/>
  <c r="M886" i="37"/>
  <c r="M949" i="37"/>
  <c r="M1044" i="37"/>
  <c r="M1140" i="37"/>
  <c r="M1141" i="37"/>
  <c r="M1251" i="37"/>
  <c r="M1411" i="37"/>
  <c r="M1413" i="37"/>
  <c r="M1563" i="37"/>
  <c r="M1623" i="37"/>
  <c r="M5" i="37"/>
  <c r="M34" i="37"/>
  <c r="M157" i="37"/>
  <c r="M313" i="37"/>
  <c r="M452" i="37"/>
  <c r="M483" i="37"/>
  <c r="M521" i="37"/>
  <c r="M526" i="37"/>
  <c r="M563" i="37"/>
  <c r="M636" i="37"/>
  <c r="M677" i="37"/>
  <c r="M694" i="37"/>
  <c r="M767" i="37"/>
  <c r="M807" i="37"/>
  <c r="M896" i="37"/>
  <c r="M940" i="37"/>
  <c r="M1102" i="37"/>
  <c r="M1219" i="37"/>
  <c r="M1277" i="37"/>
  <c r="M1292" i="37"/>
  <c r="M1301" i="37"/>
  <c r="M1415" i="37"/>
  <c r="M1488" i="37"/>
  <c r="M1557" i="37"/>
  <c r="M1649" i="37"/>
  <c r="M12" i="37"/>
  <c r="M226" i="37"/>
  <c r="M246" i="37"/>
  <c r="M250" i="37"/>
  <c r="M310" i="37"/>
  <c r="M383" i="37"/>
  <c r="M392" i="37"/>
  <c r="M476" i="37"/>
  <c r="M579" i="37"/>
  <c r="M794" i="37"/>
  <c r="M925" i="37"/>
  <c r="M933" i="37"/>
  <c r="M938" i="37"/>
  <c r="M972" i="37"/>
  <c r="M1091" i="37"/>
  <c r="M1197" i="37"/>
  <c r="M1199" i="37"/>
  <c r="M1297" i="37"/>
  <c r="M1303" i="37"/>
  <c r="M1401" i="37"/>
  <c r="M1414" i="37"/>
  <c r="M1440" i="37"/>
  <c r="M1554" i="37"/>
  <c r="M1597" i="37"/>
  <c r="M1598" i="37"/>
  <c r="M76" i="37"/>
  <c r="M106" i="37"/>
  <c r="M200" i="37"/>
  <c r="M238" i="37"/>
  <c r="M309" i="37"/>
  <c r="M376" i="37"/>
  <c r="M437" i="37"/>
  <c r="M456" i="37"/>
  <c r="M474" i="37"/>
  <c r="M672" i="37"/>
  <c r="M830" i="37"/>
  <c r="M928" i="37"/>
  <c r="M1012" i="37"/>
  <c r="M1058" i="37"/>
  <c r="M1059" i="37"/>
  <c r="M1079" i="37"/>
  <c r="M1081" i="37"/>
  <c r="M1143" i="37"/>
  <c r="M1158" i="37"/>
  <c r="M1222" i="37"/>
  <c r="M1307" i="37"/>
  <c r="M1393" i="37"/>
  <c r="M1399" i="37"/>
  <c r="M1430" i="37"/>
  <c r="M96" i="37"/>
  <c r="M126" i="37"/>
  <c r="M134" i="37"/>
  <c r="M181" i="37"/>
  <c r="M196" i="37"/>
  <c r="M229" i="37"/>
  <c r="M318" i="37"/>
  <c r="M331" i="37"/>
  <c r="M336" i="37"/>
  <c r="M477" i="37"/>
  <c r="M518" i="37"/>
  <c r="M558" i="37"/>
  <c r="M644" i="37"/>
  <c r="M651" i="37"/>
  <c r="M875" i="37"/>
  <c r="M916" i="37"/>
  <c r="M983" i="37"/>
  <c r="M1076" i="37"/>
  <c r="M1223" i="37"/>
  <c r="M1244" i="37"/>
  <c r="M1323" i="37"/>
  <c r="M1336" i="37"/>
  <c r="M1405" i="37"/>
  <c r="M1471" i="37"/>
  <c r="M1596" i="37"/>
  <c r="M10" i="37"/>
  <c r="M110" i="37"/>
  <c r="M119" i="37"/>
  <c r="M384" i="37"/>
  <c r="M399" i="37"/>
  <c r="M434" i="37"/>
  <c r="M589" i="37"/>
  <c r="M593" i="37"/>
  <c r="M603" i="37"/>
  <c r="M678" i="37"/>
  <c r="M782" i="37"/>
  <c r="M834" i="37"/>
  <c r="M861" i="37"/>
  <c r="M865" i="37"/>
  <c r="M989" i="37"/>
  <c r="M1074" i="37"/>
  <c r="M1154" i="37"/>
  <c r="M1169" i="37"/>
  <c r="M1185" i="37"/>
  <c r="M1227" i="37"/>
  <c r="M1337" i="37"/>
  <c r="M1403" i="37"/>
  <c r="M1470" i="37"/>
  <c r="M1552" i="37"/>
  <c r="M1613" i="37"/>
  <c r="M182" i="37"/>
  <c r="M189" i="37"/>
  <c r="M199" i="37"/>
  <c r="M543" i="37"/>
  <c r="M552" i="37"/>
  <c r="M597" i="37"/>
  <c r="M704" i="37"/>
  <c r="M711" i="37"/>
  <c r="M751" i="37"/>
  <c r="M752" i="37"/>
  <c r="M802" i="37"/>
  <c r="M863" i="37"/>
  <c r="M877" i="37"/>
  <c r="M1001" i="37"/>
  <c r="M1020" i="37"/>
  <c r="M1061" i="37"/>
  <c r="M1080" i="37"/>
  <c r="M1179" i="37"/>
  <c r="M1200" i="37"/>
  <c r="M1229" i="37"/>
  <c r="M1437" i="37"/>
  <c r="M1531" i="37"/>
  <c r="M1593" i="37"/>
  <c r="M1625" i="37"/>
  <c r="M1633" i="37"/>
  <c r="M40" i="37"/>
  <c r="M99" i="37"/>
  <c r="M115" i="37"/>
  <c r="M140" i="37"/>
  <c r="M174" i="37"/>
  <c r="M215" i="37"/>
  <c r="M264" i="37"/>
  <c r="M319" i="37"/>
  <c r="M320" i="37"/>
  <c r="M402" i="37"/>
  <c r="M436" i="37"/>
  <c r="M440" i="37"/>
  <c r="M499" i="37"/>
  <c r="M519" i="37"/>
  <c r="M530" i="37"/>
  <c r="M534" i="37"/>
  <c r="M643" i="37"/>
  <c r="M839" i="37"/>
  <c r="M1028" i="37"/>
  <c r="M1067" i="37"/>
  <c r="M1084" i="37"/>
  <c r="M1535" i="37"/>
  <c r="M1539" i="37"/>
  <c r="M1621" i="37"/>
  <c r="M1646" i="37"/>
  <c r="M153" i="37"/>
  <c r="M159" i="37"/>
  <c r="M161" i="37"/>
  <c r="M308" i="37"/>
  <c r="M330" i="37"/>
  <c r="M340" i="37"/>
  <c r="M344" i="37"/>
  <c r="M390" i="37"/>
  <c r="M468" i="37"/>
  <c r="M469" i="37"/>
  <c r="M486" i="37"/>
  <c r="M532" i="37"/>
  <c r="M544" i="37"/>
  <c r="M575" i="37"/>
  <c r="M670" i="37"/>
  <c r="M778" i="37"/>
  <c r="M917" i="37"/>
  <c r="M958" i="37"/>
  <c r="M1036" i="37"/>
  <c r="M1259" i="37"/>
  <c r="M1342" i="37"/>
  <c r="M1473" i="37"/>
  <c r="M1509" i="37"/>
  <c r="M1569" i="37"/>
  <c r="M1617" i="37"/>
  <c r="M65" i="37"/>
  <c r="M71" i="37"/>
  <c r="M73" i="37"/>
  <c r="M176" i="37"/>
  <c r="M185" i="37"/>
  <c r="M254" i="37"/>
  <c r="M349" i="37"/>
  <c r="M484" i="37"/>
  <c r="M487" i="37"/>
  <c r="M490" i="37"/>
  <c r="M524" i="37"/>
  <c r="M557" i="37"/>
  <c r="M625" i="37"/>
  <c r="M772" i="37"/>
  <c r="M788" i="37"/>
  <c r="M821" i="37"/>
  <c r="M873" i="37"/>
  <c r="M924" i="37"/>
  <c r="M1025" i="37"/>
  <c r="M1202" i="37"/>
  <c r="M1308" i="37"/>
  <c r="M1407" i="37"/>
  <c r="M1588" i="37"/>
  <c r="M1635" i="37"/>
  <c r="M27" i="37"/>
  <c r="M54" i="37"/>
  <c r="M209" i="37"/>
  <c r="M241" i="37"/>
  <c r="M311" i="37"/>
  <c r="M321" i="37"/>
  <c r="M328" i="37"/>
  <c r="M430" i="37"/>
  <c r="M448" i="37"/>
  <c r="M453" i="37"/>
  <c r="M623" i="37"/>
  <c r="M662" i="37"/>
  <c r="M693" i="37"/>
  <c r="M825" i="37"/>
  <c r="M871" i="37"/>
  <c r="M878" i="37"/>
  <c r="M890" i="37"/>
  <c r="M898" i="37"/>
  <c r="M1042" i="37"/>
  <c r="M1126" i="37"/>
  <c r="M1261" i="37"/>
  <c r="M1383" i="37"/>
  <c r="M1519" i="37"/>
  <c r="M1525" i="37"/>
  <c r="N72" i="37"/>
  <c r="N81" i="37"/>
  <c r="N183" i="37"/>
  <c r="N248" i="37"/>
  <c r="N263" i="37"/>
  <c r="N266" i="37"/>
  <c r="N475" i="37"/>
  <c r="N763" i="37"/>
  <c r="N860" i="37"/>
  <c r="N869" i="37"/>
  <c r="N956" i="37"/>
  <c r="N1023" i="37"/>
  <c r="N1045" i="37"/>
  <c r="N1086" i="37"/>
  <c r="N1236" i="37"/>
  <c r="N1379" i="37"/>
  <c r="N1380" i="37"/>
  <c r="N1426" i="37"/>
  <c r="N1434" i="37"/>
  <c r="N1441" i="37"/>
  <c r="N1443" i="37"/>
  <c r="N1460" i="37"/>
  <c r="N1564" i="37"/>
  <c r="N1585" i="37"/>
  <c r="N1610" i="37"/>
  <c r="N20" i="37"/>
  <c r="N36" i="37"/>
  <c r="N92" i="37"/>
  <c r="N114" i="37"/>
  <c r="N230" i="37"/>
  <c r="N381" i="37"/>
  <c r="N405" i="37"/>
  <c r="N508" i="37"/>
  <c r="N520" i="37"/>
  <c r="N523" i="37"/>
  <c r="N559" i="37"/>
  <c r="N567" i="37"/>
  <c r="N645" i="37"/>
  <c r="N692" i="37"/>
  <c r="N773" i="37"/>
  <c r="N792" i="37"/>
  <c r="N820" i="37"/>
  <c r="N883" i="37"/>
  <c r="N1100" i="37"/>
  <c r="N1101" i="37"/>
  <c r="N1142" i="37"/>
  <c r="N1309" i="37"/>
  <c r="N1351" i="37"/>
  <c r="N1391" i="37"/>
  <c r="N1429" i="37"/>
  <c r="N51" i="37"/>
  <c r="N127" i="37"/>
  <c r="N547" i="37"/>
  <c r="N566" i="37"/>
  <c r="N649" i="37"/>
  <c r="N668" i="37"/>
  <c r="N765" i="37"/>
  <c r="N876" i="37"/>
  <c r="N1075" i="37"/>
  <c r="N1108" i="37"/>
  <c r="N1153" i="37"/>
  <c r="N1240" i="37"/>
  <c r="N1311" i="37"/>
  <c r="N1338" i="37"/>
  <c r="N1371" i="37"/>
  <c r="N1483" i="37"/>
  <c r="N1496" i="37"/>
  <c r="N1504" i="37"/>
  <c r="N1542" i="37"/>
  <c r="N1543" i="37"/>
  <c r="N1566" i="37"/>
  <c r="N1574" i="37"/>
  <c r="N1594" i="37"/>
  <c r="N44" i="37"/>
  <c r="N107" i="37"/>
  <c r="N112" i="37"/>
  <c r="N120" i="37"/>
  <c r="N228" i="37"/>
  <c r="N364" i="37"/>
  <c r="N398" i="37"/>
  <c r="N410" i="37"/>
  <c r="N548" i="37"/>
  <c r="N665" i="37"/>
  <c r="N697" i="37"/>
  <c r="N715" i="37"/>
  <c r="N731" i="37"/>
  <c r="N749" i="37"/>
  <c r="N842" i="37"/>
  <c r="N970" i="37"/>
  <c r="N1090" i="37"/>
  <c r="N1192" i="37"/>
  <c r="N1250" i="37"/>
  <c r="N1352" i="37"/>
  <c r="N1355" i="37"/>
  <c r="N1360" i="37"/>
  <c r="N1461" i="37"/>
  <c r="N1495" i="37"/>
  <c r="N1583" i="37"/>
  <c r="N83" i="37"/>
  <c r="N253" i="37"/>
  <c r="N293" i="37"/>
  <c r="N423" i="37"/>
  <c r="N465" i="37"/>
  <c r="N491" i="37"/>
  <c r="N632" i="37"/>
  <c r="N671" i="37"/>
  <c r="N676" i="37"/>
  <c r="N710" i="37"/>
  <c r="N721" i="37"/>
  <c r="N1132" i="37"/>
  <c r="N1194" i="37"/>
  <c r="N1217" i="37"/>
  <c r="N1232" i="37"/>
  <c r="N1284" i="37"/>
  <c r="N1350" i="37"/>
  <c r="N1449" i="37"/>
  <c r="N1491" i="37"/>
  <c r="N1533" i="37"/>
  <c r="N1582" i="37"/>
  <c r="N1616" i="37"/>
  <c r="N1628" i="37"/>
  <c r="N1632" i="37"/>
  <c r="N1634" i="37"/>
  <c r="N118" i="37"/>
  <c r="N124" i="37"/>
  <c r="N135" i="37"/>
  <c r="N210" i="37"/>
  <c r="N285" i="37"/>
  <c r="N342" i="37"/>
  <c r="N385" i="37"/>
  <c r="N391" i="37"/>
  <c r="N514" i="37"/>
  <c r="N596" i="37"/>
  <c r="N725" i="37"/>
  <c r="N756" i="37"/>
  <c r="N889" i="37"/>
  <c r="N1070" i="37"/>
  <c r="N1109" i="37"/>
  <c r="N1149" i="37"/>
  <c r="N1268" i="37"/>
  <c r="N1293" i="37"/>
  <c r="N1339" i="37"/>
  <c r="N1373" i="37"/>
  <c r="N1374" i="37"/>
  <c r="N1406" i="37"/>
  <c r="N1416" i="37"/>
  <c r="N1524" i="37"/>
  <c r="N1578" i="37"/>
  <c r="N204" i="37"/>
  <c r="N338" i="37"/>
  <c r="N343" i="37"/>
  <c r="N407" i="37"/>
  <c r="N479" i="37"/>
  <c r="N541" i="37"/>
  <c r="N562" i="37"/>
  <c r="N595" i="37"/>
  <c r="N599" i="37"/>
  <c r="N634" i="37"/>
  <c r="N657" i="37"/>
  <c r="N777" i="37"/>
  <c r="N935" i="37"/>
  <c r="N945" i="37"/>
  <c r="N980" i="37"/>
  <c r="N1041" i="37"/>
  <c r="N1083" i="37"/>
  <c r="N1110" i="37"/>
  <c r="N1207" i="37"/>
  <c r="N1435" i="37"/>
  <c r="N1446" i="37"/>
  <c r="N1458" i="37"/>
  <c r="N1536" i="37"/>
  <c r="N1551" i="37"/>
  <c r="N66" i="37"/>
  <c r="N95" i="37"/>
  <c r="N104" i="37"/>
  <c r="N326" i="37"/>
  <c r="N582" i="37"/>
  <c r="N604" i="37"/>
  <c r="N610" i="37"/>
  <c r="N640" i="37"/>
  <c r="N669" i="37"/>
  <c r="N685" i="37"/>
  <c r="N700" i="37"/>
  <c r="N716" i="37"/>
  <c r="N1022" i="37"/>
  <c r="N1043" i="37"/>
  <c r="N1052" i="37"/>
  <c r="N1104" i="37"/>
  <c r="N1174" i="37"/>
  <c r="N1385" i="37"/>
  <c r="N1425" i="37"/>
  <c r="N1478" i="37"/>
  <c r="N1484" i="37"/>
  <c r="N1609" i="37"/>
  <c r="N1611" i="37"/>
  <c r="N125" i="37"/>
  <c r="N207" i="37"/>
  <c r="N224" i="37"/>
  <c r="N247" i="37"/>
  <c r="N351" i="37"/>
  <c r="N509" i="37"/>
  <c r="N586" i="37"/>
  <c r="N627" i="37"/>
  <c r="N771" i="37"/>
  <c r="N786" i="37"/>
  <c r="N801" i="37"/>
  <c r="N832" i="37"/>
  <c r="N844" i="37"/>
  <c r="N853" i="37"/>
  <c r="N1014" i="37"/>
  <c r="N1065" i="37"/>
  <c r="N1103" i="37"/>
  <c r="N1107" i="37"/>
  <c r="N1118" i="37"/>
  <c r="N1335" i="37"/>
  <c r="N1514" i="37"/>
  <c r="N1547" i="37"/>
  <c r="N1560" i="37"/>
  <c r="N1603" i="37"/>
  <c r="N11" i="37"/>
  <c r="N48" i="37"/>
  <c r="N55" i="37"/>
  <c r="N151" i="37"/>
  <c r="N217" i="37"/>
  <c r="N307" i="37"/>
  <c r="N312" i="37"/>
  <c r="N769" i="37"/>
  <c r="N770" i="37"/>
  <c r="N951" i="37"/>
  <c r="N1013" i="37"/>
  <c r="N1046" i="37"/>
  <c r="N1057" i="37"/>
  <c r="N1063" i="37"/>
  <c r="N1099" i="37"/>
  <c r="N1119" i="37"/>
  <c r="N1196" i="37"/>
  <c r="N1203" i="37"/>
  <c r="N1228" i="37"/>
  <c r="N1246" i="37"/>
  <c r="N1346" i="37"/>
  <c r="N1489" i="37"/>
  <c r="N1515" i="37"/>
  <c r="N1619" i="37"/>
  <c r="N6" i="37"/>
  <c r="N30" i="37"/>
  <c r="N69" i="37"/>
  <c r="N85" i="37"/>
  <c r="N133" i="37"/>
  <c r="N280" i="37"/>
  <c r="N295" i="37"/>
  <c r="N404" i="37"/>
  <c r="N459" i="37"/>
  <c r="N683" i="37"/>
  <c r="N740" i="37"/>
  <c r="N747" i="37"/>
  <c r="N789" i="37"/>
  <c r="N856" i="37"/>
  <c r="N897" i="37"/>
  <c r="N950" i="37"/>
  <c r="N1008" i="37"/>
  <c r="N1226" i="37"/>
  <c r="N1270" i="37"/>
  <c r="N1316" i="37"/>
  <c r="N1392" i="37"/>
  <c r="N1402" i="37"/>
  <c r="N1452" i="37"/>
  <c r="N1497" i="37"/>
  <c r="N1532" i="37"/>
  <c r="N43" i="37"/>
  <c r="N74" i="37"/>
  <c r="N166" i="37"/>
  <c r="N192" i="37"/>
  <c r="N249" i="37"/>
  <c r="N279" i="37"/>
  <c r="N287" i="37"/>
  <c r="N408" i="37"/>
  <c r="N480" i="37"/>
  <c r="N631" i="37"/>
  <c r="N926" i="37"/>
  <c r="N939" i="37"/>
  <c r="N1006" i="37"/>
  <c r="N1050" i="37"/>
  <c r="N1087" i="37"/>
  <c r="N1322" i="37"/>
  <c r="N1384" i="37"/>
  <c r="N1499" i="37"/>
  <c r="N1503" i="37"/>
  <c r="N1526" i="37"/>
  <c r="N1584" i="37"/>
  <c r="N1605" i="37"/>
  <c r="N1629" i="37"/>
  <c r="N1641" i="37"/>
  <c r="N32" i="37"/>
  <c r="N37" i="37"/>
  <c r="N62" i="37"/>
  <c r="N82" i="37"/>
  <c r="N194" i="37"/>
  <c r="N387" i="37"/>
  <c r="N427" i="37"/>
  <c r="N553" i="37"/>
  <c r="N592" i="37"/>
  <c r="N621" i="37"/>
  <c r="N633" i="37"/>
  <c r="N654" i="37"/>
  <c r="N823" i="37"/>
  <c r="N1024" i="37"/>
  <c r="N1085" i="37"/>
  <c r="N1144" i="37"/>
  <c r="N1161" i="37"/>
  <c r="N1249" i="37"/>
  <c r="N1290" i="37"/>
  <c r="N1376" i="37"/>
  <c r="N1381" i="37"/>
  <c r="N1455" i="37"/>
  <c r="N1462" i="37"/>
  <c r="N1538" i="37"/>
  <c r="N1562" i="37"/>
  <c r="N14" i="37"/>
  <c r="N122" i="37"/>
  <c r="N156" i="37"/>
  <c r="N188" i="37"/>
  <c r="N191" i="37"/>
  <c r="N220" i="37"/>
  <c r="N290" i="37"/>
  <c r="N323" i="37"/>
  <c r="N458" i="37"/>
  <c r="N515" i="37"/>
  <c r="N757" i="37"/>
  <c r="N817" i="37"/>
  <c r="N819" i="37"/>
  <c r="N826" i="37"/>
  <c r="N846" i="37"/>
  <c r="N934" i="37"/>
  <c r="N991" i="37"/>
  <c r="N1064" i="37"/>
  <c r="N1093" i="37"/>
  <c r="N1125" i="37"/>
  <c r="N1361" i="37"/>
  <c r="N1375" i="37"/>
  <c r="N1396" i="37"/>
  <c r="N1432" i="37"/>
  <c r="N1627" i="37"/>
  <c r="N4" i="37"/>
  <c r="N52" i="37"/>
  <c r="N177" i="37"/>
  <c r="N218" i="37"/>
  <c r="N245" i="37"/>
  <c r="N259" i="37"/>
  <c r="N304" i="37"/>
  <c r="N546" i="37"/>
  <c r="N611" i="37"/>
  <c r="N695" i="37"/>
  <c r="N714" i="37"/>
  <c r="N755" i="37"/>
  <c r="N813" i="37"/>
  <c r="N835" i="37"/>
  <c r="N854" i="37"/>
  <c r="N969" i="37"/>
  <c r="N1016" i="37"/>
  <c r="N1094" i="37"/>
  <c r="N1105" i="37"/>
  <c r="N1177" i="37"/>
  <c r="N1278" i="37"/>
  <c r="N1334" i="37"/>
  <c r="N1436" i="37"/>
  <c r="N1528" i="37"/>
  <c r="N1618" i="37"/>
  <c r="N47" i="37"/>
  <c r="N132" i="37"/>
  <c r="N239" i="37"/>
  <c r="N272" i="37"/>
  <c r="N274" i="37"/>
  <c r="N303" i="37"/>
  <c r="N591" i="37"/>
  <c r="N598" i="37"/>
  <c r="N729" i="37"/>
  <c r="N743" i="37"/>
  <c r="N745" i="37"/>
  <c r="N779" i="37"/>
  <c r="N872" i="37"/>
  <c r="N927" i="37"/>
  <c r="N1053" i="37"/>
  <c r="N1096" i="37"/>
  <c r="N1134" i="37"/>
  <c r="N1206" i="37"/>
  <c r="N1247" i="37"/>
  <c r="N1421" i="37"/>
  <c r="N1466" i="37"/>
  <c r="N1479" i="37"/>
  <c r="N1492" i="37"/>
  <c r="N1559" i="37"/>
  <c r="N1591" i="37"/>
  <c r="N139" i="37"/>
  <c r="N268" i="37"/>
  <c r="N374" i="37"/>
  <c r="N380" i="37"/>
  <c r="N382" i="37"/>
  <c r="N446" i="37"/>
  <c r="N455" i="37"/>
  <c r="N467" i="37"/>
  <c r="N496" i="37"/>
  <c r="N568" i="37"/>
  <c r="N583" i="37"/>
  <c r="N679" i="37"/>
  <c r="N691" i="37"/>
  <c r="N698" i="37"/>
  <c r="N874" i="37"/>
  <c r="N904" i="37"/>
  <c r="N986" i="37"/>
  <c r="N1071" i="37"/>
  <c r="N1137" i="37"/>
  <c r="N1378" i="37"/>
  <c r="N1412" i="37"/>
  <c r="N1418" i="37"/>
  <c r="N1480" i="37"/>
  <c r="N167" i="37"/>
  <c r="N297" i="37"/>
  <c r="N325" i="37"/>
  <c r="N375" i="37"/>
  <c r="N433" i="37"/>
  <c r="N442" i="37"/>
  <c r="N472" i="37"/>
  <c r="N549" i="37"/>
  <c r="N617" i="37"/>
  <c r="N646" i="37"/>
  <c r="N675" i="37"/>
  <c r="N712" i="37"/>
  <c r="N719" i="37"/>
  <c r="N791" i="37"/>
  <c r="N814" i="37"/>
  <c r="N914" i="37"/>
  <c r="N1252" i="37"/>
  <c r="N1362" i="37"/>
  <c r="N1439" i="37"/>
  <c r="N1487" i="37"/>
  <c r="N1512" i="37"/>
  <c r="N1530" i="37"/>
  <c r="N1580" i="37"/>
  <c r="N1624" i="37"/>
  <c r="N1648" i="37"/>
  <c r="N108" i="37"/>
  <c r="N198" i="37"/>
  <c r="N206" i="37"/>
  <c r="N208" i="37"/>
  <c r="N225" i="37"/>
  <c r="N232" i="37"/>
  <c r="N234" i="37"/>
  <c r="N288" i="37"/>
  <c r="N329" i="37"/>
  <c r="N394" i="37"/>
  <c r="N556" i="37"/>
  <c r="N613" i="37"/>
  <c r="N622" i="37"/>
  <c r="N703" i="37"/>
  <c r="N753" i="37"/>
  <c r="N828" i="37"/>
  <c r="N895" i="37"/>
  <c r="N985" i="37"/>
  <c r="N1166" i="37"/>
  <c r="N1216" i="37"/>
  <c r="N1238" i="37"/>
  <c r="N1306" i="37"/>
  <c r="N1354" i="37"/>
  <c r="N1363" i="37"/>
  <c r="N1615" i="37"/>
  <c r="N103" i="37"/>
  <c r="N145" i="37"/>
  <c r="N165" i="37"/>
  <c r="N214" i="37"/>
  <c r="N216" i="37"/>
  <c r="N357" i="37"/>
  <c r="N369" i="37"/>
  <c r="N424" i="37"/>
  <c r="N466" i="37"/>
  <c r="N551" i="37"/>
  <c r="N619" i="37"/>
  <c r="N739" i="37"/>
  <c r="N804" i="37"/>
  <c r="N1069" i="37"/>
  <c r="N1146" i="37"/>
  <c r="N1155" i="37"/>
  <c r="N1173" i="37"/>
  <c r="N1191" i="37"/>
  <c r="N1221" i="37"/>
  <c r="N1235" i="37"/>
  <c r="N1305" i="37"/>
  <c r="N1328" i="37"/>
  <c r="N1523" i="37"/>
  <c r="N56" i="37"/>
  <c r="N193" i="37"/>
  <c r="N211" i="37"/>
  <c r="N233" i="37"/>
  <c r="N317" i="37"/>
  <c r="N497" i="37"/>
  <c r="N531" i="37"/>
  <c r="N533" i="37"/>
  <c r="N535" i="37"/>
  <c r="N686" i="37"/>
  <c r="N737" i="37"/>
  <c r="N961" i="37"/>
  <c r="N998" i="37"/>
  <c r="N1021" i="37"/>
  <c r="N1111" i="37"/>
  <c r="N1145" i="37"/>
  <c r="N1198" i="37"/>
  <c r="N1331" i="37"/>
  <c r="N1410" i="37"/>
  <c r="N1450" i="37"/>
  <c r="N1485" i="37"/>
  <c r="N1501" i="37"/>
  <c r="N1537" i="37"/>
  <c r="N60" i="37"/>
  <c r="N79" i="37"/>
  <c r="N130" i="37"/>
  <c r="N345" i="37"/>
  <c r="N370" i="37"/>
  <c r="N396" i="37"/>
  <c r="N403" i="37"/>
  <c r="N503" i="37"/>
  <c r="N511" i="37"/>
  <c r="N573" i="37"/>
  <c r="N706" i="37"/>
  <c r="N722" i="37"/>
  <c r="N758" i="37"/>
  <c r="N762" i="37"/>
  <c r="N886" i="37"/>
  <c r="N949" i="37"/>
  <c r="N1044" i="37"/>
  <c r="N1140" i="37"/>
  <c r="N1141" i="37"/>
  <c r="N1251" i="37"/>
  <c r="N1411" i="37"/>
  <c r="N1413" i="37"/>
  <c r="N1563" i="37"/>
  <c r="N1623" i="37"/>
  <c r="N5" i="37"/>
  <c r="N34" i="37"/>
  <c r="N157" i="37"/>
  <c r="N313" i="37"/>
  <c r="N452" i="37"/>
  <c r="N483" i="37"/>
  <c r="N521" i="37"/>
  <c r="N526" i="37"/>
  <c r="N563" i="37"/>
  <c r="N636" i="37"/>
  <c r="N677" i="37"/>
  <c r="N694" i="37"/>
  <c r="N767" i="37"/>
  <c r="N807" i="37"/>
  <c r="N896" i="37"/>
  <c r="N940" i="37"/>
  <c r="N1102" i="37"/>
  <c r="N1219" i="37"/>
  <c r="N1277" i="37"/>
  <c r="N1292" i="37"/>
  <c r="N1301" i="37"/>
  <c r="N1415" i="37"/>
  <c r="N1488" i="37"/>
  <c r="N1557" i="37"/>
  <c r="N1649" i="37"/>
  <c r="N12" i="37"/>
  <c r="N226" i="37"/>
  <c r="N246" i="37"/>
  <c r="N250" i="37"/>
  <c r="N310" i="37"/>
  <c r="N383" i="37"/>
  <c r="N392" i="37"/>
  <c r="N476" i="37"/>
  <c r="N579" i="37"/>
  <c r="N794" i="37"/>
  <c r="N925" i="37"/>
  <c r="N933" i="37"/>
  <c r="N938" i="37"/>
  <c r="N972" i="37"/>
  <c r="N1091" i="37"/>
  <c r="N1197" i="37"/>
  <c r="N1199" i="37"/>
  <c r="N1297" i="37"/>
  <c r="N1303" i="37"/>
  <c r="N1401" i="37"/>
  <c r="N1414" i="37"/>
  <c r="N1440" i="37"/>
  <c r="N1554" i="37"/>
  <c r="N1597" i="37"/>
  <c r="N1598" i="37"/>
  <c r="N76" i="37"/>
  <c r="N106" i="37"/>
  <c r="N200" i="37"/>
  <c r="N238" i="37"/>
  <c r="N309" i="37"/>
  <c r="N376" i="37"/>
  <c r="N437" i="37"/>
  <c r="N456" i="37"/>
  <c r="N474" i="37"/>
  <c r="N672" i="37"/>
  <c r="N830" i="37"/>
  <c r="N928" i="37"/>
  <c r="N1012" i="37"/>
  <c r="N1058" i="37"/>
  <c r="N1059" i="37"/>
  <c r="N1079" i="37"/>
  <c r="N1081" i="37"/>
  <c r="N1143" i="37"/>
  <c r="N1158" i="37"/>
  <c r="N1222" i="37"/>
  <c r="N1307" i="37"/>
  <c r="N1393" i="37"/>
  <c r="N1399" i="37"/>
  <c r="N1430" i="37"/>
  <c r="N96" i="37"/>
  <c r="N126" i="37"/>
  <c r="N134" i="37"/>
  <c r="N181" i="37"/>
  <c r="N196" i="37"/>
  <c r="N229" i="37"/>
  <c r="N318" i="37"/>
  <c r="N331" i="37"/>
  <c r="N336" i="37"/>
  <c r="N477" i="37"/>
  <c r="N518" i="37"/>
  <c r="N558" i="37"/>
  <c r="N644" i="37"/>
  <c r="N651" i="37"/>
  <c r="N875" i="37"/>
  <c r="N916" i="37"/>
  <c r="N983" i="37"/>
  <c r="N1076" i="37"/>
  <c r="N1223" i="37"/>
  <c r="N1244" i="37"/>
  <c r="N1323" i="37"/>
  <c r="N1336" i="37"/>
  <c r="N1405" i="37"/>
  <c r="N1471" i="37"/>
  <c r="N1596" i="37"/>
  <c r="N10" i="37"/>
  <c r="N110" i="37"/>
  <c r="N119" i="37"/>
  <c r="N384" i="37"/>
  <c r="N399" i="37"/>
  <c r="N434" i="37"/>
  <c r="N589" i="37"/>
  <c r="N593" i="37"/>
  <c r="N603" i="37"/>
  <c r="N678" i="37"/>
  <c r="N782" i="37"/>
  <c r="N834" i="37"/>
  <c r="N861" i="37"/>
  <c r="N865" i="37"/>
  <c r="N989" i="37"/>
  <c r="N1074" i="37"/>
  <c r="N1154" i="37"/>
  <c r="N1169" i="37"/>
  <c r="N1185" i="37"/>
  <c r="N1227" i="37"/>
  <c r="N1337" i="37"/>
  <c r="N1403" i="37"/>
  <c r="N1470" i="37"/>
  <c r="N1552" i="37"/>
  <c r="N1613" i="37"/>
  <c r="N182" i="37"/>
  <c r="N189" i="37"/>
  <c r="N199" i="37"/>
  <c r="N543" i="37"/>
  <c r="N552" i="37"/>
  <c r="N597" i="37"/>
  <c r="N704" i="37"/>
  <c r="N711" i="37"/>
  <c r="N751" i="37"/>
  <c r="N752" i="37"/>
  <c r="N802" i="37"/>
  <c r="N863" i="37"/>
  <c r="N877" i="37"/>
  <c r="N1001" i="37"/>
  <c r="N1020" i="37"/>
  <c r="N1061" i="37"/>
  <c r="N1080" i="37"/>
  <c r="N1179" i="37"/>
  <c r="N1200" i="37"/>
  <c r="N1229" i="37"/>
  <c r="N1437" i="37"/>
  <c r="N1531" i="37"/>
  <c r="N1593" i="37"/>
  <c r="N1625" i="37"/>
  <c r="N1633" i="37"/>
  <c r="N40" i="37"/>
  <c r="N99" i="37"/>
  <c r="N115" i="37"/>
  <c r="N140" i="37"/>
  <c r="N174" i="37"/>
  <c r="N215" i="37"/>
  <c r="N264" i="37"/>
  <c r="N319" i="37"/>
  <c r="N320" i="37"/>
  <c r="N402" i="37"/>
  <c r="N436" i="37"/>
  <c r="N440" i="37"/>
  <c r="N499" i="37"/>
  <c r="N519" i="37"/>
  <c r="N530" i="37"/>
  <c r="N534" i="37"/>
  <c r="N643" i="37"/>
  <c r="N839" i="37"/>
  <c r="N1028" i="37"/>
  <c r="N1067" i="37"/>
  <c r="N1084" i="37"/>
  <c r="N1535" i="37"/>
  <c r="N1539" i="37"/>
  <c r="N1621" i="37"/>
  <c r="N1646" i="37"/>
  <c r="N153" i="37"/>
  <c r="N159" i="37"/>
  <c r="N161" i="37"/>
  <c r="N308" i="37"/>
  <c r="N330" i="37"/>
  <c r="N340" i="37"/>
  <c r="N344" i="37"/>
  <c r="N390" i="37"/>
  <c r="N468" i="37"/>
  <c r="N469" i="37"/>
  <c r="N486" i="37"/>
  <c r="N532" i="37"/>
  <c r="N544" i="37"/>
  <c r="N575" i="37"/>
  <c r="N670" i="37"/>
  <c r="N778" i="37"/>
  <c r="N917" i="37"/>
  <c r="N958" i="37"/>
  <c r="N1036" i="37"/>
  <c r="N1259" i="37"/>
  <c r="N1342" i="37"/>
  <c r="N1473" i="37"/>
  <c r="N1509" i="37"/>
  <c r="N1569" i="37"/>
  <c r="N1617" i="37"/>
  <c r="N65" i="37"/>
  <c r="N71" i="37"/>
  <c r="N73" i="37"/>
  <c r="N176" i="37"/>
  <c r="N185" i="37"/>
  <c r="N254" i="37"/>
  <c r="N349" i="37"/>
  <c r="N484" i="37"/>
  <c r="N487" i="37"/>
  <c r="N490" i="37"/>
  <c r="N524" i="37"/>
  <c r="N557" i="37"/>
  <c r="N625" i="37"/>
  <c r="N772" i="37"/>
  <c r="N788" i="37"/>
  <c r="N821" i="37"/>
  <c r="N873" i="37"/>
  <c r="N924" i="37"/>
  <c r="N1025" i="37"/>
  <c r="N1202" i="37"/>
  <c r="N1308" i="37"/>
  <c r="N1407" i="37"/>
  <c r="N1588" i="37"/>
  <c r="N1635" i="37"/>
  <c r="N27" i="37"/>
  <c r="N54" i="37"/>
  <c r="N209" i="37"/>
  <c r="N241" i="37"/>
  <c r="N311" i="37"/>
  <c r="N321" i="37"/>
  <c r="N328" i="37"/>
  <c r="N430" i="37"/>
  <c r="N448" i="37"/>
  <c r="N453" i="37"/>
  <c r="N623" i="37"/>
  <c r="N662" i="37"/>
  <c r="N693" i="37"/>
  <c r="N825" i="37"/>
  <c r="N871" i="37"/>
  <c r="N878" i="37"/>
  <c r="N890" i="37"/>
  <c r="N898" i="37"/>
  <c r="N1042" i="37"/>
  <c r="N1126" i="37"/>
  <c r="N1261" i="37"/>
  <c r="N1383" i="37"/>
  <c r="N1519" i="37"/>
  <c r="N1525" i="37"/>
  <c r="O72" i="37"/>
  <c r="O81" i="37"/>
  <c r="O183" i="37"/>
  <c r="O248" i="37"/>
  <c r="O263" i="37"/>
  <c r="O266" i="37"/>
  <c r="O475" i="37"/>
  <c r="O763" i="37"/>
  <c r="O860" i="37"/>
  <c r="O869" i="37"/>
  <c r="O956" i="37"/>
  <c r="O1023" i="37"/>
  <c r="O1045" i="37"/>
  <c r="O1086" i="37"/>
  <c r="O1236" i="37"/>
  <c r="O1379" i="37"/>
  <c r="O1380" i="37"/>
  <c r="O1426" i="37"/>
  <c r="O1434" i="37"/>
  <c r="O1441" i="37"/>
  <c r="O1443" i="37"/>
  <c r="O1460" i="37"/>
  <c r="O1564" i="37"/>
  <c r="O1585" i="37"/>
  <c r="O1610" i="37"/>
  <c r="O20" i="37"/>
  <c r="O36" i="37"/>
  <c r="O92" i="37"/>
  <c r="O114" i="37"/>
  <c r="O230" i="37"/>
  <c r="O381" i="37"/>
  <c r="O405" i="37"/>
  <c r="O508" i="37"/>
  <c r="O520" i="37"/>
  <c r="O523" i="37"/>
  <c r="O559" i="37"/>
  <c r="O567" i="37"/>
  <c r="O645" i="37"/>
  <c r="O692" i="37"/>
  <c r="O773" i="37"/>
  <c r="O792" i="37"/>
  <c r="O820" i="37"/>
  <c r="O883" i="37"/>
  <c r="O1100" i="37"/>
  <c r="O1101" i="37"/>
  <c r="O1142" i="37"/>
  <c r="O1309" i="37"/>
  <c r="O1351" i="37"/>
  <c r="O1391" i="37"/>
  <c r="O1429" i="37"/>
  <c r="O51" i="37"/>
  <c r="O127" i="37"/>
  <c r="O547" i="37"/>
  <c r="O566" i="37"/>
  <c r="O649" i="37"/>
  <c r="O668" i="37"/>
  <c r="O765" i="37"/>
  <c r="O876" i="37"/>
  <c r="O1075" i="37"/>
  <c r="O1108" i="37"/>
  <c r="O1153" i="37"/>
  <c r="O1240" i="37"/>
  <c r="O1311" i="37"/>
  <c r="O1338" i="37"/>
  <c r="O1371" i="37"/>
  <c r="O1483" i="37"/>
  <c r="O1496" i="37"/>
  <c r="O1504" i="37"/>
  <c r="O1542" i="37"/>
  <c r="O1543" i="37"/>
  <c r="O1566" i="37"/>
  <c r="O1574" i="37"/>
  <c r="O1594" i="37"/>
  <c r="O44" i="37"/>
  <c r="O107" i="37"/>
  <c r="O112" i="37"/>
  <c r="O120" i="37"/>
  <c r="O228" i="37"/>
  <c r="O364" i="37"/>
  <c r="O398" i="37"/>
  <c r="O410" i="37"/>
  <c r="O548" i="37"/>
  <c r="O665" i="37"/>
  <c r="O697" i="37"/>
  <c r="O715" i="37"/>
  <c r="O731" i="37"/>
  <c r="O749" i="37"/>
  <c r="O842" i="37"/>
  <c r="O970" i="37"/>
  <c r="O1090" i="37"/>
  <c r="O1192" i="37"/>
  <c r="O1250" i="37"/>
  <c r="O1352" i="37"/>
  <c r="O1355" i="37"/>
  <c r="O1360" i="37"/>
  <c r="O1461" i="37"/>
  <c r="O1495" i="37"/>
  <c r="O1583" i="37"/>
  <c r="O83" i="37"/>
  <c r="O253" i="37"/>
  <c r="O293" i="37"/>
  <c r="O423" i="37"/>
  <c r="O465" i="37"/>
  <c r="O491" i="37"/>
  <c r="O632" i="37"/>
  <c r="O671" i="37"/>
  <c r="O676" i="37"/>
  <c r="O710" i="37"/>
  <c r="O721" i="37"/>
  <c r="O1132" i="37"/>
  <c r="O1194" i="37"/>
  <c r="O1217" i="37"/>
  <c r="O1232" i="37"/>
  <c r="O1284" i="37"/>
  <c r="O1350" i="37"/>
  <c r="O1449" i="37"/>
  <c r="O1491" i="37"/>
  <c r="O1533" i="37"/>
  <c r="O1582" i="37"/>
  <c r="O1616" i="37"/>
  <c r="O1628" i="37"/>
  <c r="O1632" i="37"/>
  <c r="O1634" i="37"/>
  <c r="O118" i="37"/>
  <c r="O124" i="37"/>
  <c r="O135" i="37"/>
  <c r="O210" i="37"/>
  <c r="O285" i="37"/>
  <c r="O342" i="37"/>
  <c r="O385" i="37"/>
  <c r="O391" i="37"/>
  <c r="O514" i="37"/>
  <c r="O596" i="37"/>
  <c r="O725" i="37"/>
  <c r="O756" i="37"/>
  <c r="O889" i="37"/>
  <c r="O1070" i="37"/>
  <c r="O1109" i="37"/>
  <c r="O1149" i="37"/>
  <c r="O1268" i="37"/>
  <c r="O1293" i="37"/>
  <c r="O1339" i="37"/>
  <c r="O1373" i="37"/>
  <c r="O1374" i="37"/>
  <c r="O1406" i="37"/>
  <c r="O1416" i="37"/>
  <c r="O1524" i="37"/>
  <c r="O1578" i="37"/>
  <c r="O204" i="37"/>
  <c r="O338" i="37"/>
  <c r="O343" i="37"/>
  <c r="O407" i="37"/>
  <c r="O479" i="37"/>
  <c r="O541" i="37"/>
  <c r="O562" i="37"/>
  <c r="O595" i="37"/>
  <c r="O599" i="37"/>
  <c r="O634" i="37"/>
  <c r="O657" i="37"/>
  <c r="O777" i="37"/>
  <c r="O935" i="37"/>
  <c r="O945" i="37"/>
  <c r="O980" i="37"/>
  <c r="O1041" i="37"/>
  <c r="O1083" i="37"/>
  <c r="O1110" i="37"/>
  <c r="O1207" i="37"/>
  <c r="O1435" i="37"/>
  <c r="O1446" i="37"/>
  <c r="O1458" i="37"/>
  <c r="O1536" i="37"/>
  <c r="O1551" i="37"/>
  <c r="O66" i="37"/>
  <c r="O95" i="37"/>
  <c r="O104" i="37"/>
  <c r="O326" i="37"/>
  <c r="O582" i="37"/>
  <c r="O604" i="37"/>
  <c r="O610" i="37"/>
  <c r="O640" i="37"/>
  <c r="O669" i="37"/>
  <c r="O685" i="37"/>
  <c r="O700" i="37"/>
  <c r="O716" i="37"/>
  <c r="O1022" i="37"/>
  <c r="O1043" i="37"/>
  <c r="O1052" i="37"/>
  <c r="O1104" i="37"/>
  <c r="O1174" i="37"/>
  <c r="O1385" i="37"/>
  <c r="O1425" i="37"/>
  <c r="O1478" i="37"/>
  <c r="O1484" i="37"/>
  <c r="O1609" i="37"/>
  <c r="O1611" i="37"/>
  <c r="O125" i="37"/>
  <c r="O207" i="37"/>
  <c r="O224" i="37"/>
  <c r="O247" i="37"/>
  <c r="O351" i="37"/>
  <c r="O509" i="37"/>
  <c r="O586" i="37"/>
  <c r="O627" i="37"/>
  <c r="O771" i="37"/>
  <c r="O786" i="37"/>
  <c r="O801" i="37"/>
  <c r="O832" i="37"/>
  <c r="O844" i="37"/>
  <c r="O853" i="37"/>
  <c r="O1014" i="37"/>
  <c r="O1065" i="37"/>
  <c r="O1103" i="37"/>
  <c r="O1107" i="37"/>
  <c r="O1118" i="37"/>
  <c r="O1335" i="37"/>
  <c r="O1514" i="37"/>
  <c r="O1547" i="37"/>
  <c r="O1560" i="37"/>
  <c r="O1603" i="37"/>
  <c r="O11" i="37"/>
  <c r="O48" i="37"/>
  <c r="O55" i="37"/>
  <c r="O151" i="37"/>
  <c r="O217" i="37"/>
  <c r="O307" i="37"/>
  <c r="O312" i="37"/>
  <c r="O769" i="37"/>
  <c r="O770" i="37"/>
  <c r="O951" i="37"/>
  <c r="O1013" i="37"/>
  <c r="O1046" i="37"/>
  <c r="O1057" i="37"/>
  <c r="O1063" i="37"/>
  <c r="O1099" i="37"/>
  <c r="O1119" i="37"/>
  <c r="O1196" i="37"/>
  <c r="O1203" i="37"/>
  <c r="O1228" i="37"/>
  <c r="O1246" i="37"/>
  <c r="O1346" i="37"/>
  <c r="O1489" i="37"/>
  <c r="O1515" i="37"/>
  <c r="O1619" i="37"/>
  <c r="O6" i="37"/>
  <c r="O30" i="37"/>
  <c r="O69" i="37"/>
  <c r="O85" i="37"/>
  <c r="O133" i="37"/>
  <c r="O280" i="37"/>
  <c r="O295" i="37"/>
  <c r="O404" i="37"/>
  <c r="O459" i="37"/>
  <c r="O683" i="37"/>
  <c r="O740" i="37"/>
  <c r="O747" i="37"/>
  <c r="O789" i="37"/>
  <c r="O856" i="37"/>
  <c r="O897" i="37"/>
  <c r="O950" i="37"/>
  <c r="O1008" i="37"/>
  <c r="O1226" i="37"/>
  <c r="O1270" i="37"/>
  <c r="O1316" i="37"/>
  <c r="O1392" i="37"/>
  <c r="O1402" i="37"/>
  <c r="O1452" i="37"/>
  <c r="O1497" i="37"/>
  <c r="O1532" i="37"/>
  <c r="O43" i="37"/>
  <c r="O74" i="37"/>
  <c r="O166" i="37"/>
  <c r="O192" i="37"/>
  <c r="O249" i="37"/>
  <c r="O279" i="37"/>
  <c r="O287" i="37"/>
  <c r="O408" i="37"/>
  <c r="O480" i="37"/>
  <c r="O631" i="37"/>
  <c r="O926" i="37"/>
  <c r="O939" i="37"/>
  <c r="O1006" i="37"/>
  <c r="O1050" i="37"/>
  <c r="O1087" i="37"/>
  <c r="O1322" i="37"/>
  <c r="O1384" i="37"/>
  <c r="O1499" i="37"/>
  <c r="O1503" i="37"/>
  <c r="O1526" i="37"/>
  <c r="O1584" i="37"/>
  <c r="O1605" i="37"/>
  <c r="O1629" i="37"/>
  <c r="O1641" i="37"/>
  <c r="O32" i="37"/>
  <c r="O37" i="37"/>
  <c r="O62" i="37"/>
  <c r="O82" i="37"/>
  <c r="O194" i="37"/>
  <c r="O387" i="37"/>
  <c r="O427" i="37"/>
  <c r="O553" i="37"/>
  <c r="O592" i="37"/>
  <c r="O621" i="37"/>
  <c r="O633" i="37"/>
  <c r="O654" i="37"/>
  <c r="O823" i="37"/>
  <c r="O1024" i="37"/>
  <c r="O1085" i="37"/>
  <c r="O1144" i="37"/>
  <c r="O1161" i="37"/>
  <c r="O1249" i="37"/>
  <c r="O1290" i="37"/>
  <c r="O1376" i="37"/>
  <c r="O1381" i="37"/>
  <c r="O1455" i="37"/>
  <c r="O1462" i="37"/>
  <c r="O1538" i="37"/>
  <c r="O1562" i="37"/>
  <c r="O14" i="37"/>
  <c r="O122" i="37"/>
  <c r="O156" i="37"/>
  <c r="O188" i="37"/>
  <c r="O191" i="37"/>
  <c r="O220" i="37"/>
  <c r="O290" i="37"/>
  <c r="O323" i="37"/>
  <c r="O458" i="37"/>
  <c r="O515" i="37"/>
  <c r="O757" i="37"/>
  <c r="O817" i="37"/>
  <c r="O819" i="37"/>
  <c r="O826" i="37"/>
  <c r="O846" i="37"/>
  <c r="O934" i="37"/>
  <c r="O991" i="37"/>
  <c r="O1064" i="37"/>
  <c r="O1093" i="37"/>
  <c r="O1125" i="37"/>
  <c r="O1361" i="37"/>
  <c r="O1375" i="37"/>
  <c r="O1396" i="37"/>
  <c r="O1432" i="37"/>
  <c r="O1627" i="37"/>
  <c r="O4" i="37"/>
  <c r="O52" i="37"/>
  <c r="O177" i="37"/>
  <c r="O218" i="37"/>
  <c r="O245" i="37"/>
  <c r="O259" i="37"/>
  <c r="O304" i="37"/>
  <c r="O546" i="37"/>
  <c r="O611" i="37"/>
  <c r="O695" i="37"/>
  <c r="O714" i="37"/>
  <c r="O755" i="37"/>
  <c r="O813" i="37"/>
  <c r="O835" i="37"/>
  <c r="O854" i="37"/>
  <c r="O969" i="37"/>
  <c r="O1016" i="37"/>
  <c r="O1094" i="37"/>
  <c r="O1105" i="37"/>
  <c r="O1177" i="37"/>
  <c r="O1278" i="37"/>
  <c r="O1334" i="37"/>
  <c r="O1436" i="37"/>
  <c r="O1528" i="37"/>
  <c r="O1618" i="37"/>
  <c r="O47" i="37"/>
  <c r="O132" i="37"/>
  <c r="O239" i="37"/>
  <c r="O272" i="37"/>
  <c r="O274" i="37"/>
  <c r="O303" i="37"/>
  <c r="O591" i="37"/>
  <c r="O598" i="37"/>
  <c r="O729" i="37"/>
  <c r="O743" i="37"/>
  <c r="O745" i="37"/>
  <c r="O779" i="37"/>
  <c r="O872" i="37"/>
  <c r="O927" i="37"/>
  <c r="O1053" i="37"/>
  <c r="O1096" i="37"/>
  <c r="O1134" i="37"/>
  <c r="O1206" i="37"/>
  <c r="O1247" i="37"/>
  <c r="O1421" i="37"/>
  <c r="O1466" i="37"/>
  <c r="O1479" i="37"/>
  <c r="O1492" i="37"/>
  <c r="O1559" i="37"/>
  <c r="O1591" i="37"/>
  <c r="O139" i="37"/>
  <c r="O268" i="37"/>
  <c r="O374" i="37"/>
  <c r="O380" i="37"/>
  <c r="O382" i="37"/>
  <c r="O446" i="37"/>
  <c r="O455" i="37"/>
  <c r="O467" i="37"/>
  <c r="O496" i="37"/>
  <c r="O568" i="37"/>
  <c r="O583" i="37"/>
  <c r="O679" i="37"/>
  <c r="O691" i="37"/>
  <c r="O698" i="37"/>
  <c r="O874" i="37"/>
  <c r="O904" i="37"/>
  <c r="O986" i="37"/>
  <c r="O1071" i="37"/>
  <c r="O1137" i="37"/>
  <c r="O1378" i="37"/>
  <c r="O1412" i="37"/>
  <c r="O1418" i="37"/>
  <c r="O1480" i="37"/>
  <c r="O167" i="37"/>
  <c r="O297" i="37"/>
  <c r="O325" i="37"/>
  <c r="O375" i="37"/>
  <c r="O433" i="37"/>
  <c r="O442" i="37"/>
  <c r="O472" i="37"/>
  <c r="O549" i="37"/>
  <c r="O617" i="37"/>
  <c r="O646" i="37"/>
  <c r="O675" i="37"/>
  <c r="O712" i="37"/>
  <c r="O719" i="37"/>
  <c r="O791" i="37"/>
  <c r="O814" i="37"/>
  <c r="O914" i="37"/>
  <c r="O1252" i="37"/>
  <c r="O1362" i="37"/>
  <c r="O1439" i="37"/>
  <c r="O1487" i="37"/>
  <c r="O1512" i="37"/>
  <c r="O1530" i="37"/>
  <c r="O1580" i="37"/>
  <c r="O1624" i="37"/>
  <c r="O1648" i="37"/>
  <c r="O108" i="37"/>
  <c r="O198" i="37"/>
  <c r="O206" i="37"/>
  <c r="O208" i="37"/>
  <c r="O225" i="37"/>
  <c r="O232" i="37"/>
  <c r="O234" i="37"/>
  <c r="O288" i="37"/>
  <c r="O329" i="37"/>
  <c r="O394" i="37"/>
  <c r="O556" i="37"/>
  <c r="O613" i="37"/>
  <c r="O622" i="37"/>
  <c r="O703" i="37"/>
  <c r="O753" i="37"/>
  <c r="O828" i="37"/>
  <c r="O895" i="37"/>
  <c r="O985" i="37"/>
  <c r="O1166" i="37"/>
  <c r="O1216" i="37"/>
  <c r="O1238" i="37"/>
  <c r="O1306" i="37"/>
  <c r="O1354" i="37"/>
  <c r="O1363" i="37"/>
  <c r="O1615" i="37"/>
  <c r="O103" i="37"/>
  <c r="O145" i="37"/>
  <c r="O165" i="37"/>
  <c r="O214" i="37"/>
  <c r="O216" i="37"/>
  <c r="O357" i="37"/>
  <c r="O369" i="37"/>
  <c r="O424" i="37"/>
  <c r="O466" i="37"/>
  <c r="O551" i="37"/>
  <c r="O619" i="37"/>
  <c r="O739" i="37"/>
  <c r="O804" i="37"/>
  <c r="O1069" i="37"/>
  <c r="O1146" i="37"/>
  <c r="O1155" i="37"/>
  <c r="O1173" i="37"/>
  <c r="O1191" i="37"/>
  <c r="O1221" i="37"/>
  <c r="O1235" i="37"/>
  <c r="O1305" i="37"/>
  <c r="O1328" i="37"/>
  <c r="O1523" i="37"/>
  <c r="O56" i="37"/>
  <c r="O193" i="37"/>
  <c r="O211" i="37"/>
  <c r="O233" i="37"/>
  <c r="O317" i="37"/>
  <c r="O497" i="37"/>
  <c r="O531" i="37"/>
  <c r="O533" i="37"/>
  <c r="O535" i="37"/>
  <c r="O686" i="37"/>
  <c r="O737" i="37"/>
  <c r="O961" i="37"/>
  <c r="O998" i="37"/>
  <c r="O1021" i="37"/>
  <c r="O1111" i="37"/>
  <c r="O1145" i="37"/>
  <c r="O1198" i="37"/>
  <c r="O1331" i="37"/>
  <c r="O1410" i="37"/>
  <c r="O1450" i="37"/>
  <c r="O1485" i="37"/>
  <c r="O1501" i="37"/>
  <c r="O1537" i="37"/>
  <c r="O60" i="37"/>
  <c r="O79" i="37"/>
  <c r="O130" i="37"/>
  <c r="O345" i="37"/>
  <c r="O370" i="37"/>
  <c r="O396" i="37"/>
  <c r="O403" i="37"/>
  <c r="O503" i="37"/>
  <c r="O511" i="37"/>
  <c r="O573" i="37"/>
  <c r="O706" i="37"/>
  <c r="O722" i="37"/>
  <c r="O758" i="37"/>
  <c r="O762" i="37"/>
  <c r="O886" i="37"/>
  <c r="O949" i="37"/>
  <c r="O1044" i="37"/>
  <c r="O1140" i="37"/>
  <c r="O1141" i="37"/>
  <c r="O1251" i="37"/>
  <c r="O1411" i="37"/>
  <c r="O1413" i="37"/>
  <c r="O1563" i="37"/>
  <c r="O1623" i="37"/>
  <c r="O5" i="37"/>
  <c r="O34" i="37"/>
  <c r="O157" i="37"/>
  <c r="O313" i="37"/>
  <c r="O452" i="37"/>
  <c r="O483" i="37"/>
  <c r="O521" i="37"/>
  <c r="O526" i="37"/>
  <c r="O563" i="37"/>
  <c r="O636" i="37"/>
  <c r="O677" i="37"/>
  <c r="O694" i="37"/>
  <c r="O767" i="37"/>
  <c r="O807" i="37"/>
  <c r="O896" i="37"/>
  <c r="O940" i="37"/>
  <c r="O1102" i="37"/>
  <c r="O1219" i="37"/>
  <c r="O1277" i="37"/>
  <c r="O1292" i="37"/>
  <c r="O1301" i="37"/>
  <c r="O1415" i="37"/>
  <c r="O1488" i="37"/>
  <c r="O1557" i="37"/>
  <c r="O1649" i="37"/>
  <c r="O12" i="37"/>
  <c r="O226" i="37"/>
  <c r="O246" i="37"/>
  <c r="O250" i="37"/>
  <c r="O310" i="37"/>
  <c r="O383" i="37"/>
  <c r="O392" i="37"/>
  <c r="O476" i="37"/>
  <c r="O579" i="37"/>
  <c r="O794" i="37"/>
  <c r="O925" i="37"/>
  <c r="O933" i="37"/>
  <c r="O938" i="37"/>
  <c r="O972" i="37"/>
  <c r="O1091" i="37"/>
  <c r="O1197" i="37"/>
  <c r="O1199" i="37"/>
  <c r="O1297" i="37"/>
  <c r="O1303" i="37"/>
  <c r="O1401" i="37"/>
  <c r="O1414" i="37"/>
  <c r="O1440" i="37"/>
  <c r="O1554" i="37"/>
  <c r="O1597" i="37"/>
  <c r="O1598" i="37"/>
  <c r="O76" i="37"/>
  <c r="O106" i="37"/>
  <c r="O200" i="37"/>
  <c r="O238" i="37"/>
  <c r="O309" i="37"/>
  <c r="O376" i="37"/>
  <c r="O437" i="37"/>
  <c r="O456" i="37"/>
  <c r="O474" i="37"/>
  <c r="O672" i="37"/>
  <c r="O830" i="37"/>
  <c r="O928" i="37"/>
  <c r="O1012" i="37"/>
  <c r="O1058" i="37"/>
  <c r="O1059" i="37"/>
  <c r="O1079" i="37"/>
  <c r="O1081" i="37"/>
  <c r="O1143" i="37"/>
  <c r="O1158" i="37"/>
  <c r="O1222" i="37"/>
  <c r="O1307" i="37"/>
  <c r="O1393" i="37"/>
  <c r="O1399" i="37"/>
  <c r="O1430" i="37"/>
  <c r="O96" i="37"/>
  <c r="O126" i="37"/>
  <c r="O134" i="37"/>
  <c r="O181" i="37"/>
  <c r="O196" i="37"/>
  <c r="O229" i="37"/>
  <c r="O318" i="37"/>
  <c r="O331" i="37"/>
  <c r="O336" i="37"/>
  <c r="O477" i="37"/>
  <c r="O518" i="37"/>
  <c r="O558" i="37"/>
  <c r="O644" i="37"/>
  <c r="O651" i="37"/>
  <c r="O875" i="37"/>
  <c r="O916" i="37"/>
  <c r="O983" i="37"/>
  <c r="O1076" i="37"/>
  <c r="O1223" i="37"/>
  <c r="O1244" i="37"/>
  <c r="O1323" i="37"/>
  <c r="O1336" i="37"/>
  <c r="O1405" i="37"/>
  <c r="O1471" i="37"/>
  <c r="O1596" i="37"/>
  <c r="O10" i="37"/>
  <c r="O110" i="37"/>
  <c r="O119" i="37"/>
  <c r="O384" i="37"/>
  <c r="O399" i="37"/>
  <c r="O434" i="37"/>
  <c r="O589" i="37"/>
  <c r="O593" i="37"/>
  <c r="O603" i="37"/>
  <c r="O678" i="37"/>
  <c r="O782" i="37"/>
  <c r="O834" i="37"/>
  <c r="O861" i="37"/>
  <c r="O865" i="37"/>
  <c r="O989" i="37"/>
  <c r="O1074" i="37"/>
  <c r="O1154" i="37"/>
  <c r="O1169" i="37"/>
  <c r="O1185" i="37"/>
  <c r="O1227" i="37"/>
  <c r="O1337" i="37"/>
  <c r="O1403" i="37"/>
  <c r="O1470" i="37"/>
  <c r="O1552" i="37"/>
  <c r="O1613" i="37"/>
  <c r="O182" i="37"/>
  <c r="O189" i="37"/>
  <c r="O199" i="37"/>
  <c r="O543" i="37"/>
  <c r="O552" i="37"/>
  <c r="O597" i="37"/>
  <c r="O704" i="37"/>
  <c r="O711" i="37"/>
  <c r="O751" i="37"/>
  <c r="O752" i="37"/>
  <c r="O802" i="37"/>
  <c r="O863" i="37"/>
  <c r="O877" i="37"/>
  <c r="O1001" i="37"/>
  <c r="O1020" i="37"/>
  <c r="O1061" i="37"/>
  <c r="O1080" i="37"/>
  <c r="O1179" i="37"/>
  <c r="O1200" i="37"/>
  <c r="O1229" i="37"/>
  <c r="O1437" i="37"/>
  <c r="O1531" i="37"/>
  <c r="O1593" i="37"/>
  <c r="O1625" i="37"/>
  <c r="O1633" i="37"/>
  <c r="O40" i="37"/>
  <c r="O99" i="37"/>
  <c r="O115" i="37"/>
  <c r="O140" i="37"/>
  <c r="O174" i="37"/>
  <c r="O215" i="37"/>
  <c r="O264" i="37"/>
  <c r="O319" i="37"/>
  <c r="O320" i="37"/>
  <c r="O402" i="37"/>
  <c r="O436" i="37"/>
  <c r="O440" i="37"/>
  <c r="O499" i="37"/>
  <c r="O519" i="37"/>
  <c r="O530" i="37"/>
  <c r="O534" i="37"/>
  <c r="O643" i="37"/>
  <c r="O839" i="37"/>
  <c r="O1028" i="37"/>
  <c r="O1067" i="37"/>
  <c r="O1084" i="37"/>
  <c r="O1535" i="37"/>
  <c r="O1539" i="37"/>
  <c r="O1621" i="37"/>
  <c r="O1646" i="37"/>
  <c r="O153" i="37"/>
  <c r="O159" i="37"/>
  <c r="O161" i="37"/>
  <c r="O308" i="37"/>
  <c r="O330" i="37"/>
  <c r="O340" i="37"/>
  <c r="O344" i="37"/>
  <c r="O390" i="37"/>
  <c r="O468" i="37"/>
  <c r="O469" i="37"/>
  <c r="O486" i="37"/>
  <c r="O532" i="37"/>
  <c r="O544" i="37"/>
  <c r="O575" i="37"/>
  <c r="O670" i="37"/>
  <c r="O778" i="37"/>
  <c r="O917" i="37"/>
  <c r="O958" i="37"/>
  <c r="O1036" i="37"/>
  <c r="O1259" i="37"/>
  <c r="O1342" i="37"/>
  <c r="O1473" i="37"/>
  <c r="O1509" i="37"/>
  <c r="O1569" i="37"/>
  <c r="O1617" i="37"/>
  <c r="O65" i="37"/>
  <c r="O71" i="37"/>
  <c r="O73" i="37"/>
  <c r="O176" i="37"/>
  <c r="O185" i="37"/>
  <c r="O254" i="37"/>
  <c r="O349" i="37"/>
  <c r="O484" i="37"/>
  <c r="O487" i="37"/>
  <c r="O490" i="37"/>
  <c r="O524" i="37"/>
  <c r="O557" i="37"/>
  <c r="O625" i="37"/>
  <c r="O772" i="37"/>
  <c r="O788" i="37"/>
  <c r="O821" i="37"/>
  <c r="O873" i="37"/>
  <c r="O924" i="37"/>
  <c r="O1025" i="37"/>
  <c r="O1202" i="37"/>
  <c r="O1308" i="37"/>
  <c r="O1407" i="37"/>
  <c r="O1588" i="37"/>
  <c r="O1635" i="37"/>
  <c r="O27" i="37"/>
  <c r="O54" i="37"/>
  <c r="O209" i="37"/>
  <c r="O241" i="37"/>
  <c r="O311" i="37"/>
  <c r="O321" i="37"/>
  <c r="O328" i="37"/>
  <c r="O430" i="37"/>
  <c r="O448" i="37"/>
  <c r="O453" i="37"/>
  <c r="O623" i="37"/>
  <c r="O662" i="37"/>
  <c r="O693" i="37"/>
  <c r="O825" i="37"/>
  <c r="O871" i="37"/>
  <c r="O878" i="37"/>
  <c r="O890" i="37"/>
  <c r="O898" i="37"/>
  <c r="O1042" i="37"/>
  <c r="O1126" i="37"/>
  <c r="O1261" i="37"/>
  <c r="O1383" i="37"/>
  <c r="O1519" i="37"/>
  <c r="O1525" i="37"/>
  <c r="M9" i="37"/>
  <c r="M87" i="37"/>
  <c r="M98" i="37"/>
  <c r="M173" i="37"/>
  <c r="M267" i="37"/>
  <c r="M463" i="37"/>
  <c r="M470" i="37"/>
  <c r="M713" i="37"/>
  <c r="M746" i="37"/>
  <c r="M111" i="37"/>
  <c r="M300" i="37"/>
  <c r="M612" i="37"/>
  <c r="M850" i="37"/>
  <c r="M900" i="37"/>
  <c r="M929" i="37"/>
  <c r="M1038" i="37"/>
  <c r="M1054" i="37"/>
  <c r="M1575" i="37"/>
  <c r="M251" i="37"/>
  <c r="M420" i="37"/>
  <c r="M760" i="37"/>
  <c r="M849" i="37"/>
  <c r="M955" i="37"/>
  <c r="M1248" i="37"/>
  <c r="M1366" i="37"/>
  <c r="M1517" i="37"/>
  <c r="M38" i="37"/>
  <c r="M180" i="37"/>
  <c r="M327" i="37"/>
  <c r="M388" i="37"/>
  <c r="M517" i="37"/>
  <c r="M931" i="37"/>
  <c r="M1463" i="37"/>
  <c r="M1500" i="37"/>
  <c r="M1505" i="37"/>
  <c r="M243" i="37"/>
  <c r="M397" i="37"/>
  <c r="M653" i="37"/>
  <c r="M793" i="37"/>
  <c r="M843" i="37"/>
  <c r="M907" i="37"/>
  <c r="M1011" i="37"/>
  <c r="M1048" i="37"/>
  <c r="M1654" i="37"/>
  <c r="M35" i="37"/>
  <c r="M94" i="37"/>
  <c r="M137" i="37"/>
  <c r="M296" i="37"/>
  <c r="M322" i="37"/>
  <c r="M705" i="37"/>
  <c r="M741" i="37"/>
  <c r="M809" i="37"/>
  <c r="M1182" i="37"/>
  <c r="M1298" i="37"/>
  <c r="M1638" i="37"/>
  <c r="M121" i="37"/>
  <c r="M269" i="37"/>
  <c r="M373" i="37"/>
  <c r="M561" i="37"/>
  <c r="M641" i="37"/>
  <c r="M661" i="37"/>
  <c r="M750" i="37"/>
  <c r="M1165" i="37"/>
  <c r="M1428" i="37"/>
  <c r="M1601" i="37"/>
  <c r="M1656" i="37"/>
  <c r="M168" i="37"/>
  <c r="M219" i="37"/>
  <c r="M255" i="37"/>
  <c r="M444" i="37"/>
  <c r="M780" i="37"/>
  <c r="M797" i="37"/>
  <c r="M836" i="37"/>
  <c r="M974" i="37"/>
  <c r="M1397" i="37"/>
  <c r="M1516" i="37"/>
  <c r="M88" i="37"/>
  <c r="M101" i="37"/>
  <c r="M386" i="37"/>
  <c r="M538" i="37"/>
  <c r="M618" i="37"/>
  <c r="M892" i="37"/>
  <c r="M1214" i="37"/>
  <c r="M1343" i="37"/>
  <c r="M1368" i="37"/>
  <c r="M1521" i="37"/>
  <c r="M64" i="37"/>
  <c r="M332" i="37"/>
  <c r="M500" i="37"/>
  <c r="M754" i="37"/>
  <c r="M879" i="37"/>
  <c r="M1047" i="37"/>
  <c r="M1189" i="37"/>
  <c r="M1294" i="37"/>
  <c r="M1318" i="37"/>
  <c r="M1655" i="37"/>
  <c r="M131" i="37"/>
  <c r="M292" i="37"/>
  <c r="M449" i="37"/>
  <c r="M930" i="37"/>
  <c r="M954" i="37"/>
  <c r="M1113" i="37"/>
  <c r="M1129" i="37"/>
  <c r="M1171" i="37"/>
  <c r="M1553" i="37"/>
  <c r="M352" i="37"/>
  <c r="M502" i="37"/>
  <c r="M702" i="37"/>
  <c r="M1000" i="37"/>
  <c r="M1031" i="37"/>
  <c r="M1211" i="37"/>
  <c r="M1427" i="37"/>
  <c r="M1457" i="37"/>
  <c r="M1527" i="37"/>
  <c r="M162" i="37"/>
  <c r="M333" i="37"/>
  <c r="M432" i="37"/>
  <c r="M528" i="37"/>
  <c r="M529" i="37"/>
  <c r="M635" i="37"/>
  <c r="M894" i="37"/>
  <c r="M1123" i="37"/>
  <c r="M1288" i="37"/>
  <c r="M1442" i="37"/>
  <c r="M1482" i="37"/>
  <c r="M138" i="37"/>
  <c r="M461" i="37"/>
  <c r="M510" i="37"/>
  <c r="M785" i="37"/>
  <c r="M1037" i="37"/>
  <c r="M1159" i="37"/>
  <c r="M1190" i="37"/>
  <c r="M1327" i="37"/>
  <c r="M1474" i="37"/>
  <c r="M252" i="37"/>
  <c r="M451" i="37"/>
  <c r="M550" i="37"/>
  <c r="M565" i="37"/>
  <c r="M616" i="37"/>
  <c r="M852" i="37"/>
  <c r="M1004" i="37"/>
  <c r="M1280" i="37"/>
  <c r="M1502" i="37"/>
  <c r="M213" i="37"/>
  <c r="M368" i="37"/>
  <c r="M647" i="37"/>
  <c r="M650" i="37"/>
  <c r="M1003" i="37"/>
  <c r="M1056" i="37"/>
  <c r="M1341" i="37"/>
  <c r="M1398" i="37"/>
  <c r="M1419" i="37"/>
  <c r="M1448" i="37"/>
  <c r="M33" i="37"/>
  <c r="M148" i="37"/>
  <c r="M689" i="37"/>
  <c r="M735" i="37"/>
  <c r="M1029" i="37"/>
  <c r="M1160" i="37"/>
  <c r="M1263" i="37"/>
  <c r="M1275" i="37"/>
  <c r="M1321" i="37"/>
  <c r="M50" i="37"/>
  <c r="M63" i="37"/>
  <c r="M334" i="37"/>
  <c r="M361" i="37"/>
  <c r="M572" i="37"/>
  <c r="M673" i="37"/>
  <c r="M682" i="37"/>
  <c r="M848" i="37"/>
  <c r="M912" i="37"/>
  <c r="M946" i="37"/>
  <c r="M1055" i="37"/>
  <c r="M501" i="37"/>
  <c r="M690" i="37"/>
  <c r="M957" i="37"/>
  <c r="M966" i="37"/>
  <c r="M1019" i="37"/>
  <c r="M1116" i="37"/>
  <c r="M1131" i="37"/>
  <c r="M1172" i="37"/>
  <c r="M1568" i="37"/>
  <c r="M53" i="37"/>
  <c r="M158" i="37"/>
  <c r="M222" i="37"/>
  <c r="M393" i="37"/>
  <c r="M674" i="37"/>
  <c r="M764" i="37"/>
  <c r="M816" i="37"/>
  <c r="M962" i="37"/>
  <c r="M1124" i="37"/>
  <c r="M1644" i="37"/>
  <c r="M149" i="37"/>
  <c r="M152" i="37"/>
  <c r="M428" i="37"/>
  <c r="M664" i="37"/>
  <c r="M1097" i="37"/>
  <c r="M1186" i="37"/>
  <c r="M1224" i="37"/>
  <c r="M1234" i="37"/>
  <c r="M170" i="37"/>
  <c r="M687" i="37"/>
  <c r="M768" i="37"/>
  <c r="M864" i="37"/>
  <c r="M1098" i="37"/>
  <c r="M1239" i="37"/>
  <c r="M1241" i="37"/>
  <c r="M1357" i="37"/>
  <c r="M1390" i="37"/>
  <c r="M1529" i="37"/>
  <c r="M464" i="37"/>
  <c r="M590" i="37"/>
  <c r="M838" i="37"/>
  <c r="M923" i="37"/>
  <c r="M1120" i="37"/>
  <c r="M1135" i="37"/>
  <c r="M1255" i="37"/>
  <c r="M1262" i="37"/>
  <c r="M1494" i="37"/>
  <c r="M1650" i="37"/>
  <c r="M70" i="37"/>
  <c r="M426" i="37"/>
  <c r="M554" i="37"/>
  <c r="M932" i="37"/>
  <c r="M982" i="37"/>
  <c r="M1007" i="37"/>
  <c r="M1040" i="37"/>
  <c r="M1310" i="37"/>
  <c r="M1344" i="37"/>
  <c r="M1453" i="37"/>
  <c r="M1511" i="37"/>
  <c r="M1540" i="37"/>
  <c r="M406" i="37"/>
  <c r="M419" i="37"/>
  <c r="M638" i="37"/>
  <c r="M811" i="37"/>
  <c r="M1035" i="37"/>
  <c r="M1147" i="37"/>
  <c r="M1256" i="37"/>
  <c r="M964" i="37"/>
  <c r="M1382" i="37"/>
  <c r="M1506" i="37"/>
  <c r="M100" i="37"/>
  <c r="M347" i="37"/>
  <c r="M367" i="37"/>
  <c r="M481" i="37"/>
  <c r="M723" i="37"/>
  <c r="M728" i="37"/>
  <c r="M774" i="37"/>
  <c r="M783" i="37"/>
  <c r="M795" i="37"/>
  <c r="M881" i="37"/>
  <c r="M1370" i="37"/>
  <c r="M39" i="37"/>
  <c r="M42" i="37"/>
  <c r="M460" i="37"/>
  <c r="M742" i="37"/>
  <c r="M915" i="37"/>
  <c r="M920" i="37"/>
  <c r="M992" i="37"/>
  <c r="M1279" i="37"/>
  <c r="M1291" i="37"/>
  <c r="M150" i="37"/>
  <c r="M289" i="37"/>
  <c r="M450" i="37"/>
  <c r="M576" i="37"/>
  <c r="M708" i="37"/>
  <c r="M829" i="37"/>
  <c r="M866" i="37"/>
  <c r="M1095" i="37"/>
  <c r="M1400" i="37"/>
  <c r="M1459" i="37"/>
  <c r="M1579" i="37"/>
  <c r="M75" i="37"/>
  <c r="M84" i="37"/>
  <c r="M155" i="37"/>
  <c r="M195" i="37"/>
  <c r="M578" i="37"/>
  <c r="M941" i="37"/>
  <c r="M996" i="37"/>
  <c r="M1164" i="37"/>
  <c r="M1183" i="37"/>
  <c r="M1599" i="37"/>
  <c r="M1652" i="37"/>
  <c r="M86" i="37"/>
  <c r="M154" i="37"/>
  <c r="M505" i="37"/>
  <c r="M540" i="37"/>
  <c r="M799" i="37"/>
  <c r="M902" i="37"/>
  <c r="M1039" i="37"/>
  <c r="M1320" i="37"/>
  <c r="M1622" i="37"/>
  <c r="M186" i="37"/>
  <c r="M187" i="37"/>
  <c r="M298" i="37"/>
  <c r="M371" i="37"/>
  <c r="M824" i="37"/>
  <c r="M840" i="37"/>
  <c r="M1077" i="37"/>
  <c r="M1138" i="37"/>
  <c r="M1178" i="37"/>
  <c r="M1188" i="37"/>
  <c r="M1257" i="37"/>
  <c r="M1319" i="37"/>
  <c r="M23" i="37"/>
  <c r="M116" i="37"/>
  <c r="M260" i="37"/>
  <c r="M283" i="37"/>
  <c r="M335" i="37"/>
  <c r="M867" i="37"/>
  <c r="M1285" i="37"/>
  <c r="M1643" i="37"/>
  <c r="N9" i="37"/>
  <c r="N87" i="37"/>
  <c r="N98" i="37"/>
  <c r="N173" i="37"/>
  <c r="N267" i="37"/>
  <c r="N463" i="37"/>
  <c r="N470" i="37"/>
  <c r="N713" i="37"/>
  <c r="N746" i="37"/>
  <c r="N111" i="37"/>
  <c r="N300" i="37"/>
  <c r="N612" i="37"/>
  <c r="N850" i="37"/>
  <c r="N900" i="37"/>
  <c r="N929" i="37"/>
  <c r="N1038" i="37"/>
  <c r="N1054" i="37"/>
  <c r="N1575" i="37"/>
  <c r="N251" i="37"/>
  <c r="N420" i="37"/>
  <c r="N760" i="37"/>
  <c r="N849" i="37"/>
  <c r="N955" i="37"/>
  <c r="N1248" i="37"/>
  <c r="N1366" i="37"/>
  <c r="N1517" i="37"/>
  <c r="N38" i="37"/>
  <c r="N180" i="37"/>
  <c r="N327" i="37"/>
  <c r="N388" i="37"/>
  <c r="N517" i="37"/>
  <c r="N931" i="37"/>
  <c r="N1463" i="37"/>
  <c r="N1500" i="37"/>
  <c r="N1505" i="37"/>
  <c r="N243" i="37"/>
  <c r="N397" i="37"/>
  <c r="N653" i="37"/>
  <c r="N793" i="37"/>
  <c r="N843" i="37"/>
  <c r="N907" i="37"/>
  <c r="N1011" i="37"/>
  <c r="N1048" i="37"/>
  <c r="N1654" i="37"/>
  <c r="N35" i="37"/>
  <c r="N94" i="37"/>
  <c r="N137" i="37"/>
  <c r="N296" i="37"/>
  <c r="N322" i="37"/>
  <c r="N705" i="37"/>
  <c r="N741" i="37"/>
  <c r="N809" i="37"/>
  <c r="N1182" i="37"/>
  <c r="N1298" i="37"/>
  <c r="N1638" i="37"/>
  <c r="N121" i="37"/>
  <c r="N269" i="37"/>
  <c r="N373" i="37"/>
  <c r="N561" i="37"/>
  <c r="N641" i="37"/>
  <c r="N661" i="37"/>
  <c r="N750" i="37"/>
  <c r="N1165" i="37"/>
  <c r="N1428" i="37"/>
  <c r="N1601" i="37"/>
  <c r="N1656" i="37"/>
  <c r="N168" i="37"/>
  <c r="N219" i="37"/>
  <c r="N255" i="37"/>
  <c r="N444" i="37"/>
  <c r="N780" i="37"/>
  <c r="N797" i="37"/>
  <c r="N836" i="37"/>
  <c r="N974" i="37"/>
  <c r="N1397" i="37"/>
  <c r="N1516" i="37"/>
  <c r="N88" i="37"/>
  <c r="N101" i="37"/>
  <c r="N386" i="37"/>
  <c r="N538" i="37"/>
  <c r="N618" i="37"/>
  <c r="N892" i="37"/>
  <c r="N1214" i="37"/>
  <c r="N1343" i="37"/>
  <c r="N1368" i="37"/>
  <c r="N1521" i="37"/>
  <c r="N64" i="37"/>
  <c r="N332" i="37"/>
  <c r="N500" i="37"/>
  <c r="N754" i="37"/>
  <c r="N879" i="37"/>
  <c r="N1047" i="37"/>
  <c r="N1189" i="37"/>
  <c r="N1294" i="37"/>
  <c r="N1318" i="37"/>
  <c r="N1655" i="37"/>
  <c r="N131" i="37"/>
  <c r="N292" i="37"/>
  <c r="N449" i="37"/>
  <c r="N930" i="37"/>
  <c r="N954" i="37"/>
  <c r="N1113" i="37"/>
  <c r="N1129" i="37"/>
  <c r="N1171" i="37"/>
  <c r="N1553" i="37"/>
  <c r="N352" i="37"/>
  <c r="N502" i="37"/>
  <c r="N702" i="37"/>
  <c r="N1000" i="37"/>
  <c r="N1031" i="37"/>
  <c r="N1211" i="37"/>
  <c r="N1427" i="37"/>
  <c r="N1457" i="37"/>
  <c r="N1527" i="37"/>
  <c r="N162" i="37"/>
  <c r="N333" i="37"/>
  <c r="N432" i="37"/>
  <c r="N528" i="37"/>
  <c r="N529" i="37"/>
  <c r="N635" i="37"/>
  <c r="N894" i="37"/>
  <c r="N1123" i="37"/>
  <c r="N1288" i="37"/>
  <c r="N1442" i="37"/>
  <c r="N1482" i="37"/>
  <c r="N138" i="37"/>
  <c r="N461" i="37"/>
  <c r="N510" i="37"/>
  <c r="N785" i="37"/>
  <c r="N1037" i="37"/>
  <c r="N1159" i="37"/>
  <c r="N1190" i="37"/>
  <c r="N1327" i="37"/>
  <c r="N1474" i="37"/>
  <c r="N252" i="37"/>
  <c r="N451" i="37"/>
  <c r="N550" i="37"/>
  <c r="N565" i="37"/>
  <c r="N616" i="37"/>
  <c r="N852" i="37"/>
  <c r="N1004" i="37"/>
  <c r="N1280" i="37"/>
  <c r="N1502" i="37"/>
  <c r="N213" i="37"/>
  <c r="N368" i="37"/>
  <c r="N647" i="37"/>
  <c r="N650" i="37"/>
  <c r="N1003" i="37"/>
  <c r="N1056" i="37"/>
  <c r="N1341" i="37"/>
  <c r="N1398" i="37"/>
  <c r="N1419" i="37"/>
  <c r="N1448" i="37"/>
  <c r="N33" i="37"/>
  <c r="N148" i="37"/>
  <c r="N689" i="37"/>
  <c r="N735" i="37"/>
  <c r="N1029" i="37"/>
  <c r="N1160" i="37"/>
  <c r="N1263" i="37"/>
  <c r="N1275" i="37"/>
  <c r="N1321" i="37"/>
  <c r="N50" i="37"/>
  <c r="N63" i="37"/>
  <c r="N334" i="37"/>
  <c r="N361" i="37"/>
  <c r="N572" i="37"/>
  <c r="N673" i="37"/>
  <c r="N682" i="37"/>
  <c r="N848" i="37"/>
  <c r="N912" i="37"/>
  <c r="N946" i="37"/>
  <c r="N1055" i="37"/>
  <c r="N501" i="37"/>
  <c r="N690" i="37"/>
  <c r="N957" i="37"/>
  <c r="N966" i="37"/>
  <c r="N1019" i="37"/>
  <c r="N1116" i="37"/>
  <c r="N1131" i="37"/>
  <c r="N1172" i="37"/>
  <c r="N1568" i="37"/>
  <c r="N53" i="37"/>
  <c r="N158" i="37"/>
  <c r="N222" i="37"/>
  <c r="N393" i="37"/>
  <c r="N674" i="37"/>
  <c r="N764" i="37"/>
  <c r="N816" i="37"/>
  <c r="N962" i="37"/>
  <c r="N1124" i="37"/>
  <c r="N1644" i="37"/>
  <c r="N149" i="37"/>
  <c r="N152" i="37"/>
  <c r="N428" i="37"/>
  <c r="N664" i="37"/>
  <c r="N1097" i="37"/>
  <c r="N1186" i="37"/>
  <c r="N1224" i="37"/>
  <c r="N1234" i="37"/>
  <c r="N170" i="37"/>
  <c r="N687" i="37"/>
  <c r="N768" i="37"/>
  <c r="N864" i="37"/>
  <c r="N1098" i="37"/>
  <c r="N1239" i="37"/>
  <c r="N1241" i="37"/>
  <c r="N1357" i="37"/>
  <c r="N1390" i="37"/>
  <c r="N1529" i="37"/>
  <c r="N464" i="37"/>
  <c r="N590" i="37"/>
  <c r="N838" i="37"/>
  <c r="N923" i="37"/>
  <c r="N1120" i="37"/>
  <c r="N1135" i="37"/>
  <c r="N1255" i="37"/>
  <c r="N1262" i="37"/>
  <c r="N1494" i="37"/>
  <c r="N1650" i="37"/>
  <c r="N70" i="37"/>
  <c r="N426" i="37"/>
  <c r="N554" i="37"/>
  <c r="N932" i="37"/>
  <c r="N982" i="37"/>
  <c r="N1007" i="37"/>
  <c r="N1040" i="37"/>
  <c r="N1310" i="37"/>
  <c r="N1344" i="37"/>
  <c r="N1453" i="37"/>
  <c r="N1511" i="37"/>
  <c r="N1540" i="37"/>
  <c r="N406" i="37"/>
  <c r="N419" i="37"/>
  <c r="N638" i="37"/>
  <c r="N811" i="37"/>
  <c r="N1035" i="37"/>
  <c r="N1147" i="37"/>
  <c r="N1256" i="37"/>
  <c r="N964" i="37"/>
  <c r="N1382" i="37"/>
  <c r="N1506" i="37"/>
  <c r="N100" i="37"/>
  <c r="N347" i="37"/>
  <c r="N367" i="37"/>
  <c r="N481" i="37"/>
  <c r="N723" i="37"/>
  <c r="N728" i="37"/>
  <c r="N774" i="37"/>
  <c r="N783" i="37"/>
  <c r="N795" i="37"/>
  <c r="N881" i="37"/>
  <c r="N1370" i="37"/>
  <c r="N39" i="37"/>
  <c r="N42" i="37"/>
  <c r="N460" i="37"/>
  <c r="N742" i="37"/>
  <c r="N915" i="37"/>
  <c r="N920" i="37"/>
  <c r="N992" i="37"/>
  <c r="N1279" i="37"/>
  <c r="N1291" i="37"/>
  <c r="N150" i="37"/>
  <c r="N289" i="37"/>
  <c r="N450" i="37"/>
  <c r="N576" i="37"/>
  <c r="N708" i="37"/>
  <c r="N829" i="37"/>
  <c r="N866" i="37"/>
  <c r="N1095" i="37"/>
  <c r="N1400" i="37"/>
  <c r="N1459" i="37"/>
  <c r="N1579" i="37"/>
  <c r="N75" i="37"/>
  <c r="N84" i="37"/>
  <c r="N155" i="37"/>
  <c r="N195" i="37"/>
  <c r="N578" i="37"/>
  <c r="N941" i="37"/>
  <c r="N996" i="37"/>
  <c r="N1164" i="37"/>
  <c r="N1183" i="37"/>
  <c r="N1599" i="37"/>
  <c r="N1652" i="37"/>
  <c r="N86" i="37"/>
  <c r="N154" i="37"/>
  <c r="N505" i="37"/>
  <c r="N540" i="37"/>
  <c r="N799" i="37"/>
  <c r="N902" i="37"/>
  <c r="N1039" i="37"/>
  <c r="N1320" i="37"/>
  <c r="N1622" i="37"/>
  <c r="N186" i="37"/>
  <c r="N187" i="37"/>
  <c r="N298" i="37"/>
  <c r="N371" i="37"/>
  <c r="N824" i="37"/>
  <c r="N840" i="37"/>
  <c r="N1077" i="37"/>
  <c r="N1138" i="37"/>
  <c r="N1178" i="37"/>
  <c r="N1188" i="37"/>
  <c r="N1257" i="37"/>
  <c r="N1319" i="37"/>
  <c r="N23" i="37"/>
  <c r="N116" i="37"/>
  <c r="N260" i="37"/>
  <c r="N283" i="37"/>
  <c r="N335" i="37"/>
  <c r="N867" i="37"/>
  <c r="N1285" i="37"/>
  <c r="N1643" i="37"/>
  <c r="O9" i="37"/>
  <c r="O87" i="37"/>
  <c r="O98" i="37"/>
  <c r="O173" i="37"/>
  <c r="O267" i="37"/>
  <c r="O463" i="37"/>
  <c r="O470" i="37"/>
  <c r="O713" i="37"/>
  <c r="O746" i="37"/>
  <c r="O111" i="37"/>
  <c r="O300" i="37"/>
  <c r="O612" i="37"/>
  <c r="O850" i="37"/>
  <c r="O900" i="37"/>
  <c r="O929" i="37"/>
  <c r="O1038" i="37"/>
  <c r="O1054" i="37"/>
  <c r="O1575" i="37"/>
  <c r="O251" i="37"/>
  <c r="O420" i="37"/>
  <c r="O760" i="37"/>
  <c r="O849" i="37"/>
  <c r="O955" i="37"/>
  <c r="O1248" i="37"/>
  <c r="O1366" i="37"/>
  <c r="O1517" i="37"/>
  <c r="O38" i="37"/>
  <c r="O180" i="37"/>
  <c r="O327" i="37"/>
  <c r="O388" i="37"/>
  <c r="O517" i="37"/>
  <c r="O931" i="37"/>
  <c r="O1463" i="37"/>
  <c r="O1500" i="37"/>
  <c r="O1505" i="37"/>
  <c r="O243" i="37"/>
  <c r="O397" i="37"/>
  <c r="O653" i="37"/>
  <c r="O793" i="37"/>
  <c r="O843" i="37"/>
  <c r="O907" i="37"/>
  <c r="O1011" i="37"/>
  <c r="O1048" i="37"/>
  <c r="O1654" i="37"/>
  <c r="O35" i="37"/>
  <c r="O94" i="37"/>
  <c r="O137" i="37"/>
  <c r="O296" i="37"/>
  <c r="O322" i="37"/>
  <c r="O705" i="37"/>
  <c r="O741" i="37"/>
  <c r="O809" i="37"/>
  <c r="O1182" i="37"/>
  <c r="O1298" i="37"/>
  <c r="O1638" i="37"/>
  <c r="O121" i="37"/>
  <c r="O269" i="37"/>
  <c r="O373" i="37"/>
  <c r="O561" i="37"/>
  <c r="O641" i="37"/>
  <c r="O661" i="37"/>
  <c r="O750" i="37"/>
  <c r="O1165" i="37"/>
  <c r="O1428" i="37"/>
  <c r="O1601" i="37"/>
  <c r="O1656" i="37"/>
  <c r="O168" i="37"/>
  <c r="O219" i="37"/>
  <c r="O255" i="37"/>
  <c r="O444" i="37"/>
  <c r="O780" i="37"/>
  <c r="O797" i="37"/>
  <c r="O836" i="37"/>
  <c r="O974" i="37"/>
  <c r="O1397" i="37"/>
  <c r="O1516" i="37"/>
  <c r="O88" i="37"/>
  <c r="O101" i="37"/>
  <c r="O386" i="37"/>
  <c r="O538" i="37"/>
  <c r="O618" i="37"/>
  <c r="O892" i="37"/>
  <c r="O1214" i="37"/>
  <c r="O1343" i="37"/>
  <c r="O1368" i="37"/>
  <c r="O1521" i="37"/>
  <c r="O64" i="37"/>
  <c r="O332" i="37"/>
  <c r="O500" i="37"/>
  <c r="O754" i="37"/>
  <c r="O879" i="37"/>
  <c r="O1047" i="37"/>
  <c r="O1189" i="37"/>
  <c r="O1294" i="37"/>
  <c r="O1318" i="37"/>
  <c r="O1655" i="37"/>
  <c r="O131" i="37"/>
  <c r="O292" i="37"/>
  <c r="O449" i="37"/>
  <c r="O930" i="37"/>
  <c r="O954" i="37"/>
  <c r="O1113" i="37"/>
  <c r="O1129" i="37"/>
  <c r="O1171" i="37"/>
  <c r="O1553" i="37"/>
  <c r="O352" i="37"/>
  <c r="O502" i="37"/>
  <c r="O702" i="37"/>
  <c r="O1000" i="37"/>
  <c r="O1031" i="37"/>
  <c r="O1211" i="37"/>
  <c r="O1427" i="37"/>
  <c r="O1457" i="37"/>
  <c r="O1527" i="37"/>
  <c r="O162" i="37"/>
  <c r="O333" i="37"/>
  <c r="O432" i="37"/>
  <c r="O528" i="37"/>
  <c r="O529" i="37"/>
  <c r="O635" i="37"/>
  <c r="O894" i="37"/>
  <c r="O1123" i="37"/>
  <c r="O1288" i="37"/>
  <c r="O1442" i="37"/>
  <c r="O1482" i="37"/>
  <c r="O138" i="37"/>
  <c r="O461" i="37"/>
  <c r="O510" i="37"/>
  <c r="O785" i="37"/>
  <c r="O1037" i="37"/>
  <c r="O1159" i="37"/>
  <c r="O1190" i="37"/>
  <c r="O1327" i="37"/>
  <c r="O1474" i="37"/>
  <c r="O252" i="37"/>
  <c r="O451" i="37"/>
  <c r="O550" i="37"/>
  <c r="O565" i="37"/>
  <c r="O616" i="37"/>
  <c r="O852" i="37"/>
  <c r="O1004" i="37"/>
  <c r="O1280" i="37"/>
  <c r="O1502" i="37"/>
  <c r="O213" i="37"/>
  <c r="O368" i="37"/>
  <c r="O647" i="37"/>
  <c r="O650" i="37"/>
  <c r="O1003" i="37"/>
  <c r="O1056" i="37"/>
  <c r="O1341" i="37"/>
  <c r="O1398" i="37"/>
  <c r="O1419" i="37"/>
  <c r="O1448" i="37"/>
  <c r="O33" i="37"/>
  <c r="O148" i="37"/>
  <c r="O689" i="37"/>
  <c r="O735" i="37"/>
  <c r="O1029" i="37"/>
  <c r="O1160" i="37"/>
  <c r="O1263" i="37"/>
  <c r="O1275" i="37"/>
  <c r="O1321" i="37"/>
  <c r="O50" i="37"/>
  <c r="O63" i="37"/>
  <c r="O334" i="37"/>
  <c r="O361" i="37"/>
  <c r="O572" i="37"/>
  <c r="O673" i="37"/>
  <c r="O682" i="37"/>
  <c r="O848" i="37"/>
  <c r="O912" i="37"/>
  <c r="O946" i="37"/>
  <c r="O1055" i="37"/>
  <c r="O501" i="37"/>
  <c r="O690" i="37"/>
  <c r="O957" i="37"/>
  <c r="O966" i="37"/>
  <c r="O1019" i="37"/>
  <c r="O1116" i="37"/>
  <c r="O1131" i="37"/>
  <c r="O1172" i="37"/>
  <c r="O1568" i="37"/>
  <c r="O53" i="37"/>
  <c r="O158" i="37"/>
  <c r="O222" i="37"/>
  <c r="O393" i="37"/>
  <c r="O674" i="37"/>
  <c r="O764" i="37"/>
  <c r="O816" i="37"/>
  <c r="O962" i="37"/>
  <c r="O1124" i="37"/>
  <c r="O1644" i="37"/>
  <c r="O149" i="37"/>
  <c r="O152" i="37"/>
  <c r="O428" i="37"/>
  <c r="O664" i="37"/>
  <c r="O1097" i="37"/>
  <c r="O1186" i="37"/>
  <c r="O1224" i="37"/>
  <c r="O1234" i="37"/>
  <c r="O170" i="37"/>
  <c r="O687" i="37"/>
  <c r="O768" i="37"/>
  <c r="O864" i="37"/>
  <c r="O1098" i="37"/>
  <c r="O1239" i="37"/>
  <c r="O1241" i="37"/>
  <c r="O1357" i="37"/>
  <c r="O1390" i="37"/>
  <c r="O1529" i="37"/>
  <c r="O464" i="37"/>
  <c r="O590" i="37"/>
  <c r="O838" i="37"/>
  <c r="O923" i="37"/>
  <c r="O1120" i="37"/>
  <c r="O1135" i="37"/>
  <c r="O1255" i="37"/>
  <c r="O1262" i="37"/>
  <c r="O1494" i="37"/>
  <c r="O1650" i="37"/>
  <c r="O70" i="37"/>
  <c r="O426" i="37"/>
  <c r="O554" i="37"/>
  <c r="O932" i="37"/>
  <c r="O982" i="37"/>
  <c r="O1007" i="37"/>
  <c r="O1040" i="37"/>
  <c r="O1310" i="37"/>
  <c r="O1344" i="37"/>
  <c r="O1453" i="37"/>
  <c r="O1511" i="37"/>
  <c r="O1540" i="37"/>
  <c r="O406" i="37"/>
  <c r="O419" i="37"/>
  <c r="O638" i="37"/>
  <c r="O811" i="37"/>
  <c r="O1035" i="37"/>
  <c r="O1147" i="37"/>
  <c r="O1256" i="37"/>
  <c r="O964" i="37"/>
  <c r="O1382" i="37"/>
  <c r="O1506" i="37"/>
  <c r="O100" i="37"/>
  <c r="O347" i="37"/>
  <c r="O367" i="37"/>
  <c r="O481" i="37"/>
  <c r="O723" i="37"/>
  <c r="O728" i="37"/>
  <c r="O774" i="37"/>
  <c r="O783" i="37"/>
  <c r="O795" i="37"/>
  <c r="O881" i="37"/>
  <c r="O1370" i="37"/>
  <c r="O39" i="37"/>
  <c r="O42" i="37"/>
  <c r="O460" i="37"/>
  <c r="O742" i="37"/>
  <c r="O915" i="37"/>
  <c r="O920" i="37"/>
  <c r="O992" i="37"/>
  <c r="O1279" i="37"/>
  <c r="O1291" i="37"/>
  <c r="O150" i="37"/>
  <c r="O289" i="37"/>
  <c r="O450" i="37"/>
  <c r="O576" i="37"/>
  <c r="O708" i="37"/>
  <c r="O829" i="37"/>
  <c r="O866" i="37"/>
  <c r="O1095" i="37"/>
  <c r="O1400" i="37"/>
  <c r="O1459" i="37"/>
  <c r="O1579" i="37"/>
  <c r="O75" i="37"/>
  <c r="O84" i="37"/>
  <c r="O155" i="37"/>
  <c r="O195" i="37"/>
  <c r="O578" i="37"/>
  <c r="O941" i="37"/>
  <c r="O996" i="37"/>
  <c r="O1164" i="37"/>
  <c r="O1183" i="37"/>
  <c r="O1599" i="37"/>
  <c r="O1652" i="37"/>
  <c r="O86" i="37"/>
  <c r="O154" i="37"/>
  <c r="O505" i="37"/>
  <c r="O540" i="37"/>
  <c r="O799" i="37"/>
  <c r="O902" i="37"/>
  <c r="O1039" i="37"/>
  <c r="O1320" i="37"/>
  <c r="O1622" i="37"/>
  <c r="O186" i="37"/>
  <c r="O187" i="37"/>
  <c r="O298" i="37"/>
  <c r="O371" i="37"/>
  <c r="O824" i="37"/>
  <c r="O840" i="37"/>
  <c r="O1077" i="37"/>
  <c r="O1138" i="37"/>
  <c r="O1178" i="37"/>
  <c r="O1188" i="37"/>
  <c r="O1257" i="37"/>
  <c r="O1319" i="37"/>
  <c r="O23" i="37"/>
  <c r="O116" i="37"/>
  <c r="O260" i="37"/>
  <c r="O283" i="37"/>
  <c r="O335" i="37"/>
  <c r="O867" i="37"/>
  <c r="O1285" i="37"/>
  <c r="O1643" i="37"/>
  <c r="M144" i="37"/>
  <c r="M798" i="37"/>
  <c r="M908" i="37"/>
  <c r="M1106" i="37"/>
  <c r="M784" i="37"/>
  <c r="M822" i="37"/>
  <c r="M1332" i="37"/>
  <c r="M1051" i="37"/>
  <c r="M45" i="37"/>
  <c r="M585" i="37"/>
  <c r="M614" i="37"/>
  <c r="M462" i="37"/>
  <c r="M790" i="37"/>
  <c r="M411" i="37"/>
  <c r="M485" i="37"/>
  <c r="M429" i="37"/>
  <c r="M409" i="37"/>
  <c r="M808" i="37"/>
  <c r="M506" i="37"/>
  <c r="M999" i="37"/>
  <c r="M1282" i="37"/>
  <c r="M527" i="37"/>
  <c r="M1082" i="37"/>
  <c r="M353" i="37"/>
  <c r="M847" i="37"/>
  <c r="M1389" i="37"/>
  <c r="M1469" i="37"/>
  <c r="M270" i="37"/>
  <c r="M628" i="37"/>
  <c r="M19" i="37"/>
  <c r="M1163" i="37"/>
  <c r="M732" i="37"/>
  <c r="M1272" i="37"/>
  <c r="M800" i="37"/>
  <c r="M727" i="37"/>
  <c r="M257" i="37"/>
  <c r="M803" i="37"/>
  <c r="M1092" i="37"/>
  <c r="M422" i="37"/>
  <c r="M212" i="37"/>
  <c r="M1326" i="37"/>
  <c r="M805" i="37"/>
  <c r="M377" i="37"/>
  <c r="M1570" i="37"/>
  <c r="M1544" i="37"/>
  <c r="M1117" i="37"/>
  <c r="M1572" i="37"/>
  <c r="M1281" i="37"/>
  <c r="M80" i="37"/>
  <c r="M642" i="37"/>
  <c r="M1388" i="37"/>
  <c r="M600" i="37"/>
  <c r="M15" i="37"/>
  <c r="M22" i="37"/>
  <c r="M1468" i="37"/>
  <c r="M522" i="37"/>
  <c r="M21" i="37"/>
  <c r="M1072" i="37"/>
  <c r="M1358" i="37"/>
  <c r="M1645" i="37"/>
  <c r="M810" i="37"/>
  <c r="M601" i="37"/>
  <c r="M859" i="37"/>
  <c r="M105" i="37"/>
  <c r="M656" i="37"/>
  <c r="M179" i="37"/>
  <c r="M1507" i="37"/>
  <c r="M1017" i="37"/>
  <c r="M1276" i="37"/>
  <c r="M1027" i="37"/>
  <c r="M1181" i="37"/>
  <c r="M102" i="37"/>
  <c r="M594" i="37"/>
  <c r="M1312" i="37"/>
  <c r="M1002" i="37"/>
  <c r="M1264" i="37"/>
  <c r="M1637" i="37"/>
  <c r="M608" i="37"/>
  <c r="M905" i="37"/>
  <c r="M294" i="37"/>
  <c r="M93" i="37"/>
  <c r="M190" i="37"/>
  <c r="M605" i="37"/>
  <c r="M884" i="37"/>
  <c r="M417" i="37"/>
  <c r="M882" i="37"/>
  <c r="M1658" i="37"/>
  <c r="M845" i="37"/>
  <c r="M1208" i="37"/>
  <c r="M26" i="37"/>
  <c r="M1626" i="37"/>
  <c r="M379" i="37"/>
  <c r="M1253" i="37"/>
  <c r="M1315" i="37"/>
  <c r="M425" i="37"/>
  <c r="M701" i="37"/>
  <c r="M1353" i="37"/>
  <c r="M494" i="37"/>
  <c r="M97" i="37"/>
  <c r="M1130" i="37"/>
  <c r="M1642" i="37"/>
  <c r="M1317" i="37"/>
  <c r="M372" i="37"/>
  <c r="M1286" i="37"/>
  <c r="M443" i="37"/>
  <c r="M1493" i="37"/>
  <c r="M724" i="37"/>
  <c r="M759" i="37"/>
  <c r="M1128" i="37"/>
  <c r="M242" i="37"/>
  <c r="M997" i="37"/>
  <c r="M418" i="37"/>
  <c r="M1018" i="37"/>
  <c r="M1369" i="37"/>
  <c r="M1356" i="37"/>
  <c r="M41" i="37"/>
  <c r="M1078" i="37"/>
  <c r="M921" i="37"/>
  <c r="M1187" i="37"/>
  <c r="N144" i="37"/>
  <c r="N798" i="37"/>
  <c r="N908" i="37"/>
  <c r="N1106" i="37"/>
  <c r="N784" i="37"/>
  <c r="N822" i="37"/>
  <c r="N1332" i="37"/>
  <c r="N1051" i="37"/>
  <c r="N45" i="37"/>
  <c r="N585" i="37"/>
  <c r="N614" i="37"/>
  <c r="N462" i="37"/>
  <c r="N790" i="37"/>
  <c r="N411" i="37"/>
  <c r="N485" i="37"/>
  <c r="N429" i="37"/>
  <c r="N409" i="37"/>
  <c r="N808" i="37"/>
  <c r="N506" i="37"/>
  <c r="N999" i="37"/>
  <c r="N1282" i="37"/>
  <c r="N527" i="37"/>
  <c r="N1082" i="37"/>
  <c r="N353" i="37"/>
  <c r="N847" i="37"/>
  <c r="N1389" i="37"/>
  <c r="N1469" i="37"/>
  <c r="N270" i="37"/>
  <c r="N628" i="37"/>
  <c r="N19" i="37"/>
  <c r="N1163" i="37"/>
  <c r="N732" i="37"/>
  <c r="N1272" i="37"/>
  <c r="N800" i="37"/>
  <c r="N727" i="37"/>
  <c r="N257" i="37"/>
  <c r="N803" i="37"/>
  <c r="N1092" i="37"/>
  <c r="N422" i="37"/>
  <c r="N212" i="37"/>
  <c r="N1326" i="37"/>
  <c r="N805" i="37"/>
  <c r="N377" i="37"/>
  <c r="N1570" i="37"/>
  <c r="N1544" i="37"/>
  <c r="N1117" i="37"/>
  <c r="N1572" i="37"/>
  <c r="N1281" i="37"/>
  <c r="N80" i="37"/>
  <c r="N642" i="37"/>
  <c r="N1388" i="37"/>
  <c r="N600" i="37"/>
  <c r="N15" i="37"/>
  <c r="N22" i="37"/>
  <c r="N1468" i="37"/>
  <c r="N522" i="37"/>
  <c r="N21" i="37"/>
  <c r="N1072" i="37"/>
  <c r="N1358" i="37"/>
  <c r="N1645" i="37"/>
  <c r="N810" i="37"/>
  <c r="N601" i="37"/>
  <c r="N859" i="37"/>
  <c r="N105" i="37"/>
  <c r="N656" i="37"/>
  <c r="N179" i="37"/>
  <c r="N1507" i="37"/>
  <c r="N1017" i="37"/>
  <c r="N1276" i="37"/>
  <c r="N1027" i="37"/>
  <c r="N1181" i="37"/>
  <c r="N102" i="37"/>
  <c r="N594" i="37"/>
  <c r="N1312" i="37"/>
  <c r="N1002" i="37"/>
  <c r="N1264" i="37"/>
  <c r="N1637" i="37"/>
  <c r="N608" i="37"/>
  <c r="N905" i="37"/>
  <c r="N294" i="37"/>
  <c r="N93" i="37"/>
  <c r="N190" i="37"/>
  <c r="N605" i="37"/>
  <c r="N884" i="37"/>
  <c r="N417" i="37"/>
  <c r="N882" i="37"/>
  <c r="N1658" i="37"/>
  <c r="N845" i="37"/>
  <c r="N1208" i="37"/>
  <c r="N26" i="37"/>
  <c r="N1626" i="37"/>
  <c r="N379" i="37"/>
  <c r="N1253" i="37"/>
  <c r="N1315" i="37"/>
  <c r="N425" i="37"/>
  <c r="N701" i="37"/>
  <c r="N1353" i="37"/>
  <c r="N494" i="37"/>
  <c r="N97" i="37"/>
  <c r="N1130" i="37"/>
  <c r="N1642" i="37"/>
  <c r="N1317" i="37"/>
  <c r="N372" i="37"/>
  <c r="N1286" i="37"/>
  <c r="N443" i="37"/>
  <c r="N1493" i="37"/>
  <c r="N724" i="37"/>
  <c r="N759" i="37"/>
  <c r="N1128" i="37"/>
  <c r="N242" i="37"/>
  <c r="N997" i="37"/>
  <c r="N418" i="37"/>
  <c r="N1018" i="37"/>
  <c r="N1369" i="37"/>
  <c r="N1356" i="37"/>
  <c r="N41" i="37"/>
  <c r="N1078" i="37"/>
  <c r="N921" i="37"/>
  <c r="N1187" i="37"/>
  <c r="O144" i="37"/>
  <c r="O798" i="37"/>
  <c r="O908" i="37"/>
  <c r="O1106" i="37"/>
  <c r="O784" i="37"/>
  <c r="O822" i="37"/>
  <c r="O1332" i="37"/>
  <c r="O1051" i="37"/>
  <c r="O45" i="37"/>
  <c r="O585" i="37"/>
  <c r="O614" i="37"/>
  <c r="O462" i="37"/>
  <c r="O790" i="37"/>
  <c r="O411" i="37"/>
  <c r="O485" i="37"/>
  <c r="O429" i="37"/>
  <c r="O409" i="37"/>
  <c r="O808" i="37"/>
  <c r="O506" i="37"/>
  <c r="O999" i="37"/>
  <c r="O1282" i="37"/>
  <c r="O527" i="37"/>
  <c r="O1082" i="37"/>
  <c r="O353" i="37"/>
  <c r="O847" i="37"/>
  <c r="O1389" i="37"/>
  <c r="O1469" i="37"/>
  <c r="O270" i="37"/>
  <c r="O628" i="37"/>
  <c r="O19" i="37"/>
  <c r="O1163" i="37"/>
  <c r="O732" i="37"/>
  <c r="O1272" i="37"/>
  <c r="O800" i="37"/>
  <c r="O727" i="37"/>
  <c r="O257" i="37"/>
  <c r="O803" i="37"/>
  <c r="O1092" i="37"/>
  <c r="O422" i="37"/>
  <c r="O212" i="37"/>
  <c r="O1326" i="37"/>
  <c r="O805" i="37"/>
  <c r="O377" i="37"/>
  <c r="O1570" i="37"/>
  <c r="O1544" i="37"/>
  <c r="O1117" i="37"/>
  <c r="O1572" i="37"/>
  <c r="O1281" i="37"/>
  <c r="O80" i="37"/>
  <c r="O642" i="37"/>
  <c r="O1388" i="37"/>
  <c r="O600" i="37"/>
  <c r="O15" i="37"/>
  <c r="O22" i="37"/>
  <c r="O1468" i="37"/>
  <c r="O522" i="37"/>
  <c r="O21" i="37"/>
  <c r="O1072" i="37"/>
  <c r="O1358" i="37"/>
  <c r="O1645" i="37"/>
  <c r="O810" i="37"/>
  <c r="O601" i="37"/>
  <c r="O859" i="37"/>
  <c r="O105" i="37"/>
  <c r="O656" i="37"/>
  <c r="O179" i="37"/>
  <c r="O1507" i="37"/>
  <c r="O1017" i="37"/>
  <c r="O1276" i="37"/>
  <c r="O1027" i="37"/>
  <c r="O1181" i="37"/>
  <c r="O102" i="37"/>
  <c r="O594" i="37"/>
  <c r="O1312" i="37"/>
  <c r="O1002" i="37"/>
  <c r="O1264" i="37"/>
  <c r="O1637" i="37"/>
  <c r="O608" i="37"/>
  <c r="O905" i="37"/>
  <c r="O294" i="37"/>
  <c r="O93" i="37"/>
  <c r="O190" i="37"/>
  <c r="O605" i="37"/>
  <c r="O884" i="37"/>
  <c r="O417" i="37"/>
  <c r="O882" i="37"/>
  <c r="O1658" i="37"/>
  <c r="O845" i="37"/>
  <c r="O1208" i="37"/>
  <c r="O26" i="37"/>
  <c r="O1626" i="37"/>
  <c r="O379" i="37"/>
  <c r="O1253" i="37"/>
  <c r="O1315" i="37"/>
  <c r="O425" i="37"/>
  <c r="O701" i="37"/>
  <c r="O1353" i="37"/>
  <c r="O494" i="37"/>
  <c r="O97" i="37"/>
  <c r="O1130" i="37"/>
  <c r="O1642" i="37"/>
  <c r="O1317" i="37"/>
  <c r="O372" i="37"/>
  <c r="O1286" i="37"/>
  <c r="O443" i="37"/>
  <c r="O1493" i="37"/>
  <c r="O724" i="37"/>
  <c r="O759" i="37"/>
  <c r="O1128" i="37"/>
  <c r="O242" i="37"/>
  <c r="O997" i="37"/>
  <c r="O418" i="37"/>
  <c r="O1018" i="37"/>
  <c r="O1369" i="37"/>
  <c r="O1356" i="37"/>
  <c r="O41" i="37"/>
  <c r="O1078" i="37"/>
  <c r="O921" i="37"/>
  <c r="O1187" i="37"/>
  <c r="M696" i="37"/>
  <c r="M237" i="37"/>
  <c r="M815" i="37"/>
  <c r="M1606" i="37"/>
  <c r="M1348" i="37"/>
  <c r="M993" i="37"/>
  <c r="M169" i="37"/>
  <c r="M265" i="37"/>
  <c r="M1433" i="37"/>
  <c r="M918" i="37"/>
  <c r="M709" i="37"/>
  <c r="M1033" i="37"/>
  <c r="M8" i="37"/>
  <c r="M858" i="37"/>
  <c r="M1364" i="37"/>
  <c r="M1032" i="37"/>
  <c r="M1329" i="37"/>
  <c r="M990" i="37"/>
  <c r="M944" i="37"/>
  <c r="M350" i="37"/>
  <c r="M609" i="37"/>
  <c r="M416" i="37"/>
  <c r="M1404" i="37"/>
  <c r="M707" i="37"/>
  <c r="M602" i="37"/>
  <c r="M1589" i="37"/>
  <c r="M1296" i="37"/>
  <c r="M1333" i="37"/>
  <c r="M504" i="37"/>
  <c r="M439" i="37"/>
  <c r="M913" i="37"/>
  <c r="M366" i="37"/>
  <c r="M1220" i="37"/>
  <c r="M959" i="37"/>
  <c r="M17" i="37"/>
  <c r="M13" i="37"/>
  <c r="M337" i="37"/>
  <c r="M1431" i="37"/>
  <c r="M1088" i="37"/>
  <c r="M1162" i="37"/>
  <c r="M29" i="37"/>
  <c r="M812" i="37"/>
  <c r="M963" i="37"/>
  <c r="M1114" i="37"/>
  <c r="M564" i="37"/>
  <c r="M362" i="37"/>
  <c r="M995" i="37"/>
  <c r="M629" i="37"/>
  <c r="M1267" i="37"/>
  <c r="M261" i="37"/>
  <c r="M1201" i="37"/>
  <c r="M1490" i="37"/>
  <c r="M1213" i="37"/>
  <c r="M1636" i="37"/>
  <c r="M1548" i="37"/>
  <c r="M1295" i="37"/>
  <c r="M1068" i="37"/>
  <c r="M736" i="37"/>
  <c r="M1242" i="37"/>
  <c r="M363" i="37"/>
  <c r="M146" i="37"/>
  <c r="M1477" i="37"/>
  <c r="M1651" i="37"/>
  <c r="M1151" i="37"/>
  <c r="M90" i="37"/>
  <c r="M1558" i="37"/>
  <c r="M59" i="37"/>
  <c r="M1324" i="37"/>
  <c r="M1148" i="37"/>
  <c r="M833" i="37"/>
  <c r="M143" i="37"/>
  <c r="M796" i="37"/>
  <c r="M1034" i="37"/>
  <c r="M1127" i="37"/>
  <c r="M1518" i="37"/>
  <c r="M1456" i="37"/>
  <c r="M1546" i="37"/>
  <c r="M948" i="37"/>
  <c r="M1573" i="37"/>
  <c r="M142" i="37"/>
  <c r="M1451" i="37"/>
  <c r="M1121" i="37"/>
  <c r="M1237" i="37"/>
  <c r="M57" i="37"/>
  <c r="M178" i="37"/>
  <c r="M666" i="37"/>
  <c r="M278" i="37"/>
  <c r="M61" i="37"/>
  <c r="M620" i="37"/>
  <c r="M857" i="37"/>
  <c r="M837" i="37"/>
  <c r="M277" i="37"/>
  <c r="M1300" i="37"/>
  <c r="M1612" i="37"/>
  <c r="M1510" i="37"/>
  <c r="M994" i="37"/>
  <c r="M720" i="37"/>
  <c r="M973" i="37"/>
  <c r="M1498" i="37"/>
  <c r="M1571" i="37"/>
  <c r="M1349" i="37"/>
  <c r="M1195" i="37"/>
  <c r="M555" i="37"/>
  <c r="M359" i="37"/>
  <c r="M314" i="37"/>
  <c r="M172" i="37"/>
  <c r="M1534" i="37"/>
  <c r="M734" i="37"/>
  <c r="M976" i="37"/>
  <c r="M615" i="37"/>
  <c r="M979" i="37"/>
  <c r="M1265" i="37"/>
  <c r="M457" i="37"/>
  <c r="M648" i="37"/>
  <c r="M1545" i="37"/>
  <c r="M1602" i="37"/>
  <c r="M202" i="37"/>
  <c r="M16" i="37"/>
  <c r="M968" i="37"/>
  <c r="M1630" i="37"/>
  <c r="M1631" i="37"/>
  <c r="M699" i="37"/>
  <c r="M910" i="37"/>
  <c r="M1302" i="37"/>
  <c r="M1447" i="37"/>
  <c r="M967" i="37"/>
  <c r="M378" i="37"/>
  <c r="M175" i="37"/>
  <c r="M1486" i="37"/>
  <c r="M164" i="37"/>
  <c r="M1550" i="37"/>
  <c r="M1115" i="37"/>
  <c r="M1595" i="37"/>
  <c r="M888" i="37"/>
  <c r="M498" i="37"/>
  <c r="M659" i="37"/>
  <c r="M660" i="37"/>
  <c r="M1139" i="37"/>
  <c r="M438" i="37"/>
  <c r="M271" i="37"/>
  <c r="M577" i="37"/>
  <c r="M1454" i="37"/>
  <c r="M128" i="37"/>
  <c r="M315" i="37"/>
  <c r="M1089" i="37"/>
  <c r="M766" i="37"/>
  <c r="M227" i="37"/>
  <c r="M977" i="37"/>
  <c r="M1231" i="37"/>
  <c r="M960" i="37"/>
  <c r="M1167" i="37"/>
  <c r="M1608" i="37"/>
  <c r="M360" i="37"/>
  <c r="M197" i="37"/>
  <c r="M717" i="37"/>
  <c r="M281" i="37"/>
  <c r="N696" i="37"/>
  <c r="N237" i="37"/>
  <c r="N815" i="37"/>
  <c r="N1606" i="37"/>
  <c r="N1348" i="37"/>
  <c r="N993" i="37"/>
  <c r="N169" i="37"/>
  <c r="N265" i="37"/>
  <c r="N1433" i="37"/>
  <c r="N918" i="37"/>
  <c r="N709" i="37"/>
  <c r="N1033" i="37"/>
  <c r="N8" i="37"/>
  <c r="N858" i="37"/>
  <c r="N1364" i="37"/>
  <c r="N1032" i="37"/>
  <c r="N1329" i="37"/>
  <c r="N990" i="37"/>
  <c r="N944" i="37"/>
  <c r="N350" i="37"/>
  <c r="N609" i="37"/>
  <c r="N416" i="37"/>
  <c r="N1404" i="37"/>
  <c r="N707" i="37"/>
  <c r="N602" i="37"/>
  <c r="N1589" i="37"/>
  <c r="N1296" i="37"/>
  <c r="N1333" i="37"/>
  <c r="N504" i="37"/>
  <c r="N439" i="37"/>
  <c r="N913" i="37"/>
  <c r="N366" i="37"/>
  <c r="N1220" i="37"/>
  <c r="N959" i="37"/>
  <c r="N17" i="37"/>
  <c r="N13" i="37"/>
  <c r="N337" i="37"/>
  <c r="N1431" i="37"/>
  <c r="N1088" i="37"/>
  <c r="N1162" i="37"/>
  <c r="N29" i="37"/>
  <c r="N812" i="37"/>
  <c r="N963" i="37"/>
  <c r="N1114" i="37"/>
  <c r="N564" i="37"/>
  <c r="N362" i="37"/>
  <c r="N995" i="37"/>
  <c r="N629" i="37"/>
  <c r="N1267" i="37"/>
  <c r="N261" i="37"/>
  <c r="N1201" i="37"/>
  <c r="N1490" i="37"/>
  <c r="N1213" i="37"/>
  <c r="N1636" i="37"/>
  <c r="N1548" i="37"/>
  <c r="N1295" i="37"/>
  <c r="N1068" i="37"/>
  <c r="N736" i="37"/>
  <c r="N1242" i="37"/>
  <c r="N363" i="37"/>
  <c r="N146" i="37"/>
  <c r="N1477" i="37"/>
  <c r="N1651" i="37"/>
  <c r="N1151" i="37"/>
  <c r="N90" i="37"/>
  <c r="N1558" i="37"/>
  <c r="N59" i="37"/>
  <c r="N1324" i="37"/>
  <c r="N1148" i="37"/>
  <c r="N833" i="37"/>
  <c r="N143" i="37"/>
  <c r="N796" i="37"/>
  <c r="N1034" i="37"/>
  <c r="N1127" i="37"/>
  <c r="N1518" i="37"/>
  <c r="N1456" i="37"/>
  <c r="N1546" i="37"/>
  <c r="N948" i="37"/>
  <c r="N1573" i="37"/>
  <c r="N142" i="37"/>
  <c r="N1451" i="37"/>
  <c r="N1121" i="37"/>
  <c r="N1237" i="37"/>
  <c r="N57" i="37"/>
  <c r="N178" i="37"/>
  <c r="N666" i="37"/>
  <c r="N278" i="37"/>
  <c r="N61" i="37"/>
  <c r="N620" i="37"/>
  <c r="N857" i="37"/>
  <c r="N837" i="37"/>
  <c r="N277" i="37"/>
  <c r="N1300" i="37"/>
  <c r="N1612" i="37"/>
  <c r="N1510" i="37"/>
  <c r="N994" i="37"/>
  <c r="N720" i="37"/>
  <c r="N973" i="37"/>
  <c r="N1498" i="37"/>
  <c r="N1571" i="37"/>
  <c r="N1349" i="37"/>
  <c r="N1195" i="37"/>
  <c r="N555" i="37"/>
  <c r="N359" i="37"/>
  <c r="N314" i="37"/>
  <c r="N172" i="37"/>
  <c r="N1534" i="37"/>
  <c r="N734" i="37"/>
  <c r="N976" i="37"/>
  <c r="N615" i="37"/>
  <c r="N979" i="37"/>
  <c r="N1265" i="37"/>
  <c r="N457" i="37"/>
  <c r="N648" i="37"/>
  <c r="N1545" i="37"/>
  <c r="N1602" i="37"/>
  <c r="N202" i="37"/>
  <c r="N16" i="37"/>
  <c r="N968" i="37"/>
  <c r="N1630" i="37"/>
  <c r="N1631" i="37"/>
  <c r="N699" i="37"/>
  <c r="N910" i="37"/>
  <c r="N1302" i="37"/>
  <c r="N1447" i="37"/>
  <c r="N967" i="37"/>
  <c r="N378" i="37"/>
  <c r="N175" i="37"/>
  <c r="N1486" i="37"/>
  <c r="N164" i="37"/>
  <c r="N1550" i="37"/>
  <c r="N1115" i="37"/>
  <c r="N1595" i="37"/>
  <c r="N888" i="37"/>
  <c r="N498" i="37"/>
  <c r="N659" i="37"/>
  <c r="N660" i="37"/>
  <c r="N1139" i="37"/>
  <c r="N438" i="37"/>
  <c r="N271" i="37"/>
  <c r="N577" i="37"/>
  <c r="N1454" i="37"/>
  <c r="N128" i="37"/>
  <c r="N315" i="37"/>
  <c r="N1089" i="37"/>
  <c r="N766" i="37"/>
  <c r="N227" i="37"/>
  <c r="N977" i="37"/>
  <c r="N1231" i="37"/>
  <c r="N960" i="37"/>
  <c r="N1167" i="37"/>
  <c r="N1608" i="37"/>
  <c r="N360" i="37"/>
  <c r="N197" i="37"/>
  <c r="N717" i="37"/>
  <c r="N281" i="37"/>
  <c r="O696" i="37"/>
  <c r="O237" i="37"/>
  <c r="O815" i="37"/>
  <c r="O1606" i="37"/>
  <c r="O1348" i="37"/>
  <c r="O993" i="37"/>
  <c r="O169" i="37"/>
  <c r="O265" i="37"/>
  <c r="O1433" i="37"/>
  <c r="O918" i="37"/>
  <c r="O709" i="37"/>
  <c r="O1033" i="37"/>
  <c r="O8" i="37"/>
  <c r="O858" i="37"/>
  <c r="O1364" i="37"/>
  <c r="O1032" i="37"/>
  <c r="O1329" i="37"/>
  <c r="O990" i="37"/>
  <c r="O944" i="37"/>
  <c r="O350" i="37"/>
  <c r="O609" i="37"/>
  <c r="O416" i="37"/>
  <c r="O1404" i="37"/>
  <c r="O707" i="37"/>
  <c r="O602" i="37"/>
  <c r="O1589" i="37"/>
  <c r="O1296" i="37"/>
  <c r="O1333" i="37"/>
  <c r="O504" i="37"/>
  <c r="O439" i="37"/>
  <c r="O913" i="37"/>
  <c r="O366" i="37"/>
  <c r="O1220" i="37"/>
  <c r="O959" i="37"/>
  <c r="O17" i="37"/>
  <c r="O13" i="37"/>
  <c r="O337" i="37"/>
  <c r="O1431" i="37"/>
  <c r="O1088" i="37"/>
  <c r="O1162" i="37"/>
  <c r="O29" i="37"/>
  <c r="O812" i="37"/>
  <c r="O963" i="37"/>
  <c r="O1114" i="37"/>
  <c r="O564" i="37"/>
  <c r="O362" i="37"/>
  <c r="O995" i="37"/>
  <c r="O629" i="37"/>
  <c r="O1267" i="37"/>
  <c r="O261" i="37"/>
  <c r="O1201" i="37"/>
  <c r="O1490" i="37"/>
  <c r="O1213" i="37"/>
  <c r="O1636" i="37"/>
  <c r="O1548" i="37"/>
  <c r="O1295" i="37"/>
  <c r="O1068" i="37"/>
  <c r="O736" i="37"/>
  <c r="O1242" i="37"/>
  <c r="O363" i="37"/>
  <c r="O146" i="37"/>
  <c r="O1477" i="37"/>
  <c r="O1651" i="37"/>
  <c r="O1151" i="37"/>
  <c r="O90" i="37"/>
  <c r="O1558" i="37"/>
  <c r="O59" i="37"/>
  <c r="O1324" i="37"/>
  <c r="O1148" i="37"/>
  <c r="O833" i="37"/>
  <c r="O143" i="37"/>
  <c r="O796" i="37"/>
  <c r="O1034" i="37"/>
  <c r="O1127" i="37"/>
  <c r="O1518" i="37"/>
  <c r="O1456" i="37"/>
  <c r="O1546" i="37"/>
  <c r="O948" i="37"/>
  <c r="O1573" i="37"/>
  <c r="O142" i="37"/>
  <c r="O1451" i="37"/>
  <c r="O1121" i="37"/>
  <c r="O1237" i="37"/>
  <c r="O57" i="37"/>
  <c r="O178" i="37"/>
  <c r="O666" i="37"/>
  <c r="O278" i="37"/>
  <c r="O61" i="37"/>
  <c r="O620" i="37"/>
  <c r="O857" i="37"/>
  <c r="O837" i="37"/>
  <c r="O277" i="37"/>
  <c r="O1300" i="37"/>
  <c r="O1612" i="37"/>
  <c r="O1510" i="37"/>
  <c r="O994" i="37"/>
  <c r="O720" i="37"/>
  <c r="O973" i="37"/>
  <c r="O1498" i="37"/>
  <c r="O1571" i="37"/>
  <c r="O1349" i="37"/>
  <c r="O1195" i="37"/>
  <c r="O555" i="37"/>
  <c r="O359" i="37"/>
  <c r="O314" i="37"/>
  <c r="O172" i="37"/>
  <c r="O1534" i="37"/>
  <c r="O734" i="37"/>
  <c r="O976" i="37"/>
  <c r="O615" i="37"/>
  <c r="O979" i="37"/>
  <c r="O1265" i="37"/>
  <c r="O457" i="37"/>
  <c r="O648" i="37"/>
  <c r="O1545" i="37"/>
  <c r="O1602" i="37"/>
  <c r="O202" i="37"/>
  <c r="O16" i="37"/>
  <c r="O968" i="37"/>
  <c r="O1630" i="37"/>
  <c r="O1631" i="37"/>
  <c r="O699" i="37"/>
  <c r="O910" i="37"/>
  <c r="O1302" i="37"/>
  <c r="O1447" i="37"/>
  <c r="O967" i="37"/>
  <c r="O378" i="37"/>
  <c r="O175" i="37"/>
  <c r="O1486" i="37"/>
  <c r="O164" i="37"/>
  <c r="O1550" i="37"/>
  <c r="O1115" i="37"/>
  <c r="O1595" i="37"/>
  <c r="O888" i="37"/>
  <c r="O498" i="37"/>
  <c r="O659" i="37"/>
  <c r="O660" i="37"/>
  <c r="O1139" i="37"/>
  <c r="O438" i="37"/>
  <c r="O271" i="37"/>
  <c r="O577" i="37"/>
  <c r="O1454" i="37"/>
  <c r="O128" i="37"/>
  <c r="O315" i="37"/>
  <c r="O1089" i="37"/>
  <c r="O766" i="37"/>
  <c r="O227" i="37"/>
  <c r="O977" i="37"/>
  <c r="O1231" i="37"/>
  <c r="O960" i="37"/>
  <c r="O1167" i="37"/>
  <c r="O1608" i="37"/>
  <c r="O360" i="37"/>
  <c r="O197" i="37"/>
  <c r="O717" i="37"/>
  <c r="O281" i="37"/>
  <c r="M584" i="37"/>
  <c r="M78" i="37"/>
  <c r="M488" i="37"/>
  <c r="M1420" i="37"/>
  <c r="M275" i="37"/>
  <c r="M667" i="37"/>
  <c r="M273" i="37"/>
  <c r="M606" i="37"/>
  <c r="M355" i="37"/>
  <c r="M339" i="37"/>
  <c r="M987" i="37"/>
  <c r="M117" i="37"/>
  <c r="M893" i="37"/>
  <c r="M639" i="37"/>
  <c r="M445" i="37"/>
  <c r="M560" i="37"/>
  <c r="M688" i="37"/>
  <c r="M984" i="37"/>
  <c r="M1233" i="37"/>
  <c r="M365" i="37"/>
  <c r="M7" i="37"/>
  <c r="M31" i="37"/>
  <c r="M1152" i="37"/>
  <c r="M738" i="37"/>
  <c r="M1230" i="37"/>
  <c r="M733" i="37"/>
  <c r="M489" i="37"/>
  <c r="M109" i="37"/>
  <c r="M1604" i="37"/>
  <c r="M1168" i="37"/>
  <c r="M1465" i="37"/>
  <c r="M324" i="37"/>
  <c r="M171" i="37"/>
  <c r="M1541" i="37"/>
  <c r="M1592" i="37"/>
  <c r="M776" i="37"/>
  <c r="M1565" i="37"/>
  <c r="M1508" i="37"/>
  <c r="M1372" i="37"/>
  <c r="M1359" i="37"/>
  <c r="M542" i="37"/>
  <c r="M1476" i="37"/>
  <c r="M1073" i="37"/>
  <c r="M943" i="37"/>
  <c r="M1314" i="37"/>
  <c r="M414" i="37"/>
  <c r="M1245" i="37"/>
  <c r="M316" i="37"/>
  <c r="M395" i="37"/>
  <c r="M607" i="37"/>
  <c r="M1522" i="37"/>
  <c r="M471" i="37"/>
  <c r="M952" i="37"/>
  <c r="M1417" i="37"/>
  <c r="M718" i="37"/>
  <c r="M965" i="37"/>
  <c r="M1408" i="37"/>
  <c r="M389" i="37"/>
  <c r="M18" i="37"/>
  <c r="M163" i="37"/>
  <c r="M1122" i="37"/>
  <c r="M123" i="37"/>
  <c r="M1639" i="37"/>
  <c r="M513" i="37"/>
  <c r="M136" i="37"/>
  <c r="M231" i="37"/>
  <c r="M1210" i="37"/>
  <c r="M652" i="37"/>
  <c r="M236" i="37"/>
  <c r="M1590" i="37"/>
  <c r="M1112" i="37"/>
  <c r="M1273" i="37"/>
  <c r="M413" i="37"/>
  <c r="M235" i="37"/>
  <c r="M571" i="37"/>
  <c r="M282" i="37"/>
  <c r="M1136" i="37"/>
  <c r="M240" i="37"/>
  <c r="M909" i="37"/>
  <c r="M936" i="37"/>
  <c r="M1394" i="37"/>
  <c r="M975" i="37"/>
  <c r="M1225" i="37"/>
  <c r="M24" i="37"/>
  <c r="M1367" i="37"/>
  <c r="M537" i="37"/>
  <c r="M1513" i="37"/>
  <c r="M624" i="37"/>
  <c r="M1010" i="37"/>
  <c r="M1587" i="37"/>
  <c r="M3" i="37"/>
  <c r="M901" i="37"/>
  <c r="M1009" i="37"/>
  <c r="M588" i="37"/>
  <c r="M447" i="37"/>
  <c r="M244" i="37"/>
  <c r="M868" i="37"/>
  <c r="M922" i="37"/>
  <c r="M1422" i="37"/>
  <c r="M1607" i="37"/>
  <c r="M400" i="37"/>
  <c r="M1289" i="37"/>
  <c r="M775" i="37"/>
  <c r="M570" i="37"/>
  <c r="M730" i="37"/>
  <c r="M1567" i="37"/>
  <c r="M1266" i="37"/>
  <c r="M1304" i="37"/>
  <c r="M911" i="37"/>
  <c r="M525" i="37"/>
  <c r="M981" i="37"/>
  <c r="M663" i="37"/>
  <c r="M545" i="37"/>
  <c r="M899" i="37"/>
  <c r="M203" i="37"/>
  <c r="M1212" i="37"/>
  <c r="M1175" i="37"/>
  <c r="N584" i="37"/>
  <c r="N78" i="37"/>
  <c r="N488" i="37"/>
  <c r="N1420" i="37"/>
  <c r="N275" i="37"/>
  <c r="N667" i="37"/>
  <c r="N273" i="37"/>
  <c r="N606" i="37"/>
  <c r="N355" i="37"/>
  <c r="N339" i="37"/>
  <c r="N987" i="37"/>
  <c r="N117" i="37"/>
  <c r="N893" i="37"/>
  <c r="N639" i="37"/>
  <c r="N445" i="37"/>
  <c r="N560" i="37"/>
  <c r="N688" i="37"/>
  <c r="N984" i="37"/>
  <c r="N1233" i="37"/>
  <c r="N365" i="37"/>
  <c r="N7" i="37"/>
  <c r="N31" i="37"/>
  <c r="N1152" i="37"/>
  <c r="N738" i="37"/>
  <c r="N1230" i="37"/>
  <c r="N733" i="37"/>
  <c r="N489" i="37"/>
  <c r="N109" i="37"/>
  <c r="N1604" i="37"/>
  <c r="N1168" i="37"/>
  <c r="N1465" i="37"/>
  <c r="N324" i="37"/>
  <c r="N171" i="37"/>
  <c r="N1541" i="37"/>
  <c r="N1592" i="37"/>
  <c r="N776" i="37"/>
  <c r="N1565" i="37"/>
  <c r="N1508" i="37"/>
  <c r="N1372" i="37"/>
  <c r="N1359" i="37"/>
  <c r="N542" i="37"/>
  <c r="N1476" i="37"/>
  <c r="N1073" i="37"/>
  <c r="N943" i="37"/>
  <c r="N1314" i="37"/>
  <c r="N414" i="37"/>
  <c r="N1245" i="37"/>
  <c r="N316" i="37"/>
  <c r="N395" i="37"/>
  <c r="N607" i="37"/>
  <c r="N1522" i="37"/>
  <c r="N471" i="37"/>
  <c r="N952" i="37"/>
  <c r="N1417" i="37"/>
  <c r="N718" i="37"/>
  <c r="N965" i="37"/>
  <c r="N1408" i="37"/>
  <c r="N389" i="37"/>
  <c r="N18" i="37"/>
  <c r="N163" i="37"/>
  <c r="N1122" i="37"/>
  <c r="N123" i="37"/>
  <c r="N1639" i="37"/>
  <c r="N513" i="37"/>
  <c r="N136" i="37"/>
  <c r="N231" i="37"/>
  <c r="N1210" i="37"/>
  <c r="N652" i="37"/>
  <c r="N236" i="37"/>
  <c r="N1590" i="37"/>
  <c r="N1112" i="37"/>
  <c r="N1273" i="37"/>
  <c r="N413" i="37"/>
  <c r="N235" i="37"/>
  <c r="N571" i="37"/>
  <c r="N282" i="37"/>
  <c r="N1136" i="37"/>
  <c r="N240" i="37"/>
  <c r="N909" i="37"/>
  <c r="N936" i="37"/>
  <c r="N1394" i="37"/>
  <c r="N975" i="37"/>
  <c r="N1225" i="37"/>
  <c r="N24" i="37"/>
  <c r="N1367" i="37"/>
  <c r="N537" i="37"/>
  <c r="N1513" i="37"/>
  <c r="N624" i="37"/>
  <c r="N1010" i="37"/>
  <c r="N1587" i="37"/>
  <c r="N3" i="37"/>
  <c r="N901" i="37"/>
  <c r="N1009" i="37"/>
  <c r="N588" i="37"/>
  <c r="N447" i="37"/>
  <c r="N244" i="37"/>
  <c r="N868" i="37"/>
  <c r="N922" i="37"/>
  <c r="N1422" i="37"/>
  <c r="N1607" i="37"/>
  <c r="N400" i="37"/>
  <c r="N1289" i="37"/>
  <c r="N775" i="37"/>
  <c r="N570" i="37"/>
  <c r="N730" i="37"/>
  <c r="N1567" i="37"/>
  <c r="N1266" i="37"/>
  <c r="N1304" i="37"/>
  <c r="N911" i="37"/>
  <c r="N525" i="37"/>
  <c r="N981" i="37"/>
  <c r="N663" i="37"/>
  <c r="N545" i="37"/>
  <c r="N899" i="37"/>
  <c r="N203" i="37"/>
  <c r="N1212" i="37"/>
  <c r="N1175" i="37"/>
  <c r="O584" i="37"/>
  <c r="O78" i="37"/>
  <c r="O488" i="37"/>
  <c r="O1420" i="37"/>
  <c r="O275" i="37"/>
  <c r="O667" i="37"/>
  <c r="O273" i="37"/>
  <c r="O606" i="37"/>
  <c r="O355" i="37"/>
  <c r="O339" i="37"/>
  <c r="O987" i="37"/>
  <c r="O117" i="37"/>
  <c r="O893" i="37"/>
  <c r="O639" i="37"/>
  <c r="O445" i="37"/>
  <c r="O560" i="37"/>
  <c r="O688" i="37"/>
  <c r="O984" i="37"/>
  <c r="O1233" i="37"/>
  <c r="O365" i="37"/>
  <c r="O7" i="37"/>
  <c r="O31" i="37"/>
  <c r="O1152" i="37"/>
  <c r="O738" i="37"/>
  <c r="O1230" i="37"/>
  <c r="O733" i="37"/>
  <c r="O489" i="37"/>
  <c r="O109" i="37"/>
  <c r="O1604" i="37"/>
  <c r="O1168" i="37"/>
  <c r="O1465" i="37"/>
  <c r="O324" i="37"/>
  <c r="O171" i="37"/>
  <c r="O1541" i="37"/>
  <c r="O1592" i="37"/>
  <c r="O776" i="37"/>
  <c r="O1565" i="37"/>
  <c r="O1508" i="37"/>
  <c r="O1372" i="37"/>
  <c r="O1359" i="37"/>
  <c r="O542" i="37"/>
  <c r="O1476" i="37"/>
  <c r="O1073" i="37"/>
  <c r="O943" i="37"/>
  <c r="O1314" i="37"/>
  <c r="O414" i="37"/>
  <c r="O1245" i="37"/>
  <c r="O316" i="37"/>
  <c r="O395" i="37"/>
  <c r="O607" i="37"/>
  <c r="O1522" i="37"/>
  <c r="O471" i="37"/>
  <c r="O952" i="37"/>
  <c r="O1417" i="37"/>
  <c r="O718" i="37"/>
  <c r="O965" i="37"/>
  <c r="O1408" i="37"/>
  <c r="O389" i="37"/>
  <c r="O18" i="37"/>
  <c r="O163" i="37"/>
  <c r="O1122" i="37"/>
  <c r="O123" i="37"/>
  <c r="O1639" i="37"/>
  <c r="O513" i="37"/>
  <c r="O136" i="37"/>
  <c r="O231" i="37"/>
  <c r="O1210" i="37"/>
  <c r="O652" i="37"/>
  <c r="O236" i="37"/>
  <c r="O1590" i="37"/>
  <c r="O1112" i="37"/>
  <c r="O1273" i="37"/>
  <c r="O413" i="37"/>
  <c r="O235" i="37"/>
  <c r="O571" i="37"/>
  <c r="O282" i="37"/>
  <c r="O1136" i="37"/>
  <c r="O240" i="37"/>
  <c r="O909" i="37"/>
  <c r="O936" i="37"/>
  <c r="O1394" i="37"/>
  <c r="O975" i="37"/>
  <c r="O1225" i="37"/>
  <c r="O24" i="37"/>
  <c r="O1367" i="37"/>
  <c r="O537" i="37"/>
  <c r="O1513" i="37"/>
  <c r="O624" i="37"/>
  <c r="O1010" i="37"/>
  <c r="O1587" i="37"/>
  <c r="O3" i="37"/>
  <c r="O901" i="37"/>
  <c r="O1009" i="37"/>
  <c r="O588" i="37"/>
  <c r="O447" i="37"/>
  <c r="O244" i="37"/>
  <c r="O868" i="37"/>
  <c r="O922" i="37"/>
  <c r="O1422" i="37"/>
  <c r="O1607" i="37"/>
  <c r="O400" i="37"/>
  <c r="O1289" i="37"/>
  <c r="O775" i="37"/>
  <c r="O570" i="37"/>
  <c r="O730" i="37"/>
  <c r="O1567" i="37"/>
  <c r="O1266" i="37"/>
  <c r="O1304" i="37"/>
  <c r="O911" i="37"/>
  <c r="O525" i="37"/>
  <c r="O981" i="37"/>
  <c r="O663" i="37"/>
  <c r="O545" i="37"/>
  <c r="O899" i="37"/>
  <c r="O203" i="37"/>
  <c r="O1212" i="37"/>
  <c r="O1175" i="37"/>
  <c r="M684" i="37"/>
  <c r="M1026" i="37"/>
  <c r="M1215" i="37"/>
  <c r="M302" i="37"/>
  <c r="M1600" i="37"/>
  <c r="M1577" i="37"/>
  <c r="M28" i="37"/>
  <c r="M655" i="37"/>
  <c r="M431" i="37"/>
  <c r="M658" i="37"/>
  <c r="M1049" i="37"/>
  <c r="M748" i="37"/>
  <c r="M1445" i="37"/>
  <c r="M887" i="37"/>
  <c r="M201" i="37"/>
  <c r="M587" i="37"/>
  <c r="M906" i="37"/>
  <c r="M880" i="37"/>
  <c r="M1184" i="37"/>
  <c r="M306" i="37"/>
  <c r="M1614" i="37"/>
  <c r="M507" i="37"/>
  <c r="M1330" i="37"/>
  <c r="M1395" i="37"/>
  <c r="M223" i="37"/>
  <c r="M1254" i="37"/>
  <c r="M903" i="37"/>
  <c r="M1409" i="37"/>
  <c r="M1243" i="37"/>
  <c r="M862" i="37"/>
  <c r="M841" i="37"/>
  <c r="M539" i="37"/>
  <c r="M1549" i="37"/>
  <c r="M1620" i="37"/>
  <c r="M435" i="37"/>
  <c r="M160" i="37"/>
  <c r="M1365" i="37"/>
  <c r="M1647" i="37"/>
  <c r="M1062" i="37"/>
  <c r="M284" i="37"/>
  <c r="M356" i="37"/>
  <c r="M978" i="37"/>
  <c r="M478" i="37"/>
  <c r="M831" i="37"/>
  <c r="M761" i="37"/>
  <c r="M1258" i="37"/>
  <c r="M1193" i="37"/>
  <c r="M1176" i="37"/>
  <c r="M301" i="37"/>
  <c r="M855" i="37"/>
  <c r="M1218" i="37"/>
  <c r="M1133" i="37"/>
  <c r="M1424" i="37"/>
  <c r="M1556" i="37"/>
  <c r="M25" i="37"/>
  <c r="M341" i="37"/>
  <c r="M1653" i="37"/>
  <c r="M937" i="37"/>
  <c r="M1377" i="37"/>
  <c r="M1015" i="37"/>
  <c r="M1481" i="37"/>
  <c r="M67" i="37"/>
  <c r="M184" i="37"/>
  <c r="M726" i="37"/>
  <c r="M1467" i="37"/>
  <c r="M626" i="37"/>
  <c r="M580" i="37"/>
  <c r="M637" i="37"/>
  <c r="M147" i="37"/>
  <c r="M971" i="37"/>
  <c r="M1150" i="37"/>
  <c r="M1444" i="37"/>
  <c r="M1472" i="37"/>
  <c r="M818" i="37"/>
  <c r="N684" i="37"/>
  <c r="N1026" i="37"/>
  <c r="N1215" i="37"/>
  <c r="N302" i="37"/>
  <c r="N1600" i="37"/>
  <c r="N1577" i="37"/>
  <c r="N28" i="37"/>
  <c r="N655" i="37"/>
  <c r="N431" i="37"/>
  <c r="N658" i="37"/>
  <c r="N1049" i="37"/>
  <c r="N748" i="37"/>
  <c r="N1445" i="37"/>
  <c r="N887" i="37"/>
  <c r="N201" i="37"/>
  <c r="N587" i="37"/>
  <c r="N906" i="37"/>
  <c r="N880" i="37"/>
  <c r="N1184" i="37"/>
  <c r="N306" i="37"/>
  <c r="N1614" i="37"/>
  <c r="N507" i="37"/>
  <c r="N1330" i="37"/>
  <c r="N1395" i="37"/>
  <c r="N223" i="37"/>
  <c r="N1254" i="37"/>
  <c r="N903" i="37"/>
  <c r="N1409" i="37"/>
  <c r="N1243" i="37"/>
  <c r="N862" i="37"/>
  <c r="N841" i="37"/>
  <c r="N539" i="37"/>
  <c r="N1549" i="37"/>
  <c r="N1620" i="37"/>
  <c r="N435" i="37"/>
  <c r="N160" i="37"/>
  <c r="N1365" i="37"/>
  <c r="N1647" i="37"/>
  <c r="N1062" i="37"/>
  <c r="N284" i="37"/>
  <c r="N356" i="37"/>
  <c r="N978" i="37"/>
  <c r="N478" i="37"/>
  <c r="N831" i="37"/>
  <c r="N761" i="37"/>
  <c r="N1258" i="37"/>
  <c r="N1193" i="37"/>
  <c r="N1176" i="37"/>
  <c r="N301" i="37"/>
  <c r="N855" i="37"/>
  <c r="N1218" i="37"/>
  <c r="N1133" i="37"/>
  <c r="N1424" i="37"/>
  <c r="N1556" i="37"/>
  <c r="N25" i="37"/>
  <c r="N341" i="37"/>
  <c r="N1653" i="37"/>
  <c r="N937" i="37"/>
  <c r="N1377" i="37"/>
  <c r="N1015" i="37"/>
  <c r="N1481" i="37"/>
  <c r="N67" i="37"/>
  <c r="N184" i="37"/>
  <c r="N726" i="37"/>
  <c r="N1467" i="37"/>
  <c r="N626" i="37"/>
  <c r="N580" i="37"/>
  <c r="N637" i="37"/>
  <c r="N147" i="37"/>
  <c r="N971" i="37"/>
  <c r="N1150" i="37"/>
  <c r="N1444" i="37"/>
  <c r="N1472" i="37"/>
  <c r="N818" i="37"/>
  <c r="O684" i="37"/>
  <c r="O1026" i="37"/>
  <c r="O1215" i="37"/>
  <c r="O302" i="37"/>
  <c r="O1600" i="37"/>
  <c r="O1577" i="37"/>
  <c r="O28" i="37"/>
  <c r="O655" i="37"/>
  <c r="O431" i="37"/>
  <c r="O658" i="37"/>
  <c r="O1049" i="37"/>
  <c r="O748" i="37"/>
  <c r="O1445" i="37"/>
  <c r="O887" i="37"/>
  <c r="O201" i="37"/>
  <c r="O587" i="37"/>
  <c r="O906" i="37"/>
  <c r="O880" i="37"/>
  <c r="O1184" i="37"/>
  <c r="O306" i="37"/>
  <c r="O1614" i="37"/>
  <c r="O507" i="37"/>
  <c r="O1330" i="37"/>
  <c r="O1395" i="37"/>
  <c r="O223" i="37"/>
  <c r="O1254" i="37"/>
  <c r="O903" i="37"/>
  <c r="O1409" i="37"/>
  <c r="O1243" i="37"/>
  <c r="O862" i="37"/>
  <c r="O841" i="37"/>
  <c r="O539" i="37"/>
  <c r="O1549" i="37"/>
  <c r="O1620" i="37"/>
  <c r="O435" i="37"/>
  <c r="O160" i="37"/>
  <c r="O1365" i="37"/>
  <c r="O1647" i="37"/>
  <c r="O1062" i="37"/>
  <c r="O284" i="37"/>
  <c r="O356" i="37"/>
  <c r="O978" i="37"/>
  <c r="O478" i="37"/>
  <c r="O831" i="37"/>
  <c r="O761" i="37"/>
  <c r="O1258" i="37"/>
  <c r="O1193" i="37"/>
  <c r="O1176" i="37"/>
  <c r="O301" i="37"/>
  <c r="O855" i="37"/>
  <c r="O1218" i="37"/>
  <c r="O1133" i="37"/>
  <c r="O1424" i="37"/>
  <c r="O1556" i="37"/>
  <c r="O25" i="37"/>
  <c r="O341" i="37"/>
  <c r="O1653" i="37"/>
  <c r="O937" i="37"/>
  <c r="O1377" i="37"/>
  <c r="O1015" i="37"/>
  <c r="O1481" i="37"/>
  <c r="O67" i="37"/>
  <c r="O184" i="37"/>
  <c r="O726" i="37"/>
  <c r="O1467" i="37"/>
  <c r="O626" i="37"/>
  <c r="O580" i="37"/>
  <c r="O637" i="37"/>
  <c r="O147" i="37"/>
  <c r="O971" i="37"/>
  <c r="O1150" i="37"/>
  <c r="O1444" i="37"/>
  <c r="O1472" i="37"/>
  <c r="O818" i="37"/>
  <c r="D349" i="13" l="1"/>
  <c r="E349" i="13"/>
  <c r="D929" i="13" l="1"/>
  <c r="D435" i="13"/>
  <c r="E435" i="13"/>
  <c r="D365" i="13"/>
  <c r="E365" i="13"/>
  <c r="D230" i="13"/>
  <c r="E230" i="13"/>
  <c r="D194" i="13"/>
  <c r="E194" i="13"/>
  <c r="D717" i="13"/>
  <c r="E717" i="13"/>
  <c r="D465" i="13"/>
  <c r="E465" i="13"/>
  <c r="D176" i="13"/>
  <c r="E176" i="13"/>
  <c r="D966" i="13"/>
  <c r="E966" i="13"/>
  <c r="D561" i="13"/>
  <c r="E561" i="13"/>
  <c r="D334" i="13"/>
  <c r="E334" i="13"/>
  <c r="D250" i="13"/>
  <c r="E250" i="13"/>
  <c r="D438" i="13"/>
  <c r="E438" i="13"/>
  <c r="D863" i="13"/>
  <c r="E863" i="13"/>
  <c r="D1542" i="13"/>
  <c r="E1542" i="13"/>
  <c r="D1195" i="13"/>
  <c r="E1195" i="13"/>
  <c r="D593" i="13"/>
  <c r="E593" i="13"/>
  <c r="D1075" i="13"/>
  <c r="E1075" i="13"/>
  <c r="D874" i="13"/>
  <c r="E874" i="13"/>
  <c r="D965" i="13"/>
  <c r="E965" i="13"/>
  <c r="D1392" i="13"/>
  <c r="E1392" i="13"/>
  <c r="D286" i="13"/>
  <c r="E286" i="13"/>
  <c r="O1619" i="13" l="1"/>
  <c r="O1624" i="13"/>
  <c r="H1626" i="13"/>
  <c r="H1625" i="13"/>
  <c r="AK20" i="25" l="1"/>
  <c r="AK6" i="25"/>
  <c r="AK7" i="25"/>
  <c r="I7" i="50" l="1"/>
  <c r="I8" i="50" s="1"/>
  <c r="I9" i="50" s="1"/>
  <c r="I10" i="50" s="1"/>
  <c r="I11" i="50" s="1"/>
  <c r="I12" i="50" s="1"/>
  <c r="I13" i="50" s="1"/>
  <c r="I14" i="50" s="1"/>
  <c r="I15" i="50" s="1"/>
  <c r="I16" i="50" s="1"/>
  <c r="I17" i="50" s="1"/>
  <c r="I18" i="50" s="1"/>
  <c r="I19" i="50" s="1"/>
  <c r="I20" i="50" s="1"/>
  <c r="I21" i="50" s="1"/>
  <c r="I22" i="50" s="1"/>
  <c r="I23" i="50" s="1"/>
  <c r="I24" i="50" s="1"/>
  <c r="I25" i="50" s="1"/>
  <c r="I26" i="50" s="1"/>
  <c r="I27" i="50" s="1"/>
  <c r="I28" i="50" s="1"/>
  <c r="I29" i="50" s="1"/>
  <c r="I35" i="50" s="1"/>
  <c r="I36" i="50" s="1"/>
  <c r="I37" i="50" s="1"/>
  <c r="I38" i="50" s="1"/>
  <c r="I39" i="50" s="1"/>
  <c r="I40" i="50" s="1"/>
  <c r="I41" i="50" s="1"/>
  <c r="I42" i="50" s="1"/>
  <c r="I43" i="50" s="1"/>
  <c r="I44" i="50" s="1"/>
  <c r="I45" i="50" s="1"/>
  <c r="I46" i="50" s="1"/>
  <c r="I47" i="50" s="1"/>
  <c r="I48" i="50" s="1"/>
  <c r="I49" i="50" s="1"/>
  <c r="I50" i="50" s="1"/>
  <c r="I51" i="50" s="1"/>
  <c r="I52" i="50" s="1"/>
  <c r="I53" i="50" s="1"/>
  <c r="I54" i="50" s="1"/>
  <c r="I55" i="50" s="1"/>
  <c r="I56" i="50" s="1"/>
  <c r="I57" i="50" s="1"/>
  <c r="D425" i="13"/>
  <c r="E425" i="13"/>
  <c r="D367" i="13"/>
  <c r="E367" i="13"/>
  <c r="D896" i="13"/>
  <c r="E896" i="13"/>
  <c r="D641" i="13"/>
  <c r="E641" i="13"/>
  <c r="D818" i="13"/>
  <c r="E818" i="13"/>
  <c r="D629" i="13"/>
  <c r="E629" i="13"/>
  <c r="D222" i="13"/>
  <c r="E222" i="13"/>
  <c r="D1167" i="13"/>
  <c r="E1167" i="13"/>
  <c r="D115" i="13"/>
  <c r="E115" i="13"/>
  <c r="D1578" i="13"/>
  <c r="E1578" i="13"/>
  <c r="D379" i="13"/>
  <c r="E379" i="13"/>
  <c r="D1255" i="13"/>
  <c r="E1255" i="13"/>
  <c r="D1435" i="13"/>
  <c r="E1435" i="13"/>
  <c r="D856" i="13"/>
  <c r="E856" i="13"/>
  <c r="D1297" i="13"/>
  <c r="E1297" i="13"/>
  <c r="D1558" i="13"/>
  <c r="E1558" i="13"/>
  <c r="D1545" i="13"/>
  <c r="E1545" i="13"/>
  <c r="D623" i="13"/>
  <c r="E623" i="13"/>
  <c r="D212" i="13"/>
  <c r="E212" i="13"/>
  <c r="D1364" i="13"/>
  <c r="E1364" i="13"/>
  <c r="D107" i="13"/>
  <c r="E107" i="13"/>
  <c r="E527" i="13"/>
  <c r="D281" i="13"/>
  <c r="E281" i="13"/>
  <c r="D1365" i="13"/>
  <c r="E1365" i="13"/>
  <c r="D257" i="13"/>
  <c r="E257" i="13"/>
  <c r="D57" i="13"/>
  <c r="E57" i="13"/>
  <c r="D279" i="13" l="1"/>
  <c r="E279" i="13"/>
  <c r="D1114" i="13"/>
  <c r="E1114" i="13"/>
  <c r="D399" i="13"/>
  <c r="E399" i="13"/>
  <c r="D1253" i="13"/>
  <c r="E1253" i="13"/>
  <c r="D172" i="13"/>
  <c r="E172" i="13"/>
  <c r="D1206" i="13"/>
  <c r="E1206" i="13"/>
  <c r="D1188" i="13"/>
  <c r="E1188" i="13"/>
  <c r="D826" i="13"/>
  <c r="E826" i="13"/>
  <c r="D1419" i="13"/>
  <c r="E1419" i="13"/>
  <c r="D673" i="13"/>
  <c r="E673" i="13"/>
  <c r="D839" i="13"/>
  <c r="E839" i="13"/>
  <c r="D988" i="13"/>
  <c r="E988" i="13"/>
  <c r="D864" i="13"/>
  <c r="E864" i="13"/>
  <c r="E526" i="13"/>
  <c r="D1142" i="13"/>
  <c r="E1142" i="13"/>
  <c r="D1581" i="13"/>
  <c r="E1581" i="13"/>
  <c r="D276" i="13"/>
  <c r="E276" i="13"/>
  <c r="D1096" i="13"/>
  <c r="E1096" i="13"/>
  <c r="D1032" i="13"/>
  <c r="E1032" i="13"/>
  <c r="D390" i="13"/>
  <c r="E390" i="13"/>
  <c r="D1241" i="13"/>
  <c r="E1241" i="13"/>
  <c r="D150" i="13"/>
  <c r="E150" i="13"/>
  <c r="D540" i="13" l="1"/>
  <c r="E540" i="13"/>
  <c r="D1194" i="13"/>
  <c r="E1194" i="13"/>
  <c r="D943" i="13"/>
  <c r="E943" i="13"/>
  <c r="D1496" i="13"/>
  <c r="E1496" i="13"/>
  <c r="D838" i="13"/>
  <c r="E838" i="13"/>
  <c r="D221" i="13"/>
  <c r="E221" i="13"/>
  <c r="D1444" i="13"/>
  <c r="E1444" i="13"/>
  <c r="D1009" i="13"/>
  <c r="E1009" i="13"/>
  <c r="D309" i="13"/>
  <c r="E309" i="13"/>
  <c r="D482" i="13"/>
  <c r="E482" i="13"/>
  <c r="D1356" i="13"/>
  <c r="E1356" i="13"/>
  <c r="D104" i="13"/>
  <c r="E104" i="13"/>
  <c r="D1605" i="13"/>
  <c r="E1605" i="13"/>
  <c r="D755" i="13"/>
  <c r="E755" i="13"/>
  <c r="D1228" i="13"/>
  <c r="E1228" i="13"/>
  <c r="D919" i="13"/>
  <c r="E919" i="13"/>
  <c r="D1593" i="13"/>
  <c r="E1593" i="13"/>
  <c r="D1506" i="13"/>
  <c r="E1506" i="13"/>
  <c r="D861" i="13"/>
  <c r="E861" i="13"/>
  <c r="D998" i="13"/>
  <c r="E998" i="13"/>
  <c r="D647" i="13"/>
  <c r="E647" i="13"/>
  <c r="D219" i="13"/>
  <c r="E219" i="13"/>
  <c r="D850" i="13"/>
  <c r="E850" i="13"/>
  <c r="D828" i="13"/>
  <c r="E828" i="13"/>
  <c r="D848" i="13"/>
  <c r="E848" i="13"/>
  <c r="D977" i="13"/>
  <c r="E977" i="13"/>
  <c r="D672" i="13"/>
  <c r="E672" i="13"/>
  <c r="D302" i="13"/>
  <c r="E302" i="13"/>
  <c r="D493" i="13"/>
  <c r="E493" i="13"/>
  <c r="D1120" i="13"/>
  <c r="E1120" i="13"/>
  <c r="D94" i="13"/>
  <c r="E94" i="13"/>
  <c r="D1586" i="13"/>
  <c r="E1586" i="13"/>
  <c r="D804" i="13"/>
  <c r="E804" i="13"/>
  <c r="D220" i="13"/>
  <c r="E220" i="13"/>
  <c r="D381" i="13"/>
  <c r="E381" i="13"/>
  <c r="D885" i="13"/>
  <c r="E885" i="13"/>
  <c r="D1556" i="13"/>
  <c r="E1556" i="13"/>
  <c r="D1062" i="13"/>
  <c r="E1062" i="13"/>
  <c r="D564" i="13"/>
  <c r="E564" i="13"/>
  <c r="D14" i="13"/>
  <c r="E14" i="13"/>
  <c r="D640" i="13"/>
  <c r="E640" i="13"/>
  <c r="D1058" i="13"/>
  <c r="E1058" i="13"/>
  <c r="D862" i="13"/>
  <c r="E862" i="13"/>
  <c r="D1152" i="13"/>
  <c r="E1152" i="13"/>
  <c r="D1404" i="13"/>
  <c r="E1404" i="13"/>
  <c r="D258" i="13"/>
  <c r="E258" i="13"/>
  <c r="D154" i="13"/>
  <c r="E154" i="13"/>
  <c r="D1125" i="13"/>
  <c r="E1125" i="13"/>
  <c r="D728" i="13"/>
  <c r="E728" i="13"/>
  <c r="D1331" i="13"/>
  <c r="E1331" i="13"/>
  <c r="D790" i="13"/>
  <c r="E790" i="13"/>
  <c r="D356" i="13"/>
  <c r="E356" i="13"/>
  <c r="D1222" i="13"/>
  <c r="E1222" i="13"/>
  <c r="D1022" i="13"/>
  <c r="E1022" i="13"/>
  <c r="D1177" i="13"/>
  <c r="E1177" i="13"/>
  <c r="D1227" i="13"/>
  <c r="E1227" i="13"/>
  <c r="D171" i="13"/>
  <c r="E171" i="13"/>
  <c r="D571" i="13"/>
  <c r="E571" i="13"/>
  <c r="D195" i="13"/>
  <c r="E195" i="13"/>
  <c r="D1450" i="13"/>
  <c r="E1450" i="13"/>
  <c r="D866" i="13"/>
  <c r="E866" i="13"/>
  <c r="D974" i="13"/>
  <c r="E974" i="13"/>
  <c r="D143" i="13"/>
  <c r="E143" i="13"/>
  <c r="D215" i="13"/>
  <c r="E215" i="13"/>
  <c r="D684" i="13"/>
  <c r="E684" i="13"/>
  <c r="D491" i="13"/>
  <c r="E491" i="13"/>
  <c r="D1119" i="13"/>
  <c r="E1119" i="13"/>
  <c r="D1269" i="13" l="1"/>
  <c r="E1269" i="13"/>
  <c r="D1090" i="13"/>
  <c r="E1090" i="13"/>
  <c r="D771" i="13"/>
  <c r="E771" i="13"/>
  <c r="D1557" i="13"/>
  <c r="E1557" i="13"/>
  <c r="D1576" i="13"/>
  <c r="E1576" i="13"/>
  <c r="D1614" i="13"/>
  <c r="E1614" i="13"/>
  <c r="D580" i="13"/>
  <c r="E580" i="13"/>
  <c r="D855" i="13"/>
  <c r="E855" i="13"/>
  <c r="D1360" i="13"/>
  <c r="E1360" i="13"/>
  <c r="D1395" i="13"/>
  <c r="E1395" i="13"/>
  <c r="D996" i="13"/>
  <c r="E996" i="13"/>
  <c r="D1374" i="13"/>
  <c r="E1374" i="13"/>
  <c r="D190" i="13"/>
  <c r="E190" i="13"/>
  <c r="D892" i="13"/>
  <c r="E892" i="13"/>
  <c r="D648" i="13"/>
  <c r="E648" i="13"/>
  <c r="D834" i="13" l="1"/>
  <c r="E834" i="13"/>
  <c r="D378" i="13"/>
  <c r="E378" i="13"/>
  <c r="D753" i="13"/>
  <c r="E753" i="13"/>
  <c r="D1460" i="13"/>
  <c r="E1460" i="13"/>
  <c r="D766" i="13"/>
  <c r="E766" i="13"/>
  <c r="D1242" i="13"/>
  <c r="E1242" i="13"/>
  <c r="D650" i="13"/>
  <c r="E650" i="13"/>
  <c r="D498" i="13"/>
  <c r="E498" i="13"/>
  <c r="D316" i="13"/>
  <c r="E316" i="13"/>
  <c r="D801" i="13"/>
  <c r="E801" i="13"/>
  <c r="D1516" i="13"/>
  <c r="E1516" i="13"/>
  <c r="D216" i="13"/>
  <c r="E216" i="13"/>
  <c r="D1225" i="13"/>
  <c r="E1225" i="13"/>
  <c r="D852" i="13"/>
  <c r="E852" i="13"/>
  <c r="D149" i="13"/>
  <c r="E149" i="13"/>
  <c r="D802" i="13"/>
  <c r="E802" i="13"/>
  <c r="D618" i="13"/>
  <c r="E618" i="13"/>
  <c r="D1459" i="13"/>
  <c r="E1459" i="13"/>
  <c r="D1406" i="13"/>
  <c r="E1406" i="13"/>
  <c r="D772" i="13"/>
  <c r="E772" i="13"/>
  <c r="D1043" i="13"/>
  <c r="E1043" i="13"/>
  <c r="D13" i="13"/>
  <c r="E13" i="13"/>
  <c r="D15" i="13"/>
  <c r="E15" i="13"/>
  <c r="D1108" i="13" l="1"/>
  <c r="E1108" i="13"/>
  <c r="D637" i="13"/>
  <c r="E637" i="13"/>
  <c r="D1376" i="13"/>
  <c r="E1376" i="13"/>
  <c r="D236" i="13"/>
  <c r="E236" i="13"/>
  <c r="D330" i="13"/>
  <c r="E330" i="13"/>
  <c r="D451" i="13"/>
  <c r="E451" i="13"/>
  <c r="D1407" i="13"/>
  <c r="E1407" i="13"/>
  <c r="D102" i="13"/>
  <c r="E102" i="13"/>
  <c r="D953" i="13"/>
  <c r="E953" i="13"/>
  <c r="D1036" i="13"/>
  <c r="E1036" i="13"/>
  <c r="D1085" i="13"/>
  <c r="E1085" i="13"/>
  <c r="D170" i="13"/>
  <c r="E170" i="13"/>
  <c r="D934" i="13" l="1"/>
  <c r="E934" i="13"/>
  <c r="D147" i="13"/>
  <c r="E147" i="13"/>
  <c r="D1535" i="13" l="1"/>
  <c r="E1535" i="13"/>
  <c r="D956" i="13"/>
  <c r="E956" i="13"/>
  <c r="D1326" i="13"/>
  <c r="E1326" i="13"/>
  <c r="D581" i="13"/>
  <c r="E581" i="13"/>
  <c r="D38" i="13"/>
  <c r="E38" i="13"/>
  <c r="D644" i="13"/>
  <c r="E644" i="13"/>
  <c r="D461" i="13"/>
  <c r="E461" i="13"/>
  <c r="D1019" i="13"/>
  <c r="E1019" i="13"/>
  <c r="D688" i="13"/>
  <c r="E688" i="13"/>
  <c r="D1248" i="13"/>
  <c r="E1248" i="13"/>
  <c r="D532" i="13"/>
  <c r="E532" i="13"/>
  <c r="D1355" i="13"/>
  <c r="E1355" i="13"/>
  <c r="D285" i="13"/>
  <c r="E285" i="13"/>
  <c r="D82" i="13"/>
  <c r="E82" i="13"/>
  <c r="D1133" i="13"/>
  <c r="E1133" i="13"/>
  <c r="D814" i="13"/>
  <c r="E814" i="13"/>
  <c r="D264" i="13"/>
  <c r="E264" i="13"/>
  <c r="D1098" i="13" l="1"/>
  <c r="E1098" i="13"/>
  <c r="D798" i="13" l="1"/>
  <c r="E798" i="13"/>
  <c r="D1612" i="13"/>
  <c r="D1609" i="13"/>
  <c r="D1606" i="13"/>
  <c r="D1607" i="13"/>
  <c r="D1601" i="13"/>
  <c r="D1599" i="13"/>
  <c r="D990" i="13"/>
  <c r="D1596" i="13"/>
  <c r="D1595" i="13"/>
  <c r="D1590" i="13"/>
  <c r="D1587" i="13"/>
  <c r="D225" i="13"/>
  <c r="D1580" i="13"/>
  <c r="D1579" i="13"/>
  <c r="D1572" i="13"/>
  <c r="D1048" i="13"/>
  <c r="D1306" i="13"/>
  <c r="D1568" i="13"/>
  <c r="D1565" i="13"/>
  <c r="D1564" i="13"/>
  <c r="D1555" i="13"/>
  <c r="D1551" i="13"/>
  <c r="D1550" i="13"/>
  <c r="D1539" i="13"/>
  <c r="D1533" i="13"/>
  <c r="D1528" i="13"/>
  <c r="D1525" i="13"/>
  <c r="D1523" i="13"/>
  <c r="D1519" i="13"/>
  <c r="D1518" i="13"/>
  <c r="D1521" i="13"/>
  <c r="D1517" i="13"/>
  <c r="D1515" i="13"/>
  <c r="D1504" i="13"/>
  <c r="D1509" i="13"/>
  <c r="D1507" i="13"/>
  <c r="D1502" i="13"/>
  <c r="D1497" i="13"/>
  <c r="D1495" i="13"/>
  <c r="D1492" i="13"/>
  <c r="D1491" i="13"/>
  <c r="D1490" i="13"/>
  <c r="D1487" i="13"/>
  <c r="D1482" i="13"/>
  <c r="D208" i="13"/>
  <c r="D206" i="13"/>
  <c r="D1479" i="13"/>
  <c r="D1474" i="13"/>
  <c r="D1467" i="13"/>
  <c r="D1471" i="13"/>
  <c r="D1469" i="13"/>
  <c r="D1466" i="13"/>
  <c r="D1462" i="13"/>
  <c r="D1461" i="13"/>
  <c r="D1458" i="13"/>
  <c r="D1455" i="13"/>
  <c r="D1454" i="13"/>
  <c r="D1453" i="13"/>
  <c r="D1452" i="13"/>
  <c r="D1451" i="13"/>
  <c r="D1449" i="13"/>
  <c r="D1447" i="13"/>
  <c r="D1440" i="13"/>
  <c r="D1442" i="13"/>
  <c r="D1443" i="13"/>
  <c r="D1438" i="13"/>
  <c r="D1441" i="13"/>
  <c r="D1439" i="13"/>
  <c r="D1436" i="13"/>
  <c r="D1426" i="13"/>
  <c r="D1434" i="13"/>
  <c r="D1433" i="13"/>
  <c r="D1432" i="13"/>
  <c r="D1430" i="13"/>
  <c r="D1429" i="13"/>
  <c r="D1428" i="13"/>
  <c r="D1424" i="13"/>
  <c r="D1422" i="13"/>
  <c r="D1421" i="13"/>
  <c r="D1418" i="13"/>
  <c r="D1414" i="13"/>
  <c r="D1410" i="13"/>
  <c r="D1403" i="13"/>
  <c r="D1007" i="13"/>
  <c r="D1400" i="13"/>
  <c r="D1405" i="13"/>
  <c r="D188" i="13"/>
  <c r="D1402" i="13"/>
  <c r="D1076" i="13"/>
  <c r="D1268" i="13"/>
  <c r="D173" i="13"/>
  <c r="D1064" i="13"/>
  <c r="D1382" i="13"/>
  <c r="D654" i="13"/>
  <c r="D1393" i="13"/>
  <c r="D1384" i="13"/>
  <c r="D1383" i="13"/>
  <c r="D1390" i="13"/>
  <c r="D1387" i="13"/>
  <c r="D1316" i="13"/>
  <c r="D1381" i="13"/>
  <c r="D978" i="13"/>
  <c r="D300" i="13"/>
  <c r="D1371" i="13"/>
  <c r="D1379" i="13"/>
  <c r="D1373" i="13"/>
  <c r="D1375" i="13"/>
  <c r="D1372" i="13"/>
  <c r="D227" i="13"/>
  <c r="D1508" i="13"/>
  <c r="D1369" i="13"/>
  <c r="D1368" i="13"/>
  <c r="D1361" i="13"/>
  <c r="D1359" i="13"/>
  <c r="D555" i="13"/>
  <c r="D282" i="13"/>
  <c r="D613" i="13"/>
  <c r="D1351" i="13"/>
  <c r="D1345" i="13"/>
  <c r="D1344" i="13"/>
  <c r="D1340" i="13"/>
  <c r="D1339" i="13"/>
  <c r="D1337" i="13"/>
  <c r="D1332" i="13"/>
  <c r="D1324" i="13"/>
  <c r="D1318" i="13"/>
  <c r="D1317" i="13"/>
  <c r="D1321" i="13"/>
  <c r="D1320" i="13"/>
  <c r="D1319" i="13"/>
  <c r="D1322" i="13"/>
  <c r="D1309" i="13"/>
  <c r="D1307" i="13"/>
  <c r="D1303" i="13"/>
  <c r="D1308" i="13"/>
  <c r="D1305" i="13"/>
  <c r="D1304" i="13"/>
  <c r="D1301" i="13"/>
  <c r="D1300" i="13"/>
  <c r="D1299" i="13"/>
  <c r="D1295" i="13"/>
  <c r="D1294" i="13"/>
  <c r="D1292" i="13"/>
  <c r="D1290" i="13"/>
  <c r="D1354" i="13"/>
  <c r="D1288" i="13"/>
  <c r="D1286" i="13"/>
  <c r="D1285" i="13"/>
  <c r="D1284" i="13"/>
  <c r="D1277" i="13"/>
  <c r="D602" i="13"/>
  <c r="D1274" i="13"/>
  <c r="D1275" i="13"/>
  <c r="D1261" i="13"/>
  <c r="D1258" i="13"/>
  <c r="D1260" i="13"/>
  <c r="D1259" i="13"/>
  <c r="D1514" i="13"/>
  <c r="D589" i="13"/>
  <c r="D1252" i="13"/>
  <c r="D1251" i="13"/>
  <c r="D1249" i="13"/>
  <c r="D1247" i="13"/>
  <c r="D1250" i="13"/>
  <c r="D160" i="13"/>
  <c r="D1245" i="13"/>
  <c r="D1243" i="13"/>
  <c r="D1240" i="13"/>
  <c r="D1238" i="13"/>
  <c r="D1234" i="13"/>
  <c r="D1231" i="13"/>
  <c r="D1235" i="13"/>
  <c r="D1226" i="13"/>
  <c r="D1031" i="13"/>
  <c r="D1224" i="13"/>
  <c r="D1219" i="13"/>
  <c r="D1279" i="13"/>
  <c r="D1221" i="13"/>
  <c r="D1220" i="13"/>
  <c r="D1233" i="13"/>
  <c r="D1216" i="13"/>
  <c r="D1215" i="13"/>
  <c r="D1146" i="13"/>
  <c r="D1145" i="13"/>
  <c r="D1144" i="13"/>
  <c r="D1335" i="13"/>
  <c r="D462" i="13"/>
  <c r="D1138" i="13"/>
  <c r="D1137" i="13"/>
  <c r="D1136" i="13"/>
  <c r="D1135" i="13"/>
  <c r="D47" i="13"/>
  <c r="D1127" i="13"/>
  <c r="D1128" i="13"/>
  <c r="D1123" i="13"/>
  <c r="D1122" i="13"/>
  <c r="D1121" i="13"/>
  <c r="D1118" i="13"/>
  <c r="D1111" i="13"/>
  <c r="D1115" i="13"/>
  <c r="D1112" i="13"/>
  <c r="D501" i="13"/>
  <c r="D1503" i="13"/>
  <c r="D1505" i="13"/>
  <c r="D1107" i="13"/>
  <c r="D701" i="13"/>
  <c r="D699" i="13"/>
  <c r="D1100" i="13"/>
  <c r="D1099" i="13"/>
  <c r="D1093" i="13"/>
  <c r="D12" i="13"/>
  <c r="D1091" i="13"/>
  <c r="D1089" i="13"/>
  <c r="D687" i="13"/>
  <c r="D880" i="13"/>
  <c r="D1014" i="13"/>
  <c r="D1013" i="13"/>
  <c r="D1002" i="13"/>
  <c r="D1006" i="13"/>
  <c r="D1000" i="13"/>
  <c r="D1005" i="13"/>
  <c r="D1004" i="13"/>
  <c r="D51" i="13"/>
  <c r="D48" i="13"/>
  <c r="D1262" i="13"/>
  <c r="D994" i="13"/>
  <c r="D993" i="13"/>
  <c r="D1185" i="13"/>
  <c r="D987" i="13"/>
  <c r="D985" i="13"/>
  <c r="D35" i="13"/>
  <c r="D995" i="13"/>
  <c r="D982" i="13"/>
  <c r="D981" i="13"/>
  <c r="D969" i="13"/>
  <c r="D976" i="13"/>
  <c r="D973" i="13"/>
  <c r="D970" i="13"/>
  <c r="D1573" i="13"/>
  <c r="D967" i="13"/>
  <c r="D964" i="13"/>
  <c r="D962" i="13"/>
  <c r="D961" i="13"/>
  <c r="D960" i="13"/>
  <c r="D959" i="13"/>
  <c r="D6" i="13"/>
  <c r="D955" i="13"/>
  <c r="D614" i="13"/>
  <c r="D948" i="13"/>
  <c r="D947" i="13"/>
  <c r="D1603" i="13"/>
  <c r="D941" i="13"/>
  <c r="D940" i="13"/>
  <c r="D939" i="13"/>
  <c r="D942" i="13"/>
  <c r="D938" i="13"/>
  <c r="D937" i="13"/>
  <c r="D925" i="13"/>
  <c r="D920" i="13"/>
  <c r="D933" i="13"/>
  <c r="D931" i="13"/>
  <c r="D927" i="13"/>
  <c r="D184" i="13"/>
  <c r="D918" i="13"/>
  <c r="D914" i="13"/>
  <c r="D915" i="13"/>
  <c r="D917" i="13"/>
  <c r="D912" i="13"/>
  <c r="D909" i="13"/>
  <c r="D907" i="13"/>
  <c r="D911" i="13"/>
  <c r="D906" i="13"/>
  <c r="D904" i="13"/>
  <c r="D908" i="13"/>
  <c r="D901" i="13"/>
  <c r="D899" i="13"/>
  <c r="D898" i="13"/>
  <c r="D895" i="13"/>
  <c r="D891" i="13"/>
  <c r="D890" i="13"/>
  <c r="D888" i="13"/>
  <c r="D887" i="13"/>
  <c r="D1552" i="13"/>
  <c r="D881" i="13"/>
  <c r="D876" i="13"/>
  <c r="D875" i="13"/>
  <c r="D1072" i="13"/>
  <c r="D859" i="13"/>
  <c r="D872" i="13"/>
  <c r="D865" i="13"/>
  <c r="D1271" i="13"/>
  <c r="D868" i="13"/>
  <c r="D732" i="13"/>
  <c r="D724" i="13"/>
  <c r="D725" i="13"/>
  <c r="D854" i="13"/>
  <c r="D853" i="13"/>
  <c r="D857" i="13"/>
  <c r="D846" i="13"/>
  <c r="D845" i="13"/>
  <c r="D843" i="13"/>
  <c r="D842" i="13"/>
  <c r="D1584" i="13"/>
  <c r="D1583" i="13"/>
  <c r="D837" i="13"/>
  <c r="D836" i="13"/>
  <c r="D1574" i="13"/>
  <c r="D835" i="13"/>
  <c r="D831" i="13"/>
  <c r="D833" i="13"/>
  <c r="D832" i="13"/>
  <c r="D1562" i="13"/>
  <c r="D823" i="13"/>
  <c r="D819" i="13"/>
  <c r="D809" i="13"/>
  <c r="D800" i="13"/>
  <c r="D805" i="13"/>
  <c r="D799" i="13"/>
  <c r="D797" i="13"/>
  <c r="D803" i="13"/>
  <c r="D795" i="13"/>
  <c r="D789" i="13"/>
  <c r="D786" i="13"/>
  <c r="D784" i="13"/>
  <c r="D779" i="13"/>
  <c r="D791" i="13"/>
  <c r="D781" i="13"/>
  <c r="D783" i="13"/>
  <c r="D782" i="13"/>
  <c r="D778" i="13"/>
  <c r="D773" i="13"/>
  <c r="D765" i="13"/>
  <c r="D769" i="13"/>
  <c r="D770" i="13"/>
  <c r="D767" i="13"/>
  <c r="D761" i="13"/>
  <c r="D759" i="13"/>
  <c r="D758" i="13"/>
  <c r="D757" i="13"/>
  <c r="D754" i="13"/>
  <c r="D762" i="13"/>
  <c r="D1030" i="13"/>
  <c r="D749" i="13"/>
  <c r="D1155" i="13"/>
  <c r="D748" i="13"/>
  <c r="D1425" i="13"/>
  <c r="D745" i="13"/>
  <c r="D1018" i="13"/>
  <c r="D1211" i="13"/>
  <c r="D1210" i="13"/>
  <c r="D1207" i="13"/>
  <c r="D1208" i="13"/>
  <c r="D398" i="13"/>
  <c r="D1203" i="13"/>
  <c r="D1196" i="13"/>
  <c r="D1193" i="13"/>
  <c r="D1192" i="13"/>
  <c r="D1191" i="13"/>
  <c r="D992" i="13"/>
  <c r="D1060" i="13"/>
  <c r="D376" i="13"/>
  <c r="D1184" i="13"/>
  <c r="D1186" i="13"/>
  <c r="D1183" i="13"/>
  <c r="D1182" i="13"/>
  <c r="D1174" i="13"/>
  <c r="D1310" i="13"/>
  <c r="D158" i="13"/>
  <c r="D1047" i="13"/>
  <c r="D433" i="13"/>
  <c r="D1180" i="13"/>
  <c r="D1173" i="13"/>
  <c r="D1179" i="13"/>
  <c r="D1171" i="13"/>
  <c r="D1169" i="13"/>
  <c r="D1164" i="13"/>
  <c r="D1166" i="13"/>
  <c r="D1162" i="13"/>
  <c r="D1161" i="13"/>
  <c r="D620" i="13"/>
  <c r="D1154" i="13"/>
  <c r="D1151" i="13"/>
  <c r="D740" i="13"/>
  <c r="D1613" i="13"/>
  <c r="D597" i="13"/>
  <c r="D733" i="13"/>
  <c r="D731" i="13"/>
  <c r="D735" i="13"/>
  <c r="D723" i="13"/>
  <c r="D727" i="13"/>
  <c r="D1592" i="13"/>
  <c r="D726" i="13"/>
  <c r="D729" i="13"/>
  <c r="D1513" i="13"/>
  <c r="D1585" i="13"/>
  <c r="D714" i="13"/>
  <c r="D180" i="13"/>
  <c r="D502" i="13"/>
  <c r="D1575" i="13"/>
  <c r="D1577" i="13"/>
  <c r="D708" i="13"/>
  <c r="D709" i="13"/>
  <c r="D707" i="13"/>
  <c r="D706" i="13"/>
  <c r="D705" i="13"/>
  <c r="D19" i="13"/>
  <c r="D1102" i="13"/>
  <c r="D1567" i="13"/>
  <c r="D695" i="13"/>
  <c r="D694" i="13"/>
  <c r="D81" i="13"/>
  <c r="D353" i="13"/>
  <c r="D825" i="13"/>
  <c r="D1560" i="13"/>
  <c r="D416" i="13"/>
  <c r="D7" i="13"/>
  <c r="D686" i="13"/>
  <c r="D678" i="13"/>
  <c r="D1334" i="13"/>
  <c r="D670" i="13"/>
  <c r="D666" i="13"/>
  <c r="D664" i="13"/>
  <c r="D669" i="13"/>
  <c r="D665" i="13"/>
  <c r="D671" i="13"/>
  <c r="D1265" i="13"/>
  <c r="D655" i="13"/>
  <c r="D588" i="13"/>
  <c r="D653" i="13"/>
  <c r="D1187" i="13"/>
  <c r="D646" i="13"/>
  <c r="D656" i="13"/>
  <c r="D645" i="13"/>
  <c r="D1315" i="13"/>
  <c r="D642" i="13"/>
  <c r="D1176" i="13"/>
  <c r="D636" i="13"/>
  <c r="D638" i="13"/>
  <c r="D633" i="13"/>
  <c r="D625" i="13"/>
  <c r="D631" i="13"/>
  <c r="D20" i="13"/>
  <c r="D630" i="13"/>
  <c r="D496" i="13"/>
  <c r="D626" i="13"/>
  <c r="D624" i="13"/>
  <c r="D621" i="13"/>
  <c r="D617" i="13"/>
  <c r="D952" i="13"/>
  <c r="D1081" i="13"/>
  <c r="D1080" i="13"/>
  <c r="D1077" i="13"/>
  <c r="D1071" i="13"/>
  <c r="D1074" i="13"/>
  <c r="D1202" i="13"/>
  <c r="D1061" i="13"/>
  <c r="D1051" i="13"/>
  <c r="D1057" i="13"/>
  <c r="D1065" i="13"/>
  <c r="D1050" i="13"/>
  <c r="D1063" i="13"/>
  <c r="D1053" i="13"/>
  <c r="D1052" i="13"/>
  <c r="D1190" i="13"/>
  <c r="D1055" i="13"/>
  <c r="D1042" i="13"/>
  <c r="D1039" i="13"/>
  <c r="D1041" i="13"/>
  <c r="D1040" i="13"/>
  <c r="D1037" i="13"/>
  <c r="D1033" i="13"/>
  <c r="D1163" i="13"/>
  <c r="D1029" i="13"/>
  <c r="D1024" i="13"/>
  <c r="D682" i="13"/>
  <c r="D343" i="13"/>
  <c r="D607" i="13"/>
  <c r="D603" i="13"/>
  <c r="D599" i="13"/>
  <c r="D601" i="13"/>
  <c r="D734" i="13"/>
  <c r="D600" i="13"/>
  <c r="D598" i="13"/>
  <c r="D592" i="13"/>
  <c r="D590" i="13"/>
  <c r="D595" i="13"/>
  <c r="D586" i="13"/>
  <c r="D584" i="13"/>
  <c r="D579" i="13"/>
  <c r="D576" i="13"/>
  <c r="D572" i="13"/>
  <c r="D570" i="13"/>
  <c r="D569" i="13"/>
  <c r="D568" i="13"/>
  <c r="D567" i="13"/>
  <c r="D565" i="13"/>
  <c r="D563" i="13"/>
  <c r="D558" i="13"/>
  <c r="D557" i="13"/>
  <c r="D554" i="13"/>
  <c r="D551" i="13"/>
  <c r="D552" i="13"/>
  <c r="D1289" i="13"/>
  <c r="D549" i="13"/>
  <c r="D548" i="13"/>
  <c r="D546" i="13"/>
  <c r="D1352" i="13"/>
  <c r="D545" i="13"/>
  <c r="D542" i="13"/>
  <c r="D1278" i="13"/>
  <c r="D534" i="13"/>
  <c r="D537" i="13"/>
  <c r="D530" i="13"/>
  <c r="D533" i="13"/>
  <c r="D536" i="13"/>
  <c r="D531" i="13"/>
  <c r="D528" i="13"/>
  <c r="D521" i="13"/>
  <c r="D512" i="13"/>
  <c r="D524" i="13"/>
  <c r="D523" i="13"/>
  <c r="D516" i="13"/>
  <c r="D515" i="13"/>
  <c r="D514" i="13"/>
  <c r="D519" i="13"/>
  <c r="D513" i="13"/>
  <c r="D509" i="13"/>
  <c r="D508" i="13"/>
  <c r="D507" i="13"/>
  <c r="D505" i="13"/>
  <c r="D504" i="13"/>
  <c r="D497" i="13"/>
  <c r="D495" i="13"/>
  <c r="D492" i="13"/>
  <c r="D490" i="13"/>
  <c r="D489" i="13"/>
  <c r="D488" i="13"/>
  <c r="D484" i="13"/>
  <c r="D481" i="13"/>
  <c r="D1486" i="13"/>
  <c r="D478" i="13"/>
  <c r="D472" i="13"/>
  <c r="D471" i="13"/>
  <c r="D466" i="13"/>
  <c r="D464" i="13"/>
  <c r="D459" i="13"/>
  <c r="D54" i="13"/>
  <c r="D460" i="13"/>
  <c r="D455" i="13"/>
  <c r="D457" i="13"/>
  <c r="D1594" i="13"/>
  <c r="D456" i="13"/>
  <c r="D454" i="13"/>
  <c r="D446" i="13"/>
  <c r="D445" i="13"/>
  <c r="D444" i="13"/>
  <c r="D441" i="13"/>
  <c r="D436" i="13"/>
  <c r="D228" i="13"/>
  <c r="D437" i="13"/>
  <c r="D1377" i="13"/>
  <c r="D432" i="13"/>
  <c r="D430" i="13"/>
  <c r="D1178" i="13"/>
  <c r="D434" i="13"/>
  <c r="D431" i="13"/>
  <c r="D428" i="13"/>
  <c r="D427" i="13"/>
  <c r="D426" i="13"/>
  <c r="D423" i="13"/>
  <c r="D421" i="13"/>
  <c r="D420" i="13"/>
  <c r="D418" i="13"/>
  <c r="D957" i="13"/>
  <c r="D414" i="13"/>
  <c r="D412" i="13"/>
  <c r="D404" i="13"/>
  <c r="D402" i="13"/>
  <c r="D397" i="13"/>
  <c r="D394" i="13"/>
  <c r="D392" i="13"/>
  <c r="D1205" i="13"/>
  <c r="D393" i="13"/>
  <c r="D387" i="13"/>
  <c r="D386" i="13"/>
  <c r="D385" i="13"/>
  <c r="D928" i="13"/>
  <c r="D384" i="13"/>
  <c r="D373" i="13"/>
  <c r="D375" i="13"/>
  <c r="D372" i="13"/>
  <c r="D442" i="13"/>
  <c r="D374" i="13"/>
  <c r="D364" i="13"/>
  <c r="D366" i="13"/>
  <c r="D1239" i="13"/>
  <c r="D1172" i="13"/>
  <c r="D363" i="13"/>
  <c r="D359" i="13"/>
  <c r="D358" i="13"/>
  <c r="D357" i="13"/>
  <c r="D355" i="13"/>
  <c r="D354" i="13"/>
  <c r="D470" i="13"/>
  <c r="D693" i="13"/>
  <c r="D352" i="13"/>
  <c r="D350" i="13"/>
  <c r="D346" i="13"/>
  <c r="D616" i="13"/>
  <c r="D344" i="13"/>
  <c r="D336" i="13"/>
  <c r="D335" i="13"/>
  <c r="D333" i="13"/>
  <c r="D327" i="13"/>
  <c r="D326" i="13"/>
  <c r="D331" i="13"/>
  <c r="D323" i="13"/>
  <c r="D325" i="13"/>
  <c r="D322" i="13"/>
  <c r="D324" i="13"/>
  <c r="D315" i="13"/>
  <c r="D319" i="13"/>
  <c r="D320" i="13"/>
  <c r="D317" i="13"/>
  <c r="D314" i="13"/>
  <c r="D313" i="13"/>
  <c r="D308" i="13"/>
  <c r="D306" i="13"/>
  <c r="D305" i="13"/>
  <c r="D304" i="13"/>
  <c r="D301" i="13"/>
  <c r="D298" i="13"/>
  <c r="D299" i="13"/>
  <c r="D291" i="13"/>
  <c r="D292" i="13"/>
  <c r="D296" i="13"/>
  <c r="D289" i="13"/>
  <c r="D284" i="13"/>
  <c r="D277" i="13"/>
  <c r="D275" i="13"/>
  <c r="D268" i="13"/>
  <c r="D261" i="13"/>
  <c r="D259" i="13"/>
  <c r="D256" i="13"/>
  <c r="D255" i="13"/>
  <c r="D247" i="13"/>
  <c r="D249" i="13"/>
  <c r="D235" i="13"/>
  <c r="D253" i="13"/>
  <c r="D244" i="13"/>
  <c r="D242" i="13"/>
  <c r="D238" i="13"/>
  <c r="D443" i="13"/>
  <c r="D233" i="13"/>
  <c r="D231" i="13"/>
  <c r="D218" i="13"/>
  <c r="D223" i="13"/>
  <c r="D211" i="13"/>
  <c r="D210" i="13"/>
  <c r="D205" i="13"/>
  <c r="D200" i="13"/>
  <c r="D199" i="13"/>
  <c r="D185" i="13"/>
  <c r="D191" i="13"/>
  <c r="D1008" i="13"/>
  <c r="D193" i="13"/>
  <c r="D182" i="13"/>
  <c r="D181" i="13"/>
  <c r="D722" i="13"/>
  <c r="D179" i="13"/>
  <c r="D175" i="13"/>
  <c r="D716" i="13"/>
  <c r="D169" i="13"/>
  <c r="D916" i="13"/>
  <c r="D713" i="13"/>
  <c r="D93" i="13"/>
  <c r="D163" i="13"/>
  <c r="D161" i="13"/>
  <c r="D165" i="13"/>
  <c r="D159" i="13"/>
  <c r="D162" i="13"/>
  <c r="D704" i="13"/>
  <c r="D155" i="13"/>
  <c r="D146" i="13"/>
  <c r="D1159" i="13"/>
  <c r="D1563" i="13"/>
  <c r="D1218" i="13"/>
  <c r="D151" i="13"/>
  <c r="D144" i="13"/>
  <c r="D141" i="13"/>
  <c r="D138" i="13"/>
  <c r="D132" i="13"/>
  <c r="D74" i="13"/>
  <c r="D131" i="13"/>
  <c r="D125" i="13"/>
  <c r="D119" i="13"/>
  <c r="D123" i="13"/>
  <c r="D124" i="13"/>
  <c r="D127" i="13"/>
  <c r="D126" i="13"/>
  <c r="D114" i="13"/>
  <c r="D112" i="13"/>
  <c r="D111" i="13"/>
  <c r="D110" i="13"/>
  <c r="D109" i="13"/>
  <c r="D101" i="13"/>
  <c r="D103" i="13"/>
  <c r="D113" i="13"/>
  <c r="D92" i="13"/>
  <c r="D91" i="13"/>
  <c r="D97" i="13"/>
  <c r="D96" i="13"/>
  <c r="D89" i="13"/>
  <c r="D88" i="13"/>
  <c r="D87" i="13"/>
  <c r="D80" i="13"/>
  <c r="D79" i="13"/>
  <c r="D697" i="13"/>
  <c r="D78" i="13"/>
  <c r="D77" i="13"/>
  <c r="D75" i="13"/>
  <c r="D73" i="13"/>
  <c r="D72" i="13"/>
  <c r="D70" i="13"/>
  <c r="D68" i="13"/>
  <c r="D64" i="13"/>
  <c r="D63" i="13"/>
  <c r="D59" i="13"/>
  <c r="D58" i="13"/>
  <c r="D56" i="13"/>
  <c r="D53" i="13"/>
  <c r="D61" i="13"/>
  <c r="D55" i="13"/>
  <c r="D997" i="13"/>
  <c r="D43" i="13"/>
  <c r="D45" i="13"/>
  <c r="D44" i="13"/>
  <c r="D41" i="13"/>
  <c r="D984" i="13"/>
  <c r="D39" i="13"/>
  <c r="D46" i="13"/>
  <c r="D36" i="13"/>
  <c r="D34" i="13"/>
  <c r="D27" i="13"/>
  <c r="D31" i="13"/>
  <c r="D26" i="13"/>
  <c r="D972" i="13"/>
  <c r="D971" i="13"/>
  <c r="D28" i="13"/>
  <c r="D32" i="13"/>
  <c r="D25" i="13"/>
  <c r="D24" i="13"/>
  <c r="D21" i="13"/>
  <c r="D18" i="13"/>
  <c r="D16" i="13"/>
  <c r="D1095" i="13"/>
  <c r="D11" i="13"/>
  <c r="D1023" i="13"/>
  <c r="D4" i="13"/>
  <c r="D3" i="13"/>
  <c r="I950" i="13"/>
  <c r="E507" i="13"/>
  <c r="E333" i="13"/>
  <c r="E298" i="13"/>
  <c r="E289" i="13"/>
  <c r="E1606" i="13"/>
  <c r="E225" i="13"/>
  <c r="E1002" i="13"/>
  <c r="E987" i="13"/>
  <c r="E386" i="13"/>
  <c r="E300" i="13"/>
  <c r="E534" i="13"/>
  <c r="E1234" i="13"/>
  <c r="E761" i="13"/>
  <c r="E375" i="13"/>
  <c r="E173" i="13"/>
  <c r="E1519" i="13"/>
  <c r="E1335" i="13"/>
  <c r="E1467" i="13"/>
  <c r="E123" i="13"/>
  <c r="E59" i="13"/>
  <c r="E572" i="13"/>
  <c r="E1390" i="13"/>
  <c r="E1072" i="13"/>
  <c r="E1196" i="13"/>
  <c r="E1471" i="13"/>
  <c r="E114" i="13"/>
  <c r="AE21" i="25" l="1"/>
  <c r="V17" i="25"/>
  <c r="V6" i="25"/>
  <c r="V11" i="25"/>
  <c r="V13" i="25"/>
  <c r="V16" i="25"/>
  <c r="V25" i="25"/>
  <c r="V27" i="25"/>
  <c r="V8" i="25"/>
  <c r="V15" i="25"/>
  <c r="V23" i="25"/>
  <c r="V22" i="25"/>
  <c r="V5" i="25"/>
  <c r="V18" i="25"/>
  <c r="V20" i="25"/>
  <c r="V26" i="25"/>
  <c r="V4" i="25"/>
  <c r="V9" i="25"/>
  <c r="V21" i="25"/>
  <c r="V19" i="25"/>
  <c r="V14" i="25"/>
  <c r="V7" i="25"/>
  <c r="V12" i="25"/>
  <c r="V10" i="25"/>
  <c r="V24" i="25"/>
  <c r="E175" i="13"/>
  <c r="E603" i="13" l="1"/>
  <c r="E754" i="13" l="1"/>
  <c r="E359" i="13"/>
  <c r="E912" i="13"/>
  <c r="E1371" i="13"/>
  <c r="E1533" i="13"/>
  <c r="E509" i="13"/>
  <c r="E1310" i="13"/>
  <c r="D677" i="13"/>
  <c r="E677" i="13"/>
  <c r="E455" i="13"/>
  <c r="E1572" i="13"/>
  <c r="E1579" i="13"/>
  <c r="E397" i="13"/>
  <c r="E984" i="13"/>
  <c r="E261" i="13"/>
  <c r="E925" i="13"/>
  <c r="E259" i="13"/>
  <c r="D1526" i="13"/>
  <c r="E1526" i="13"/>
  <c r="E326" i="13"/>
  <c r="E1432" i="13"/>
  <c r="E1210" i="13"/>
  <c r="E1137" i="13"/>
  <c r="E131" i="13"/>
  <c r="E1514" i="13"/>
  <c r="E1218" i="13"/>
  <c r="E1099" i="13" l="1"/>
  <c r="E727" i="13"/>
  <c r="E1265" i="13"/>
  <c r="E636" i="13"/>
  <c r="E779" i="13"/>
  <c r="E228" i="13"/>
  <c r="E457" i="13"/>
  <c r="E404" i="13"/>
  <c r="E4" i="13"/>
  <c r="E901" i="13"/>
  <c r="E1410" i="13"/>
  <c r="E1517" i="13"/>
  <c r="E253" i="13"/>
  <c r="E1455" i="13"/>
  <c r="E48" i="13"/>
  <c r="E97" i="13"/>
  <c r="E18" i="13"/>
  <c r="E233" i="13"/>
  <c r="E749" i="13"/>
  <c r="E423" i="13"/>
  <c r="E1469" i="13"/>
  <c r="E1369" i="13"/>
  <c r="E528" i="13"/>
  <c r="E376" i="13"/>
  <c r="D1527" i="13"/>
  <c r="E1527" i="13"/>
  <c r="E331" i="13"/>
  <c r="E73" i="13"/>
  <c r="E617" i="13"/>
  <c r="E1174" i="13" l="1"/>
  <c r="E1014" i="13"/>
  <c r="E200" i="13"/>
  <c r="AK4" i="25"/>
  <c r="E1295" i="13" l="1"/>
  <c r="E1599" i="13"/>
  <c r="E990" i="13"/>
  <c r="D1296" i="13"/>
  <c r="E1296" i="13"/>
  <c r="E895" i="13"/>
  <c r="D1538" i="13"/>
  <c r="E1538" i="13"/>
  <c r="E315" i="13"/>
  <c r="E158" i="13"/>
  <c r="E39" i="13"/>
  <c r="E124" i="13"/>
  <c r="E626" i="13"/>
  <c r="E631" i="13"/>
  <c r="E1245" i="13"/>
  <c r="E586" i="13"/>
  <c r="E1251" i="13"/>
  <c r="E773" i="13"/>
  <c r="E466" i="13" l="1"/>
  <c r="E184" i="13"/>
  <c r="E1047" i="13"/>
  <c r="E1354" i="13"/>
  <c r="E346" i="13"/>
  <c r="E1379" i="13"/>
  <c r="E1487" i="13"/>
  <c r="E210" i="13"/>
  <c r="E27" i="13"/>
  <c r="E127" i="13"/>
  <c r="E256" i="13"/>
  <c r="E238" i="13"/>
  <c r="E322" i="13"/>
  <c r="E537" i="13"/>
  <c r="E1071" i="13"/>
  <c r="E1077" i="13"/>
  <c r="E800" i="13"/>
  <c r="E859" i="13"/>
  <c r="E1603" i="13"/>
  <c r="E1004" i="13"/>
  <c r="E995" i="13"/>
  <c r="E160" i="13"/>
  <c r="E1318" i="13"/>
  <c r="E1307" i="13"/>
  <c r="E1301" i="13"/>
  <c r="E1383" i="13"/>
  <c r="E1433" i="13"/>
  <c r="D1534" i="13"/>
  <c r="E1534" i="13"/>
  <c r="E1306" i="13"/>
  <c r="E1565" i="13"/>
  <c r="E695" i="13"/>
  <c r="E1384" i="13"/>
  <c r="E514" i="13"/>
  <c r="E1136" i="13"/>
  <c r="E26" i="13" l="1"/>
  <c r="E614" i="13"/>
  <c r="E557" i="13"/>
  <c r="E729" i="13"/>
  <c r="E799" i="13" l="1"/>
  <c r="E709" i="13"/>
  <c r="E899" i="13"/>
  <c r="E831" i="13"/>
  <c r="E1375" i="13"/>
  <c r="E1491" i="13"/>
  <c r="E1171" i="13"/>
  <c r="E314" i="13"/>
  <c r="E366" i="13"/>
  <c r="E43" i="13"/>
  <c r="E110" i="13"/>
  <c r="E1163" i="13"/>
  <c r="E872" i="13"/>
  <c r="E707" i="13"/>
  <c r="E994" i="13"/>
  <c r="E6" i="13"/>
  <c r="E61" i="13"/>
  <c r="E144" i="13"/>
  <c r="E823" i="13"/>
  <c r="E19" i="13"/>
  <c r="E7" i="13"/>
  <c r="E146" i="13"/>
  <c r="E478" i="13"/>
  <c r="E887" i="13"/>
  <c r="E664" i="13"/>
  <c r="E733" i="13"/>
  <c r="E1024" i="13"/>
  <c r="E1373" i="13"/>
  <c r="E45" i="13"/>
  <c r="E275" i="13" l="1"/>
  <c r="E1400" i="13"/>
  <c r="E353" i="13"/>
  <c r="E55" i="13"/>
  <c r="D1329" i="13"/>
  <c r="E1329" i="13"/>
  <c r="E72" i="13"/>
  <c r="E530" i="13"/>
  <c r="E1322" i="13"/>
  <c r="E1050" i="13"/>
  <c r="E598" i="13"/>
  <c r="E1422" i="13"/>
  <c r="E1233" i="13"/>
  <c r="E726" i="13" l="1"/>
  <c r="E188" i="13" l="1"/>
  <c r="E1405" i="13"/>
  <c r="E1403" i="13"/>
  <c r="E1007" i="13"/>
  <c r="E1342" i="13"/>
  <c r="D1342" i="13"/>
  <c r="E1414" i="13"/>
  <c r="E1076" i="13"/>
  <c r="E1402" i="13"/>
  <c r="E1064" i="13"/>
  <c r="E1382" i="13"/>
  <c r="E1387" i="13"/>
  <c r="E978" i="13"/>
  <c r="E1372" i="13"/>
  <c r="E1508" i="13"/>
  <c r="E1299" i="13"/>
  <c r="E1368" i="13"/>
  <c r="E1361" i="13"/>
  <c r="E555" i="13"/>
  <c r="E1359" i="13"/>
  <c r="E282" i="13"/>
  <c r="E1351" i="13"/>
  <c r="E1151" i="13"/>
  <c r="E1138" i="13"/>
  <c r="E948" i="13"/>
  <c r="E947" i="13"/>
  <c r="E898" i="13"/>
  <c r="E1065" i="13"/>
  <c r="E1324" i="13"/>
  <c r="E805" i="13"/>
  <c r="E797" i="13"/>
  <c r="E597" i="13"/>
  <c r="E803" i="13"/>
  <c r="E1211" i="13"/>
  <c r="E398" i="13"/>
  <c r="E1208" i="13"/>
  <c r="E1207" i="13"/>
  <c r="E1060" i="13"/>
  <c r="E1061" i="13"/>
  <c r="E1192" i="13"/>
  <c r="E1191" i="13"/>
  <c r="E992" i="13"/>
  <c r="E1184" i="13"/>
  <c r="E1186" i="13"/>
  <c r="E1320" i="13"/>
  <c r="E1182" i="13"/>
  <c r="E1179" i="13"/>
  <c r="E433" i="13"/>
  <c r="E1173" i="13"/>
  <c r="E1180" i="13"/>
  <c r="E1169" i="13"/>
  <c r="E1164" i="13"/>
  <c r="E1166" i="13"/>
  <c r="E1162" i="13"/>
  <c r="E1161" i="13"/>
  <c r="E1102" i="13"/>
  <c r="E426" i="13"/>
  <c r="E1567" i="13"/>
  <c r="E694" i="13"/>
  <c r="E1551" i="13"/>
  <c r="E880" i="13"/>
  <c r="I611" i="13"/>
  <c r="I1016" i="13"/>
  <c r="I544" i="13"/>
  <c r="E517" i="13" l="1"/>
  <c r="E1193" i="13"/>
  <c r="E1127" i="13"/>
  <c r="E247" i="13"/>
  <c r="E20" i="13"/>
  <c r="E1462" i="13"/>
  <c r="E497" i="13"/>
  <c r="E969" i="13"/>
  <c r="E1115" i="13"/>
  <c r="AK21" i="25"/>
  <c r="AK26" i="25"/>
  <c r="AK23" i="25"/>
  <c r="AK24" i="25"/>
  <c r="AK25" i="25"/>
  <c r="AK27" i="25"/>
  <c r="AK5" i="25"/>
  <c r="AK8" i="25"/>
  <c r="AK9" i="25"/>
  <c r="AK10" i="25"/>
  <c r="AK11" i="25"/>
  <c r="AK12" i="25"/>
  <c r="AK13" i="25"/>
  <c r="AK14" i="25"/>
  <c r="AK16" i="25"/>
  <c r="AK17" i="25"/>
  <c r="AK18" i="25"/>
  <c r="AK15" i="25"/>
  <c r="AK22" i="25"/>
  <c r="I1213" i="13"/>
  <c r="I203" i="13"/>
  <c r="E1344" i="13" l="1"/>
  <c r="E387" i="13" l="1"/>
  <c r="E638" i="13"/>
  <c r="E336" i="13"/>
  <c r="E31" i="13" l="1"/>
  <c r="E589" i="13"/>
  <c r="E961" i="13"/>
  <c r="E669" i="13"/>
  <c r="E402" i="13"/>
  <c r="E1006" i="13"/>
  <c r="E570" i="13"/>
  <c r="E80" i="13"/>
  <c r="E1052" i="13"/>
  <c r="E47" i="13" l="1"/>
  <c r="E508" i="13"/>
  <c r="E928" i="13"/>
  <c r="E784" i="13"/>
  <c r="E1580" i="13"/>
  <c r="E576" i="13"/>
  <c r="E1178" i="13"/>
  <c r="E837" i="13"/>
  <c r="E1451" i="13"/>
  <c r="E846" i="13"/>
  <c r="E740" i="13"/>
  <c r="E941" i="13"/>
  <c r="E558" i="13"/>
  <c r="E967" i="13"/>
  <c r="E1319" i="13"/>
  <c r="E428" i="13"/>
  <c r="E933" i="13"/>
  <c r="E374" i="13"/>
  <c r="E185" i="13"/>
  <c r="E299" i="13"/>
  <c r="E1288" i="13"/>
  <c r="D1330" i="13"/>
  <c r="E1330" i="13"/>
  <c r="D1336" i="13"/>
  <c r="E1336" i="13"/>
  <c r="E590" i="13"/>
  <c r="D1327" i="13"/>
  <c r="E1327" i="13"/>
  <c r="E492" i="13"/>
  <c r="E682" i="13"/>
  <c r="E505" i="13"/>
  <c r="E624" i="13"/>
  <c r="E1262" i="13"/>
  <c r="E993" i="13"/>
  <c r="E521" i="13"/>
  <c r="E1290" i="13"/>
  <c r="E1504" i="13"/>
  <c r="E976" i="13"/>
  <c r="E972" i="13"/>
  <c r="E464" i="13"/>
  <c r="E909" i="13"/>
  <c r="E875" i="13"/>
  <c r="E89" i="13"/>
  <c r="E163" i="13"/>
  <c r="E1461" i="13"/>
  <c r="E735" i="13"/>
  <c r="D1536" i="13" l="1"/>
  <c r="E1536" i="13"/>
  <c r="E1317" i="13"/>
  <c r="E708" i="13"/>
  <c r="E24" i="13"/>
  <c r="E1575" i="13"/>
  <c r="E888" i="13"/>
  <c r="E845" i="13"/>
  <c r="E335" i="13"/>
  <c r="E162" i="13"/>
  <c r="E91" i="13"/>
  <c r="E655" i="13"/>
  <c r="E1221" i="13"/>
  <c r="E1286" i="13"/>
  <c r="E920" i="13"/>
  <c r="E208" i="13"/>
  <c r="E853" i="13"/>
  <c r="E1583" i="13"/>
  <c r="E1596" i="13"/>
  <c r="E1089" i="13"/>
  <c r="E324" i="13"/>
  <c r="E103" i="13"/>
  <c r="E891" i="13"/>
  <c r="E211" i="13"/>
  <c r="E58" i="13"/>
  <c r="E44" i="13"/>
  <c r="E179" i="13"/>
  <c r="E81" i="13"/>
  <c r="D591" i="13"/>
  <c r="E591" i="13"/>
  <c r="E1449" i="13"/>
  <c r="E193" i="13"/>
  <c r="E1609" i="13"/>
  <c r="E748" i="13"/>
  <c r="E630" i="13"/>
  <c r="E546" i="13"/>
  <c r="E70" i="13"/>
  <c r="E235" i="13"/>
  <c r="E833" i="13"/>
  <c r="E32" i="13"/>
  <c r="E1294" i="13"/>
  <c r="E1304" i="13"/>
  <c r="E1607" i="13"/>
  <c r="E938" i="13"/>
  <c r="E704" i="13"/>
  <c r="E502" i="13"/>
  <c r="E1300" i="13"/>
  <c r="I1149" i="13" l="1"/>
  <c r="I136" i="13"/>
  <c r="E985" i="13"/>
  <c r="E16" i="13"/>
  <c r="E36" i="13"/>
  <c r="E1279" i="13" l="1"/>
  <c r="E119" i="13"/>
  <c r="E1443" i="13"/>
  <c r="E1111" i="13"/>
  <c r="E607" i="13"/>
  <c r="E516" i="13"/>
  <c r="E1190" i="13"/>
  <c r="E101" i="13"/>
  <c r="E1202" i="13"/>
  <c r="E125" i="13"/>
  <c r="E227" i="13"/>
  <c r="E1305" i="13"/>
  <c r="E1042" i="13"/>
  <c r="E1595" i="13"/>
  <c r="E1528" i="13"/>
  <c r="E1107" i="13"/>
  <c r="E1539" i="13" l="1"/>
  <c r="E1081" i="13"/>
  <c r="E1145" i="13"/>
  <c r="E588" i="13"/>
  <c r="E1381" i="13"/>
  <c r="E1492" i="13"/>
  <c r="E249" i="13"/>
  <c r="E724" i="13"/>
  <c r="E1005" i="13"/>
  <c r="E325" i="13"/>
  <c r="E678" i="13"/>
  <c r="E1278" i="13"/>
  <c r="E242" i="13"/>
  <c r="E782" i="13"/>
  <c r="E857" i="13" l="1"/>
  <c r="E1453" i="13"/>
  <c r="E1039" i="13"/>
  <c r="E327" i="13"/>
  <c r="E565" i="13"/>
  <c r="E350" i="13"/>
  <c r="E592" i="13"/>
  <c r="E489" i="13"/>
  <c r="D164" i="13"/>
  <c r="E164" i="13"/>
  <c r="E1243" i="13"/>
  <c r="E939" i="13"/>
  <c r="E1332" i="13"/>
  <c r="E825" i="13"/>
  <c r="E843" i="13"/>
  <c r="E1121" i="13"/>
  <c r="E533" i="13"/>
  <c r="E470" i="13"/>
  <c r="E159" i="13"/>
  <c r="E757" i="13"/>
  <c r="E1438" i="13" l="1"/>
  <c r="E1497" i="13" l="1"/>
  <c r="E1377" i="13"/>
  <c r="E1093" i="13"/>
  <c r="E554" i="13"/>
  <c r="E1421" i="13"/>
  <c r="E1340" i="13"/>
  <c r="E654" i="13"/>
  <c r="E1040" i="13"/>
  <c r="E1584" i="13"/>
  <c r="E292" i="13"/>
  <c r="E182" i="13"/>
  <c r="E671" i="13"/>
  <c r="E854" i="13"/>
  <c r="E769" i="13"/>
  <c r="E765" i="13"/>
  <c r="E1155" i="13"/>
  <c r="E937" i="13"/>
  <c r="E1502" i="13"/>
  <c r="E1258" i="13"/>
  <c r="E1525" i="13"/>
  <c r="D1328" i="13"/>
  <c r="E1328" i="13"/>
  <c r="E1240" i="13"/>
  <c r="E255" i="13"/>
  <c r="E28" i="13"/>
  <c r="E51" i="13"/>
  <c r="E308" i="13"/>
  <c r="E432" i="13"/>
  <c r="D583" i="13"/>
  <c r="E583" i="13"/>
  <c r="E78" i="13"/>
  <c r="E620" i="13"/>
  <c r="E693" i="13"/>
  <c r="E1466" i="13"/>
  <c r="E1507" i="13" l="1"/>
  <c r="E865" i="13"/>
  <c r="E1430" i="13"/>
  <c r="E722" i="13"/>
  <c r="E1031" i="13"/>
  <c r="E181" i="13"/>
  <c r="E832" i="13"/>
  <c r="E436" i="13"/>
  <c r="E87" i="13" l="1"/>
  <c r="E621" i="13"/>
  <c r="E687" i="13"/>
  <c r="E781" i="13"/>
  <c r="E1352" i="13"/>
  <c r="E1563" i="13" l="1"/>
  <c r="E1285" i="13"/>
  <c r="E1486" i="13"/>
  <c r="E783" i="13"/>
  <c r="E1482" i="13" l="1"/>
  <c r="E745" i="13"/>
  <c r="E523" i="13" l="1"/>
  <c r="AA13" i="25" l="1"/>
  <c r="AB13" i="25"/>
  <c r="AC14" i="25"/>
  <c r="AC16" i="25"/>
  <c r="AC13" i="25"/>
  <c r="P8" i="25"/>
  <c r="P6" i="25"/>
  <c r="AF26" i="25"/>
  <c r="AB4" i="25"/>
  <c r="T7" i="25"/>
  <c r="Z16" i="25"/>
  <c r="E563" i="13"/>
  <c r="E997" i="13"/>
  <c r="E836" i="13"/>
  <c r="E1442" i="13" l="1"/>
  <c r="E791" i="13" l="1"/>
  <c r="E716" i="13"/>
  <c r="D226" i="13" l="1"/>
  <c r="E226" i="13"/>
  <c r="E93" i="13"/>
  <c r="E323" i="13"/>
  <c r="E960" i="13"/>
  <c r="E268" i="13" l="1"/>
  <c r="E1112" i="13" l="1"/>
  <c r="E1033" i="13"/>
  <c r="E1592" i="13"/>
  <c r="E962" i="13"/>
  <c r="E132" i="13"/>
  <c r="E46" i="13"/>
  <c r="E372" i="13" l="1"/>
  <c r="E515" i="13"/>
  <c r="E471" i="13"/>
  <c r="E1048" i="13"/>
  <c r="E74" i="13"/>
  <c r="E1252" i="13"/>
  <c r="E459" i="13" l="1"/>
  <c r="E1277" i="13"/>
  <c r="E584" i="13" l="1"/>
  <c r="E1393" i="13"/>
  <c r="E112" i="13"/>
  <c r="E1080" i="13"/>
  <c r="E646" i="13"/>
  <c r="E1426" i="13"/>
  <c r="E602" i="13"/>
  <c r="E633" i="13"/>
  <c r="E599" i="13"/>
  <c r="E301" i="13"/>
  <c r="E927" i="13"/>
  <c r="E41" i="13"/>
  <c r="E1613" i="13"/>
  <c r="E666" i="13"/>
  <c r="E1100" i="13"/>
  <c r="E1091" i="13"/>
  <c r="S536" i="13"/>
  <c r="T536" i="13"/>
  <c r="U536" i="13"/>
  <c r="V536" i="13"/>
  <c r="W536" i="13"/>
  <c r="X536" i="13"/>
  <c r="Y536" i="13"/>
  <c r="Z536" i="13"/>
  <c r="AA536" i="13"/>
  <c r="AB536" i="13"/>
  <c r="AC536" i="13"/>
  <c r="AD536" i="13"/>
  <c r="AE536" i="13"/>
  <c r="AF536" i="13"/>
  <c r="AG536" i="13"/>
  <c r="AH536" i="13"/>
  <c r="AI536" i="13"/>
  <c r="AJ536" i="13"/>
  <c r="AK536" i="13"/>
  <c r="AL536" i="13"/>
  <c r="AM536" i="13"/>
  <c r="AN536" i="13"/>
  <c r="AO536" i="13"/>
  <c r="AP536" i="13"/>
  <c r="AQ536" i="13"/>
  <c r="AR536" i="13"/>
  <c r="AS536" i="13"/>
  <c r="AT536" i="13"/>
  <c r="AU536" i="13"/>
  <c r="E940" i="13"/>
  <c r="E1128" i="13"/>
  <c r="E434" i="13"/>
  <c r="D229" i="13"/>
  <c r="E229" i="13"/>
  <c r="E416" i="13"/>
  <c r="E964" i="13"/>
  <c r="E911" i="13"/>
  <c r="E1123" i="13"/>
  <c r="E835" i="13"/>
  <c r="E56" i="13"/>
  <c r="E427" i="13"/>
  <c r="E512" i="13"/>
  <c r="E223" i="13"/>
  <c r="E161" i="13"/>
  <c r="E305" i="13" l="1"/>
  <c r="E1235" i="13"/>
  <c r="E1292" i="13"/>
  <c r="E1440" i="13"/>
  <c r="E1250" i="13"/>
  <c r="E959" i="13"/>
  <c r="E778" i="13"/>
  <c r="E418" i="13"/>
  <c r="E1176" i="13"/>
  <c r="E595" i="13"/>
  <c r="E352" i="13"/>
  <c r="E706" i="13"/>
  <c r="E513" i="13"/>
  <c r="E79" i="13"/>
  <c r="E713" i="13"/>
  <c r="E731" i="13"/>
  <c r="E169" i="13"/>
  <c r="E955" i="13"/>
  <c r="E653" i="13"/>
  <c r="E191" i="13"/>
  <c r="E1220" i="13"/>
  <c r="E1490" i="13"/>
  <c r="E441" i="13"/>
  <c r="E206" i="13"/>
  <c r="E180" i="13"/>
  <c r="E1568" i="13" l="1"/>
  <c r="E734" i="13"/>
  <c r="E1574" i="13"/>
  <c r="E957" i="13"/>
  <c r="E456" i="13"/>
  <c r="E1224" i="13"/>
  <c r="E1154" i="13" l="1"/>
  <c r="E77" i="13"/>
  <c r="E138" i="13" l="1"/>
  <c r="D168" i="13"/>
  <c r="E168" i="13"/>
  <c r="E414" i="13"/>
  <c r="E3" i="13"/>
  <c r="I1548" i="13" l="1"/>
  <c r="I1481" i="13"/>
  <c r="I1416" i="13"/>
  <c r="I1282" i="13"/>
  <c r="I878" i="13"/>
  <c r="I811" i="13"/>
  <c r="I743" i="13"/>
  <c r="I1349" i="13"/>
  <c r="E971" i="13"/>
  <c r="E25" i="13"/>
  <c r="I680" i="13"/>
  <c r="I476" i="13"/>
  <c r="I410" i="13"/>
  <c r="I340" i="13"/>
  <c r="I272" i="13"/>
  <c r="I67" i="13"/>
  <c r="E1503" i="13" l="1"/>
  <c r="E431" i="13" l="1"/>
  <c r="E759" i="13" l="1"/>
  <c r="E1560" i="13" l="1"/>
  <c r="E199" i="13"/>
  <c r="E732" i="13"/>
  <c r="E1436" i="13"/>
  <c r="E1594" i="13"/>
  <c r="E786" i="13"/>
  <c r="E63" i="13"/>
  <c r="E1601" i="13"/>
  <c r="E1187" i="13"/>
  <c r="E355" i="13"/>
  <c r="E462" i="13"/>
  <c r="E1231" i="13"/>
  <c r="E701" i="13"/>
  <c r="E317" i="13"/>
  <c r="E231" i="13"/>
  <c r="E1146" i="13"/>
  <c r="E552" i="13"/>
  <c r="E569" i="13"/>
  <c r="E1612" i="13"/>
  <c r="D1401" i="13"/>
  <c r="E1401" i="13"/>
  <c r="E64" i="13"/>
  <c r="E1308" i="13"/>
  <c r="E1587" i="13"/>
  <c r="E373" i="13"/>
  <c r="E1573" i="13"/>
  <c r="E842" i="13"/>
  <c r="E495" i="13"/>
  <c r="E929" i="13"/>
  <c r="E567" i="13"/>
  <c r="E126" i="13"/>
  <c r="E1315" i="13"/>
  <c r="E973" i="13"/>
  <c r="E34" i="13"/>
  <c r="E385" i="13"/>
  <c r="E697" i="13"/>
  <c r="E656" i="13"/>
  <c r="E1238" i="13"/>
  <c r="E789" i="13"/>
  <c r="E723" i="13"/>
  <c r="E11" i="13"/>
  <c r="E421" i="13"/>
  <c r="E111" i="13"/>
  <c r="E970" i="13"/>
  <c r="E916" i="13"/>
  <c r="E625" i="13"/>
  <c r="E109" i="13"/>
  <c r="E284" i="13"/>
  <c r="E1063" i="13"/>
  <c r="E531" i="13"/>
  <c r="E1424" i="13"/>
  <c r="E1474" i="13"/>
  <c r="E568" i="13"/>
  <c r="E1284" i="13"/>
  <c r="E412" i="13"/>
  <c r="E1303" i="13"/>
  <c r="E1316" i="13"/>
  <c r="E141" i="13"/>
  <c r="D1338" i="13"/>
  <c r="E1338" i="13"/>
  <c r="E1523" i="13"/>
  <c r="E1275" i="13"/>
  <c r="E320" i="13"/>
  <c r="E88" i="13"/>
  <c r="D1201" i="13"/>
  <c r="E1201" i="13"/>
  <c r="E460" i="13"/>
  <c r="E481" i="13"/>
  <c r="E545" i="13"/>
  <c r="E1018" i="13"/>
  <c r="E1309" i="13"/>
  <c r="E1249" i="13"/>
  <c r="E645" i="13"/>
  <c r="E601" i="13"/>
  <c r="E75" i="13"/>
  <c r="E1271" i="13"/>
  <c r="E1546" i="13"/>
  <c r="D1546" i="13"/>
  <c r="E770" i="13"/>
  <c r="E1345" i="13"/>
  <c r="E358" i="13"/>
  <c r="E354" i="13"/>
  <c r="E218" i="13"/>
  <c r="E1053" i="13"/>
  <c r="E670" i="13"/>
  <c r="E313" i="13"/>
  <c r="E942" i="13"/>
  <c r="E35" i="13"/>
  <c r="E600" i="13"/>
  <c r="E1321" i="13"/>
  <c r="E1544" i="13"/>
  <c r="D1544" i="13"/>
  <c r="E1499" i="13"/>
  <c r="D1499" i="13"/>
  <c r="E1532" i="13"/>
  <c r="D1532" i="13"/>
  <c r="E662" i="13"/>
  <c r="D662" i="13"/>
  <c r="E248" i="13"/>
  <c r="D248" i="13"/>
  <c r="E1126" i="13"/>
  <c r="D1126" i="13"/>
  <c r="E463" i="13"/>
  <c r="D463" i="13"/>
  <c r="E296" i="13"/>
  <c r="E699" i="13"/>
  <c r="E151" i="13"/>
  <c r="E1274" i="13"/>
  <c r="E1183" i="13"/>
  <c r="E1268" i="13"/>
  <c r="E357" i="13"/>
  <c r="E525" i="13"/>
  <c r="E1555" i="13"/>
  <c r="E1000" i="13"/>
  <c r="E1428" i="13"/>
  <c r="E686" i="13"/>
  <c r="E536" i="13"/>
  <c r="E762" i="13"/>
  <c r="E1585" i="13"/>
  <c r="E914" i="13"/>
  <c r="E1454" i="13"/>
  <c r="E1122" i="13"/>
  <c r="E616" i="13"/>
  <c r="E1509" i="13"/>
  <c r="E501" i="13"/>
  <c r="E1495" i="13"/>
  <c r="E364" i="13"/>
  <c r="E1185" i="13"/>
  <c r="E1337" i="13"/>
  <c r="E1289" i="13"/>
  <c r="E795" i="13"/>
  <c r="E1037" i="13"/>
  <c r="E1515" i="13"/>
  <c r="E1260" i="13"/>
  <c r="E1339" i="13"/>
  <c r="E1023" i="13"/>
  <c r="E524" i="13"/>
  <c r="E1226" i="13"/>
  <c r="E1118" i="13"/>
  <c r="E868" i="13"/>
  <c r="E981" i="13"/>
  <c r="E394" i="13"/>
  <c r="E819" i="13"/>
  <c r="E1418" i="13"/>
  <c r="E344" i="13"/>
  <c r="E1219" i="13"/>
  <c r="E1172" i="13"/>
  <c r="E1334" i="13"/>
  <c r="E442" i="13"/>
  <c r="E1013" i="13"/>
  <c r="E519" i="13"/>
  <c r="E665" i="13"/>
  <c r="E291" i="13"/>
  <c r="I1083" i="13"/>
  <c r="E1216" i="13"/>
  <c r="E155" i="13"/>
  <c r="E244" i="13"/>
  <c r="E384" i="13"/>
  <c r="E393" i="13"/>
  <c r="E1452" i="13"/>
  <c r="E918" i="13"/>
  <c r="E1521" i="13"/>
  <c r="E437" i="13"/>
  <c r="E445" i="13"/>
  <c r="E725" i="13"/>
  <c r="E1259" i="13"/>
  <c r="E21" i="13"/>
  <c r="E504" i="13"/>
  <c r="E579" i="13"/>
  <c r="E982" i="13"/>
  <c r="E54" i="13"/>
  <c r="E1590" i="13"/>
  <c r="E96" i="13"/>
  <c r="E758" i="13"/>
  <c r="E1239" i="13"/>
  <c r="E1562" i="13"/>
  <c r="E430" i="13"/>
  <c r="E642" i="13"/>
  <c r="E548" i="13"/>
  <c r="E917" i="13"/>
  <c r="E1447" i="13"/>
  <c r="E1057" i="13"/>
  <c r="E904" i="13"/>
  <c r="E306" i="13"/>
  <c r="E1425" i="13"/>
  <c r="E1550" i="13"/>
  <c r="E165" i="13"/>
  <c r="E1429" i="13"/>
  <c r="E92" i="13"/>
  <c r="E1513" i="13"/>
  <c r="E809" i="13"/>
  <c r="E1434" i="13"/>
  <c r="E714" i="13"/>
  <c r="E1144" i="13"/>
  <c r="E444" i="13"/>
  <c r="E1051" i="13"/>
  <c r="E490" i="13"/>
  <c r="AU317" i="13"/>
  <c r="AT317" i="13"/>
  <c r="AS317" i="13"/>
  <c r="AR317" i="13"/>
  <c r="AQ317" i="13"/>
  <c r="AP317" i="13"/>
  <c r="AO317" i="13"/>
  <c r="AN317" i="13"/>
  <c r="AM317" i="13"/>
  <c r="AL317" i="13"/>
  <c r="AK317" i="13"/>
  <c r="AJ317" i="13"/>
  <c r="AI317" i="13"/>
  <c r="AH317" i="13"/>
  <c r="AG317" i="13"/>
  <c r="AF317" i="13"/>
  <c r="AE317" i="13"/>
  <c r="AD317" i="13"/>
  <c r="AC317" i="13"/>
  <c r="AB317" i="13"/>
  <c r="AA317" i="13"/>
  <c r="Z317" i="13"/>
  <c r="Y317" i="13"/>
  <c r="X317" i="13"/>
  <c r="W317" i="13"/>
  <c r="V317" i="13"/>
  <c r="U317" i="13"/>
  <c r="T317" i="13"/>
  <c r="S317" i="13"/>
  <c r="E1055" i="13"/>
  <c r="E319" i="13"/>
  <c r="E907" i="13"/>
  <c r="AU1250" i="13"/>
  <c r="AT1250" i="13"/>
  <c r="AS1250" i="13"/>
  <c r="AR1250" i="13"/>
  <c r="AQ1250" i="13"/>
  <c r="AP1250" i="13"/>
  <c r="AO1250" i="13"/>
  <c r="AN1250" i="13"/>
  <c r="AM1250" i="13"/>
  <c r="AL1250" i="13"/>
  <c r="AK1250" i="13"/>
  <c r="AJ1250" i="13"/>
  <c r="AI1250" i="13"/>
  <c r="AH1250" i="13"/>
  <c r="AG1250" i="13"/>
  <c r="AF1250" i="13"/>
  <c r="AE1250" i="13"/>
  <c r="AD1250" i="13"/>
  <c r="AC1250" i="13"/>
  <c r="AB1250" i="13"/>
  <c r="AA1250" i="13"/>
  <c r="Z1250" i="13"/>
  <c r="Y1250" i="13"/>
  <c r="X1250" i="13"/>
  <c r="W1250" i="13"/>
  <c r="V1250" i="13"/>
  <c r="U1250" i="13"/>
  <c r="T1250" i="13"/>
  <c r="S1250" i="13"/>
  <c r="E931" i="13"/>
  <c r="E1441" i="13"/>
  <c r="E890" i="13"/>
  <c r="E549" i="13"/>
  <c r="E1029" i="13"/>
  <c r="E1159" i="13"/>
  <c r="E113" i="13"/>
  <c r="E277" i="13"/>
  <c r="E915" i="13"/>
  <c r="E68" i="13"/>
  <c r="E1135" i="13"/>
  <c r="E705" i="13"/>
  <c r="E420" i="13"/>
  <c r="E1479" i="13"/>
  <c r="E1458" i="13"/>
  <c r="E1247" i="13"/>
  <c r="E908" i="13"/>
  <c r="E551" i="13"/>
  <c r="E1577" i="13"/>
  <c r="E1552" i="13"/>
  <c r="E876" i="13"/>
  <c r="E454" i="13"/>
  <c r="E1564" i="13"/>
  <c r="E1215" i="13"/>
  <c r="E304" i="13"/>
  <c r="E767" i="13"/>
  <c r="E1041" i="13"/>
  <c r="E1030" i="13"/>
  <c r="E205" i="13"/>
  <c r="E1074" i="13"/>
  <c r="E952" i="13"/>
  <c r="E542" i="13"/>
  <c r="E1008" i="13"/>
  <c r="E484" i="13"/>
  <c r="E472" i="13"/>
  <c r="E392" i="13"/>
  <c r="E906" i="13"/>
  <c r="E496" i="13"/>
  <c r="E881" i="13"/>
  <c r="E343" i="13"/>
  <c r="E53" i="13"/>
  <c r="E446" i="13"/>
  <c r="E12" i="13"/>
  <c r="E613" i="13"/>
  <c r="E363" i="13"/>
  <c r="E1095" i="13"/>
  <c r="E1261" i="13"/>
  <c r="E443" i="13"/>
  <c r="E1518" i="13"/>
  <c r="E1505" i="13"/>
  <c r="E1439" i="13"/>
  <c r="AU521" i="13"/>
  <c r="AT521" i="13"/>
  <c r="AS521" i="13"/>
  <c r="AR521" i="13"/>
  <c r="AQ521" i="13"/>
  <c r="AP521" i="13"/>
  <c r="AO521" i="13"/>
  <c r="AN521" i="13"/>
  <c r="AM521" i="13"/>
  <c r="AL521" i="13"/>
  <c r="AK521" i="13"/>
  <c r="AJ521" i="13"/>
  <c r="AI521" i="13"/>
  <c r="AH521" i="13"/>
  <c r="AG521" i="13"/>
  <c r="AF521" i="13"/>
  <c r="AE521" i="13"/>
  <c r="AD521" i="13"/>
  <c r="AC521" i="13"/>
  <c r="AB521" i="13"/>
  <c r="AA521" i="13"/>
  <c r="Z521" i="13"/>
  <c r="Y521" i="13"/>
  <c r="X521" i="13"/>
  <c r="W521" i="13"/>
  <c r="V521" i="13"/>
  <c r="U521" i="13"/>
  <c r="T521" i="13"/>
  <c r="S521" i="13"/>
  <c r="I2" i="13"/>
  <c r="AT1528" i="13"/>
  <c r="AS1528" i="13"/>
  <c r="AR1528" i="13"/>
  <c r="AQ1528" i="13"/>
  <c r="AP1528" i="13"/>
  <c r="AO1528" i="13"/>
  <c r="AN1528" i="13"/>
  <c r="AM1528" i="13"/>
  <c r="AL1528" i="13"/>
  <c r="AK1528" i="13"/>
  <c r="AJ1528" i="13"/>
  <c r="AI1528" i="13"/>
  <c r="AH1528" i="13"/>
  <c r="AG1528" i="13"/>
  <c r="AF1528" i="13"/>
  <c r="AE1528" i="13"/>
  <c r="AD1528" i="13"/>
  <c r="AC1528" i="13"/>
  <c r="AB1528" i="13"/>
  <c r="AA1528" i="13"/>
  <c r="Z1528" i="13"/>
  <c r="Y1528" i="13"/>
  <c r="X1528" i="13"/>
  <c r="W1528" i="13"/>
  <c r="V1528" i="13"/>
  <c r="U1528" i="13"/>
  <c r="T1528" i="13"/>
  <c r="S1528" i="13"/>
  <c r="R1528" i="13"/>
  <c r="AT272" i="13"/>
  <c r="AS272" i="13"/>
  <c r="AR272" i="13"/>
  <c r="AQ272" i="13"/>
  <c r="AP272" i="13"/>
  <c r="AO272" i="13"/>
  <c r="AN272" i="13"/>
  <c r="AM272" i="13"/>
  <c r="AL272" i="13"/>
  <c r="AK272" i="13"/>
  <c r="AJ272" i="13"/>
  <c r="AI272" i="13"/>
  <c r="AH272" i="13"/>
  <c r="AG272" i="13"/>
  <c r="AF272" i="13"/>
  <c r="AE272" i="13"/>
  <c r="AD272" i="13"/>
  <c r="AC272" i="13"/>
  <c r="AB272" i="13"/>
  <c r="AA272" i="13"/>
  <c r="Z272" i="13"/>
  <c r="Y272" i="13"/>
  <c r="X272" i="13"/>
  <c r="W272" i="13"/>
  <c r="V272" i="13"/>
  <c r="U272" i="13"/>
  <c r="T272" i="13"/>
  <c r="S272" i="13"/>
  <c r="R272" i="13"/>
  <c r="AT327" i="13"/>
  <c r="AS327" i="13"/>
  <c r="AR327" i="13"/>
  <c r="AQ327" i="13"/>
  <c r="AP327" i="13"/>
  <c r="AO327" i="13"/>
  <c r="AN327" i="13"/>
  <c r="AM327" i="13"/>
  <c r="AL327" i="13"/>
  <c r="AK327" i="13"/>
  <c r="AJ327" i="13"/>
  <c r="AI327" i="13"/>
  <c r="AH327" i="13"/>
  <c r="AG327" i="13"/>
  <c r="AF327" i="13"/>
  <c r="AE327" i="13"/>
  <c r="AD327" i="13"/>
  <c r="AC327" i="13"/>
  <c r="AB327" i="13"/>
  <c r="AA327" i="13"/>
  <c r="Z327" i="13"/>
  <c r="Y327" i="13"/>
  <c r="X327" i="13"/>
  <c r="W327" i="13"/>
  <c r="V327" i="13"/>
  <c r="U327" i="13"/>
  <c r="T327" i="13"/>
  <c r="S327" i="13"/>
  <c r="R327" i="13"/>
  <c r="AT1249" i="13"/>
  <c r="AS1249" i="13"/>
  <c r="AR1249" i="13"/>
  <c r="AQ1249" i="13"/>
  <c r="AP1249" i="13"/>
  <c r="AO1249" i="13"/>
  <c r="AN1249" i="13"/>
  <c r="AM1249" i="13"/>
  <c r="AL1249" i="13"/>
  <c r="AK1249" i="13"/>
  <c r="AJ1249" i="13"/>
  <c r="AI1249" i="13"/>
  <c r="AH1249" i="13"/>
  <c r="AG1249" i="13"/>
  <c r="AF1249" i="13"/>
  <c r="AE1249" i="13"/>
  <c r="AD1249" i="13"/>
  <c r="AC1249" i="13"/>
  <c r="AB1249" i="13"/>
  <c r="AA1249" i="13"/>
  <c r="Z1249" i="13"/>
  <c r="Y1249" i="13"/>
  <c r="X1249" i="13"/>
  <c r="W1249" i="13"/>
  <c r="V1249" i="13"/>
  <c r="U1249" i="13"/>
  <c r="T1249" i="13"/>
  <c r="S1249" i="13"/>
  <c r="R1249" i="13"/>
  <c r="AT1479" i="13"/>
  <c r="AS1479" i="13"/>
  <c r="AR1479" i="13"/>
  <c r="AQ1479" i="13"/>
  <c r="AP1479" i="13"/>
  <c r="AO1479" i="13"/>
  <c r="AN1479" i="13"/>
  <c r="AM1479" i="13"/>
  <c r="AL1479" i="13"/>
  <c r="AK1479" i="13"/>
  <c r="AJ1479" i="13"/>
  <c r="AI1479" i="13"/>
  <c r="AH1479" i="13"/>
  <c r="AG1479" i="13"/>
  <c r="AF1479" i="13"/>
  <c r="AE1479" i="13"/>
  <c r="AD1479" i="13"/>
  <c r="AC1479" i="13"/>
  <c r="AB1479" i="13"/>
  <c r="AA1479" i="13"/>
  <c r="Z1479" i="13"/>
  <c r="Y1479" i="13"/>
  <c r="X1479" i="13"/>
  <c r="W1479" i="13"/>
  <c r="V1479" i="13"/>
  <c r="U1479" i="13"/>
  <c r="T1479" i="13"/>
  <c r="S1479" i="13"/>
  <c r="R1479" i="13"/>
  <c r="H1618" i="13"/>
  <c r="O1618" i="13"/>
  <c r="H1619" i="13"/>
  <c r="H1620" i="13"/>
  <c r="O1623" i="13"/>
  <c r="H1624" i="13"/>
  <c r="T25" i="25" l="1"/>
  <c r="O1620" i="13"/>
  <c r="H1621" i="13"/>
  <c r="O1625" i="13"/>
  <c r="O8" i="25"/>
  <c r="T9" i="25"/>
  <c r="AJ23" i="25"/>
  <c r="P4" i="25"/>
  <c r="AC7" i="25"/>
  <c r="H1627" i="13"/>
  <c r="AF5" i="25"/>
  <c r="S6" i="25"/>
  <c r="N10" i="25"/>
  <c r="AH7" i="25"/>
  <c r="W14" i="25"/>
  <c r="AD12" i="25"/>
  <c r="AI19" i="25"/>
  <c r="R13" i="25"/>
  <c r="AB22" i="25"/>
  <c r="AF18" i="25"/>
  <c r="X26" i="25"/>
  <c r="AD15" i="25"/>
  <c r="AG8" i="25"/>
  <c r="O16" i="25"/>
  <c r="Y23" i="25"/>
  <c r="R9" i="25"/>
  <c r="Z17" i="25"/>
  <c r="AI20" i="25"/>
  <c r="U25" i="25"/>
  <c r="U11" i="25"/>
  <c r="Y26" i="25"/>
  <c r="S14" i="25"/>
  <c r="Z5" i="25"/>
  <c r="W17" i="25"/>
  <c r="AB25" i="25"/>
  <c r="U4" i="25"/>
  <c r="O14" i="25"/>
  <c r="Z26" i="25"/>
  <c r="N22" i="25"/>
  <c r="AJ18" i="25"/>
  <c r="R15" i="25"/>
  <c r="AH8" i="25"/>
  <c r="AB9" i="25"/>
  <c r="X20" i="25"/>
  <c r="O23" i="25"/>
  <c r="AJ24" i="25"/>
  <c r="P7" i="25"/>
  <c r="Y27" i="25"/>
  <c r="Z15" i="25"/>
  <c r="S10" i="25"/>
  <c r="AC11" i="25"/>
  <c r="Y19" i="25"/>
  <c r="Y6" i="25"/>
  <c r="AJ6" i="25"/>
  <c r="N6" i="25"/>
  <c r="AE6" i="25"/>
  <c r="AA6" i="25"/>
  <c r="Z6" i="25"/>
  <c r="R6" i="25"/>
  <c r="W6" i="25"/>
  <c r="U6" i="25"/>
  <c r="R17" i="25"/>
  <c r="AI17" i="25"/>
  <c r="AB17" i="25"/>
  <c r="AA17" i="25"/>
  <c r="U17" i="25"/>
  <c r="AJ17" i="25"/>
  <c r="AH17" i="25"/>
  <c r="O17" i="25"/>
  <c r="X17" i="25"/>
  <c r="AC17" i="25"/>
  <c r="T17" i="25"/>
  <c r="AF17" i="25"/>
  <c r="AE17" i="25"/>
  <c r="AG17" i="25"/>
  <c r="N8" i="25"/>
  <c r="AD8" i="25"/>
  <c r="R8" i="25"/>
  <c r="X8" i="25"/>
  <c r="AF8" i="25"/>
  <c r="Z8" i="25"/>
  <c r="AA8" i="25"/>
  <c r="AB8" i="25"/>
  <c r="AJ8" i="25"/>
  <c r="Y8" i="25"/>
  <c r="AI9" i="25"/>
  <c r="S9" i="25"/>
  <c r="AE9" i="25"/>
  <c r="W9" i="25"/>
  <c r="AA9" i="25"/>
  <c r="AH9" i="25"/>
  <c r="AC9" i="25"/>
  <c r="AJ22" i="25"/>
  <c r="O22" i="25"/>
  <c r="U22" i="25"/>
  <c r="W22" i="25"/>
  <c r="R22" i="25"/>
  <c r="AD22" i="25"/>
  <c r="T22" i="25"/>
  <c r="AC22" i="25"/>
  <c r="AI22" i="25"/>
  <c r="P22" i="25"/>
  <c r="U14" i="25"/>
  <c r="AH14" i="25"/>
  <c r="X14" i="25"/>
  <c r="AJ14" i="25"/>
  <c r="AF14" i="25"/>
  <c r="R14" i="25"/>
  <c r="AB14" i="25"/>
  <c r="P14" i="25"/>
  <c r="N14" i="25"/>
  <c r="AD14" i="25"/>
  <c r="AG14" i="25"/>
  <c r="AA18" i="25"/>
  <c r="R18" i="25"/>
  <c r="P18" i="25"/>
  <c r="O18" i="25"/>
  <c r="X18" i="25"/>
  <c r="W18" i="25"/>
  <c r="T18" i="25"/>
  <c r="S18" i="25"/>
  <c r="AG18" i="25"/>
  <c r="AH18" i="25"/>
  <c r="N18" i="25"/>
  <c r="AC18" i="25"/>
  <c r="AB18" i="25"/>
  <c r="AD18" i="25"/>
  <c r="AA20" i="25"/>
  <c r="AB20" i="25"/>
  <c r="Z20" i="25"/>
  <c r="P20" i="25"/>
  <c r="AH20" i="25"/>
  <c r="AE20" i="25"/>
  <c r="U20" i="25"/>
  <c r="T20" i="25"/>
  <c r="AE23" i="25"/>
  <c r="U23" i="25"/>
  <c r="AH23" i="25"/>
  <c r="T23" i="25"/>
  <c r="AF23" i="25"/>
  <c r="X23" i="25"/>
  <c r="P23" i="25"/>
  <c r="S23" i="25"/>
  <c r="AI23" i="25"/>
  <c r="AB23" i="25"/>
  <c r="Z23" i="25"/>
  <c r="AD23" i="25"/>
  <c r="AA23" i="25"/>
  <c r="N25" i="25"/>
  <c r="AD25" i="25"/>
  <c r="AA25" i="25"/>
  <c r="Y25" i="25"/>
  <c r="AE25" i="25"/>
  <c r="AJ25" i="25"/>
  <c r="P25" i="25"/>
  <c r="AC25" i="25"/>
  <c r="Z25" i="25"/>
  <c r="X25" i="25"/>
  <c r="R25" i="25"/>
  <c r="S25" i="25"/>
  <c r="T26" i="25"/>
  <c r="AH26" i="25"/>
  <c r="AD26" i="25"/>
  <c r="AE26" i="25"/>
  <c r="AA26" i="25"/>
  <c r="S26" i="25"/>
  <c r="AG26" i="25"/>
  <c r="N26" i="25"/>
  <c r="P26" i="25"/>
  <c r="U26" i="25"/>
  <c r="AC26" i="25"/>
  <c r="W26" i="25"/>
  <c r="AB26" i="25"/>
  <c r="AA4" i="25"/>
  <c r="AJ5" i="25"/>
  <c r="P5" i="25"/>
  <c r="AC5" i="25"/>
  <c r="W5" i="25"/>
  <c r="AG5" i="25"/>
  <c r="R5" i="25"/>
  <c r="U5" i="25"/>
  <c r="N5" i="25"/>
  <c r="S5" i="25"/>
  <c r="AA5" i="25"/>
  <c r="T5" i="25"/>
  <c r="Y5" i="25"/>
  <c r="AH5" i="25"/>
  <c r="AB5" i="25"/>
  <c r="O5" i="25"/>
  <c r="O20" i="25"/>
  <c r="T14" i="25"/>
  <c r="AE11" i="25"/>
  <c r="AD11" i="25"/>
  <c r="S24" i="25"/>
  <c r="AF25" i="25"/>
  <c r="AD6" i="25"/>
  <c r="Y7" i="25"/>
  <c r="N23" i="25"/>
  <c r="AC20" i="25"/>
  <c r="W20" i="25"/>
  <c r="S7" i="25"/>
  <c r="AJ26" i="25"/>
  <c r="AG23" i="25"/>
  <c r="S17" i="25"/>
  <c r="AI6" i="25"/>
  <c r="Y9" i="25"/>
  <c r="O9" i="25"/>
  <c r="O25" i="25"/>
  <c r="AH27" i="25"/>
  <c r="AI12" i="25"/>
  <c r="AG12" i="25"/>
  <c r="AJ12" i="25"/>
  <c r="AA12" i="25"/>
  <c r="R12" i="25"/>
  <c r="S12" i="25"/>
  <c r="AB12" i="25"/>
  <c r="X12" i="25"/>
  <c r="AH12" i="25"/>
  <c r="AF12" i="25"/>
  <c r="P21" i="25"/>
  <c r="AB21" i="25"/>
  <c r="S21" i="25"/>
  <c r="AC21" i="25"/>
  <c r="Z21" i="25"/>
  <c r="U21" i="25"/>
  <c r="AI21" i="25"/>
  <c r="T21" i="25"/>
  <c r="AJ21" i="25"/>
  <c r="N21" i="25"/>
  <c r="R21" i="25"/>
  <c r="AE13" i="25"/>
  <c r="S8" i="25"/>
  <c r="U9" i="25"/>
  <c r="AE16" i="25"/>
  <c r="AE15" i="25"/>
  <c r="AG11" i="25"/>
  <c r="X15" i="25"/>
  <c r="AB11" i="25"/>
  <c r="S27" i="25"/>
  <c r="AI8" i="25"/>
  <c r="AE22" i="25"/>
  <c r="Z4" i="25"/>
  <c r="N17" i="25"/>
  <c r="N27" i="25"/>
  <c r="X6" i="25"/>
  <c r="AE18" i="25"/>
  <c r="Y14" i="25"/>
  <c r="S20" i="25"/>
  <c r="X5" i="25"/>
  <c r="U8" i="25"/>
  <c r="T16" i="25"/>
  <c r="W23" i="25"/>
  <c r="AD21" i="25"/>
  <c r="AA14" i="25"/>
  <c r="AC10" i="25"/>
  <c r="P10" i="25"/>
  <c r="W10" i="25"/>
  <c r="AE10" i="25"/>
  <c r="AJ10" i="25"/>
  <c r="R10" i="25"/>
  <c r="X10" i="25"/>
  <c r="AD10" i="25"/>
  <c r="AG10" i="25"/>
  <c r="U10" i="25"/>
  <c r="AA10" i="25"/>
  <c r="Y10" i="25"/>
  <c r="N11" i="25"/>
  <c r="AA11" i="25"/>
  <c r="P11" i="25"/>
  <c r="S11" i="25"/>
  <c r="T11" i="25"/>
  <c r="AJ11" i="25"/>
  <c r="X11" i="25"/>
  <c r="Y11" i="25"/>
  <c r="W11" i="25"/>
  <c r="AH11" i="25"/>
  <c r="R11" i="25"/>
  <c r="AE24" i="25"/>
  <c r="W24" i="25"/>
  <c r="N24" i="25"/>
  <c r="AD24" i="25"/>
  <c r="AA24" i="25"/>
  <c r="O24" i="25"/>
  <c r="AG24" i="25"/>
  <c r="AB24" i="25"/>
  <c r="T24" i="25"/>
  <c r="AF24" i="25"/>
  <c r="R24" i="25"/>
  <c r="AI16" i="25"/>
  <c r="R27" i="25"/>
  <c r="AI10" i="25"/>
  <c r="AF11" i="25"/>
  <c r="AC23" i="25"/>
  <c r="AE7" i="25"/>
  <c r="AG22" i="25"/>
  <c r="AG16" i="25"/>
  <c r="W12" i="25"/>
  <c r="AE5" i="25"/>
  <c r="R23" i="25"/>
  <c r="T10" i="25"/>
  <c r="R20" i="25"/>
  <c r="Y18" i="25"/>
  <c r="P24" i="25"/>
  <c r="AE12" i="25"/>
  <c r="S22" i="25"/>
  <c r="AF7" i="25"/>
  <c r="AF21" i="25"/>
  <c r="AI24" i="25"/>
  <c r="W25" i="25"/>
  <c r="O13" i="25"/>
  <c r="P15" i="25"/>
  <c r="N16" i="25"/>
  <c r="N12" i="25"/>
  <c r="AH6" i="25"/>
  <c r="AC24" i="25"/>
  <c r="Y15" i="25"/>
  <c r="Z18" i="25"/>
  <c r="AD9" i="25"/>
  <c r="AF6" i="25"/>
  <c r="O19" i="25"/>
  <c r="AA19" i="25"/>
  <c r="AF19" i="25"/>
  <c r="AC19" i="25"/>
  <c r="W19" i="25"/>
  <c r="U19" i="25"/>
  <c r="Z19" i="25"/>
  <c r="R19" i="25"/>
  <c r="X19" i="25"/>
  <c r="T19" i="25"/>
  <c r="N19" i="25"/>
  <c r="AD19" i="25"/>
  <c r="AE19" i="25"/>
  <c r="AG19" i="25"/>
  <c r="S13" i="25"/>
  <c r="X13" i="25"/>
  <c r="W13" i="25"/>
  <c r="AG13" i="25"/>
  <c r="P13" i="25"/>
  <c r="T13" i="25"/>
  <c r="AI13" i="25"/>
  <c r="AH13" i="25"/>
  <c r="AD13" i="25"/>
  <c r="U7" i="25"/>
  <c r="AI7" i="25"/>
  <c r="AA7" i="25"/>
  <c r="AD7" i="25"/>
  <c r="O7" i="25"/>
  <c r="N7" i="25"/>
  <c r="Z7" i="25"/>
  <c r="U13" i="25"/>
  <c r="AE8" i="25"/>
  <c r="AG21" i="25"/>
  <c r="Y22" i="25"/>
  <c r="Z9" i="25"/>
  <c r="P19" i="25"/>
  <c r="AJ7" i="25"/>
  <c r="P9" i="25"/>
  <c r="AF13" i="25"/>
  <c r="AB7" i="25"/>
  <c r="U24" i="25"/>
  <c r="AB19" i="25"/>
  <c r="AI26" i="25"/>
  <c r="AG6" i="25"/>
  <c r="X21" i="25"/>
  <c r="R26" i="25"/>
  <c r="AF20" i="25"/>
  <c r="N20" i="25"/>
  <c r="AG20" i="25"/>
  <c r="AC6" i="25"/>
  <c r="AF9" i="25"/>
  <c r="Z11" i="25"/>
  <c r="Z10" i="25"/>
  <c r="Y20" i="25"/>
  <c r="Y24" i="25"/>
  <c r="AI11" i="25"/>
  <c r="AF22" i="25"/>
  <c r="AH10" i="25"/>
  <c r="AH19" i="25"/>
  <c r="AI5" i="25"/>
  <c r="AA22" i="25"/>
  <c r="T6" i="25"/>
  <c r="AE4" i="25"/>
  <c r="AG4" i="25"/>
  <c r="AC4" i="25"/>
  <c r="S4" i="25"/>
  <c r="AJ4" i="25"/>
  <c r="O4" i="25"/>
  <c r="Y4" i="25"/>
  <c r="T4" i="25"/>
  <c r="AG15" i="25"/>
  <c r="AI15" i="25"/>
  <c r="T15" i="25"/>
  <c r="AC15" i="25"/>
  <c r="AF15" i="25"/>
  <c r="N15" i="25"/>
  <c r="AA15" i="25"/>
  <c r="AB15" i="25"/>
  <c r="W15" i="25"/>
  <c r="AH15" i="25"/>
  <c r="O15" i="25"/>
  <c r="U15" i="25"/>
  <c r="AA27" i="25"/>
  <c r="T27" i="25"/>
  <c r="AG27" i="25"/>
  <c r="O27" i="25"/>
  <c r="W27" i="25"/>
  <c r="AI27" i="25"/>
  <c r="X27" i="25"/>
  <c r="AC27" i="25"/>
  <c r="AJ27" i="25"/>
  <c r="Z27" i="25"/>
  <c r="AD27" i="25"/>
  <c r="U27" i="25"/>
  <c r="S15" i="25"/>
  <c r="P12" i="25"/>
  <c r="Y12" i="25"/>
  <c r="W8" i="25"/>
  <c r="AJ15" i="25"/>
  <c r="X22" i="25"/>
  <c r="Z12" i="25"/>
  <c r="W7" i="25"/>
  <c r="AG25" i="25"/>
  <c r="AJ16" i="25"/>
  <c r="AD5" i="25"/>
  <c r="AD16" i="25"/>
  <c r="Z14" i="25"/>
  <c r="AH21" i="25"/>
  <c r="AJ9" i="25"/>
  <c r="P27" i="25"/>
  <c r="AB27" i="25"/>
  <c r="AG9" i="25"/>
  <c r="AD17" i="25"/>
  <c r="X24" i="25"/>
  <c r="T12" i="25"/>
  <c r="AH22" i="25"/>
  <c r="AJ19" i="25"/>
  <c r="U18" i="25"/>
  <c r="AF4" i="25"/>
  <c r="N4" i="25"/>
  <c r="AD20" i="25"/>
  <c r="Y13" i="25"/>
  <c r="P17" i="25"/>
  <c r="O11" i="25"/>
  <c r="O6" i="25"/>
  <c r="AI14" i="25"/>
  <c r="AI18" i="25"/>
  <c r="X9" i="25"/>
  <c r="O21" i="25"/>
  <c r="S19" i="25"/>
  <c r="AI25" i="25"/>
  <c r="AA21" i="25"/>
  <c r="Y16" i="25"/>
  <c r="P16" i="25"/>
  <c r="X16" i="25"/>
  <c r="AF16" i="25"/>
  <c r="AB16" i="25"/>
  <c r="AH16" i="25"/>
  <c r="S16" i="25"/>
  <c r="U16" i="25"/>
  <c r="W16" i="25"/>
  <c r="R16" i="25"/>
  <c r="AF27" i="25"/>
  <c r="AB6" i="25"/>
  <c r="AF10" i="25"/>
  <c r="AD4" i="25"/>
  <c r="U12" i="25"/>
  <c r="AH24" i="25"/>
  <c r="T8" i="25"/>
  <c r="Z22" i="25"/>
  <c r="Y21" i="25"/>
  <c r="AG7" i="25"/>
  <c r="O10" i="25"/>
  <c r="AC12" i="25"/>
  <c r="AJ13" i="25"/>
  <c r="AH25" i="25"/>
  <c r="O12" i="25"/>
  <c r="Y17" i="25"/>
  <c r="AJ20" i="25"/>
  <c r="R4" i="25"/>
  <c r="O26" i="25"/>
  <c r="Z13" i="25"/>
  <c r="R7" i="25"/>
  <c r="N9" i="25"/>
  <c r="N13" i="25"/>
  <c r="X4" i="25"/>
  <c r="W4" i="25"/>
  <c r="AI4" i="25"/>
  <c r="AE14" i="25"/>
  <c r="Z24" i="25"/>
  <c r="AH4" i="25"/>
  <c r="X7" i="25"/>
  <c r="AC8" i="25"/>
  <c r="W21" i="25"/>
  <c r="AE27" i="25"/>
  <c r="AA16" i="25"/>
  <c r="Q26" i="25" l="1"/>
  <c r="Q10" i="25"/>
  <c r="Q8" i="25"/>
  <c r="Q7" i="25"/>
  <c r="Q16" i="25"/>
  <c r="Q21" i="25"/>
  <c r="Q25" i="25"/>
  <c r="Q4" i="25"/>
  <c r="Q23" i="25"/>
  <c r="Q12" i="25"/>
  <c r="Q15" i="25"/>
  <c r="Q14" i="25"/>
  <c r="Q11" i="25"/>
  <c r="Q20" i="25"/>
  <c r="Q22" i="25"/>
  <c r="Q13" i="25"/>
  <c r="Q5" i="25"/>
  <c r="Q17" i="25"/>
  <c r="Q6" i="25"/>
  <c r="Q19" i="25"/>
  <c r="Q24" i="25"/>
  <c r="Q9" i="25"/>
  <c r="Q27" i="25"/>
  <c r="Q18" i="25"/>
</calcChain>
</file>

<file path=xl/sharedStrings.xml><?xml version="1.0" encoding="utf-8"?>
<sst xmlns="http://schemas.openxmlformats.org/spreadsheetml/2006/main" count="33277" uniqueCount="10683">
  <si>
    <t>Change secondary to include ^ symbol - filter to def prim and in pass rush column filter out players with a #, this will give you DBs, CBs, and safties</t>
    <phoneticPr fontId="62" type="noConversion"/>
  </si>
  <si>
    <t>91. Brighton trades Matt Giordano to Michigan for Ronald Bartell</t>
  </si>
  <si>
    <t>86. Brighton trades Mike Tolbert and Boulder's 2nd round pick in 2014 to Vero for Marcel Reece and Vero's 3rd round pick in 2014</t>
  </si>
  <si>
    <t>CAVE</t>
    <phoneticPr fontId="62" type="noConversion"/>
  </si>
  <si>
    <t>ANN</t>
    <phoneticPr fontId="62" type="noConversion"/>
  </si>
  <si>
    <t>BLD</t>
    <phoneticPr fontId="62" type="noConversion"/>
  </si>
  <si>
    <t>VER</t>
    <phoneticPr fontId="62" type="noConversion"/>
  </si>
  <si>
    <t>BEA</t>
    <phoneticPr fontId="62" type="noConversion"/>
  </si>
  <si>
    <t>VIR</t>
    <phoneticPr fontId="62" type="noConversion"/>
  </si>
  <si>
    <t>TOK</t>
    <phoneticPr fontId="62" type="noConversion"/>
  </si>
  <si>
    <t>End = End $, RE = RE $, LE = LE $ - I filtered on pass rushers with no LB in the field - you do not want to include most LBs - there is a handful of LB/Des that are easy to get manually by filtering</t>
    <phoneticPr fontId="62" type="noConversion"/>
  </si>
  <si>
    <t>Add in a "list" so you can sort and filter easier</t>
    <phoneticPr fontId="62" type="noConversion"/>
  </si>
  <si>
    <t>Filter to Primary Run block (non blanks) to get offensive players - Centers only - change "C" to "OC" using find and replace</t>
    <phoneticPr fontId="62" type="noConversion"/>
  </si>
  <si>
    <t>Change filter to primary defensive column- non blanks - T changes to DT LT and RT change to RDT and LDT and NT to NDT</t>
    <phoneticPr fontId="62" type="noConversion"/>
  </si>
  <si>
    <t>Punt</t>
    <phoneticPr fontId="62" type="noConversion"/>
  </si>
  <si>
    <t>Kick</t>
    <phoneticPr fontId="62" type="noConversion"/>
  </si>
  <si>
    <t>KR</t>
    <phoneticPr fontId="62" type="noConversion"/>
  </si>
  <si>
    <t>PR</t>
    <phoneticPr fontId="62" type="noConversion"/>
  </si>
  <si>
    <t>7)</t>
    <phoneticPr fontId="62" type="noConversion"/>
  </si>
  <si>
    <t>T-DB</t>
    <phoneticPr fontId="62" type="noConversion"/>
  </si>
  <si>
    <t>8)</t>
    <phoneticPr fontId="62" type="noConversion"/>
  </si>
  <si>
    <t>83. Brighton trades Aaron Williams, John Jerry, Armanti Edwards and Brighton's 2nd and 3rd round picks in 2014 to Virginia for Nate Livings and Devin McCourty (Virginia drops LB-Josh Hull)</t>
  </si>
  <si>
    <t>Offensive tackles need to be changed - LT is LOT, RT is ROT, T is OT - filter to "T" - if you filter the Tes i.e. do not contain TE, you can just relpace any T with OT and it will be done</t>
    <phoneticPr fontId="62" type="noConversion"/>
  </si>
  <si>
    <t>REMINDER ON STEPS TO IMPLEMENT YEARLY</t>
    <phoneticPr fontId="62" type="noConversion"/>
  </si>
  <si>
    <t>79. Dallas trades Matt Ryan to Maple Grove for Carlos Dunlop and Vontaze Burfict (Dallas cuts Dekoda Watson)</t>
  </si>
  <si>
    <t>81. Brighton trades Brighton's 5th round pick in 2014 and Tavon Wilson to Michigan for Michigan's 7th round pick and Adrian Wilson</t>
  </si>
  <si>
    <t>TEAM</t>
    <phoneticPr fontId="62" type="noConversion"/>
  </si>
  <si>
    <t>QB</t>
    <phoneticPr fontId="62" type="noConversion"/>
  </si>
  <si>
    <t>HB</t>
    <phoneticPr fontId="62" type="noConversion"/>
  </si>
  <si>
    <t>TE</t>
    <phoneticPr fontId="62" type="noConversion"/>
  </si>
  <si>
    <t>OT</t>
    <phoneticPr fontId="62" type="noConversion"/>
  </si>
  <si>
    <t>OG</t>
    <phoneticPr fontId="62" type="noConversion"/>
  </si>
  <si>
    <t>C</t>
    <phoneticPr fontId="62" type="noConversion"/>
  </si>
  <si>
    <t>T-Oline</t>
    <phoneticPr fontId="62" type="noConversion"/>
  </si>
  <si>
    <t>DT</t>
    <phoneticPr fontId="62" type="noConversion"/>
  </si>
  <si>
    <t>DE</t>
    <phoneticPr fontId="62" type="noConversion"/>
  </si>
  <si>
    <t>T-Dline</t>
    <phoneticPr fontId="62" type="noConversion"/>
  </si>
  <si>
    <t>ILB</t>
    <phoneticPr fontId="62" type="noConversion"/>
  </si>
  <si>
    <t>OLB</t>
    <phoneticPr fontId="62" type="noConversion"/>
  </si>
  <si>
    <t>T-LB</t>
    <phoneticPr fontId="62" type="noConversion"/>
  </si>
  <si>
    <t>CB</t>
    <phoneticPr fontId="62" type="noConversion"/>
  </si>
  <si>
    <t>S</t>
    <phoneticPr fontId="62" type="noConversion"/>
  </si>
  <si>
    <t>Roster</t>
    <phoneticPr fontId="62" type="noConversion"/>
  </si>
  <si>
    <t>82. Brighton trades Roman Harper, Casey Matthews, and Mike Martin to Ann Arbor for Martin Tevaseau, Jamal Westerman, and Josh Gordy</t>
  </si>
  <si>
    <t>84. Maple Grove trades Ahmad Bradshaw to Brighton for Bernard Pierce and Brighton's 4th round pick in 2014</t>
  </si>
  <si>
    <t>89. Brighton trades James Carpenter to Rome for James Backus</t>
  </si>
  <si>
    <t>90. Brighton trades Chase Daniel to Vero for Drew Stanton</t>
  </si>
  <si>
    <t xml:space="preserve">88. Brighton trades Orlando Franklin, Ryan Cook, Beach City's 2nd round pick in 2014 and Vero's 3rd round pick in 2014 to Cave Creek for Alex Mack and Nate Solder </t>
  </si>
  <si>
    <t>85. Brighton trades Brent Grimes and Kareem Jackson to Ann Arbor for Brandon Flowers and Ann Arbor's 2nd round pick in 2014 (Ann Arbor drops DB-Jarrett Bush)</t>
  </si>
  <si>
    <t>72. Jacksonville trades Charlie Johnson to Dracut for Zach Strief</t>
  </si>
  <si>
    <t>80. Dallas trades Jared Allen, Dashon Goldson, Josh Sitton, and Ray Lewis to Brighton for Russell Wilson, Paris Lenon, Derrick Morgan, DeJon Gomes, and Deuce Lutui (Dallas cuts Travian Robertson)</t>
  </si>
  <si>
    <t>* - This pick was missed on the draft grid so it is changed to Brighton's 8th round pick in 2014</t>
  </si>
  <si>
    <t>87. Dallas trades Vince Wilfork and Ryan Clark to Maple Grove for Rahim Moore, Sen'Derrick Marks and Maple Grove's 3rd round pick in 2014</t>
  </si>
  <si>
    <t xml:space="preserve">78. Michigan trades Chmidi Chekwa and Colin McCarthy to Cave Creek for Adrian Wilson and Devin Aromashadou </t>
  </si>
  <si>
    <t>74. Brighton trades Deji Karim to Beach City for Phil Costa</t>
  </si>
  <si>
    <t>75. Tokyo trades Josh Hull and Reggie Walker to Virginia for Richard Marshall, Tyler Polumbus and Virginia's 10th round pick in 2014</t>
  </si>
  <si>
    <t>76. St. Paul trades Tavon Wilson to Brighton for Brighton's 10th round pick in 2014</t>
  </si>
  <si>
    <t>77. Michigan trades Jacob Cutrera and their 10th round pick in 2014 to Brighton for Andre Neblett and Brighton's 9th round pick in 2014</t>
  </si>
  <si>
    <t>48. Cave Creek trades Kendall Hunter to River City for Jackie Battle and Lance Kendricks</t>
  </si>
  <si>
    <t>21. Tokyo trades Knowshon Moreno and Chris Conte to Michigan for Michigan's 4th round pick and O'Brien Schofield</t>
  </si>
  <si>
    <t>47. Cave Creek trades Jake Locker to Jacksonville for Jacksonville's 2nd round pick in 2014 and Kendall Hunter</t>
  </si>
  <si>
    <t>6. Cave Creek trades Matt Birk to Beach City for Terrence Cody</t>
  </si>
  <si>
    <t>22. Cave Creek trades Matt Hasselbeck and Ronde Barber to Rome for Alex Mack and Jo-Lonn Dunbar</t>
  </si>
  <si>
    <t>23. Boulder trades Arian Foster and Boulder's fourth round pick in 2014 to Michigan for Percy Harvin and Knowshon Moreno</t>
  </si>
  <si>
    <t>27. Cave Creek trades Roddy White to Michigan for Michigan's 2nd round pick in 2014 and Danario Alexander</t>
  </si>
  <si>
    <t>28. Blackburn trades Barry Richardson to Vero for Dawan Landry</t>
  </si>
  <si>
    <t>12/1 (2)</t>
  </si>
  <si>
    <t>12/1 (1)</t>
  </si>
  <si>
    <t>11/3supp</t>
  </si>
  <si>
    <t>12/1 (8)</t>
  </si>
  <si>
    <t>12/1 (22)</t>
  </si>
  <si>
    <t xml:space="preserve">32. Rome sends Ryan Fitzpatrick to Vero for Quintin Jammer </t>
  </si>
  <si>
    <t>33. Dracut trades Geno Hayes to Cave Creek for their 9th round pick in 2014</t>
  </si>
  <si>
    <t>34. River City trades Steve Hutchison to Rome for Ben Watson</t>
  </si>
  <si>
    <t>12/1 (27)</t>
  </si>
  <si>
    <t>Ohrnberger, Rich</t>
  </si>
  <si>
    <t>CNA</t>
  </si>
  <si>
    <t>DAN</t>
  </si>
  <si>
    <t>DEN</t>
  </si>
  <si>
    <t>Davis, C.J.</t>
  </si>
  <si>
    <t>Hills, Tony</t>
  </si>
  <si>
    <t>Taylor, Herb</t>
  </si>
  <si>
    <t>Robinson, Will</t>
  </si>
  <si>
    <t>Turner, Robert</t>
  </si>
  <si>
    <t>8. Cave Creek trades Ryan Lilja and Brent Celek to Blackburn for Rey Mauluga and Rob Housler</t>
  </si>
  <si>
    <t>Reeves, Jacques</t>
  </si>
  <si>
    <t>Toribio, Anthony</t>
  </si>
  <si>
    <t>Lankster, Ellis</t>
  </si>
  <si>
    <t>Brown, Stevie</t>
  </si>
  <si>
    <t>Adams, Phillip</t>
  </si>
  <si>
    <t>Cox, Perrish</t>
  </si>
  <si>
    <t>16. River City trades Sedrick Ellis to Phoenix for David Hawthorne</t>
  </si>
  <si>
    <t>(Was Atlanta)</t>
  </si>
  <si>
    <t>(Was London)</t>
  </si>
  <si>
    <t>17. Dracut trades Matt Shaughnessy and Demeco Ryans to Vero for Darnell Dockett</t>
  </si>
  <si>
    <t>Pierce, Bernard</t>
  </si>
  <si>
    <t>Poe, Dontari</t>
  </si>
  <si>
    <t>12/1 (11)</t>
  </si>
  <si>
    <t>Pointer, Quinton</t>
  </si>
  <si>
    <t>Posey, DeVier</t>
  </si>
  <si>
    <t>Potter, Nate</t>
  </si>
  <si>
    <t>Powe, Jerrell</t>
  </si>
  <si>
    <t>Powell, William</t>
  </si>
  <si>
    <t>Quick, Brian</t>
  </si>
  <si>
    <t>Randall, Kheeston</t>
  </si>
  <si>
    <t>Reed, D'Aundre</t>
  </si>
  <si>
    <t>Robinson, Aldrick</t>
  </si>
  <si>
    <t>Robinson, Josh</t>
  </si>
  <si>
    <t>Robinson, Keenan</t>
  </si>
  <si>
    <t>Robinson, Trevor</t>
  </si>
  <si>
    <t>Rodgers-Cromartie, D.</t>
  </si>
  <si>
    <t>Rodriguez, Evan</t>
  </si>
  <si>
    <t>Ross, Brandian</t>
  </si>
  <si>
    <t>Ross, Jay</t>
  </si>
  <si>
    <t>Samuda, Josh</t>
  </si>
  <si>
    <t>Sanu, Mohamed</t>
  </si>
  <si>
    <t>Scafe, Damik</t>
  </si>
  <si>
    <t>Schwartz, Mitchell</t>
  </si>
  <si>
    <t>Scruggs, Greg</t>
  </si>
  <si>
    <t>Sensabaugh, Coty</t>
  </si>
  <si>
    <t>Winn, Billy</t>
  </si>
  <si>
    <t>Wolfe, Derek</t>
  </si>
  <si>
    <t>Worthington, Doug</t>
  </si>
  <si>
    <t>Worthy, Jerel</t>
  </si>
  <si>
    <t>Wright, Eric</t>
  </si>
  <si>
    <t>Wright, Jarius</t>
  </si>
  <si>
    <t>Wright, Kendall</t>
  </si>
  <si>
    <t>12/1 (20)</t>
  </si>
  <si>
    <t>Yeatman, Will</t>
  </si>
  <si>
    <t>Zeitler, Kevin</t>
  </si>
  <si>
    <t>Hill, Stephen</t>
  </si>
  <si>
    <t>Hill, Will</t>
  </si>
  <si>
    <t>Hillman, Ronnie</t>
  </si>
  <si>
    <t>Hilton, T.Y.</t>
  </si>
  <si>
    <t>Hosley, Jayron</t>
  </si>
  <si>
    <t>House, Davon</t>
  </si>
  <si>
    <t>Howard, Austin</t>
  </si>
  <si>
    <t>Howard, Jaye</t>
  </si>
  <si>
    <t>Hughes, John</t>
  </si>
  <si>
    <t>Hughes, Robert</t>
  </si>
  <si>
    <t>Hull, Josh</t>
  </si>
  <si>
    <t>Ingram, Melvin</t>
  </si>
  <si>
    <t>Allen, Roger</t>
  </si>
  <si>
    <t>Black, Jordan</t>
  </si>
  <si>
    <t>End</t>
  </si>
  <si>
    <t>McClain, Robert</t>
  </si>
  <si>
    <t>Norman, Joshua</t>
  </si>
  <si>
    <t>Johnson, Charlie</t>
  </si>
  <si>
    <t>Johnson, Damaris</t>
  </si>
  <si>
    <t>Johnson, George</t>
  </si>
  <si>
    <t>Johnson, James-Michael</t>
  </si>
  <si>
    <t>Johnson, Jeron</t>
  </si>
  <si>
    <t>Johnson, Leonard</t>
  </si>
  <si>
    <t>Johnson, Michael</t>
  </si>
  <si>
    <t>Johnson, Quinn</t>
  </si>
  <si>
    <t>Johnson, Robert</t>
  </si>
  <si>
    <t>Johnson, Trumaine</t>
  </si>
  <si>
    <t>Johnson, Will</t>
  </si>
  <si>
    <t>Jones, Ben</t>
  </si>
  <si>
    <t>Jones, Chandler</t>
  </si>
  <si>
    <t>Cudjo, Jermelle</t>
  </si>
  <si>
    <t>Cutrera, Jacob</t>
  </si>
  <si>
    <t>Afalava, Al</t>
  </si>
  <si>
    <t>Mouton, Ryan</t>
  </si>
  <si>
    <t>Johnson, D.J.</t>
  </si>
  <si>
    <t>Tucker, Justin</t>
  </si>
  <si>
    <t>Walsh, Blair</t>
  </si>
  <si>
    <t>Hartley, Garrett</t>
  </si>
  <si>
    <t>Zuerlein, Greg</t>
  </si>
  <si>
    <t>Forbath, Kai</t>
  </si>
  <si>
    <t>Anger, Bryan</t>
  </si>
  <si>
    <t>Malone, Robert</t>
  </si>
  <si>
    <t>Hekker, Johnny</t>
  </si>
  <si>
    <t>Butler, Drew</t>
  </si>
  <si>
    <t>Nortman, Brad</t>
  </si>
  <si>
    <t>Powell, Shawn</t>
  </si>
  <si>
    <t>Thompson, Deonte</t>
  </si>
  <si>
    <t>Adams, Joe</t>
  </si>
  <si>
    <t>Thigpen, Marcus</t>
  </si>
  <si>
    <t>Cadet, Travaris</t>
  </si>
  <si>
    <t>Rainey, Chris</t>
  </si>
  <si>
    <t>Pead, Isaiah</t>
  </si>
  <si>
    <t>Lewis, LeQuan</t>
  </si>
  <si>
    <t>Lindley, Ryan</t>
  </si>
  <si>
    <t>Harrell, Graham</t>
  </si>
  <si>
    <t>Randle, Rueben</t>
  </si>
  <si>
    <t>Foles, Nick</t>
  </si>
  <si>
    <t>Wilson, Russell</t>
  </si>
  <si>
    <t>Cousins, Kirk</t>
  </si>
  <si>
    <t>Weeden, Brandon</t>
  </si>
  <si>
    <t>Osweiler, Brock</t>
  </si>
  <si>
    <t>Luck, Andrew</t>
  </si>
  <si>
    <t>Tannehill, Ryan</t>
  </si>
  <si>
    <t>Mallett, Ryan</t>
  </si>
  <si>
    <t>McElroy, Greg</t>
  </si>
  <si>
    <t>Pryor, Terrelle</t>
  </si>
  <si>
    <t>734-546-6526</t>
  </si>
  <si>
    <t>Nix, Lucas</t>
  </si>
  <si>
    <t>Olsen, Eric</t>
  </si>
  <si>
    <t>Osemele, Kelechi</t>
  </si>
  <si>
    <t>Parker, Ron</t>
  </si>
  <si>
    <t>Parsons, Alex</t>
  </si>
  <si>
    <t>Pasztor, Austin</t>
  </si>
  <si>
    <t>Paulson, David</t>
  </si>
  <si>
    <t>Perry, Nick</t>
  </si>
  <si>
    <t>12/1 (28)</t>
  </si>
  <si>
    <t>Peterson, Adrian</t>
  </si>
  <si>
    <t>Phillips, Jason</t>
  </si>
  <si>
    <t>Brazill, LaVon</t>
  </si>
  <si>
    <t>Brewer, James</t>
  </si>
  <si>
    <t>Brewster, Michael</t>
  </si>
  <si>
    <t>Brockers, Michael</t>
  </si>
  <si>
    <t>12/1 (14)</t>
  </si>
  <si>
    <t>Brooks, Brandon</t>
  </si>
  <si>
    <t>Brooks, Ron</t>
  </si>
  <si>
    <t>Brown, Andre</t>
  </si>
  <si>
    <t>Brown, Bryce</t>
  </si>
  <si>
    <t>Brown, Chykie</t>
  </si>
  <si>
    <t>Brown, Colin</t>
  </si>
  <si>
    <t>Brown, Curtis</t>
  </si>
  <si>
    <t>Reiff, Riley</t>
  </si>
  <si>
    <t>12/1 (23)</t>
  </si>
  <si>
    <t>Reuland, Konrad</t>
  </si>
  <si>
    <t>Reyes, Kendall</t>
  </si>
  <si>
    <t>Reynolds, Dallas</t>
  </si>
  <si>
    <t>Richardson, Daryl</t>
  </si>
  <si>
    <t>Richardson, Trent</t>
  </si>
  <si>
    <t>12/1 (3)</t>
  </si>
  <si>
    <t>Rivera, Mike</t>
  </si>
  <si>
    <t>Robertson, Craig</t>
  </si>
  <si>
    <t>Robertson, Travian</t>
  </si>
  <si>
    <t>Campbell, D.J.</t>
  </si>
  <si>
    <t>Capers, Selvish</t>
  </si>
  <si>
    <t>Carimi, Gabe</t>
  </si>
  <si>
    <t>11/1 (29)</t>
  </si>
  <si>
    <t>Carmichael, Rashad</t>
  </si>
  <si>
    <t>Carter, Tony</t>
  </si>
  <si>
    <t>Charles, Orson</t>
  </si>
  <si>
    <t>Claiborne, Morris</t>
  </si>
  <si>
    <t>12/1 (6)</t>
  </si>
  <si>
    <t>Cole, Justin</t>
  </si>
  <si>
    <t>Conrath, Matt</t>
  </si>
  <si>
    <t>Coples, Quinton</t>
  </si>
  <si>
    <t>12/1 (16)</t>
  </si>
  <si>
    <t>Cox, Fletcher</t>
  </si>
  <si>
    <t>Shelby, Derrick</t>
  </si>
  <si>
    <t>Shipley, A.Q.</t>
  </si>
  <si>
    <t>Silatolu, Amini</t>
  </si>
  <si>
    <t>Siliga, Sealver</t>
  </si>
  <si>
    <t>Silva, Ricardo</t>
  </si>
  <si>
    <t>Sims, David</t>
  </si>
  <si>
    <t>Smith, Armond</t>
  </si>
  <si>
    <t>Smith, D'Anthony</t>
  </si>
  <si>
    <t>Smith, Harrison</t>
  </si>
  <si>
    <t>12/1 (29)</t>
  </si>
  <si>
    <t>Smith, Shelley</t>
  </si>
  <si>
    <t>Snow, David</t>
  </si>
  <si>
    <t>Solomon, Scott</t>
  </si>
  <si>
    <t>Sowell, Bradley</t>
  </si>
  <si>
    <t>Spears, Marcus</t>
  </si>
  <si>
    <t>Spitler, Austin</t>
  </si>
  <si>
    <t>Stanford, Julian</t>
  </si>
  <si>
    <t>Stephenson, Donald</t>
  </si>
  <si>
    <t>Still, Devon</t>
  </si>
  <si>
    <t>Streater, Rod</t>
  </si>
  <si>
    <t>Sweezy, J.R.</t>
  </si>
  <si>
    <t>Taylor, Brandon</t>
  </si>
  <si>
    <t>Thomas, J.T.</t>
  </si>
  <si>
    <t>Thomas, Josh</t>
  </si>
  <si>
    <t>Thompson, Brandon</t>
  </si>
  <si>
    <t>Thompson, Taylor</t>
  </si>
  <si>
    <t>Thornton, Cedric</t>
  </si>
  <si>
    <t>Thorpe, Neiko</t>
  </si>
  <si>
    <t>Tracy, Adrian</t>
  </si>
  <si>
    <t>Trevathan, Danny</t>
  </si>
  <si>
    <t>Tukuafu, Will</t>
  </si>
  <si>
    <t>Turbin, Robert</t>
  </si>
  <si>
    <t>Tyson, DeAngelo</t>
  </si>
  <si>
    <t>Upshaw, Courtney</t>
  </si>
  <si>
    <t>Van Roten, Greg</t>
  </si>
  <si>
    <t>Vernon, Olivier</t>
  </si>
  <si>
    <t>Victorian, Josh</t>
  </si>
  <si>
    <t>Wade, Trevin</t>
  </si>
  <si>
    <t>Wagner, Bobby</t>
  </si>
  <si>
    <t>Walters, Anthony</t>
  </si>
  <si>
    <t>Ware, D.J.</t>
  </si>
  <si>
    <t>Wedige, Scott</t>
  </si>
  <si>
    <t>White, Corey</t>
  </si>
  <si>
    <t>Wilhoite, Michael</t>
  </si>
  <si>
    <t>Williams, Ian</t>
  </si>
  <si>
    <t>Wilson, David</t>
  </si>
  <si>
    <t>12/1 (32)</t>
  </si>
  <si>
    <t>Wilson, Tavon</t>
  </si>
  <si>
    <t>Hankerson, Leonard</t>
  </si>
  <si>
    <t>Hanna, James</t>
  </si>
  <si>
    <t>Harewood, Ramon</t>
  </si>
  <si>
    <t>Harris, Bryce</t>
  </si>
  <si>
    <t>Harris, DaJohn</t>
  </si>
  <si>
    <t>Harris, Michael</t>
  </si>
  <si>
    <t>Harris, Mike</t>
  </si>
  <si>
    <t>Hartman, Tysyn</t>
  </si>
  <si>
    <t>Havili, Stanley</t>
  </si>
  <si>
    <t>Hayward, Casey</t>
  </si>
  <si>
    <t>Hightower, Dont'a</t>
  </si>
  <si>
    <t>12/1 (25)</t>
  </si>
  <si>
    <t>12/1 (18)</t>
  </si>
  <si>
    <t>Irvin, Bruce</t>
  </si>
  <si>
    <t>12/1 (15)</t>
  </si>
  <si>
    <t>Irvin, Corvey</t>
  </si>
  <si>
    <t>Jackson, Malik</t>
  </si>
  <si>
    <t>James, LaMichael</t>
  </si>
  <si>
    <t>James, Robert</t>
  </si>
  <si>
    <t>Jean, Lestar</t>
  </si>
  <si>
    <t>Jeffery, Alshon</t>
  </si>
  <si>
    <t>Jenkins, Janoris</t>
  </si>
  <si>
    <t>Jenkins, Jarvis</t>
  </si>
  <si>
    <t>12/1 (21)</t>
  </si>
  <si>
    <t>Jones, Marvin</t>
  </si>
  <si>
    <t>Kaddu, Josh</t>
  </si>
  <si>
    <t>Kalil, Matt</t>
  </si>
  <si>
    <t>12/1 (4)</t>
  </si>
  <si>
    <t>Kelemete, Senio</t>
  </si>
  <si>
    <t>Kelly, Dennis</t>
  </si>
  <si>
    <t>Kendricks, Mychal</t>
  </si>
  <si>
    <t>Kirkpatrick, Dre</t>
  </si>
  <si>
    <t>12/1 (17)</t>
  </si>
  <si>
    <t>Kitchen, Ishmaa'ily</t>
  </si>
  <si>
    <t>Konz, Peter</t>
  </si>
  <si>
    <t>Kuechly, Luke</t>
  </si>
  <si>
    <t>12/1 (9)</t>
  </si>
  <si>
    <t>Kuhn, Markus</t>
  </si>
  <si>
    <t>Lamur, Emmanuel</t>
  </si>
  <si>
    <t>Lane, Jeremy</t>
  </si>
  <si>
    <t>Lane, Jorvorskie</t>
  </si>
  <si>
    <t>Lemon, Orie</t>
  </si>
  <si>
    <t>LeRibeus, Josh</t>
  </si>
  <si>
    <t>Leshoure, Mikel</t>
  </si>
  <si>
    <t>Lewis, Travis</t>
  </si>
  <si>
    <t>Malecki, John</t>
  </si>
  <si>
    <t>Maragos, Chris</t>
  </si>
  <si>
    <t>Martin, Charly</t>
  </si>
  <si>
    <t>Martin, Doug</t>
  </si>
  <si>
    <t>12/1 (31)</t>
  </si>
  <si>
    <t>Martin, Jonathan</t>
  </si>
  <si>
    <t>Martin, Keshawn</t>
  </si>
  <si>
    <t>Martin, Mike</t>
  </si>
  <si>
    <t>Massie, Bobby</t>
  </si>
  <si>
    <t>Matthews, Clay</t>
  </si>
  <si>
    <t>Matthews, Rishard</t>
  </si>
  <si>
    <t>Maxwell, Byron</t>
  </si>
  <si>
    <t>McClellin, Shea</t>
  </si>
  <si>
    <t>12/1 (19)</t>
  </si>
  <si>
    <t>McKenzie, Tyrone</t>
  </si>
  <si>
    <t>McLeod, Rodney</t>
  </si>
  <si>
    <t>McMillian, Jerron</t>
  </si>
  <si>
    <t>McNeill, Mike</t>
  </si>
  <si>
    <t>Mercilus, Whitney</t>
  </si>
  <si>
    <t>12/1 (26)</t>
  </si>
  <si>
    <t>Miller, Jordan</t>
  </si>
  <si>
    <t>Miller, Lamar</t>
  </si>
  <si>
    <t>Miller, Ryan</t>
  </si>
  <si>
    <t>Molden, Antwuan</t>
  </si>
  <si>
    <t>Molk, David</t>
  </si>
  <si>
    <t>Morgan, Joe</t>
  </si>
  <si>
    <t>Morris, Alfred</t>
  </si>
  <si>
    <t>Moses, Dezman</t>
  </si>
  <si>
    <t>Nash, Zack</t>
  </si>
  <si>
    <t>Bethel, Justin</t>
  </si>
  <si>
    <t>12/6</t>
  </si>
  <si>
    <t>Bilukidi, Christo</t>
  </si>
  <si>
    <t>Binns, Armon</t>
  </si>
  <si>
    <t>Blackmon, Justin</t>
  </si>
  <si>
    <t>12/1 (5)</t>
  </si>
  <si>
    <t>Blanton, Robert</t>
  </si>
  <si>
    <t>Bolden, Brandon</t>
  </si>
  <si>
    <t>Bolden, Omar</t>
  </si>
  <si>
    <t>Bosworth, Kyle</t>
  </si>
  <si>
    <t>Boykin, Brandon</t>
  </si>
  <si>
    <t>Bradham, Nigel</t>
  </si>
  <si>
    <t>Branch, Andre</t>
  </si>
  <si>
    <t>Brown, James</t>
  </si>
  <si>
    <t>Brown, Zach</t>
  </si>
  <si>
    <t>Broyles, Ryan</t>
  </si>
  <si>
    <t>Burfict, Vontaze</t>
  </si>
  <si>
    <t>Burris, Miles</t>
  </si>
  <si>
    <t>Bush, Rafael</t>
  </si>
  <si>
    <t>Butler, Crezdon</t>
  </si>
  <si>
    <t>Byers, Jeff</t>
  </si>
  <si>
    <t>Byham, Nate</t>
  </si>
  <si>
    <t>Bynes, Josh</t>
  </si>
  <si>
    <t>Cameron, Jordan</t>
  </si>
  <si>
    <t>42. Dracut trades their 6th round pick, Dallas' 6th round pick and Warren's  10th round pick to Blackburn for Jackie Battle</t>
  </si>
  <si>
    <t>12/1 (12)</t>
  </si>
  <si>
    <t>Crawford, Jack</t>
  </si>
  <si>
    <t>Crawford, Richard</t>
  </si>
  <si>
    <t>Crawford, Tyrone</t>
  </si>
  <si>
    <t>Crick, Jared</t>
  </si>
  <si>
    <t>Cumberland, Jeff</t>
  </si>
  <si>
    <t>Curry, Vinny</t>
  </si>
  <si>
    <t>Daniels, Mike</t>
  </si>
  <si>
    <t>David, Lavonte</t>
  </si>
  <si>
    <t>Davis, Demario</t>
  </si>
  <si>
    <t>Davis, Drew</t>
  </si>
  <si>
    <t>Davis, Hall</t>
  </si>
  <si>
    <t>DeCastro, David</t>
  </si>
  <si>
    <t>12/1 (24)</t>
  </si>
  <si>
    <t>Dennard, Alfonzo</t>
  </si>
  <si>
    <t>Dickerson, Dorin</t>
  </si>
  <si>
    <t>Dockery, James</t>
  </si>
  <si>
    <t>Doss, Tandon</t>
  </si>
  <si>
    <t>Draughn, Shaun</t>
  </si>
  <si>
    <t>Dunbar, Lance</t>
  </si>
  <si>
    <t>Durham, Kris</t>
  </si>
  <si>
    <t>Dwyer, Jonathan</t>
  </si>
  <si>
    <t>Eachus, Nate</t>
  </si>
  <si>
    <t>Ellison, Rhett</t>
  </si>
  <si>
    <t>Fleener, Coby</t>
  </si>
  <si>
    <t>Fleming, Jamell</t>
  </si>
  <si>
    <t>Floyd, Michael</t>
  </si>
  <si>
    <t>12/1 (13)</t>
  </si>
  <si>
    <t>Fort, L.J.</t>
  </si>
  <si>
    <t>Francies, Coye</t>
  </si>
  <si>
    <t>Francis, Justin</t>
  </si>
  <si>
    <t>Freeman, Jerrell</t>
  </si>
  <si>
    <t>Freeny, Jonathan</t>
  </si>
  <si>
    <t>Gilmore, Stephon</t>
  </si>
  <si>
    <t>12/1 (10)</t>
  </si>
  <si>
    <t>Gipson, Tashaun</t>
  </si>
  <si>
    <t>Givens, Chris</t>
  </si>
  <si>
    <t>Glenn, Cordy</t>
  </si>
  <si>
    <t>Goethel, Travis</t>
  </si>
  <si>
    <t>Golden, Robert</t>
  </si>
  <si>
    <t>Goode, Najee</t>
  </si>
  <si>
    <t>Goodman, Andre</t>
  </si>
  <si>
    <t>Gordon, Josh</t>
  </si>
  <si>
    <t>12/2supp</t>
  </si>
  <si>
    <t>Gradkowski, Gino</t>
  </si>
  <si>
    <t>Graham, Garrett</t>
  </si>
  <si>
    <t>Graham, T.J.</t>
  </si>
  <si>
    <t>Green, Alex</t>
  </si>
  <si>
    <t>Green, Jonte</t>
  </si>
  <si>
    <t>Guy, Lawrence</t>
  </si>
  <si>
    <t>23. Phoenix trades Matt Roth and Tokyo's 3rd round pick in 2012 to Michigan for Thomas DeCoud</t>
  </si>
  <si>
    <t>25. Dracut trades Chris Harris to Big Grove for Todd Heap and Big Grove's 9th round pick in 2012</t>
  </si>
  <si>
    <t>11/1 (8)</t>
  </si>
  <si>
    <t>11/1 (1)</t>
  </si>
  <si>
    <t>11/1 (12)</t>
  </si>
  <si>
    <t>29. Cave Creek trades their 1st round pick in 2012 to Beach City for Beach City's 2nd round pick in 2012 and Vero's 3rd round pick in 2012</t>
  </si>
  <si>
    <t>56. Cave Creek trades James Harrison, Quentin Jammer, and Mark Anderson to Vero for Brian Orakpo, Darrelle Revis, and Allen Bailey</t>
  </si>
  <si>
    <t>12/2</t>
  </si>
  <si>
    <t>Alexander, Frank</t>
  </si>
  <si>
    <t>12/4</t>
  </si>
  <si>
    <t>Allen, Antonio</t>
  </si>
  <si>
    <t>12/7</t>
  </si>
  <si>
    <t>Allen, Dwayne</t>
  </si>
  <si>
    <t>12/3</t>
  </si>
  <si>
    <t>Allen, Jeff</t>
  </si>
  <si>
    <t>Ausberry, David</t>
  </si>
  <si>
    <t>Austin, Marvin</t>
  </si>
  <si>
    <t>Austin, Thomas</t>
  </si>
  <si>
    <t>Baker, Sam</t>
  </si>
  <si>
    <t>Bakhtiari, Eric</t>
  </si>
  <si>
    <t>Ballard, Vick</t>
  </si>
  <si>
    <t>12/5</t>
  </si>
  <si>
    <t>Barclay, Don</t>
  </si>
  <si>
    <t>12/FA</t>
  </si>
  <si>
    <t>Barron, Mark</t>
  </si>
  <si>
    <t>12/1 (7)</t>
  </si>
  <si>
    <t>Beachum, Kelvin</t>
  </si>
  <si>
    <t>Bell, Joique</t>
  </si>
  <si>
    <t>Benjamin, Travis</t>
  </si>
  <si>
    <t>Bergstrom, Tony</t>
  </si>
  <si>
    <t>8. River City trades Lake Huron's 2nd and 4th round picks in 2012 to Phoenix for Beanie Wells</t>
  </si>
  <si>
    <t>7. Tokyo trades Tokyo's 3rd round pick in 2012 to Dallas for Matt Moore and Dallas' 8th round pick in 2012</t>
  </si>
  <si>
    <t>41. Dallas trades Jim Kleinsasser to River City for Lake Huron's 5th round pick in 2012</t>
  </si>
  <si>
    <t>10. Dallas trades Anthony Adams to Boulder for Will Svitek</t>
  </si>
  <si>
    <t>12. St. Paul trades Nick Barnett to Maple Grove for Evan Mathis and Maple Grove's 5th round pick in 2012</t>
  </si>
  <si>
    <t>45. Warren trades Robert Meachem and Warren's 9th round pick in 2012 to River City for Matt Light, River City's 8th and 9th round picks in 2012</t>
  </si>
  <si>
    <t>20. Dracut trades Vernon Carey to Blackburn for Blackburn's 6th round pick in 2012</t>
  </si>
  <si>
    <t xml:space="preserve">22. Blackburn trades Robert Geathers to Virginia for Parys Haralson </t>
  </si>
  <si>
    <t>24. Blackburn trades Michael Griffin and Blackburn's 3rd round pick in 2012 to London for Bart Scott and Abram Elam</t>
  </si>
  <si>
    <t>(Was Rochester)</t>
  </si>
  <si>
    <t>(Was Las Vegas)</t>
  </si>
  <si>
    <t>26. Dracut trades William Beatty to Virginia for Virginia's 4th round pick in 2012</t>
  </si>
  <si>
    <t xml:space="preserve">27. Michigan trades Doug Free to Maple Grove for Charlie Peprah </t>
  </si>
  <si>
    <t>11/1 (10)</t>
  </si>
  <si>
    <t>28. Vero trades their 1st round pick in 2012, Barry Cofield and Sean Lissemore to Virginia for Ndamokon Suh and Fred Robbins</t>
  </si>
  <si>
    <t>30. Warren trades their 2nd round pick in 2012 to Atlanta for Brandon LaFell and Michigan's 3rd round pick in 2012</t>
  </si>
  <si>
    <t>Tyke Wright</t>
  </si>
  <si>
    <t>2. Maple Grove trades Boulder's 1st round pick in 2012, David Hawthorne and Kyle Arrington to Phoenix for Asante Samuel, Chris Ivory and Phoenix's 4th round pick in 2012</t>
  </si>
  <si>
    <t>9. Atlanta trades Matt Schaub to Michigan for Michigan's 3rd and 6th round picks in 2012;</t>
  </si>
  <si>
    <t>Faulk, Kevin</t>
  </si>
  <si>
    <t>Gabbert, Blaine</t>
  </si>
  <si>
    <t>Gardner, Andrew</t>
  </si>
  <si>
    <t>Giordano, Matt</t>
  </si>
  <si>
    <t>Goodman, Andre'</t>
  </si>
  <si>
    <t>Goodman, Richard</t>
  </si>
  <si>
    <t>Gordon, Amon</t>
  </si>
  <si>
    <t>Gorrer, Danny</t>
  </si>
  <si>
    <t>Harris, DuJuan</t>
  </si>
  <si>
    <t>Harris, Dwayne</t>
  </si>
  <si>
    <t>5. Atlanta trades Tarrell Brown and Atlanta's 3rd round pick in 2012 to St. Paul for Broderick Bunkley</t>
  </si>
  <si>
    <t>Birthdate</t>
  </si>
  <si>
    <t>01/1 (22)</t>
  </si>
  <si>
    <t>05/1 (6)</t>
  </si>
  <si>
    <t>04/1 (22)</t>
  </si>
  <si>
    <t>Jones, Pacman</t>
  </si>
  <si>
    <t>Kaepernick, Colin</t>
  </si>
  <si>
    <t>Kafka, Mike</t>
  </si>
  <si>
    <t>Kapinos, Jeremy</t>
  </si>
  <si>
    <t>Linkenbach, Jeffrey</t>
  </si>
  <si>
    <t>Locker, Jake</t>
  </si>
  <si>
    <t>Losman, J.P.</t>
  </si>
  <si>
    <t>Marsh, Curtis</t>
  </si>
  <si>
    <t>Mayo, Jerod</t>
  </si>
  <si>
    <t>McCown, Josh</t>
  </si>
  <si>
    <t>McQuistan, Paul</t>
  </si>
  <si>
    <t>Mitchell, Jayme</t>
  </si>
  <si>
    <t>Molden, Antwaun</t>
  </si>
  <si>
    <t>13. Cave Creek trades Mark Sanchez, Evan Moore, and Santonio Holmes to Beach City for Roddy White, James Anderson and Beach City's 7th round pick in 2012</t>
  </si>
  <si>
    <t>14. Phoenix trades Jason Avant to Dallas for Tokyo's 3rd round pick in 2012</t>
  </si>
  <si>
    <t>15. Dallas trades Mark Anderson to Cave Creek for Ronald Bartell</t>
  </si>
  <si>
    <t>17. Blackburn trades Leon Hall and Blackburn's 1st round pick in 2012 to Maple Grove for Asante Samuel and Maple Grove's 1st round pick in 2012</t>
  </si>
  <si>
    <t>17. Michigan trades Chad Ochocinco to Warren for Mike Thomas</t>
  </si>
  <si>
    <t>16. Maple Grove trades Glenn Dorsey and Maple Grove's 3rd round pick in 2012 to Vero for Pierre Thomas and Vero's 2nd round pick in 2012</t>
  </si>
  <si>
    <t>18. Dracut trades Dracut's 1st round pick in 2012, Dracut's 4th round pick in 2012, Dracut's 5th round pick in 2012, Maple Grove's 8th round pick in 2012, and London's 9th round pick in 2012 for Curtis Lofton, Kareem Mackenzie, and Warren's 10th round pick in 2012</t>
  </si>
  <si>
    <t>19. Maple Grove Trades Phoenix's 4th round pick in 2012 to Tokyo for Martellus Bennett and Tokyo's 7th round pick in 2012</t>
  </si>
  <si>
    <t>Butch Shramek</t>
  </si>
  <si>
    <t>562-221-3925</t>
  </si>
  <si>
    <t>coachbutch02@msn.com</t>
  </si>
  <si>
    <t>(Was Cape Fear)</t>
  </si>
  <si>
    <t>Spears, Quinton</t>
  </si>
  <si>
    <t>Stanford, R.J.</t>
  </si>
  <si>
    <t>Stephens, Emmanuel</t>
  </si>
  <si>
    <t>Stocker, Luke</t>
  </si>
  <si>
    <t>Stuckey, Darrell</t>
  </si>
  <si>
    <t>Talley, Ronald</t>
  </si>
  <si>
    <t>Tate, Ben</t>
  </si>
  <si>
    <t>Taylor, Phillip</t>
  </si>
  <si>
    <t>11/1 (21)</t>
  </si>
  <si>
    <t>Tepper, Mike</t>
  </si>
  <si>
    <t>Tevaseu, Martin</t>
  </si>
  <si>
    <t>Trades from the 2012 Calendar Year</t>
  </si>
  <si>
    <t>Turner, Patrick</t>
  </si>
  <si>
    <t>Ugoh, Tony</t>
  </si>
  <si>
    <t>Unrein, Mitch</t>
  </si>
  <si>
    <t>Urbik, Kraig</t>
  </si>
  <si>
    <t>Vandervelde, Julian</t>
  </si>
  <si>
    <t>Vaughan, Josh</t>
  </si>
  <si>
    <t>Vereen, Shane</t>
  </si>
  <si>
    <t>Vincent, Keydrick</t>
  </si>
  <si>
    <t>Walls, Darrin</t>
  </si>
  <si>
    <t>Warner, Kurt</t>
  </si>
  <si>
    <t>Warren, Ty</t>
  </si>
  <si>
    <t>03/1 (13)</t>
  </si>
  <si>
    <t>Watkins, Danny</t>
  </si>
  <si>
    <t>11/1 (23)</t>
  </si>
  <si>
    <t>Watt, J.J.</t>
  </si>
  <si>
    <t>11/1 (11)</t>
  </si>
  <si>
    <t>Welch, Thomas</t>
  </si>
  <si>
    <t>Ann Arbor</t>
  </si>
  <si>
    <t>Avengers</t>
  </si>
  <si>
    <t>Bob Ojack</t>
  </si>
  <si>
    <t>928-202-4957</t>
  </si>
  <si>
    <t>a2apollos@aol.com</t>
  </si>
  <si>
    <t>(Was Philly)</t>
  </si>
  <si>
    <t>1. Atlanta trades Atlanta's 1st round pick in 2012 to Virginia for Alex Smith</t>
  </si>
  <si>
    <t>3. Dallas trades Reggie Wayne to Maple Grove for Kenny Britt</t>
  </si>
  <si>
    <t>4. Boulder trades Boulder's 3rd round pick in 2012 to Phoenix for Ryan Pickett</t>
  </si>
  <si>
    <t>6. Cave Creek trades Frank Gore, Aubrayo Franklin to Blackburn for Matt Hasselbeck and Quinten Jammer</t>
  </si>
  <si>
    <t>Conley, T.J.</t>
  </si>
  <si>
    <t>Costanzo, Blake</t>
  </si>
  <si>
    <t>Dalton, Andy</t>
  </si>
  <si>
    <t>Demps, Quintin</t>
  </si>
  <si>
    <t>Dotson, Demar</t>
  </si>
  <si>
    <t>Edwards, Armanti</t>
  </si>
  <si>
    <t>Evans, Fred</t>
  </si>
  <si>
    <t>Morgan, Mike</t>
  </si>
  <si>
    <t>Moss, Sinorice</t>
  </si>
  <si>
    <t>Moten, Adrian</t>
  </si>
  <si>
    <t>Mulligan, Matthew</t>
  </si>
  <si>
    <t>Murray, DeMarco</t>
  </si>
  <si>
    <t>Nagy, Bill</t>
  </si>
  <si>
    <t>Neal, Mike</t>
  </si>
  <si>
    <t>Nedney, Joe</t>
  </si>
  <si>
    <t>Neild, Chris</t>
  </si>
  <si>
    <t>Nelson, Jonathan</t>
  </si>
  <si>
    <t>Nevis, Drake</t>
  </si>
  <si>
    <t>Hauschka, Steven</t>
  </si>
  <si>
    <t>Hawkins, Lavelle</t>
  </si>
  <si>
    <t>Henery, Alex</t>
  </si>
  <si>
    <t>Henry, Chas</t>
  </si>
  <si>
    <t>Holliday, Trindon</t>
  </si>
  <si>
    <t>Hood, Roderick</t>
  </si>
  <si>
    <t>Owens, Montell</t>
  </si>
  <si>
    <t>Paea, Stephen</t>
  </si>
  <si>
    <t>Palmer, Michael</t>
  </si>
  <si>
    <t>Parker, Preston</t>
  </si>
  <si>
    <t>Parnell, Jermey</t>
  </si>
  <si>
    <t>Paulsen, Logan</t>
  </si>
  <si>
    <t>Paxson, Scott</t>
  </si>
  <si>
    <t>Paymah, Karl</t>
  </si>
  <si>
    <t>Paysinger, Spencer</t>
  </si>
  <si>
    <t>Peterson, Patrick</t>
  </si>
  <si>
    <t>11/1 (5)</t>
  </si>
  <si>
    <t>Petrus, Mitch</t>
  </si>
  <si>
    <t>Pettis, Austin</t>
  </si>
  <si>
    <t>Pinkston, Jason</t>
  </si>
  <si>
    <t>Pitoitua, Ropati</t>
  </si>
  <si>
    <t>Poppinga, Brady</t>
  </si>
  <si>
    <t>Porter, Joe</t>
  </si>
  <si>
    <t>Newton, Cam</t>
  </si>
  <si>
    <t>Novak, Nick</t>
  </si>
  <si>
    <t>Osgood, Kassim</t>
  </si>
  <si>
    <t>Palko, Tyler</t>
  </si>
  <si>
    <t>Patrick, Johnny</t>
  </si>
  <si>
    <t>Paul, Niles</t>
  </si>
  <si>
    <t>Peerman, Cedric</t>
  </si>
  <si>
    <t>Pilares, Kealoha</t>
  </si>
  <si>
    <t>Ponder, Christian</t>
  </si>
  <si>
    <t>Porter, Quinn</t>
  </si>
  <si>
    <t>Reece, Marcel</t>
  </si>
  <si>
    <t>Reed, Nick</t>
  </si>
  <si>
    <t>Rodgers, Jacquizz</t>
  </si>
  <si>
    <t>Romberg, Brett</t>
  </si>
  <si>
    <t>Scott, Da'Rel</t>
  </si>
  <si>
    <t>Shirley, Jason</t>
  </si>
  <si>
    <t>Shorts, Cecil</t>
  </si>
  <si>
    <t>Stallworth, Donte'</t>
  </si>
  <si>
    <t>Starks, Max</t>
  </si>
  <si>
    <t>Stephens-Howlin, LaRod</t>
  </si>
  <si>
    <t>Taylor, Tyrod</t>
  </si>
  <si>
    <t>White, Tracy</t>
  </si>
  <si>
    <t>Wilkerson, Muhammad</t>
  </si>
  <si>
    <t>Williams, Jason</t>
  </si>
  <si>
    <t>Williams, Thomas</t>
  </si>
  <si>
    <t>Wilson, Kris</t>
  </si>
  <si>
    <t>Yates, T.J.</t>
  </si>
  <si>
    <t>Zastudil, Dave</t>
  </si>
  <si>
    <t>Def-Primary</t>
  </si>
  <si>
    <t>Def-Secondary</t>
  </si>
  <si>
    <t>PassRush</t>
  </si>
  <si>
    <t>PassRush*</t>
  </si>
  <si>
    <t>RunBlock-Primary</t>
  </si>
  <si>
    <t>RunBlock-Secondary</t>
  </si>
  <si>
    <t>PassBlock</t>
  </si>
  <si>
    <t>(Was Syracuse)</t>
  </si>
  <si>
    <t>(Was Indiana)</t>
  </si>
  <si>
    <t>Beach City</t>
  </si>
  <si>
    <t>Bums</t>
  </si>
  <si>
    <t>Smith, D.J.</t>
  </si>
  <si>
    <t>Smith, Jimmy</t>
  </si>
  <si>
    <t>11/1 (27)</t>
  </si>
  <si>
    <t>Smith, Lee</t>
  </si>
  <si>
    <t>Smith, Malcolm</t>
  </si>
  <si>
    <t>Smith, Torrey</t>
  </si>
  <si>
    <t>Smith, Tyron</t>
  </si>
  <si>
    <t>11/1 (9)</t>
  </si>
  <si>
    <t>Smith, Willie</t>
  </si>
  <si>
    <t>Solder, Nate</t>
  </si>
  <si>
    <t>11/1 (17)</t>
  </si>
  <si>
    <t>So'oto, Vic</t>
  </si>
  <si>
    <t>Green, Eric</t>
  </si>
  <si>
    <t>Green, Jarvis</t>
  </si>
  <si>
    <t>Green, Virgil</t>
  </si>
  <si>
    <t>Hagg, Eric</t>
  </si>
  <si>
    <t>Hairston, Chris</t>
  </si>
  <si>
    <t>Hanie, Caleb</t>
  </si>
  <si>
    <t>Hardesty, Montario</t>
  </si>
  <si>
    <t>Harper, Jamie</t>
  </si>
  <si>
    <t>Harris, Brandon</t>
  </si>
  <si>
    <t>Harris, Christopher</t>
  </si>
  <si>
    <t>Hawkins, Andrew</t>
  </si>
  <si>
    <t>Thomas, Adalius</t>
  </si>
  <si>
    <t>Thomas, Daniel</t>
  </si>
  <si>
    <t>Thomas, Kevin</t>
  </si>
  <si>
    <t>Tonga, Manase</t>
  </si>
  <si>
    <t>Trahan, Patrick</t>
  </si>
  <si>
    <t>Trattou, Justin</t>
  </si>
  <si>
    <t>Trufant, Isaiah</t>
  </si>
  <si>
    <t>Hogue, Doug</t>
  </si>
  <si>
    <t>Hoomanawanui, Michael</t>
  </si>
  <si>
    <t>Housler, Rob</t>
  </si>
  <si>
    <t>Houston, Justin</t>
  </si>
  <si>
    <t>Hudson, Rodney</t>
  </si>
  <si>
    <t>Hughes, Brandon</t>
  </si>
  <si>
    <t>Hughes, Kevin</t>
  </si>
  <si>
    <t>Hunt, Phillip</t>
  </si>
  <si>
    <t>Hunter, Kendall</t>
  </si>
  <si>
    <t>Hurt, Maurice</t>
  </si>
  <si>
    <t>Hynoski, Henry</t>
  </si>
  <si>
    <t>Ijalana, Ben</t>
  </si>
  <si>
    <t>Ingram, Mark</t>
  </si>
  <si>
    <t>11/1 (28)</t>
  </si>
  <si>
    <t>Irving, Nate</t>
  </si>
  <si>
    <t>Jackson, Marlin</t>
  </si>
  <si>
    <t>05/1 (29)</t>
  </si>
  <si>
    <t>Jarrett, Jaiquawn</t>
  </si>
  <si>
    <t>West, Chastin</t>
  </si>
  <si>
    <t>White, LenDale</t>
  </si>
  <si>
    <t>11/1 (30)</t>
  </si>
  <si>
    <t>Williams, Aaron</t>
  </si>
  <si>
    <t>Williams, Damian</t>
  </si>
  <si>
    <t>Williams, Jacquian</t>
  </si>
  <si>
    <t>Williams, LaQuan</t>
  </si>
  <si>
    <t>Willis, Matt</t>
  </si>
  <si>
    <t>Willis, Ray</t>
  </si>
  <si>
    <t>Wilson, Jimmy</t>
  </si>
  <si>
    <t>Wilson, Martez</t>
  </si>
  <si>
    <t>Wilson, Tracy</t>
  </si>
  <si>
    <t>Wisniewski, Stefen</t>
  </si>
  <si>
    <t>Witherspoon, Brian</t>
  </si>
  <si>
    <t>Wright, Jason</t>
  </si>
  <si>
    <t>Wright, K.J.</t>
  </si>
  <si>
    <t>Wright, Shareece</t>
  </si>
  <si>
    <t>Young, Titus</t>
  </si>
  <si>
    <t>Young, Willie</t>
  </si>
  <si>
    <t>Ziemba, Lee</t>
  </si>
  <si>
    <t>Last</t>
  </si>
  <si>
    <t>TM</t>
  </si>
  <si>
    <t>Positions</t>
  </si>
  <si>
    <t>Abdullah, Hamza</t>
  </si>
  <si>
    <t>ARN</t>
  </si>
  <si>
    <t>Adams, Kyle</t>
  </si>
  <si>
    <t>SFN</t>
  </si>
  <si>
    <t>Allen, Armando</t>
  </si>
  <si>
    <t>Awasom, Adrian</t>
  </si>
  <si>
    <t>Bailey, Dan</t>
  </si>
  <si>
    <t>TE BB</t>
  </si>
  <si>
    <t>Beck, John</t>
  </si>
  <si>
    <t>Blackstock, Darryl</t>
  </si>
  <si>
    <t>Bosher, Matt</t>
  </si>
  <si>
    <t>Bulaga, Bryan</t>
  </si>
  <si>
    <t>Bulman, Tim</t>
  </si>
  <si>
    <t>Campbell, Tommie</t>
  </si>
  <si>
    <t>Meredith, Jamon</t>
  </si>
  <si>
    <t>Miles, Jeromy</t>
  </si>
  <si>
    <t>Miller, Brit</t>
  </si>
  <si>
    <t>Miller, Bruce</t>
  </si>
  <si>
    <t>Miller, Von</t>
  </si>
  <si>
    <t>11/1 (2)</t>
  </si>
  <si>
    <t>Moffitt, John</t>
  </si>
  <si>
    <t>Moore, Denarius</t>
  </si>
  <si>
    <t>Moore, Rahim</t>
  </si>
  <si>
    <t>Moore, Sterling</t>
  </si>
  <si>
    <t>Boone, Alex</t>
  </si>
  <si>
    <t>Bowers, Da'Quan</t>
  </si>
  <si>
    <t>Boyd, Jerome</t>
  </si>
  <si>
    <t>Bradfield, Cameron</t>
  </si>
  <si>
    <t>Braman, Bryan</t>
  </si>
  <si>
    <t>Brinkley, Curtis</t>
  </si>
  <si>
    <t>Briscoe, Dezmon</t>
  </si>
  <si>
    <t>Brock, Tramaine</t>
  </si>
  <si>
    <t>Brockel, Richie</t>
  </si>
  <si>
    <t>Brown, Jalil</t>
  </si>
  <si>
    <t>Brown, Patrick</t>
  </si>
  <si>
    <t>Newhouse, Marshall</t>
  </si>
  <si>
    <t>Newton, Derek</t>
  </si>
  <si>
    <t>Norwood, Jerious</t>
  </si>
  <si>
    <t>Norwood, Jordan</t>
  </si>
  <si>
    <t>O'Connell, Jake</t>
  </si>
  <si>
    <t>Odrick, Jared</t>
  </si>
  <si>
    <t>10/1 (28)</t>
  </si>
  <si>
    <t>Ogbonnaya, Chris</t>
  </si>
  <si>
    <t>Burress, Plaxico</t>
  </si>
  <si>
    <t>00/1 (8)</t>
  </si>
  <si>
    <t>Burton, Brandon</t>
  </si>
  <si>
    <t>Butler, Donald</t>
  </si>
  <si>
    <t>Caldwell, David</t>
  </si>
  <si>
    <t>Cannon, Marcus</t>
  </si>
  <si>
    <t>Carpenter, James</t>
  </si>
  <si>
    <t>11/1 (25)</t>
  </si>
  <si>
    <t>Carter, Bruce</t>
  </si>
  <si>
    <t>Carter, Chris</t>
  </si>
  <si>
    <t>Carter, David</t>
  </si>
  <si>
    <t>11/6</t>
  </si>
  <si>
    <t>Carter, Delone</t>
  </si>
  <si>
    <t>Carter, Quinton</t>
  </si>
  <si>
    <t>Casey, Jurrell</t>
  </si>
  <si>
    <t>Casillas, Jonathan</t>
  </si>
  <si>
    <t>Castonzo, Anthony</t>
  </si>
  <si>
    <t>11/1 (22)</t>
  </si>
  <si>
    <t>Potter, Zach</t>
  </si>
  <si>
    <t>Pouncey, Mike</t>
  </si>
  <si>
    <t>11/1 (15)</t>
  </si>
  <si>
    <t>Powell, Bilal</t>
  </si>
  <si>
    <t>Powell, Carlton</t>
  </si>
  <si>
    <t>Price, Brian</t>
  </si>
  <si>
    <t>Prosinski, Chris</t>
  </si>
  <si>
    <t>Quinn, Brady</t>
  </si>
  <si>
    <t>07/1 (22)</t>
  </si>
  <si>
    <t>Quinn, Robert</t>
  </si>
  <si>
    <t>11/1 (14)</t>
  </si>
  <si>
    <t>Rackley, Will</t>
  </si>
  <si>
    <t>Ramirez, Manny</t>
  </si>
  <si>
    <t>Raymond, Mistral</t>
  </si>
  <si>
    <t>Reed, Brooks</t>
  </si>
  <si>
    <t>Reid, Jah</t>
  </si>
  <si>
    <t>Reitz, Joe</t>
  </si>
  <si>
    <t>Rey, Vincent</t>
  </si>
  <si>
    <t>Ridley, Stevan</t>
  </si>
  <si>
    <t>Riley, Perry</t>
  </si>
  <si>
    <t>Rogers, Justin</t>
  </si>
  <si>
    <t>Rolle, Brian</t>
  </si>
  <si>
    <t>Roosevelt, Naaman</t>
  </si>
  <si>
    <t>Rouse, Aaron</t>
  </si>
  <si>
    <t>Royster, Evan</t>
  </si>
  <si>
    <t>Rucker, Chris</t>
  </si>
  <si>
    <t>Rudolph, Kyle</t>
  </si>
  <si>
    <t>07/1 (1)</t>
  </si>
  <si>
    <t>Rutland, Kevin</t>
  </si>
  <si>
    <t>Sampson, DeMarco</t>
  </si>
  <si>
    <t>Sanford, Brian</t>
  </si>
  <si>
    <t>Sanzenbacher, Dane</t>
  </si>
  <si>
    <t>Sash, Tyler</t>
  </si>
  <si>
    <t>Saunders, Weslye</t>
  </si>
  <si>
    <t>Schilling, Stephen</t>
  </si>
  <si>
    <t>Schlauderaff, Caleb</t>
  </si>
  <si>
    <t>Searcy, Da'Norris</t>
  </si>
  <si>
    <t>Session, Clint</t>
  </si>
  <si>
    <t>Sheard, Jabaal</t>
  </si>
  <si>
    <t>Sheffield, Cameron</t>
  </si>
  <si>
    <t>Sheppard, Kelvin</t>
  </si>
  <si>
    <t>Sheppard, Malcolm</t>
  </si>
  <si>
    <t>Sherels, Marcus</t>
  </si>
  <si>
    <t>Sherman, Anthony</t>
  </si>
  <si>
    <t>Sherman, Richard</t>
  </si>
  <si>
    <t>Sherrod, Derek</t>
  </si>
  <si>
    <t>11/1 (32)</t>
  </si>
  <si>
    <t>Sidbury, Lawrence</t>
  </si>
  <si>
    <t>Sims, Eugene</t>
  </si>
  <si>
    <t>Skrine, Buster</t>
  </si>
  <si>
    <t>Smith, Aaron</t>
  </si>
  <si>
    <t>Smith, Aldon</t>
  </si>
  <si>
    <t>11/1 (7)</t>
  </si>
  <si>
    <t>Gilchrist, Marcus</t>
  </si>
  <si>
    <t>Gomes, DeJon</t>
  </si>
  <si>
    <t>Gonzalez, Anthony</t>
  </si>
  <si>
    <t>07/1 (32)</t>
  </si>
  <si>
    <t>Gordy, Josh</t>
  </si>
  <si>
    <t>Gostkowski, Stephen</t>
  </si>
  <si>
    <t>Graham, Corey</t>
  </si>
  <si>
    <t>Green, A.J.</t>
  </si>
  <si>
    <t>11/1 (4)</t>
  </si>
  <si>
    <t>Cave Creek</t>
  </si>
  <si>
    <t>War Eagles</t>
  </si>
  <si>
    <t>Mark Long</t>
  </si>
  <si>
    <t>480-363-3167</t>
  </si>
  <si>
    <t>Hawkins, Chris</t>
  </si>
  <si>
    <t>Heard, Kellen</t>
  </si>
  <si>
    <t>Helu, Roy</t>
  </si>
  <si>
    <t>Herzlich, Mark</t>
  </si>
  <si>
    <t>Heyward, Cameron</t>
  </si>
  <si>
    <t>11/1 (31)</t>
  </si>
  <si>
    <t>Hill, Anthony</t>
  </si>
  <si>
    <t>Hixon, Domenik</t>
  </si>
  <si>
    <t>Dracut</t>
  </si>
  <si>
    <t>Vero</t>
  </si>
  <si>
    <t>Voodoo</t>
  </si>
  <si>
    <t>Jeanpierre, Lemuel</t>
  </si>
  <si>
    <t>Jefferson, A.J.</t>
  </si>
  <si>
    <t>Jennings, M.D.</t>
  </si>
  <si>
    <t>Johnson, Larry</t>
  </si>
  <si>
    <t>03/1 (27)</t>
  </si>
  <si>
    <t>Johnson, Marquis</t>
  </si>
  <si>
    <t>Johnson, Terrence</t>
  </si>
  <si>
    <t>Johnson, Tom</t>
  </si>
  <si>
    <t>Jones, Arthur</t>
  </si>
  <si>
    <t>Jones, Gregory</t>
  </si>
  <si>
    <t>Jones, Julio</t>
  </si>
  <si>
    <t>11/1 (6)</t>
  </si>
  <si>
    <t>Jordan, Cameron</t>
  </si>
  <si>
    <t>11/1 (24)</t>
  </si>
  <si>
    <t>Kearse, Frank</t>
  </si>
  <si>
    <t>Keiser, Thomas</t>
  </si>
  <si>
    <t>Kelce, Jason</t>
  </si>
  <si>
    <t>Kendricks, Lance</t>
  </si>
  <si>
    <t>Keo, Shiloh</t>
  </si>
  <si>
    <t>Kerley, Jeremy</t>
  </si>
  <si>
    <t>Kerrigan, Ryan</t>
  </si>
  <si>
    <t>11/1 (16)</t>
  </si>
  <si>
    <t>Kilgore, Daniel</t>
  </si>
  <si>
    <t>Klug, Karl</t>
  </si>
  <si>
    <t>Kowalski, Kevin</t>
  </si>
  <si>
    <t>Lefeged, Joe</t>
  </si>
  <si>
    <t>Leftwich, Byron</t>
  </si>
  <si>
    <t>03/1 (7)</t>
  </si>
  <si>
    <t>Leinart, Matt</t>
  </si>
  <si>
    <t>06/1 (10)</t>
  </si>
  <si>
    <t>Levingston, Lazarius</t>
  </si>
  <si>
    <t>Lewis, Dion</t>
  </si>
  <si>
    <t>Little, Greg</t>
  </si>
  <si>
    <t>Liuget, Corey</t>
  </si>
  <si>
    <t>11/1 (18)</t>
  </si>
  <si>
    <t>Lumpkin, Kregg</t>
  </si>
  <si>
    <t>Madu, Mossis</t>
  </si>
  <si>
    <t>Maneri, Steve</t>
  </si>
  <si>
    <t>Marecic, Owen</t>
  </si>
  <si>
    <t>Mastrud, Jeron</t>
  </si>
  <si>
    <t>Mathews, Ricardo</t>
  </si>
  <si>
    <t>Matthews, Casey</t>
  </si>
  <si>
    <t>Mattison, Bryan</t>
  </si>
  <si>
    <t>McCarthy, Colin</t>
  </si>
  <si>
    <t>McCarthy, Kyle</t>
  </si>
  <si>
    <t>McClain, Terrell</t>
  </si>
  <si>
    <t>McClellan, Albert</t>
  </si>
  <si>
    <t>McCown, Luke</t>
  </si>
  <si>
    <t>McCoy, Matt</t>
  </si>
  <si>
    <t>McDonald, Nick</t>
  </si>
  <si>
    <t>McIntyre, Garrett</t>
  </si>
  <si>
    <t>McPhee, Pernell</t>
  </si>
  <si>
    <t>Baxter, Colin</t>
  </si>
  <si>
    <t>Bell, Byron</t>
  </si>
  <si>
    <t>Bellore, Nick</t>
  </si>
  <si>
    <t>Berry, Aaron</t>
  </si>
  <si>
    <t>Bigby, Atari</t>
  </si>
  <si>
    <t>Bird, Bront</t>
  </si>
  <si>
    <t>Black, Ahmad</t>
  </si>
  <si>
    <t>11/5</t>
  </si>
  <si>
    <t>Bodden, Leigh</t>
  </si>
  <si>
    <t>Boling, Clint</t>
  </si>
  <si>
    <t>03/1 (19)</t>
  </si>
  <si>
    <t>09/1 (15)</t>
  </si>
  <si>
    <t>Quin, Glover</t>
  </si>
  <si>
    <t>Barwin, Connor</t>
  </si>
  <si>
    <t>McCain, Brice</t>
  </si>
  <si>
    <t>DeVan, Kyle</t>
  </si>
  <si>
    <t>Collie, Austin</t>
  </si>
  <si>
    <t>Brown, Donald</t>
  </si>
  <si>
    <t>09/1 (27)</t>
  </si>
  <si>
    <t>Muir, Daniel</t>
  </si>
  <si>
    <t>Powers, Jerraud</t>
  </si>
  <si>
    <t>Moala, Fili</t>
  </si>
  <si>
    <t>Brown, Sergio</t>
  </si>
  <si>
    <t>Brown, Vincent</t>
  </si>
  <si>
    <t>Browner, Brandon</t>
  </si>
  <si>
    <t>Browning, Bryant</t>
  </si>
  <si>
    <t>Bryant, Corbin</t>
  </si>
  <si>
    <t>Burgess, Derrick</t>
  </si>
  <si>
    <t>Burnett, Morgan</t>
  </si>
  <si>
    <t>Cox, Derek</t>
  </si>
  <si>
    <t>Jackson, Tyson</t>
  </si>
  <si>
    <t>09/1 (3)</t>
  </si>
  <si>
    <t>Magee, Alex</t>
  </si>
  <si>
    <t>Studebaker, Andy</t>
  </si>
  <si>
    <t>Belcher, Jovan</t>
  </si>
  <si>
    <t>Thomas, Donald</t>
  </si>
  <si>
    <t>Garner, Nate</t>
  </si>
  <si>
    <t>Sperry, Kory</t>
  </si>
  <si>
    <t>Hartline, Brian</t>
  </si>
  <si>
    <t>Hilliard, Lex</t>
  </si>
  <si>
    <t>Davis, Vontae</t>
  </si>
  <si>
    <t>09/1 (25)</t>
  </si>
  <si>
    <t>Smith, Sean</t>
  </si>
  <si>
    <t>Wake, Cameron</t>
  </si>
  <si>
    <t>Walden, Erik</t>
  </si>
  <si>
    <t>Edelman, Julian</t>
  </si>
  <si>
    <t>Vollmer, Sebastian</t>
  </si>
  <si>
    <t>Wendell, Ryan</t>
  </si>
  <si>
    <t>Pryor, Myron</t>
  </si>
  <si>
    <t>Chandler, Scott</t>
  </si>
  <si>
    <t>Chekwa, Chimdi</t>
  </si>
  <si>
    <t>Chick, John</t>
  </si>
  <si>
    <t>Chung, Patrick</t>
  </si>
  <si>
    <t>Clark, Jeremy</t>
  </si>
  <si>
    <t>Clay, Charles</t>
  </si>
  <si>
    <t>Clayborn, Adrian</t>
  </si>
  <si>
    <t>11/1 (20)</t>
  </si>
  <si>
    <t>Clayton, Zach</t>
  </si>
  <si>
    <t>Clutts, Tyler</t>
  </si>
  <si>
    <t>Cobb, Randall</t>
  </si>
  <si>
    <t>Cochart, Colin</t>
  </si>
  <si>
    <t>Coles, Laveranues</t>
  </si>
  <si>
    <t>Collins, Jed</t>
  </si>
  <si>
    <t>Collins, Nate</t>
  </si>
  <si>
    <t>Conte, Chris</t>
  </si>
  <si>
    <t>Cook, Erik</t>
  </si>
  <si>
    <t>Cordle, Jim</t>
  </si>
  <si>
    <t>Crabtree, Tom</t>
  </si>
  <si>
    <t>Cruz, Victor</t>
  </si>
  <si>
    <t>Culliver, Chris</t>
  </si>
  <si>
    <t>Dareus, Marcell</t>
  </si>
  <si>
    <t>11/1 (3)</t>
  </si>
  <si>
    <t>Davis, Andra</t>
  </si>
  <si>
    <t>Dean, Larry</t>
  </si>
  <si>
    <t>DeCicco, Dom</t>
  </si>
  <si>
    <t>Dent, Akeem</t>
  </si>
  <si>
    <t>Dillard, Jarett</t>
  </si>
  <si>
    <t>D'Imperio, Ryan</t>
  </si>
  <si>
    <t>Dobbs, Demarcus</t>
  </si>
  <si>
    <t>Edds, A.J.</t>
  </si>
  <si>
    <t>Ellis, Kenrick</t>
  </si>
  <si>
    <t>Estes, John</t>
  </si>
  <si>
    <t>Fairley, Nick</t>
  </si>
  <si>
    <t>11/1 (13)</t>
  </si>
  <si>
    <t>Foster, Mason</t>
  </si>
  <si>
    <t>Fowler, Ryan</t>
  </si>
  <si>
    <t>Franklin, Orlando</t>
  </si>
  <si>
    <t>Franklin, Stephen</t>
  </si>
  <si>
    <t>Franks, Dominique</t>
  </si>
  <si>
    <t>Fua, Sione</t>
  </si>
  <si>
    <t>Fusco, Brandon</t>
  </si>
  <si>
    <t>Gachkar, Andrew</t>
  </si>
  <si>
    <t>Gaither, Jared</t>
  </si>
  <si>
    <t>07/5supp</t>
  </si>
  <si>
    <t>Gaitor, Anthony</t>
  </si>
  <si>
    <t>Galette, Junior</t>
  </si>
  <si>
    <t>Gamble, Darryl</t>
  </si>
  <si>
    <t>Gates, Clyde</t>
  </si>
  <si>
    <t>Geathers, Clifton</t>
  </si>
  <si>
    <t>Giacomini, Breno</t>
  </si>
  <si>
    <t>Gilbert, Marcus</t>
  </si>
  <si>
    <t>ILB</t>
  </si>
  <si>
    <t>Williams, Ricky</t>
  </si>
  <si>
    <t>99/1 (5)</t>
  </si>
  <si>
    <t>Gage, Justin</t>
  </si>
  <si>
    <t>Herrera, Anthony</t>
  </si>
  <si>
    <t>Hunter, Jason</t>
  </si>
  <si>
    <t>30. Philadelphia trades Thomas Jones, Chris Harris and Philadelphia's 5th round pick in '09 to Cave Creek for Gaines Adams, Cave Creek's 2nd round pick in '09 and Cave Creek's 6th round pick in '09.</t>
  </si>
  <si>
    <t>Cooper, Jon</t>
  </si>
  <si>
    <t xml:space="preserve">Boulder </t>
  </si>
  <si>
    <t>Flatirons</t>
  </si>
  <si>
    <t>Tony Pierskalla</t>
  </si>
  <si>
    <t>Beckum, Travis</t>
  </si>
  <si>
    <t>Nicks, Hakeem</t>
  </si>
  <si>
    <t>09/1 (29)</t>
  </si>
  <si>
    <t>Ware, Danny</t>
  </si>
  <si>
    <t>Goff, Jonathan</t>
  </si>
  <si>
    <t>Maclin, Jeremy</t>
  </si>
  <si>
    <t>09/1 (19)</t>
  </si>
  <si>
    <t>McCoy, LeSean</t>
  </si>
  <si>
    <t>Dunlap, King</t>
  </si>
  <si>
    <t>Buckley, Eldra</t>
  </si>
  <si>
    <t>Fokou, Moise</t>
  </si>
  <si>
    <t>Harris, Macho</t>
  </si>
  <si>
    <t>Gibson, Brandon</t>
  </si>
  <si>
    <t>Smith, Jason</t>
  </si>
  <si>
    <t>09/1 (2)</t>
  </si>
  <si>
    <t>Amendola, Danny</t>
  </si>
  <si>
    <t>Laurinaitis, James</t>
  </si>
  <si>
    <t>Grant, Larry</t>
  </si>
  <si>
    <t>King, Justin</t>
  </si>
  <si>
    <t xml:space="preserve">50. Bowling Green trades Gary Guyton, Haruki Nakamura and Bowling Green's 3rd round pick in 2012 to Cape Fear for Keith Rivers and Orlando Scandrick </t>
  </si>
  <si>
    <t>52. Dallas trades Derek Hagan, Kevin Matthews and Dallas' 2nd round pick in 2012 to Vero for Nate Washington and Joe Berger</t>
  </si>
  <si>
    <t>Abdul-Quddus, Isa</t>
  </si>
  <si>
    <t>11/FA</t>
  </si>
  <si>
    <t>Abiamiri, Victor</t>
  </si>
  <si>
    <t>Acho, Sam</t>
  </si>
  <si>
    <t>11/4</t>
  </si>
  <si>
    <t>Addison, Mario</t>
  </si>
  <si>
    <t>Ajirotutu, Seyi</t>
  </si>
  <si>
    <t>Albright, Alex</t>
  </si>
  <si>
    <t>Alexander, Gerald</t>
  </si>
  <si>
    <t>Alexander, Mister</t>
  </si>
  <si>
    <t>Allen, Anthony</t>
  </si>
  <si>
    <t>11/7</t>
  </si>
  <si>
    <t>Allen, Cortez</t>
  </si>
  <si>
    <t>Amukamara, Prince</t>
  </si>
  <si>
    <t>11/1 (19)</t>
  </si>
  <si>
    <t>Asante, Larry</t>
  </si>
  <si>
    <t>Austin, Terrence</t>
  </si>
  <si>
    <t>Ayers, Akeem</t>
  </si>
  <si>
    <t>11/2</t>
  </si>
  <si>
    <t>Bailey, Allen</t>
  </si>
  <si>
    <t>11/3</t>
  </si>
  <si>
    <t>Baldwin, Doug</t>
  </si>
  <si>
    <t>11/1 (26)</t>
  </si>
  <si>
    <t>Ballard, Christian</t>
  </si>
  <si>
    <t>Ballard, Jake</t>
  </si>
  <si>
    <t>Barden, Ramses</t>
  </si>
  <si>
    <t>Barksdale, Joe</t>
  </si>
  <si>
    <t>Barrett, Josh</t>
  </si>
  <si>
    <t>Batten, Danny</t>
  </si>
  <si>
    <t>Cushing, Brian</t>
  </si>
  <si>
    <t>McBath, Darcel</t>
  </si>
  <si>
    <t>Caldwell, Antoine</t>
  </si>
  <si>
    <t>Foster, Arian</t>
  </si>
  <si>
    <t>Lacey, Jacob</t>
  </si>
  <si>
    <t>Britton, Eben</t>
  </si>
  <si>
    <t>Monroe, Eugene</t>
  </si>
  <si>
    <t>09/1 (8)</t>
  </si>
  <si>
    <t>Miller, Zachary</t>
  </si>
  <si>
    <t>Thomas, Mike</t>
  </si>
  <si>
    <t>Jennings, Rashad</t>
  </si>
  <si>
    <t>Knighton, Terrance</t>
  </si>
  <si>
    <t>Harris, David</t>
  </si>
  <si>
    <t>Revis, Darrelle</t>
  </si>
  <si>
    <t>Smith, Eric</t>
  </si>
  <si>
    <t>Bradshaw, Ahmad</t>
  </si>
  <si>
    <t>Boss, Kevin</t>
  </si>
  <si>
    <r>
      <t>10. Rochester trades its 2</t>
    </r>
    <r>
      <rPr>
        <vertAlign val="superscript"/>
        <sz val="12"/>
        <rFont val="Calibri"/>
        <family val="2"/>
      </rPr>
      <t>nd</t>
    </r>
    <r>
      <rPr>
        <sz val="12"/>
        <rFont val="Calibri"/>
        <family val="2"/>
      </rPr>
      <t xml:space="preserve"> in '09 to Minn for Reggie Hayward</t>
    </r>
  </si>
  <si>
    <r>
      <t>11. Virginia trades Rock Cartwright to Philadelphia for a 5</t>
    </r>
    <r>
      <rPr>
        <vertAlign val="superscript"/>
        <sz val="12"/>
        <rFont val="Calibri"/>
        <family val="2"/>
      </rPr>
      <t>th</t>
    </r>
    <r>
      <rPr>
        <sz val="12"/>
        <rFont val="Calibri"/>
        <family val="2"/>
      </rPr>
      <t xml:space="preserve"> round pick in '09</t>
    </r>
  </si>
  <si>
    <r>
      <t>2. Las Vegas trades its 5</t>
    </r>
    <r>
      <rPr>
        <vertAlign val="superscript"/>
        <sz val="12"/>
        <rFont val="Calibri"/>
        <family val="2"/>
      </rPr>
      <t>th</t>
    </r>
    <r>
      <rPr>
        <sz val="12"/>
        <rFont val="Calibri"/>
        <family val="2"/>
      </rPr>
      <t xml:space="preserve"> in '09 to SAC for OLB Morlin Greenwood</t>
    </r>
  </si>
  <si>
    <t>Sims-Walker, Mike</t>
  </si>
  <si>
    <t>Ninkovich, Rob</t>
  </si>
  <si>
    <t>Butler, Darius</t>
  </si>
  <si>
    <t>Slauson, Matt</t>
  </si>
  <si>
    <t>Clowney, David</t>
  </si>
  <si>
    <t>Greene, Shonn</t>
  </si>
  <si>
    <t>Woodhead, Danny</t>
  </si>
  <si>
    <t>Westerman, Jamaal</t>
  </si>
  <si>
    <t>Murphy, Louis</t>
  </si>
  <si>
    <t>Heyward-Bey, Darrius</t>
  </si>
  <si>
    <t>09/1 (7)</t>
  </si>
  <si>
    <t>Shaughnessy, Matt</t>
  </si>
  <si>
    <t>Mitchell, Mike</t>
  </si>
  <si>
    <t>Mendenhall, Rashard</t>
  </si>
  <si>
    <t>08/1 (23)</t>
  </si>
  <si>
    <t>Foster, Ramon</t>
  </si>
  <si>
    <t>Legursky, Doug</t>
  </si>
  <si>
    <t>Wallace, Mike</t>
  </si>
  <si>
    <t>Hood, Ziggy</t>
  </si>
  <si>
    <t>09/1 (32)</t>
  </si>
  <si>
    <t>Mundy, Ryan</t>
  </si>
  <si>
    <t>Lewis, Keenan</t>
  </si>
  <si>
    <t>Vasquez, Louis</t>
  </si>
  <si>
    <t>Dombrowski, Brandyn</t>
  </si>
  <si>
    <t>Martin, Vaughn</t>
  </si>
  <si>
    <t>Nwagbuo, Ogemdi</t>
  </si>
  <si>
    <t>English, Larry</t>
  </si>
  <si>
    <t>09/1 (16)</t>
  </si>
  <si>
    <t>Spillman, C.J.</t>
  </si>
  <si>
    <t>Cook, Jared</t>
  </si>
  <si>
    <t>Velasco, Fernando</t>
  </si>
  <si>
    <t>Britt, Kenny</t>
  </si>
  <si>
    <t>09/1 (30)</t>
  </si>
  <si>
    <t>Ringer, Javon</t>
  </si>
  <si>
    <t>Marks, Sen'Derrick</t>
  </si>
  <si>
    <t>McRath, Gerald</t>
  </si>
  <si>
    <t>McCourty, Jason</t>
  </si>
  <si>
    <t>Ogletree, Kevin</t>
  </si>
  <si>
    <t>Stafford, Matthew</t>
  </si>
  <si>
    <t>Hutchinson, Steve</t>
  </si>
  <si>
    <t>01/1 (17)</t>
  </si>
  <si>
    <t>Light, Matt</t>
  </si>
  <si>
    <t>01/7</t>
  </si>
  <si>
    <t>00/6</t>
  </si>
  <si>
    <t>Smith, Shaun</t>
  </si>
  <si>
    <t>Hanson, Joselio</t>
  </si>
  <si>
    <t>Pace, Calvin</t>
  </si>
  <si>
    <t>03/1 (18)</t>
  </si>
  <si>
    <t>Vilma, Jonathan</t>
  </si>
  <si>
    <t>04/1 (12)</t>
  </si>
  <si>
    <t>Scott, Bart</t>
  </si>
  <si>
    <t>24. Tokyo trades OT-Alex Barron to Big Grove for DE-Vonnie Holliday.</t>
  </si>
  <si>
    <t>Kampman, Aaron</t>
  </si>
  <si>
    <t>Adams, Anthony</t>
  </si>
  <si>
    <t>08/1 (21)</t>
  </si>
  <si>
    <t>08/1 (19)</t>
  </si>
  <si>
    <t>08/1 (13)</t>
  </si>
  <si>
    <t>08/7</t>
  </si>
  <si>
    <t>08/1 (22)</t>
  </si>
  <si>
    <t>08/1 (25)</t>
  </si>
  <si>
    <t>08/6</t>
  </si>
  <si>
    <t>07/1 (27)</t>
  </si>
  <si>
    <t>Guion, Letroy</t>
  </si>
  <si>
    <t>Brinkley, Jasper</t>
  </si>
  <si>
    <t>Onatolu, Kenny</t>
  </si>
  <si>
    <t>Allen, Asher</t>
  </si>
  <si>
    <t>Porter, Tracy</t>
  </si>
  <si>
    <t>Jenkins, Malcolm</t>
  </si>
  <si>
    <t>09/1 (14)</t>
  </si>
  <si>
    <t>Manningham, Mario</t>
  </si>
  <si>
    <t>AVERAGE PASS/RUN DEFENSIVE CARD</t>
  </si>
  <si>
    <t>issued for a combined rating of 23 or better but less than 27 (&gt;=23 &amp; &lt;27)</t>
  </si>
  <si>
    <t>POOR PASS/RUN DEFENSIVE CARD</t>
  </si>
  <si>
    <t>issued for a combined rating of 20 or better but less than 23 (&gt;=20 &amp; &lt;23)</t>
  </si>
  <si>
    <t>VERY POOR PASS/RUN DEFENSIVE CARD</t>
  </si>
  <si>
    <t>issued for a combined rating of less than 20 (&lt;20)</t>
  </si>
  <si>
    <t>Defensive Card Rating Guide:</t>
  </si>
  <si>
    <t>59. Tokyo trades Domenik Hixon to Phoenix for Phoenix's 7th round pick in 2010</t>
  </si>
  <si>
    <t>Crabtree, Michael</t>
  </si>
  <si>
    <t>09/1 (10)</t>
  </si>
  <si>
    <t>Unger, Max</t>
  </si>
  <si>
    <t>Gibson, Mike</t>
  </si>
  <si>
    <t>Butler, Deon</t>
  </si>
  <si>
    <t>Curry, Aaron</t>
  </si>
  <si>
    <t>09/1 (4)</t>
  </si>
  <si>
    <t>Stroughter, Sammie</t>
  </si>
  <si>
    <t>Moore, Kyle</t>
  </si>
  <si>
    <t>Miller, Roy</t>
  </si>
  <si>
    <t>Orakpo, Brian</t>
  </si>
  <si>
    <t>09/1 (13)</t>
  </si>
  <si>
    <t>Jarmon, Jeremy</t>
  </si>
  <si>
    <t>Oher, Michael</t>
  </si>
  <si>
    <t>09/1 (23)</t>
  </si>
  <si>
    <t>Gooden, Tavares</t>
  </si>
  <si>
    <t>Kruger, Paul</t>
  </si>
  <si>
    <t>Ellerbe, Dannell</t>
  </si>
  <si>
    <t>Webb, Lardarius</t>
  </si>
  <si>
    <t>Williams, Cary</t>
  </si>
  <si>
    <t>Levitre, Andy</t>
  </si>
  <si>
    <t>Bell, Demetrius</t>
  </si>
  <si>
    <t>Stupar, Jonathan</t>
  </si>
  <si>
    <t>Wood, Eric</t>
  </si>
  <si>
    <t>09/1 (28)</t>
  </si>
  <si>
    <t>Byrd, Jairus</t>
  </si>
  <si>
    <t>Maybin, Aaron</t>
  </si>
  <si>
    <t>Harris, Nic</t>
  </si>
  <si>
    <t>Palmer, Ashlee</t>
  </si>
  <si>
    <t>Cook, Kyle</t>
  </si>
  <si>
    <t>Smith, Andre</t>
  </si>
  <si>
    <t>Scott, Bernard</t>
  </si>
  <si>
    <t>Maualuga, Rey</t>
  </si>
  <si>
    <t>Rivers, Keith</t>
  </si>
  <si>
    <t>08/1 (9)</t>
  </si>
  <si>
    <t>Trent, Morgan</t>
  </si>
  <si>
    <t>Mack, Alex</t>
  </si>
  <si>
    <t>09/1 (21)</t>
  </si>
  <si>
    <t>Massaquoi, Mohamed</t>
  </si>
  <si>
    <t>Moore, Evan</t>
  </si>
  <si>
    <t>Schaefering, Brian</t>
  </si>
  <si>
    <t>Benard, Marcus</t>
  </si>
  <si>
    <t>Maiava, Kaluka</t>
  </si>
  <si>
    <t>Moreno, Knowshon</t>
  </si>
  <si>
    <t>09/1 (12)</t>
  </si>
  <si>
    <t>Olsen, Seth</t>
  </si>
  <si>
    <t>McBean, Ryan</t>
  </si>
  <si>
    <t>Ayers, Robert</t>
  </si>
  <si>
    <t>09/1 (18)</t>
  </si>
  <si>
    <t>Smith, Alphonso</t>
  </si>
  <si>
    <t>Beason, Jon</t>
  </si>
  <si>
    <t>Olsen, Greg</t>
  </si>
  <si>
    <t>Hall, Leon</t>
  </si>
  <si>
    <t>Thomas, Joe</t>
  </si>
  <si>
    <t>Spencer, Anthony</t>
  </si>
  <si>
    <t>37. Dracut trades Dracut's 6th round pick to New York Atlantics for New York Atlantic's 4th round pick in '10.</t>
  </si>
  <si>
    <t>31. Dracut trades Dracut's 2nd round pick in '09 to New York Atlantics for New York Atlantics 1st round pick in '10.</t>
  </si>
  <si>
    <t>Neal, Stephen</t>
  </si>
  <si>
    <t>OLB</t>
  </si>
  <si>
    <t>03/7</t>
  </si>
  <si>
    <t>TE</t>
  </si>
  <si>
    <t>Kelsay, Chris</t>
  </si>
  <si>
    <t>Williams, Kevin</t>
  </si>
  <si>
    <t>03/1 (9)</t>
  </si>
  <si>
    <t>Bironas, Rob</t>
  </si>
  <si>
    <t>Jackson, Lawrence</t>
  </si>
  <si>
    <t>Hawthorne, David</t>
  </si>
  <si>
    <t>Hayes, Geno</t>
  </si>
  <si>
    <t>Talib, Aqib</t>
  </si>
  <si>
    <t>Davis, Fred</t>
  </si>
  <si>
    <t>Clabo, Tyson</t>
  </si>
  <si>
    <t>Morrison, Kirk</t>
  </si>
  <si>
    <t>Ochocinco, Chad</t>
  </si>
  <si>
    <t>Washington, Leon</t>
  </si>
  <si>
    <t>Davis, Chauncey</t>
  </si>
  <si>
    <t>Shanle, Scott</t>
  </si>
  <si>
    <t>Corner, Reggie</t>
  </si>
  <si>
    <t>Wilson, Josh</t>
  </si>
  <si>
    <t>Jackson, Tarvaris</t>
  </si>
  <si>
    <t>Leonard, Brian</t>
  </si>
  <si>
    <t>Smith, Alex</t>
  </si>
  <si>
    <t>Ojinnaka, Quinn</t>
  </si>
  <si>
    <t>Douglas, Marques</t>
  </si>
  <si>
    <t>Mack, Elbert</t>
  </si>
  <si>
    <t>Sapp, Benny</t>
  </si>
  <si>
    <t>Wallace, Cody</t>
  </si>
  <si>
    <t>Moss, Jarvis</t>
  </si>
  <si>
    <t>07/1 (17)</t>
  </si>
  <si>
    <t>McDaniel, Tony</t>
  </si>
  <si>
    <t>Shockey, Jeremy</t>
  </si>
  <si>
    <t>02/1 (14)</t>
  </si>
  <si>
    <t>Williams, Bobbie</t>
  </si>
  <si>
    <t>Raiola, Dominic</t>
  </si>
  <si>
    <t>Manuwai, Vince</t>
  </si>
  <si>
    <t>05/1 (13)</t>
  </si>
  <si>
    <t>Avery, Donnie</t>
  </si>
  <si>
    <t>Fells, Daniel</t>
  </si>
  <si>
    <t>Long, Chris</t>
  </si>
  <si>
    <t>Chamberlain, Chris</t>
  </si>
  <si>
    <t>Rachal, Chilo</t>
  </si>
  <si>
    <t>Morgan, Josh</t>
  </si>
  <si>
    <t>Carlson, John</t>
  </si>
  <si>
    <t>Smith, Kevin</t>
  </si>
  <si>
    <t>Avril, Cliff</t>
  </si>
  <si>
    <t>Fluellen, Andre</t>
  </si>
  <si>
    <t>Sitton, Josh</t>
  </si>
  <si>
    <t>Nelson, Jordy</t>
  </si>
  <si>
    <t>08/5</t>
  </si>
  <si>
    <t>08/FA</t>
  </si>
  <si>
    <t>08/3</t>
  </si>
  <si>
    <t>08/1 (16)</t>
  </si>
  <si>
    <t>08/4</t>
  </si>
  <si>
    <t>08/2</t>
  </si>
  <si>
    <t>40. Vero Beach trades it's 13th round pick in '09 to Las Vegas for Las Vegas' 8th round pick in '10.</t>
  </si>
  <si>
    <t>08/1 (7)</t>
  </si>
  <si>
    <t>08/1 (31)</t>
  </si>
  <si>
    <t>01/2</t>
  </si>
  <si>
    <t>Clemons, Chris</t>
  </si>
  <si>
    <t>Brayton, Tyler</t>
  </si>
  <si>
    <t>issued for a combined rating of 30 or better (&gt;=30)</t>
  </si>
  <si>
    <t>GOOD PASS/RUN DEFENSIVE CARD</t>
  </si>
  <si>
    <t>issued for a combined rating of 27 or better but less than 30 (&gt;=27 &amp; &lt;30)</t>
  </si>
  <si>
    <t>Cassel, Matt</t>
  </si>
  <si>
    <t>Bullitt, Melvin</t>
  </si>
  <si>
    <t>Robison, Brian</t>
  </si>
  <si>
    <t>Scaife, Bo</t>
  </si>
  <si>
    <r>
      <t>4. Las Vegas trades Corey Webster, its 1</t>
    </r>
    <r>
      <rPr>
        <vertAlign val="superscript"/>
        <sz val="12"/>
        <rFont val="Calibri"/>
        <family val="2"/>
      </rPr>
      <t>st</t>
    </r>
    <r>
      <rPr>
        <sz val="12"/>
        <rFont val="Calibri"/>
        <family val="2"/>
      </rPr>
      <t xml:space="preserve"> and 4</t>
    </r>
    <r>
      <rPr>
        <vertAlign val="superscript"/>
        <sz val="12"/>
        <rFont val="Calibri"/>
        <family val="2"/>
      </rPr>
      <t>th</t>
    </r>
    <r>
      <rPr>
        <sz val="12"/>
        <rFont val="Calibri"/>
        <family val="2"/>
      </rPr>
      <t xml:space="preserve"> rounder in '09 to Miami for the #1 pick overall in '09</t>
    </r>
  </si>
  <si>
    <r>
      <t>8. Dracut (formerly Minn) trades Jabari Greer and their 9</t>
    </r>
    <r>
      <rPr>
        <vertAlign val="superscript"/>
        <sz val="12"/>
        <rFont val="Calibri"/>
        <family val="2"/>
      </rPr>
      <t>th</t>
    </r>
    <r>
      <rPr>
        <sz val="12"/>
        <rFont val="Calibri"/>
        <family val="2"/>
      </rPr>
      <t xml:space="preserve"> in '09 to Boulder (formerly SA) for Casey Rabach</t>
    </r>
  </si>
  <si>
    <r>
      <t>10. Las Vegas trades the 1</t>
    </r>
    <r>
      <rPr>
        <vertAlign val="superscript"/>
        <sz val="12"/>
        <rFont val="Calibri"/>
        <family val="2"/>
      </rPr>
      <t>st</t>
    </r>
    <r>
      <rPr>
        <sz val="12"/>
        <rFont val="Calibri"/>
        <family val="2"/>
      </rPr>
      <t xml:space="preserve"> overall pick in '09 and Duece McAlister to Hollywood for Brian Westbrook and Walter Jones</t>
    </r>
  </si>
  <si>
    <r>
      <t>11. Sac sends its 5</t>
    </r>
    <r>
      <rPr>
        <vertAlign val="superscript"/>
        <sz val="12"/>
        <rFont val="Calibri"/>
        <family val="2"/>
      </rPr>
      <t>th</t>
    </r>
    <r>
      <rPr>
        <sz val="12"/>
        <rFont val="Calibri"/>
        <family val="2"/>
      </rPr>
      <t xml:space="preserve"> round pick in '09 to Chicago for DE Anthony Weaver</t>
    </r>
  </si>
  <si>
    <r>
      <t>13. New York Atlantics trades 2</t>
    </r>
    <r>
      <rPr>
        <vertAlign val="superscript"/>
        <sz val="12"/>
        <rFont val="Calibri"/>
        <family val="2"/>
      </rPr>
      <t>nd</t>
    </r>
    <r>
      <rPr>
        <sz val="12"/>
        <rFont val="Calibri"/>
        <family val="2"/>
      </rPr>
      <t xml:space="preserve"> round pick in '09 to Sac for TE Tony Gonzalez</t>
    </r>
  </si>
  <si>
    <r>
      <t>14. Dracut trades Vincent Jackson, Larry Johnson, and 7</t>
    </r>
    <r>
      <rPr>
        <vertAlign val="superscript"/>
        <sz val="12"/>
        <rFont val="Calibri"/>
        <family val="2"/>
      </rPr>
      <t>th</t>
    </r>
    <r>
      <rPr>
        <sz val="12"/>
        <rFont val="Calibri"/>
        <family val="2"/>
      </rPr>
      <t xml:space="preserve"> rounder in '09 to Toronto for Aaron Rodgers</t>
    </r>
  </si>
  <si>
    <r>
      <t>15. Cave Creek trades Earnest Graham and 5</t>
    </r>
    <r>
      <rPr>
        <vertAlign val="superscript"/>
        <sz val="12"/>
        <rFont val="Calibri"/>
        <family val="2"/>
      </rPr>
      <t>th</t>
    </r>
    <r>
      <rPr>
        <sz val="12"/>
        <rFont val="Calibri"/>
        <family val="2"/>
      </rPr>
      <t xml:space="preserve"> round pick in '09 to Sac for Mo Morris</t>
    </r>
  </si>
  <si>
    <r>
      <t>19. Philadelphia trades Rock Cartwright to Virgina in return for Philadelphia's 5</t>
    </r>
    <r>
      <rPr>
        <vertAlign val="superscript"/>
        <sz val="12"/>
        <rFont val="Calibri"/>
        <family val="2"/>
      </rPr>
      <t>th</t>
    </r>
    <r>
      <rPr>
        <sz val="12"/>
        <rFont val="Calibri"/>
        <family val="2"/>
      </rPr>
      <t xml:space="preserve"> round pick in '09</t>
    </r>
  </si>
  <si>
    <t>Hampton, Casey</t>
  </si>
  <si>
    <t>01/1 (19)</t>
  </si>
  <si>
    <t>Hardwick, Nick</t>
  </si>
  <si>
    <t>04/5</t>
  </si>
  <si>
    <t>Barton, Eric</t>
  </si>
  <si>
    <t>Kalil, Ryan</t>
  </si>
  <si>
    <t>King, Jeff</t>
  </si>
  <si>
    <t>Tokyo</t>
  </si>
  <si>
    <t>Yokozunas</t>
  </si>
  <si>
    <t>Dennis Crowley</t>
  </si>
  <si>
    <t>seahawk10@gmail.com</t>
  </si>
  <si>
    <t>21. Dracut trades Lamont Jordan and Victor Abiamiri to Sacramento for Cave Creek's 5th Round Pick in 09, Ben Hartsock and Sacramaneto's 7th and 10th round picks in 09</t>
  </si>
  <si>
    <t>Brees, Drew</t>
  </si>
  <si>
    <t>Kolb, Kevin</t>
  </si>
  <si>
    <t>Forsett, Justin</t>
  </si>
  <si>
    <t>Flacco, Joe</t>
  </si>
  <si>
    <t>McClain, Jameel</t>
  </si>
  <si>
    <t>Zbikowski, Tom</t>
  </si>
  <si>
    <t>Posluszny, Paul</t>
  </si>
  <si>
    <t>McKelvin, Leodis</t>
  </si>
  <si>
    <t>Caldwell, Andre</t>
  </si>
  <si>
    <t>Sims, Pat</t>
  </si>
  <si>
    <t>Rubin, Ahtyba</t>
  </si>
  <si>
    <t>Clady, Ryan</t>
  </si>
  <si>
    <t>Royal, Eddie</t>
  </si>
  <si>
    <t>Hillis, Peyton</t>
  </si>
  <si>
    <t>25. Tokyo trades FS-Marvin White and QB-Shaun Hill to Vero Beach for FS-Eric Weddle.</t>
  </si>
  <si>
    <t>STARTING DEFENSE</t>
  </si>
  <si>
    <t>RATING</t>
  </si>
  <si>
    <t>3-4 RUN DEFENSE</t>
  </si>
  <si>
    <t>(DE+NT+DT)*1.0</t>
  </si>
  <si>
    <t>(OLB+OLB)*0.5</t>
  </si>
  <si>
    <t>(ILB+ILB)*0.75</t>
  </si>
  <si>
    <t>TOTAL</t>
  </si>
  <si>
    <t>3-4 PASS DEFENSE</t>
  </si>
  <si>
    <t>(CB+CB+FS+SS)*1.0</t>
  </si>
  <si>
    <t>(OLB+OLB)*0.50</t>
  </si>
  <si>
    <t>(ILB+ILB)*0.25</t>
  </si>
  <si>
    <t>4-3 RUN DEFENSE</t>
  </si>
  <si>
    <t>(DE+DT+DT+DE)*1.0</t>
  </si>
  <si>
    <t>(OLB+MLB+OLB)*0.5</t>
  </si>
  <si>
    <t>4-3 PASS DEFENSE</t>
  </si>
  <si>
    <t>Umenyiora, Osi</t>
  </si>
  <si>
    <t>Briggs, Lance</t>
  </si>
  <si>
    <t>Diggs, Na'il</t>
  </si>
  <si>
    <t>06/1 (8)</t>
  </si>
  <si>
    <t>Kleinsasser, Jim</t>
  </si>
  <si>
    <t>Haggan, Mario</t>
  </si>
  <si>
    <t>Whitner, Donte</t>
  </si>
  <si>
    <t>Moorman, Brian</t>
  </si>
  <si>
    <t>Gould, Robbie</t>
  </si>
  <si>
    <t>Clark, Danny</t>
  </si>
  <si>
    <t>Tinoisamoa, Pisa</t>
  </si>
  <si>
    <t>00/4</t>
  </si>
  <si>
    <t>99/5</t>
  </si>
  <si>
    <t>FB</t>
  </si>
  <si>
    <t>Johnson, Charles</t>
  </si>
  <si>
    <t>Torbor, Reggie</t>
  </si>
  <si>
    <t>Mare, Olindo</t>
  </si>
  <si>
    <t>Russell, JaMarcus</t>
  </si>
  <si>
    <t>Burleson, Nate</t>
  </si>
  <si>
    <t>Laws, Trevor</t>
  </si>
  <si>
    <t>Redman, Chris</t>
  </si>
  <si>
    <t>05/1 (1)</t>
  </si>
  <si>
    <t>Davis, Andre</t>
  </si>
  <si>
    <t>Fuller, Vincent</t>
  </si>
  <si>
    <t>Tahi, Naufahu</t>
  </si>
  <si>
    <t>Kuhn, John</t>
  </si>
  <si>
    <t>White, Chris</t>
  </si>
  <si>
    <t>Richardson, Jay</t>
  </si>
  <si>
    <t>Doughty, Reed</t>
  </si>
  <si>
    <t>Hanson, Jason</t>
  </si>
  <si>
    <t>Cox, Mike</t>
  </si>
  <si>
    <t>Grimes, Brent</t>
  </si>
  <si>
    <t>Kaeding, Nate</t>
  </si>
  <si>
    <t>Hightower, Tim</t>
  </si>
  <si>
    <t>Doucet, Early</t>
  </si>
  <si>
    <t>Campbell, Calais</t>
  </si>
  <si>
    <t>Lofton, Curtis</t>
  </si>
  <si>
    <t>Biermann, Kroy</t>
  </si>
  <si>
    <t>DeCoud, Thomas</t>
  </si>
  <si>
    <t>Feely, Jay</t>
  </si>
  <si>
    <t>Rice, Ray</t>
  </si>
  <si>
    <t>04/1 (32)</t>
  </si>
  <si>
    <t>05/1 (30)</t>
  </si>
  <si>
    <t>05/1 (28)</t>
  </si>
  <si>
    <t>Tillman, Charles</t>
  </si>
  <si>
    <t>Sensabaugh, Gerald</t>
  </si>
  <si>
    <t>Bethea, Antoine</t>
  </si>
  <si>
    <t>07/1 (7)</t>
  </si>
  <si>
    <t>07/7</t>
  </si>
  <si>
    <t>07/1 (2)</t>
  </si>
  <si>
    <t>07/1 (3)</t>
  </si>
  <si>
    <t>07/1 (5)</t>
  </si>
  <si>
    <t>07/1 (6)</t>
  </si>
  <si>
    <t>07/1 (9)</t>
  </si>
  <si>
    <t>07/1 (10)</t>
  </si>
  <si>
    <t>07/1 (11)</t>
  </si>
  <si>
    <t>Cole, Colin</t>
  </si>
  <si>
    <t>Colombo, Marc</t>
  </si>
  <si>
    <t>00/2</t>
  </si>
  <si>
    <t>LE</t>
  </si>
  <si>
    <t>MIA</t>
  </si>
  <si>
    <t>Starks, Randy</t>
  </si>
  <si>
    <t>04/3</t>
  </si>
  <si>
    <t>RE</t>
  </si>
  <si>
    <t>DT</t>
  </si>
  <si>
    <t>62. Michigan trades Dre Bly to Miami for Chris Crocker</t>
  </si>
  <si>
    <t>Longwell, Ryan</t>
  </si>
  <si>
    <t>Williams, DeAngelo</t>
  </si>
  <si>
    <t>Anderson, James</t>
  </si>
  <si>
    <t>Marshall, Richard</t>
  </si>
  <si>
    <t>Manning, Danieal</t>
  </si>
  <si>
    <t>Anderson, Mark</t>
  </si>
  <si>
    <t>Hester, Devin</t>
  </si>
  <si>
    <t>Peko, Domata</t>
  </si>
  <si>
    <t>Lawson, Manny</t>
  </si>
  <si>
    <t>Virginia</t>
  </si>
  <si>
    <t>Vipers</t>
  </si>
  <si>
    <t>Keith Moubray</t>
  </si>
  <si>
    <t>540-298-8439 / 540-246-4804</t>
  </si>
  <si>
    <t>kmoubray@aol.com</t>
  </si>
  <si>
    <t>Las Vegas</t>
  </si>
  <si>
    <t>Johnson, Tyrell</t>
  </si>
  <si>
    <t>Cooley, Chris</t>
  </si>
  <si>
    <t>Faneca, Alan</t>
  </si>
  <si>
    <t>98/1 (26)</t>
  </si>
  <si>
    <t>Diehl, David</t>
  </si>
  <si>
    <t>Tomlinson, LaDainian</t>
  </si>
  <si>
    <t>01/1 (5)</t>
  </si>
  <si>
    <t>28. Indiana trades Ryan Clark, and Indiana's 1st and 2nd round picks in '09 to Maple Grove for Eli Manning and Maple Grove's 3rd round pick.</t>
  </si>
  <si>
    <t>Owner</t>
  </si>
  <si>
    <t>Phone</t>
  </si>
  <si>
    <t>E-mail</t>
  </si>
  <si>
    <t>00/1 (9)</t>
  </si>
  <si>
    <t>Haggans, Clark</t>
  </si>
  <si>
    <t>Samuel, Asante</t>
  </si>
  <si>
    <t>Westbrook, Brian</t>
  </si>
  <si>
    <t>06/1 (25)</t>
  </si>
  <si>
    <t>Holmes, Santonio</t>
  </si>
  <si>
    <t>Dumervil, Elvis</t>
  </si>
  <si>
    <t>06/1 (13)</t>
  </si>
  <si>
    <t>Wimbley, Kamerion</t>
  </si>
  <si>
    <t>Howard, Thomas</t>
  </si>
  <si>
    <t>Trueblood, Jeremy</t>
  </si>
  <si>
    <t>Winston, Eric</t>
  </si>
  <si>
    <t>Dockett, Darnell</t>
  </si>
  <si>
    <t>Wilfork, Vince</t>
  </si>
  <si>
    <t>04/1 (21)</t>
  </si>
  <si>
    <t>Jones-Drew, Maurice</t>
  </si>
  <si>
    <t>Keisel, Brett</t>
  </si>
  <si>
    <t>Bell, Jacob</t>
  </si>
  <si>
    <t>Williams, Pat</t>
  </si>
  <si>
    <t>Mikell, Quintin</t>
  </si>
  <si>
    <t>Hayes, William</t>
  </si>
  <si>
    <t>Branch, Deion</t>
  </si>
  <si>
    <t>04/6</t>
  </si>
  <si>
    <t>Hill, Shaun</t>
  </si>
  <si>
    <t>43. Cave Creek trades Nail Diggs, Kenneth Darby to Philadelphia for Antwan Applewhite, Patrick Lee and Philadelphia's 7th round pick in 2012</t>
  </si>
  <si>
    <t>41. Virginia trades Heath Evans to Las Vegas for Las Vegas's 8th round pick in 2012</t>
  </si>
  <si>
    <t>42. Cape Fear sends John Greco to Virginia for Fred Taylor</t>
  </si>
  <si>
    <t>11. Dracut trades Patrick Kerney and Clark Haggans to Boulder for Keith Brookings, Boulder's 5th round and 8th round picks in 2010</t>
  </si>
  <si>
    <t>Vero Beach</t>
  </si>
  <si>
    <t>Frye, Charlie</t>
  </si>
  <si>
    <t>Gaffney, Jabar</t>
  </si>
  <si>
    <t>Parrish, Roscoe</t>
  </si>
  <si>
    <t>Koets, Adam</t>
  </si>
  <si>
    <t>Landri, Derek</t>
  </si>
  <si>
    <t>Edwards, Ron</t>
  </si>
  <si>
    <t>Jacobs, Brandon</t>
  </si>
  <si>
    <t>Tuck, Justin</t>
  </si>
  <si>
    <t>Webster, Corey</t>
  </si>
  <si>
    <t>Herremans, Todd</t>
  </si>
  <si>
    <t>Stokley, Brandon</t>
  </si>
  <si>
    <t>99/4</t>
  </si>
  <si>
    <t>Colledge, Daryn</t>
  </si>
  <si>
    <t>Peppers, Julius</t>
  </si>
  <si>
    <t>02/1 (2)</t>
  </si>
  <si>
    <t>Baker, Chris</t>
  </si>
  <si>
    <t>Bryant, Red</t>
  </si>
  <si>
    <t>Nelson, Reggie</t>
  </si>
  <si>
    <t>07/1 (21)</t>
  </si>
  <si>
    <t>Smith, Anthony</t>
  </si>
  <si>
    <t>Koch, Sam</t>
  </si>
  <si>
    <t>McIntyre, Corey</t>
  </si>
  <si>
    <t>05/1 (24)</t>
  </si>
  <si>
    <t>04/1 (4)</t>
  </si>
  <si>
    <t>Grant, Deon</t>
  </si>
  <si>
    <t>Phillips, Jermaine</t>
  </si>
  <si>
    <t>02/5</t>
  </si>
  <si>
    <t>07/1 (14)</t>
  </si>
  <si>
    <t>07/1 (15)</t>
  </si>
  <si>
    <t>07/1 (18)</t>
  </si>
  <si>
    <t>07/1 (19)</t>
  </si>
  <si>
    <t>Black, Quincy</t>
  </si>
  <si>
    <t>Jackson, Tanard</t>
  </si>
  <si>
    <t>Harris, Leroy</t>
  </si>
  <si>
    <t>Griffin, Michael</t>
  </si>
  <si>
    <t>Fletcher, London</t>
  </si>
  <si>
    <t>Landry, LaRon</t>
  </si>
  <si>
    <t>Staley, Joe</t>
  </si>
  <si>
    <t>Rocca, Sav</t>
  </si>
  <si>
    <t>Olshansky, Igor</t>
  </si>
  <si>
    <t>Hartsock, Ben</t>
  </si>
  <si>
    <t>Royal, Robert</t>
  </si>
  <si>
    <t>Witherspoon, Will</t>
  </si>
  <si>
    <t>Sullivan, John</t>
  </si>
  <si>
    <t>Henderson, Erin</t>
  </si>
  <si>
    <t>08/1 (10)</t>
  </si>
  <si>
    <t>08/1 (30)</t>
  </si>
  <si>
    <t>08/1 (4)</t>
  </si>
  <si>
    <t>08/1 (27)</t>
  </si>
  <si>
    <t>08/1 (24)</t>
  </si>
  <si>
    <t>Bowens, David</t>
  </si>
  <si>
    <t>McGahee, Willis</t>
  </si>
  <si>
    <t>03/1 (23)</t>
  </si>
  <si>
    <t>01/FA</t>
  </si>
  <si>
    <t>Leach, Vonta</t>
  </si>
  <si>
    <t>Goodwin, Jonathan</t>
  </si>
  <si>
    <t>Jammer, Quentin</t>
  </si>
  <si>
    <t>02/1 (5)</t>
  </si>
  <si>
    <t>Mason, Derrick</t>
  </si>
  <si>
    <t>Schaub, Matt</t>
  </si>
  <si>
    <t>Jones, James</t>
  </si>
  <si>
    <t>35. Tokyo trades WR-Marvin Harrison to River City for River City's 3rd round pick in '09.</t>
  </si>
  <si>
    <t>Taylor, Jason</t>
  </si>
  <si>
    <t>Austin, Miles</t>
  </si>
  <si>
    <t>Coleman, Kenyon</t>
  </si>
  <si>
    <t>Williams, Kyle</t>
  </si>
  <si>
    <t>Wright, Mike</t>
  </si>
  <si>
    <t>Franklin, Aubrayo</t>
  </si>
  <si>
    <t>Urlacher, Brian</t>
  </si>
  <si>
    <t>02/1 (9)</t>
  </si>
  <si>
    <t>Rogers, Shaun</t>
  </si>
  <si>
    <t>Fujita, Scott</t>
  </si>
  <si>
    <t>Smith, Will</t>
  </si>
  <si>
    <t>04/1 (18)</t>
  </si>
  <si>
    <t>Gamble, Chris</t>
  </si>
  <si>
    <t>Collins, Kerry</t>
  </si>
  <si>
    <t>04/1 (7)</t>
  </si>
  <si>
    <t>Barnett, Nick</t>
  </si>
  <si>
    <t>03/1 (29)</t>
  </si>
  <si>
    <t>James, Bradie</t>
  </si>
  <si>
    <t>Clark, Ryan</t>
  </si>
  <si>
    <t>Merriman, Shawne</t>
  </si>
  <si>
    <t>Sanders, Bob</t>
  </si>
  <si>
    <t>Miller, Heath</t>
  </si>
  <si>
    <t>Essex, Trai</t>
  </si>
  <si>
    <t>Leber, Ben</t>
  </si>
  <si>
    <t>Banta-Cain, Tully</t>
  </si>
  <si>
    <t>06/1 (19)</t>
  </si>
  <si>
    <t>Cromartie, Antonio</t>
  </si>
  <si>
    <t>Edwards, Ray</t>
  </si>
  <si>
    <t>06/1 (3)</t>
  </si>
  <si>
    <t>06/1 (14)</t>
  </si>
  <si>
    <t>Bunkley, Brodrick</t>
  </si>
  <si>
    <t>06/1 (28)</t>
  </si>
  <si>
    <t>Manning, Peyton</t>
  </si>
  <si>
    <t>98/1 (1)</t>
  </si>
  <si>
    <t>QB</t>
  </si>
  <si>
    <t>Brooking, Keith</t>
  </si>
  <si>
    <t>Barber, Ronde</t>
  </si>
  <si>
    <t>Hope, Chris</t>
  </si>
  <si>
    <t>Gonzalez, Tony</t>
  </si>
  <si>
    <t>97/1 (13)</t>
  </si>
  <si>
    <t>Hawk, A.J.</t>
  </si>
  <si>
    <t>McFadden, Bryant</t>
  </si>
  <si>
    <t>Sproles, Darren</t>
  </si>
  <si>
    <t>Castillo, Luis</t>
  </si>
  <si>
    <t>04/2</t>
  </si>
  <si>
    <t>Jenkins, Cullen</t>
  </si>
  <si>
    <t>Dansby, Karlos</t>
  </si>
  <si>
    <t>Ayodele, Akin</t>
  </si>
  <si>
    <t>Chillar, Brandon</t>
  </si>
  <si>
    <t>Brown, Jammal</t>
  </si>
  <si>
    <t>Henderson, Devery</t>
  </si>
  <si>
    <t>Breaston, Steve</t>
  </si>
  <si>
    <t>Brown, Levi</t>
  </si>
  <si>
    <t>Sendlein, Lyle</t>
  </si>
  <si>
    <t>Backus, Jeff</t>
  </si>
  <si>
    <t>01/1 (18)</t>
  </si>
  <si>
    <t>Smith, Justin</t>
  </si>
  <si>
    <t>01/1 (4)</t>
  </si>
  <si>
    <t>Cotchery, Jerricho</t>
  </si>
  <si>
    <t>Mathis, Rashean</t>
  </si>
  <si>
    <t>04/1 (19)</t>
  </si>
  <si>
    <t>Hadnot, Rex</t>
  </si>
  <si>
    <t>Waters, Brian</t>
  </si>
  <si>
    <t>Goldson, Dashon</t>
  </si>
  <si>
    <t>Mebane, Brandon</t>
  </si>
  <si>
    <t>Berrian, Bernard</t>
  </si>
  <si>
    <t>Edwards, Trent</t>
  </si>
  <si>
    <t>Smith, Daryl</t>
  </si>
  <si>
    <t>Scobee, Josh</t>
  </si>
  <si>
    <t>Scott, Bryan</t>
  </si>
  <si>
    <t>Scott, Darell</t>
  </si>
  <si>
    <t>Crumpler, Alge</t>
  </si>
  <si>
    <t>01/5</t>
  </si>
  <si>
    <t>Saturday, Jeff</t>
  </si>
  <si>
    <t>Gallery, Robert</t>
  </si>
  <si>
    <t>04/1 (2)</t>
  </si>
  <si>
    <t>Player</t>
  </si>
  <si>
    <t>NFL Draft</t>
  </si>
  <si>
    <t>Richardson, Tony</t>
  </si>
  <si>
    <t>Johnson, Chris</t>
  </si>
  <si>
    <t>Baas, David</t>
  </si>
  <si>
    <t>Gore, Frank</t>
  </si>
  <si>
    <t>Dawson, Phil</t>
  </si>
  <si>
    <t>Smith, Antonio</t>
  </si>
  <si>
    <t>08/1 (3)</t>
  </si>
  <si>
    <t>08/1 (18)</t>
  </si>
  <si>
    <t>McMichael, Randy</t>
  </si>
  <si>
    <t>Benson, Cedric</t>
  </si>
  <si>
    <t>Davis, Rashied</t>
  </si>
  <si>
    <t>Smith, Steve</t>
  </si>
  <si>
    <t>3. Sac sends OLB Jarret Johnson and SS Bernard Pollard to NY for QB Jamarcus Russell</t>
  </si>
  <si>
    <t>5. Dracut (formerly Minn) trades Ryan Pickett to Las Vegas for Tyler Brayton</t>
  </si>
  <si>
    <t>Cole, Trent</t>
  </si>
  <si>
    <t>Patterson, Mike</t>
  </si>
  <si>
    <t>Barron, Alex</t>
  </si>
  <si>
    <t>36. Hattiesburg trades QB Matt Leinart to Cave Creek for Cave Creek's 3rd round pick in '10.</t>
  </si>
  <si>
    <t>27. River City trades Stephen Bowen, Richard Marshall and their 1st round pick in '09 to Virginia for Nick Harper, Chris Canty and Javon Walker.</t>
  </si>
  <si>
    <t>6. Minnesota trades Jordon Dizon, Tanard Jackson, and Darren McFadden to Maple Grove for Jarret Johnson, Renaldo Hill, and Davin Joseph</t>
  </si>
  <si>
    <t>Watson, Ben</t>
  </si>
  <si>
    <t>Crowder, Channing</t>
  </si>
  <si>
    <t>Roth, Matt</t>
  </si>
  <si>
    <t>Mankins, Logan</t>
  </si>
  <si>
    <t>Palmer, Carson</t>
  </si>
  <si>
    <t>03/1 (1)</t>
  </si>
  <si>
    <t>Thomas, Bryan</t>
  </si>
  <si>
    <t>02/1 (22)</t>
  </si>
  <si>
    <t>Cesaire, Jacques</t>
  </si>
  <si>
    <t>Cody, Shaun</t>
  </si>
  <si>
    <t>Maroney, Laurence</t>
  </si>
  <si>
    <t>06/1 (21)</t>
  </si>
  <si>
    <t>Martin, David</t>
  </si>
  <si>
    <t>Masthay, Tim</t>
  </si>
  <si>
    <t>EXCELLENT PASS/RUN DEFENSIVE CARD</t>
  </si>
  <si>
    <t>7. Cave Creek trades Kerry Rhodes, Aaron Ross, Nate Clements, Clint Session, and Maurice Morris to Hattiesberg for Lance Briggs, Ronald Bartell, Chris Kluwe, and Davone Bess</t>
  </si>
  <si>
    <t>McLendon, Steve</t>
  </si>
  <si>
    <t>Melton, Henry</t>
  </si>
  <si>
    <t>Mesko, Zoltan</t>
  </si>
  <si>
    <t>Miller, Nick</t>
  </si>
  <si>
    <t>Milloy, Lawyer</t>
  </si>
  <si>
    <t>Mincey, Jeremy</t>
  </si>
  <si>
    <t>Misi, Koa</t>
  </si>
  <si>
    <t>Mitchell, Earl</t>
  </si>
  <si>
    <t>Mitchell, Marvin</t>
  </si>
  <si>
    <t>Moats, Arthur</t>
  </si>
  <si>
    <t>Moeaki, Tony</t>
  </si>
  <si>
    <t>Montgomery, Will</t>
  </si>
  <si>
    <t>Moore, Mewelde</t>
  </si>
  <si>
    <t>Moore, William</t>
  </si>
  <si>
    <t>Morgan, Derrick</t>
  </si>
  <si>
    <t>10/1 (16)</t>
  </si>
  <si>
    <t>Morris, Chris</t>
  </si>
  <si>
    <t>Morris, Sammy</t>
  </si>
  <si>
    <t>Moses, Quentin</t>
  </si>
  <si>
    <t>Muckelroy, Roddrick</t>
  </si>
  <si>
    <t>Murphy, Jerome</t>
  </si>
  <si>
    <t>Myers, Brandon</t>
  </si>
  <si>
    <t>Naanee, Legedu</t>
  </si>
  <si>
    <t>Nakamura, Haruki</t>
  </si>
  <si>
    <t>Lewis, Marcedes</t>
  </si>
  <si>
    <t>Griffin, Cedric</t>
  </si>
  <si>
    <t>Chester, Chris</t>
  </si>
  <si>
    <t>05/1 (9)</t>
  </si>
  <si>
    <t>05/1 (22)</t>
  </si>
  <si>
    <t>05/1 (3)</t>
  </si>
  <si>
    <t>05/1 (15)</t>
  </si>
  <si>
    <t>05/1 (2)</t>
  </si>
  <si>
    <t>05/1 (32)</t>
  </si>
  <si>
    <t>Woody, Damien</t>
  </si>
  <si>
    <t>99/1 (17)</t>
  </si>
  <si>
    <t>Koppen, Dan</t>
  </si>
  <si>
    <t>Steinbach, Eric</t>
  </si>
  <si>
    <t>Janikowski, Sebastian</t>
  </si>
  <si>
    <t>00/1 (17)</t>
  </si>
  <si>
    <t>Penn, Donald</t>
  </si>
  <si>
    <t>Robinson, Patrick</t>
  </si>
  <si>
    <t>10/1 (32)</t>
  </si>
  <si>
    <t>Robiskie, Brian</t>
  </si>
  <si>
    <t>Roland, Dennis</t>
  </si>
  <si>
    <t>Rosario, Dante</t>
  </si>
  <si>
    <t>Ross, Aaron</t>
  </si>
  <si>
    <t>07/1 (20)</t>
  </si>
  <si>
    <t>Ryan, Jon</t>
  </si>
  <si>
    <t>Saffold, Rodger</t>
  </si>
  <si>
    <t>Sanders, Emmanuel</t>
  </si>
  <si>
    <t>Sanford, Jamarca</t>
  </si>
  <si>
    <t>Schmitt, Owen</t>
  </si>
  <si>
    <t>Schofield, O'Brien</t>
  </si>
  <si>
    <t>02/1 (15)</t>
  </si>
  <si>
    <t>Gregg, Kelly</t>
  </si>
  <si>
    <t>Selvie, George</t>
  </si>
  <si>
    <t>Sepulveda, Daniel</t>
  </si>
  <si>
    <t>Sharpton, Darryl</t>
  </si>
  <si>
    <t>Shaw, Tim</t>
  </si>
  <si>
    <t>Shields, Sam</t>
  </si>
  <si>
    <t>Shipley, Jordan</t>
  </si>
  <si>
    <t>Simpson, Jerome</t>
  </si>
  <si>
    <t>Sims, Barry</t>
  </si>
  <si>
    <t>Sims, Ernie</t>
  </si>
  <si>
    <t>06/1 (9)</t>
  </si>
  <si>
    <t>Skelton, John</t>
  </si>
  <si>
    <t>Smith, Hunter</t>
  </si>
  <si>
    <t>Smith, Reggie</t>
  </si>
  <si>
    <t>Snyder, Adam</t>
  </si>
  <si>
    <t>05/1 (26)</t>
  </si>
  <si>
    <t>Spievey, Amari</t>
  </si>
  <si>
    <t>Spikes, Brandon</t>
  </si>
  <si>
    <t>33. Maple Grove trades Arian Foster and Jon Beason to Boulder for DJ Williams, Jason Babin, Mike Tolbert and Boulder's 1st round pick in 2012</t>
  </si>
  <si>
    <t>34. Tokyo trades Jo-Lunn Dunbar and Kory Lichtenstieger to London for Kam Chancellor and Tokyo's 6th round pick in 2011</t>
  </si>
  <si>
    <t>35. Cape Fear trades Nate Clements for Javier Arenas</t>
  </si>
  <si>
    <t>6. Cave Creek trades Matt Cassell to Virg for Adalius Thomas and Jim Leonhard</t>
  </si>
  <si>
    <t>7. Virginia trades Cassel, Santana Moss, Andre Gurode to Michigan (Formerly STL) for Kurt Warner and Javon Haye.</t>
  </si>
  <si>
    <t>Adams, Flozell</t>
  </si>
  <si>
    <t>1. Dracut trades Cedric Griffin to Cave Creek for Chris Harris</t>
  </si>
  <si>
    <t>2. Dracut trades Ryan Lilja to Maple Grove for Vernon Carey</t>
  </si>
  <si>
    <t>3. River City trades Julius Jones to Phoenix for Terrell Owens</t>
  </si>
  <si>
    <t>4. Cave Creek trades Trevor Scott, Adalius Thomas, and Cornell Green to Tokyo for Jake Scott and Clint Session</t>
  </si>
  <si>
    <t>Bailey, Champ</t>
  </si>
  <si>
    <t>99/1 (7)</t>
  </si>
  <si>
    <t>Winfield, Antoine</t>
  </si>
  <si>
    <t>99/1 (23)</t>
  </si>
  <si>
    <t>McGee, Terrence</t>
  </si>
  <si>
    <t>Williams, D.J.</t>
  </si>
  <si>
    <t>Driver, Donald</t>
  </si>
  <si>
    <t>04/7</t>
  </si>
  <si>
    <t>Joseph, Davin</t>
  </si>
  <si>
    <t>Haye, Jovan</t>
  </si>
  <si>
    <t>Roethlisberger, Ben</t>
  </si>
  <si>
    <t>02/6</t>
  </si>
  <si>
    <t>08/1 (26)</t>
  </si>
  <si>
    <t>08/1 (8)</t>
  </si>
  <si>
    <t>08/1 (15)</t>
  </si>
  <si>
    <t>08/1 (5)</t>
  </si>
  <si>
    <t>08/1 (1)</t>
  </si>
  <si>
    <t>Mariani, Marc</t>
  </si>
  <si>
    <t>Mathews, Ryan</t>
  </si>
  <si>
    <t>10/1 (12)</t>
  </si>
  <si>
    <t>Matthews, Kevin</t>
  </si>
  <si>
    <t>Mauga, Josh</t>
  </si>
  <si>
    <t>09/1 (11)</t>
  </si>
  <si>
    <t>Mays, Joe</t>
  </si>
  <si>
    <t>McBride, Trumaine</t>
  </si>
  <si>
    <t>McBride, Turk</t>
  </si>
  <si>
    <t>McCann, Bryan</t>
  </si>
  <si>
    <t>McClain, Rolando</t>
  </si>
  <si>
    <t>10/1 (8)</t>
  </si>
  <si>
    <t>McCluster, Dexter</t>
  </si>
  <si>
    <t>McCourty, Devin</t>
  </si>
  <si>
    <t>10/1 (27)</t>
  </si>
  <si>
    <t>McCoy, Colt</t>
  </si>
  <si>
    <t>McCoy, Gerald</t>
  </si>
  <si>
    <t>10/1 (3)</t>
  </si>
  <si>
    <t>McGlynn, Mike</t>
  </si>
  <si>
    <t>McKinney, Brandon</t>
  </si>
  <si>
    <t>McKnight, Joe</t>
  </si>
  <si>
    <t>Nelson, David</t>
  </si>
  <si>
    <t>Nolan, Troy</t>
  </si>
  <si>
    <t>Norwood, Eric</t>
  </si>
  <si>
    <t>Obomanu, Ben</t>
  </si>
  <si>
    <t>Okam, Frank</t>
  </si>
  <si>
    <t>Okung, Russell</t>
  </si>
  <si>
    <t>10/1 (6)</t>
  </si>
  <si>
    <t>Owusu-Ansah, Akwasi</t>
  </si>
  <si>
    <t>Page, Jarrad</t>
  </si>
  <si>
    <t>Parmele, Jalen</t>
  </si>
  <si>
    <t>Pascoe, Bear</t>
  </si>
  <si>
    <t>Pashos, Tony</t>
  </si>
  <si>
    <t>Patrick, Ben</t>
  </si>
  <si>
    <t>Patterson, Dimitri</t>
  </si>
  <si>
    <t>Pears, Erik</t>
  </si>
  <si>
    <t>Peprah, Charlie</t>
  </si>
  <si>
    <t>Peters, Corey</t>
  </si>
  <si>
    <t>Peterson, Julian</t>
  </si>
  <si>
    <t>00/1 (16)</t>
  </si>
  <si>
    <t>Pierre-Paul, Jason</t>
  </si>
  <si>
    <t>10/1 (15)</t>
  </si>
  <si>
    <t>Pitta, Dennis</t>
  </si>
  <si>
    <t>Pitts, Chester</t>
  </si>
  <si>
    <t>Podlesh, Adam</t>
  </si>
  <si>
    <t>Pollak, Mike</t>
  </si>
  <si>
    <t>Pouncey, Maurkice</t>
  </si>
  <si>
    <t>10/1 (18)</t>
  </si>
  <si>
    <t>Pressley, Chris</t>
  </si>
  <si>
    <t>Pugh, Jordan</t>
  </si>
  <si>
    <t>Quarless, Andrew</t>
  </si>
  <si>
    <t>Rackers, Neil</t>
  </si>
  <si>
    <t>Redman, Isaac</t>
  </si>
  <si>
    <t>Reed, David</t>
  </si>
  <si>
    <t>Richard, Jamey</t>
  </si>
  <si>
    <t>Rinehart, Chad</t>
  </si>
  <si>
    <t>Roach, Nick</t>
  </si>
  <si>
    <t>Roberts, Andre</t>
  </si>
  <si>
    <t>Robinson, Laurent</t>
  </si>
  <si>
    <t>45. Hattiesburg trades Braylon Edwards and their 8th round pick in '10 to Tokyo for Tokyo's 2nd round pick in '10 and Josh Morgan.</t>
  </si>
  <si>
    <t>Trades from the 2010 Calendar Year</t>
  </si>
  <si>
    <t>Harris, Ryan</t>
  </si>
  <si>
    <t>Johnson, Calvin</t>
  </si>
  <si>
    <t>Wells, Scott</t>
  </si>
  <si>
    <t>03/1 (16)</t>
  </si>
  <si>
    <t>Williams, Roy</t>
  </si>
  <si>
    <t>Willis, Patrick</t>
  </si>
  <si>
    <t>05/1 (12)</t>
  </si>
  <si>
    <t>05/4</t>
  </si>
  <si>
    <t>05/2</t>
  </si>
  <si>
    <t>05/5</t>
  </si>
  <si>
    <t>05/3</t>
  </si>
  <si>
    <t>05/FA</t>
  </si>
  <si>
    <t>06/1 (30)</t>
  </si>
  <si>
    <t>Boothe, Kevin</t>
  </si>
  <si>
    <t>Elam, Abram</t>
  </si>
  <si>
    <t>Kreutz, Olin</t>
  </si>
  <si>
    <t>DeGeare, Chris</t>
  </si>
  <si>
    <t>Delhomme, Jake</t>
  </si>
  <si>
    <t>Lilja, Ryan</t>
  </si>
  <si>
    <t>Boldin, Anquan</t>
  </si>
  <si>
    <t>Incognito, Richie</t>
  </si>
  <si>
    <t>Whitworth, Andrew</t>
  </si>
  <si>
    <t>Fields, Ronald</t>
  </si>
  <si>
    <t>Sopoaga, Isaac</t>
  </si>
  <si>
    <t>Johnson, Derrick</t>
  </si>
  <si>
    <t>Lee, Andy</t>
  </si>
  <si>
    <t>Davis, Thomas</t>
  </si>
  <si>
    <t>Romo, Tony</t>
  </si>
  <si>
    <t>Rodgers, Aaron</t>
  </si>
  <si>
    <t>Graham, Daniel</t>
  </si>
  <si>
    <t>02/1 (21)</t>
  </si>
  <si>
    <t>NT/DT</t>
  </si>
  <si>
    <t>Trades from 2008 Calendar Year:</t>
  </si>
  <si>
    <t>Trades from 2009 Calendar Year:</t>
  </si>
  <si>
    <t>1. Michigan (STL) trades Jonathan Babineaux to Las Vegas for Tony Pashos</t>
  </si>
  <si>
    <t>Bowe, Dwayne</t>
  </si>
  <si>
    <t>Camarillo, Greg</t>
  </si>
  <si>
    <t>Greenway, Chad</t>
  </si>
  <si>
    <t>Meriweather, Brandon</t>
  </si>
  <si>
    <t>Bushrod, Jermon</t>
  </si>
  <si>
    <t>Thomas, Pierre</t>
  </si>
  <si>
    <t>Moore, Lance</t>
  </si>
  <si>
    <t>Harper, Roman</t>
  </si>
  <si>
    <t>Ngata, Haloti</t>
  </si>
  <si>
    <t>Young, Vince</t>
  </si>
  <si>
    <t>Campbell, Jason</t>
  </si>
  <si>
    <t>06/1 (17)</t>
  </si>
  <si>
    <t>05/1 (8)</t>
  </si>
  <si>
    <t>06/1 (12)</t>
  </si>
  <si>
    <t>Dielman, Kris</t>
  </si>
  <si>
    <t>Polamalu, Troy</t>
  </si>
  <si>
    <t>03/2</t>
  </si>
  <si>
    <t>41. Tokyo trades DT-John McCargo to Hattiesberg for Hattiesberg's 18th round pick in '09</t>
  </si>
  <si>
    <t>Jones, Jacoby</t>
  </si>
  <si>
    <t>Okoye, Amobi</t>
  </si>
  <si>
    <t>Diles, Zach</t>
  </si>
  <si>
    <t>Atogwe, O.J.</t>
  </si>
  <si>
    <t>03/1 (32)</t>
  </si>
  <si>
    <t>Garza, Roberto</t>
  </si>
  <si>
    <t>Allen, Russell</t>
  </si>
  <si>
    <t>Allen, Will</t>
  </si>
  <si>
    <t>Alualu, Tyson</t>
  </si>
  <si>
    <t>10/1 (10)</t>
  </si>
  <si>
    <t>Anderson, Colt</t>
  </si>
  <si>
    <t>Anderson, David</t>
  </si>
  <si>
    <t>Anderson, Derek</t>
  </si>
  <si>
    <t>Anderson, Jamaal</t>
  </si>
  <si>
    <t>07/1 (8)</t>
  </si>
  <si>
    <t>LLB</t>
  </si>
  <si>
    <t>RLB</t>
  </si>
  <si>
    <t>Andrews, Shawn</t>
  </si>
  <si>
    <t>04/1 (16)</t>
  </si>
  <si>
    <t>Angerer, Pat</t>
  </si>
  <si>
    <t>ROLB</t>
  </si>
  <si>
    <t>Applewhite, Antwan</t>
  </si>
  <si>
    <t>Arenas, Javier</t>
  </si>
  <si>
    <t>10/6</t>
  </si>
  <si>
    <t>Armstrong, Anthony</t>
  </si>
  <si>
    <t>10/3</t>
  </si>
  <si>
    <t>Arrington, Kyle</t>
  </si>
  <si>
    <t>Asamoah, Jon</t>
  </si>
  <si>
    <t>Atkins, Geno</t>
  </si>
  <si>
    <t>RILB</t>
  </si>
  <si>
    <t>Ball, Dave</t>
  </si>
  <si>
    <t>Ball, Lance</t>
  </si>
  <si>
    <t>08/1 (29)</t>
  </si>
  <si>
    <t>Banks, Brandon</t>
  </si>
  <si>
    <t>LILB</t>
  </si>
  <si>
    <t>Batch, Charlie</t>
  </si>
  <si>
    <t>Jones, Donnie</t>
  </si>
  <si>
    <t>Hangartner, Geoff</t>
  </si>
  <si>
    <t>C</t>
  </si>
  <si>
    <t>00/FA</t>
  </si>
  <si>
    <t>02/2</t>
  </si>
  <si>
    <t>Dawkins, Brian</t>
  </si>
  <si>
    <t>42. Dallas trades Brad Poppinga to Chicago for Chicago's 3rd round pick in '10 and Ernest Wilford.</t>
  </si>
  <si>
    <t>43. Dallas trades Aaron Smith to Maple Grove for Kalimba Edwards and Maple Grove's 2nd round pick in '10.</t>
  </si>
  <si>
    <t>44. Hattiesburg trades their 4th round pick in '10 and Kerry Rhodes to Cave Creek for Cave Creek's 1st round pick in '10 and Seth McKinney.</t>
  </si>
  <si>
    <t>Castille, Tim</t>
  </si>
  <si>
    <t>Chambers, Chris</t>
  </si>
  <si>
    <t>Chancellor, Kam</t>
  </si>
  <si>
    <t>Chaney, Jamar</t>
  </si>
  <si>
    <t>Charleston, Jeff</t>
  </si>
  <si>
    <t>Choice, Tashard</t>
  </si>
  <si>
    <t>Church, Barry</t>
  </si>
  <si>
    <t>Clark, Chris</t>
  </si>
  <si>
    <t>Clausen, Jimmy</t>
  </si>
  <si>
    <t>Cobbs, Patrick</t>
  </si>
  <si>
    <t>Cody, Terrence</t>
  </si>
  <si>
    <t>Coleman, Erik</t>
  </si>
  <si>
    <t>Coleman, Kurt</t>
  </si>
  <si>
    <t>00/3</t>
  </si>
  <si>
    <t>Collins, Anthony</t>
  </si>
  <si>
    <t>Amano, Eugene</t>
  </si>
  <si>
    <t>Haynesworth, Albert</t>
  </si>
  <si>
    <t>Conner, Kavell</t>
  </si>
  <si>
    <t>Cook, Chris</t>
  </si>
  <si>
    <t>Cooper, Riley</t>
  </si>
  <si>
    <t>Copper, Terrance</t>
  </si>
  <si>
    <t>Costa, Phil</t>
  </si>
  <si>
    <t>Cousins, Oniel</t>
  </si>
  <si>
    <t>Cundiff, Billy</t>
  </si>
  <si>
    <t>Cunningham, Jermaine</t>
  </si>
  <si>
    <t>Daniel, Chase</t>
  </si>
  <si>
    <t>Darby, Kenneth</t>
  </si>
  <si>
    <t>Davis, Anthony</t>
  </si>
  <si>
    <t>10/1 (11)</t>
  </si>
  <si>
    <t>Deaderick, Brandon</t>
  </si>
  <si>
    <t>Decker, Eric</t>
  </si>
  <si>
    <t>61. Cape Fear Trades Barry Cofield and Reggie Walker for A.J. Hawk and Andre Fluellen</t>
  </si>
  <si>
    <t>37. Virginia trades Ben Grubbs and Eric Berry to Bowling Green for Felix Jones and Brandon Merriweather</t>
  </si>
  <si>
    <t>38. Dracut trades their 9th round pick in 2011 to Maple Grove for Maple Grove's 8th round pick in 2012</t>
  </si>
  <si>
    <t>Kelly, Tommy</t>
  </si>
  <si>
    <t>Peters, Jason</t>
  </si>
  <si>
    <t>Rabach, Casey</t>
  </si>
  <si>
    <t>Clark, Dallas</t>
  </si>
  <si>
    <t>03/1 (24)</t>
  </si>
  <si>
    <t>McNabb, Donovan</t>
  </si>
  <si>
    <t>Carter, Andre</t>
  </si>
  <si>
    <t>01/1 (7)</t>
  </si>
  <si>
    <t>McKenzie, Kareem</t>
  </si>
  <si>
    <t>Favre, Brett</t>
  </si>
  <si>
    <t>Johnson, Jarret</t>
  </si>
  <si>
    <t>McNeill, Marcus</t>
  </si>
  <si>
    <t>Dobbins, Tim</t>
  </si>
  <si>
    <t>03/1 (5)</t>
  </si>
  <si>
    <t>26. Edison trades their 1st round pick in '09 to Sacramento for WR-Lance Moore, OT William Thomas, and Sacramento's 2nd round pick in '09.</t>
  </si>
  <si>
    <t>London</t>
  </si>
  <si>
    <t>Edwards, Braylon</t>
  </si>
  <si>
    <t>Johnson, Andre</t>
  </si>
  <si>
    <t>Bishop, Desmond</t>
  </si>
  <si>
    <t>Williams, Tramon</t>
  </si>
  <si>
    <t>Adibi, Xavier</t>
  </si>
  <si>
    <t>LB</t>
  </si>
  <si>
    <t>Alexander, Danario</t>
  </si>
  <si>
    <t>10/FA</t>
  </si>
  <si>
    <t>LOLB</t>
  </si>
  <si>
    <t>10/4</t>
  </si>
  <si>
    <t>Allen, Nate</t>
  </si>
  <si>
    <t>10/2</t>
  </si>
  <si>
    <t>39. Maple Grove trades Marcus Spears and Bryan Thomas to Vero Beach for James Hall and David Thornton.</t>
  </si>
  <si>
    <t>Wayne, Reggie</t>
  </si>
  <si>
    <t>01/1 (30)</t>
  </si>
  <si>
    <t>99/FA</t>
  </si>
  <si>
    <t>Peelle, Justin</t>
  </si>
  <si>
    <t>02/4</t>
  </si>
  <si>
    <t>Brown, Tony</t>
  </si>
  <si>
    <t>MLB</t>
  </si>
  <si>
    <t>Rhodes, Kerry</t>
  </si>
  <si>
    <t>Pouha, Sione</t>
  </si>
  <si>
    <t>Geathers, Robert</t>
  </si>
  <si>
    <t>Washington, Nate</t>
  </si>
  <si>
    <t>Addai, Joseph</t>
  </si>
  <si>
    <t>Joseph, Johnathan</t>
  </si>
  <si>
    <t>Cutler, Jay</t>
  </si>
  <si>
    <t>06/1 (29)</t>
  </si>
  <si>
    <t>06/1 (22)</t>
  </si>
  <si>
    <t>06/1 (23)</t>
  </si>
  <si>
    <t>06/1 (7)</t>
  </si>
  <si>
    <t>06/1 (5)</t>
  </si>
  <si>
    <t>06/1 (20)</t>
  </si>
  <si>
    <t>06/1 (4)</t>
  </si>
  <si>
    <t>98/2</t>
  </si>
  <si>
    <t>10/7</t>
  </si>
  <si>
    <t>Battle, Jackie</t>
  </si>
  <si>
    <t>Beadles, Zane</t>
  </si>
  <si>
    <t>Benn, Arrelious</t>
  </si>
  <si>
    <t>Bennett, Fred</t>
  </si>
  <si>
    <t>Bernard, Rocky</t>
  </si>
  <si>
    <t>Berry, Eric</t>
  </si>
  <si>
    <t>10/1 (5)</t>
  </si>
  <si>
    <t>Best, Jahvid</t>
  </si>
  <si>
    <t>10/1 (30)</t>
  </si>
  <si>
    <t>Biggers, E.J.</t>
  </si>
  <si>
    <t>10/5</t>
  </si>
  <si>
    <t>Blount, LeGarrette</t>
  </si>
  <si>
    <t>Booker, Lorenzo</t>
  </si>
  <si>
    <t>Bowen, Stephen</t>
  </si>
  <si>
    <t>Bowman, NaVorro</t>
  </si>
  <si>
    <t>Bradford, Sam</t>
  </si>
  <si>
    <t>10/1 (1)</t>
  </si>
  <si>
    <t>Brent, Josh</t>
  </si>
  <si>
    <t>10/7sup</t>
  </si>
  <si>
    <t>Brown, Antonio</t>
  </si>
  <si>
    <t>Brown, Charles</t>
  </si>
  <si>
    <t>Bruton, David</t>
  </si>
  <si>
    <t>Bryant, Desmond</t>
  </si>
  <si>
    <t>Bryant, Dez</t>
  </si>
  <si>
    <t>10/1 (24)</t>
  </si>
  <si>
    <t>Bryant, Matt</t>
  </si>
  <si>
    <t>Buehler, David</t>
  </si>
  <si>
    <t>10/1 (23)</t>
  </si>
  <si>
    <t>Bullocks, Josh</t>
  </si>
  <si>
    <t>Bush, Jarrett</t>
  </si>
  <si>
    <t>06/1 (2)</t>
  </si>
  <si>
    <t>Calvin, Jorrick</t>
  </si>
  <si>
    <t>Campbell, Bruce</t>
  </si>
  <si>
    <t>02/1 (1)</t>
  </si>
  <si>
    <t>Carriker, Adam</t>
  </si>
  <si>
    <t>07/1 (13)</t>
  </si>
  <si>
    <t>Carrington, Alex</t>
  </si>
  <si>
    <t>Carroll, Nolan</t>
  </si>
  <si>
    <t>Cartwright, Rock</t>
  </si>
  <si>
    <t>Casey, James</t>
  </si>
  <si>
    <t>31.  Cave Creek trades Eugene Wilson to Tokyo for Nail Diggs</t>
  </si>
  <si>
    <t>30.  Cave Creek trades Thomas Jones and Lance Briggs to Michigan for Brent Celek and Frank Gore</t>
  </si>
  <si>
    <t>32.  Tokyo trades Jamaal Anderson to Hattiesberg for Todd Herrermans</t>
  </si>
  <si>
    <t>1 - 5:00pm ET</t>
  </si>
  <si>
    <t>2 - 5:15pm ET</t>
  </si>
  <si>
    <t>3 - 5:30pm ET</t>
  </si>
  <si>
    <t>Colquitt, Britton</t>
  </si>
  <si>
    <t>Colquitt, Dustin</t>
  </si>
  <si>
    <t>Conner, John</t>
  </si>
  <si>
    <t>7 - 6:30pm ET</t>
  </si>
  <si>
    <t>8 - 6:45pm ET</t>
  </si>
  <si>
    <t>9 - 7:00pm ET</t>
  </si>
  <si>
    <t>10 - 7:15pm ET</t>
  </si>
  <si>
    <t>11 - 7:30pm ET</t>
  </si>
  <si>
    <t>12 - 7:45pm ET</t>
  </si>
  <si>
    <t>13 - 8:00pm ET</t>
  </si>
  <si>
    <t>60. Minnesota trades Brady Quinn and Jonathan Stupar to Maple Grove for Anthony Becht and Kyle Boller</t>
  </si>
  <si>
    <t xml:space="preserve"> </t>
  </si>
  <si>
    <t>Brown, Alex</t>
  </si>
  <si>
    <t>Brown, Ronnie</t>
  </si>
  <si>
    <t>Moss, Randy</t>
  </si>
  <si>
    <t>98/1 (21)</t>
  </si>
  <si>
    <t>Haralson, Parys</t>
  </si>
  <si>
    <t>Nicks, Carl</t>
  </si>
  <si>
    <t>Meachem, Robert</t>
  </si>
  <si>
    <t>Ellis, Sedrick</t>
  </si>
  <si>
    <t>Phillips, Kenny</t>
  </si>
  <si>
    <t>Thomas, Terrell</t>
  </si>
  <si>
    <t>Jackson, DeSean</t>
  </si>
  <si>
    <t>Parker, Juqua</t>
  </si>
  <si>
    <t>Omiyale, Frank</t>
  </si>
  <si>
    <t>White, Roddy</t>
  </si>
  <si>
    <t>Boley, Michael</t>
  </si>
  <si>
    <t>Babineaux, Jonathan</t>
  </si>
  <si>
    <t>Ryans, DeMeco</t>
  </si>
  <si>
    <t>06/1 (1)</t>
  </si>
  <si>
    <t>Williams, Mario</t>
  </si>
  <si>
    <t>Colon, Willie</t>
  </si>
  <si>
    <t>Tapp, Darryl</t>
  </si>
  <si>
    <t>Daniels, Owen</t>
  </si>
  <si>
    <t>Kuper, Chris</t>
  </si>
  <si>
    <t>Niswanger, Rudy</t>
  </si>
  <si>
    <t>06/1 (6)</t>
  </si>
  <si>
    <t>Davis, Vernon</t>
  </si>
  <si>
    <t>06/1 (24)</t>
  </si>
  <si>
    <t>McIntosh, Rocky</t>
  </si>
  <si>
    <t>Robinson, Michael</t>
  </si>
  <si>
    <t>Locklear, Sean</t>
  </si>
  <si>
    <t>Lechler, Shane</t>
  </si>
  <si>
    <t>00/5</t>
  </si>
  <si>
    <t>Taylor, Chester</t>
  </si>
  <si>
    <t>Sellers, Mike</t>
  </si>
  <si>
    <t>Baker, Jason</t>
  </si>
  <si>
    <t>Golston, Kedric</t>
  </si>
  <si>
    <t>Jones, Thomas</t>
  </si>
  <si>
    <t>00/1 (7)</t>
  </si>
  <si>
    <t>Hasselbeck, Matt</t>
  </si>
  <si>
    <t>Dunbar, Jo-Lonn</t>
  </si>
  <si>
    <t>McDonald, Brandon</t>
  </si>
  <si>
    <t>Hurd, Sam</t>
  </si>
  <si>
    <t>Berger, Joe</t>
  </si>
  <si>
    <t>Free, Doug</t>
  </si>
  <si>
    <t>Jones, Edgar</t>
  </si>
  <si>
    <t>Hobbs, Ellis</t>
  </si>
  <si>
    <t>Gay, William</t>
  </si>
  <si>
    <t>McBriar, Mat</t>
  </si>
  <si>
    <t>Thomas, Devin</t>
  </si>
  <si>
    <t>Goldberg, Adam</t>
  </si>
  <si>
    <t>Brown, Tarell</t>
  </si>
  <si>
    <t>Jennings, Kelly</t>
  </si>
  <si>
    <t>Boller, Kyle</t>
  </si>
  <si>
    <t>Urban, Jerheme</t>
  </si>
  <si>
    <t>Moll, Tony</t>
  </si>
  <si>
    <t>Cook, Ryan</t>
  </si>
  <si>
    <t>White, Stylez</t>
  </si>
  <si>
    <t>Brown, Josh</t>
  </si>
  <si>
    <t>38. Boulder trades it's 7th round pick in '09 to Dracut for Boulder's 6th round pick in '10.</t>
  </si>
  <si>
    <t>32. Tokyo trades Donte Whitner to River City for Chris Carr</t>
  </si>
  <si>
    <t>09/1 (1)</t>
  </si>
  <si>
    <t>Reynaud, Darius</t>
  </si>
  <si>
    <t>Morstead, Thomas</t>
  </si>
  <si>
    <t>Freeman, Josh</t>
  </si>
  <si>
    <t>09/1 (17)</t>
  </si>
  <si>
    <t>Johnson, Josh</t>
  </si>
  <si>
    <t>Gano, Graham</t>
  </si>
  <si>
    <t>Brohm, Brian</t>
  </si>
  <si>
    <t>Cosby, Quan</t>
  </si>
  <si>
    <t>Huber, Kevin</t>
  </si>
  <si>
    <t>McAfee, Pat</t>
  </si>
  <si>
    <t>Painter, Curtis</t>
  </si>
  <si>
    <t>Succop, Ryan</t>
  </si>
  <si>
    <t>Slater, Matt</t>
  </si>
  <si>
    <t>Hoyer, Brian</t>
  </si>
  <si>
    <t>Sanchez, Mark</t>
  </si>
  <si>
    <t>09/1 (5)</t>
  </si>
  <si>
    <t>Logan, Stefan</t>
  </si>
  <si>
    <t>Dixon, Dennis</t>
  </si>
  <si>
    <t>Carpenter, Dan</t>
  </si>
  <si>
    <t>Prater, Matt</t>
  </si>
  <si>
    <t>Tynes, Lawrence</t>
  </si>
  <si>
    <t>Weatherford, Steve</t>
  </si>
  <si>
    <t>Boulder</t>
  </si>
  <si>
    <t>06/1 (18)</t>
  </si>
  <si>
    <t>06/1 (11)</t>
  </si>
  <si>
    <t>05/1 (25)</t>
  </si>
  <si>
    <t>Carey, Vernon</t>
  </si>
  <si>
    <t>04/1 (11)</t>
  </si>
  <si>
    <t>25.  Maple Grove trades Ricky Williams, Dunta Robinson, Antrelle Rolle and Maple Grove's 5th round pick to Lake County for Larry Johnson, Darren Sharper, Al Harris and Charles Grant</t>
  </si>
  <si>
    <t>26.  Syracuse trades David Baas to Atlanta for Max Starks</t>
  </si>
  <si>
    <t>27.  Virginia trades Byron Leftwich to Philadelphia to Philadelphia's 10th round pick</t>
  </si>
  <si>
    <t>28.  Syracuse trades Michael Oher and Leroy Hill to Las Vegas for James Laurinaitis</t>
  </si>
  <si>
    <t>29.  Atlanta trades Nick Mangold, Brett Romberg and Daniel Loper to Maple Grove for Chris Kuper, Rudy Niswanger and Charles Johnson</t>
  </si>
  <si>
    <t>50. Dracut trades pick #100 - 4th pick in 2010 round 5  to Maple Grove for Maple Grove's 4th and 8th round picks in 2011</t>
  </si>
  <si>
    <t>56. Dallas trades Dallas' 5th and 10th in 2011 and Dallas' 9th round pick in 2010 to Dracut for Lake County's 6th round pick in 2010</t>
  </si>
  <si>
    <t>4 - 5:45pm ET</t>
  </si>
  <si>
    <t>5 - 6:00pm ET</t>
  </si>
  <si>
    <t>6 - 6:15pm ET</t>
  </si>
  <si>
    <t xml:space="preserve">909-222-2545 (cell) </t>
  </si>
  <si>
    <t>97/1 (8)</t>
  </si>
  <si>
    <t>Harrison, James</t>
  </si>
  <si>
    <t>Hochstein, Russ</t>
  </si>
  <si>
    <t>03/FA</t>
  </si>
  <si>
    <t>99/1 (2)</t>
  </si>
  <si>
    <t>Vinatieri, Adam</t>
  </si>
  <si>
    <t>96/FA</t>
  </si>
  <si>
    <t>Vrabel, Mike</t>
  </si>
  <si>
    <t>Walker, Langston</t>
  </si>
  <si>
    <t>Wallace, Seneca</t>
  </si>
  <si>
    <t>Walton, J.D.</t>
  </si>
  <si>
    <t>Ward, T.J.</t>
  </si>
  <si>
    <t>Warren, Gerard</t>
  </si>
  <si>
    <t>01/1 (3)</t>
  </si>
  <si>
    <t>Washington, Daryl</t>
  </si>
  <si>
    <t>Washington, Donald</t>
  </si>
  <si>
    <t>Washington, Fabian</t>
  </si>
  <si>
    <t>05/1 (23)</t>
  </si>
  <si>
    <t>Watson, Dekoda</t>
  </si>
  <si>
    <t>Weatherspoon, Sean</t>
  </si>
  <si>
    <t>10/1 (19)</t>
  </si>
  <si>
    <t>Webb, J'Marcus</t>
  </si>
  <si>
    <t>Webb, Joe</t>
  </si>
  <si>
    <t>Wells, Reggie</t>
  </si>
  <si>
    <t>Westbrook, Byron</t>
  </si>
  <si>
    <t>White, Blair</t>
  </si>
  <si>
    <t>Whitehurst, Charlie</t>
  </si>
  <si>
    <t>Williams, Brian</t>
  </si>
  <si>
    <t>Williams, Cadillac</t>
  </si>
  <si>
    <t>Justice, Winston</t>
  </si>
  <si>
    <t>Evans, Lee</t>
  </si>
  <si>
    <t>04/1 (13)</t>
  </si>
  <si>
    <t>Polite, Lousaka</t>
  </si>
  <si>
    <t>Peterman, Stephen</t>
  </si>
  <si>
    <t>Ware, DeMarcus</t>
  </si>
  <si>
    <t>02/FA</t>
  </si>
  <si>
    <t>08/1 (2)</t>
  </si>
  <si>
    <t>08/1 (28)</t>
  </si>
  <si>
    <t>08/1 (20)</t>
  </si>
  <si>
    <t>08/1 (11)</t>
  </si>
  <si>
    <t>08/1 (12)</t>
  </si>
  <si>
    <t>Fitzgerald, Larry</t>
  </si>
  <si>
    <t>04/1 (3)</t>
  </si>
  <si>
    <t>Crayton, Patrick</t>
  </si>
  <si>
    <t>Kosier, Kyle</t>
  </si>
  <si>
    <t>Hoke, Chris</t>
  </si>
  <si>
    <t>Newman, Terence</t>
  </si>
  <si>
    <t>Branch, Alan</t>
  </si>
  <si>
    <t>Blalock, Justin</t>
  </si>
  <si>
    <t>Snelling, Jason</t>
  </si>
  <si>
    <t>Nicholas, Stephen</t>
  </si>
  <si>
    <t>Houston, Chris</t>
  </si>
  <si>
    <t>Yanda, Marshal</t>
  </si>
  <si>
    <t>Gates, Antonio</t>
  </si>
  <si>
    <t>O'Hara, Shaun</t>
  </si>
  <si>
    <t>02/1 (29)</t>
  </si>
  <si>
    <t>Maynard, Brad</t>
  </si>
  <si>
    <t>Hayden, Kelvin</t>
  </si>
  <si>
    <t>Crosby, Mason</t>
  </si>
  <si>
    <t>04/1 (29)</t>
  </si>
  <si>
    <t>Ward, Hines</t>
  </si>
  <si>
    <t>99/3</t>
  </si>
  <si>
    <t>Wilson, George</t>
  </si>
  <si>
    <t>Moss, Santana</t>
  </si>
  <si>
    <t>01/1 (16)</t>
  </si>
  <si>
    <t>Wilson, Adrian</t>
  </si>
  <si>
    <t>Welker, Wes</t>
  </si>
  <si>
    <t>Turner, Michael</t>
  </si>
  <si>
    <t>Ellis, Shaun</t>
  </si>
  <si>
    <t>00/1 (12)</t>
  </si>
  <si>
    <t>Hall, James</t>
  </si>
  <si>
    <t>02/3</t>
  </si>
  <si>
    <t>Cole, Marquice</t>
  </si>
  <si>
    <t>Coleman, Drew</t>
  </si>
  <si>
    <t>Collins, Todd</t>
  </si>
  <si>
    <t>95/2</t>
  </si>
  <si>
    <t>29. Dracut trades Dallas' 5th round pick in 2011 (5.18) to Maple Grove for Maple Grove's 4th round in 2012.</t>
  </si>
  <si>
    <t>30. Tokyo trades Dan Conner to River City for Michael Robinson</t>
  </si>
  <si>
    <t>20. Edison trades it's 5th round pick in 2010 to Dracut for LB-Cato June</t>
  </si>
  <si>
    <t xml:space="preserve">23. New York Atlantics trade Donte Whitner, Phillip Buchanon and New York Atlantics 11th round pick in '09 to Tokyo for Tokyo's 3rd round pick in '09 </t>
  </si>
  <si>
    <t>48. Hattiesburgh trades their 2010 4th round pick to Dallas for their 2010 5th round pick.</t>
  </si>
  <si>
    <t>49. River City trades Dominic Raiola, Stephen Neal and Adam Goldberg to Rochester for Steve Hutchinson and Ladanian Tomlinson</t>
  </si>
  <si>
    <t>51. Dracut trades pick #102 - 6th pick in 2010 round 5 this year to Lake County for Lake County's 4th and 9th round picks in 2011</t>
  </si>
  <si>
    <t>52. Michigan trades Antonio Johnson to Lake County for Lake County's 5th round pick in 2010</t>
  </si>
  <si>
    <t>53. Dallas Dragons trade Dallas' 2011 4th round pick and their 2010 8th round pick to Hattiesburg for Hattiesburgh's 2010 5th round pick</t>
  </si>
  <si>
    <t>54. Phoenix trades Gerald Sensabaugh to Las Vegas for Rocky McIntosh and Las Vegas' 7th round pick in 2010</t>
  </si>
  <si>
    <t>55. Dracut trades OG 6-3 Brandon Moore and Dracut's 5th round pick to Lake County for OG 5-7 Harvey Dahl and Lake County's 6th round pick</t>
  </si>
  <si>
    <r>
      <t>6. Cave Creek trades Dan Graham to Rochester for a 5</t>
    </r>
    <r>
      <rPr>
        <vertAlign val="superscript"/>
        <sz val="12"/>
        <rFont val="Calibri"/>
        <family val="2"/>
      </rPr>
      <t>th</t>
    </r>
    <r>
      <rPr>
        <sz val="12"/>
        <rFont val="Calibri"/>
        <family val="2"/>
      </rPr>
      <t xml:space="preserve"> in '08 and a 10</t>
    </r>
    <r>
      <rPr>
        <vertAlign val="superscript"/>
        <sz val="12"/>
        <rFont val="Calibri"/>
        <family val="2"/>
      </rPr>
      <t>th</t>
    </r>
    <r>
      <rPr>
        <sz val="12"/>
        <rFont val="Calibri"/>
        <family val="2"/>
      </rPr>
      <t xml:space="preserve"> in '09</t>
    </r>
  </si>
  <si>
    <r>
      <t>7. Tokyo trades Clint Ingram to Rochester for a 6</t>
    </r>
    <r>
      <rPr>
        <vertAlign val="superscript"/>
        <sz val="12"/>
        <rFont val="Calibri"/>
        <family val="2"/>
      </rPr>
      <t>th</t>
    </r>
    <r>
      <rPr>
        <sz val="12"/>
        <rFont val="Calibri"/>
        <family val="2"/>
      </rPr>
      <t xml:space="preserve"> in '08 and a 6</t>
    </r>
    <r>
      <rPr>
        <vertAlign val="superscript"/>
        <sz val="12"/>
        <rFont val="Calibri"/>
        <family val="2"/>
      </rPr>
      <t>th</t>
    </r>
    <r>
      <rPr>
        <sz val="12"/>
        <rFont val="Calibri"/>
        <family val="2"/>
      </rPr>
      <t xml:space="preserve"> in '09</t>
    </r>
  </si>
  <si>
    <r>
      <t xml:space="preserve">   8. Edison trades 5</t>
    </r>
    <r>
      <rPr>
        <vertAlign val="superscript"/>
        <sz val="12"/>
        <rFont val="Calibri"/>
        <family val="2"/>
      </rPr>
      <t>th</t>
    </r>
    <r>
      <rPr>
        <sz val="12"/>
        <rFont val="Calibri"/>
        <family val="2"/>
      </rPr>
      <t xml:space="preserve"> round pick and Dwayne Wright to Toronto for Shaun Alexander****</t>
    </r>
  </si>
  <si>
    <r>
      <t>9. Stl trades its 3</t>
    </r>
    <r>
      <rPr>
        <vertAlign val="superscript"/>
        <sz val="12"/>
        <rFont val="Calibri"/>
        <family val="2"/>
      </rPr>
      <t>rd</t>
    </r>
    <r>
      <rPr>
        <sz val="12"/>
        <rFont val="Calibri"/>
        <family val="2"/>
      </rPr>
      <t xml:space="preserve"> in '09 and Kameron Wimbley to Sac for Hunter Hillenmeyer</t>
    </r>
  </si>
  <si>
    <t>Torain, Ryan</t>
  </si>
  <si>
    <t>Troup, Torell</t>
  </si>
  <si>
    <t>Trusnik, Jason</t>
  </si>
  <si>
    <t>Tryon, Justin</t>
  </si>
  <si>
    <t>Underwood, Brandon</t>
  </si>
  <si>
    <t>Underwood, Tiquan</t>
  </si>
  <si>
    <t>Vallos, Steve</t>
  </si>
  <si>
    <t>Vasher, Nathan</t>
  </si>
  <si>
    <t>Vaughn, Cassius</t>
  </si>
  <si>
    <t>Veldheer, Jared</t>
  </si>
  <si>
    <t>Verner, Alterraun</t>
  </si>
  <si>
    <t>Vickerson, Kevin</t>
  </si>
  <si>
    <t>6. River City trades Josh Freeman, Shaun Ellis and River City's 4th round pick in 2011 to Phoenix for Shaun Phillips, Sedrick Ellis, Ed Reed and Brett Keisel</t>
  </si>
  <si>
    <t>67. Maple Grove trades Mike Adams and Maple Grove's 5th round pick in 2011 to Dallas for Leigh Bodden</t>
  </si>
  <si>
    <t>8. Tokyo trades Michael Johnson to Dallas for Maple Grove's 5th round pick in 2011 and Dallas 9th round pick in 2012</t>
  </si>
  <si>
    <t>9. Dracut trades Scott Shanle to Boulder for Boulder's 4th round pick in 2011</t>
  </si>
  <si>
    <t>05/1 (5)</t>
  </si>
  <si>
    <t>Williams, Chris</t>
  </si>
  <si>
    <t>08/1 (14)</t>
  </si>
  <si>
    <t>Williams, Dan</t>
  </si>
  <si>
    <t>10/1 (26)</t>
  </si>
  <si>
    <t>Williams, Demorrio</t>
  </si>
  <si>
    <t>Williams, Edwin</t>
  </si>
  <si>
    <t>Williams, Garry</t>
  </si>
  <si>
    <t>Williams, Jamal</t>
  </si>
  <si>
    <t>98/Supp</t>
  </si>
  <si>
    <t>Williams, Keiland</t>
  </si>
  <si>
    <t>Williams, Mike</t>
  </si>
  <si>
    <t>05/1 (10)</t>
  </si>
  <si>
    <t>Williams, Roydell</t>
  </si>
  <si>
    <t>Williams, Trent</t>
  </si>
  <si>
    <t>10/1 (4)</t>
  </si>
  <si>
    <t>Wilson, Eugene</t>
  </si>
  <si>
    <t>Wilson, Kyle</t>
  </si>
  <si>
    <t>10/1 (29)</t>
  </si>
  <si>
    <t>Wootton, Corey</t>
  </si>
  <si>
    <t>Worilds, Jason</t>
  </si>
  <si>
    <t>Wragge, Tony</t>
  </si>
  <si>
    <t>Wright, Major</t>
  </si>
  <si>
    <t>Yates, Billy</t>
  </si>
  <si>
    <t>Young, Darrel</t>
  </si>
  <si>
    <t>Young, Sam</t>
  </si>
  <si>
    <t>Young, Usama</t>
  </si>
  <si>
    <t>Zombo, Frank</t>
  </si>
  <si>
    <t>Zuttah, Jeremy</t>
  </si>
  <si>
    <t>Adams, Michael</t>
  </si>
  <si>
    <t>Alama-Francis, Ikaika</t>
  </si>
  <si>
    <t>Amaya, Jonathon</t>
  </si>
  <si>
    <t>Ayanbadejo, Brendon</t>
  </si>
  <si>
    <t>Bailey, Patrick</t>
  </si>
  <si>
    <t>Barnes, Kevin</t>
  </si>
  <si>
    <t>Barth, Connor</t>
  </si>
  <si>
    <t>Batiste, D'Anthony</t>
  </si>
  <si>
    <t>Blackburn, Chase</t>
  </si>
  <si>
    <t>Blackmon, Will</t>
  </si>
  <si>
    <t>Brown, Cornelius</t>
  </si>
  <si>
    <t>Brown, Titus</t>
  </si>
  <si>
    <t>Butler, James</t>
  </si>
  <si>
    <t>Carey, Don</t>
  </si>
  <si>
    <t>Clayton, Keenan</t>
  </si>
  <si>
    <t>Coe, Michael</t>
  </si>
  <si>
    <t>22. Dallas trades Gerald Alexander to Michigan for Hunter Hillenmeyer</t>
  </si>
  <si>
    <t>23. Virginia trades Tom Brady to Boulder for Boulder's 1st round pick in 2010, Eugene Amano, and Greg Jennings</t>
  </si>
  <si>
    <t>9. Cave Creek sends Abreau Franklin and Ben Watson to Hattiesburg for Greg Olsen and Lavernius Coles</t>
  </si>
  <si>
    <t>12. Cave Creek trades Jake Grove to Dallas (Formerly Hollywood) for Teddy Brushi and Isaac Bruce</t>
  </si>
  <si>
    <t>16. Edison trades Andre Goodman to Tokyo for Mike Peterson</t>
  </si>
  <si>
    <t>17. Cave Creek traded Rockey McIntosh to Las Vegas for Andra Davis (MLB) and Las 6th in 09</t>
  </si>
  <si>
    <t>Soliai, Paul</t>
  </si>
  <si>
    <t>07/5</t>
  </si>
  <si>
    <t>07/6</t>
  </si>
  <si>
    <t>Devito, Mike</t>
  </si>
  <si>
    <t>07/FA</t>
  </si>
  <si>
    <t>Williams, Madieu</t>
  </si>
  <si>
    <t>MIN</t>
  </si>
  <si>
    <t>Otah, Jeff</t>
  </si>
  <si>
    <t>Stewart, Jonathan</t>
  </si>
  <si>
    <t>Godfrey, Charles</t>
  </si>
  <si>
    <t>Bennett, Martellus</t>
  </si>
  <si>
    <t>Avant, Jason</t>
  </si>
  <si>
    <t>Celek, Brent</t>
  </si>
  <si>
    <t>Gocong, Chris</t>
  </si>
  <si>
    <t>Bradley, Stewart</t>
  </si>
  <si>
    <t>Jordan, Akeem</t>
  </si>
  <si>
    <t>64. Dallas trades Reggie Wells to Tokyo for Frank Omiyale</t>
  </si>
  <si>
    <t>63. Minnesota trades Charles Tillman to Boulder for Brandon Carr and Boulder's 3rd round pick in 2011</t>
  </si>
  <si>
    <t>Trades from the 2011 Calendar Year</t>
  </si>
  <si>
    <t>22. New York Atlantics trade Richard Marshall and Dominic Raiola to River City for River City's 5th round pick in '09.</t>
  </si>
  <si>
    <t>23. Dallas trades their 3rd round pick in '09 to Dracut for CB-Tim Jennings and Dracut's 14th round pick in '09.</t>
  </si>
  <si>
    <t>01/1 (31)</t>
  </si>
  <si>
    <t xml:space="preserve">****Edison inadvertently traded it's 5th round pick twice. The second trade will be converted to Edison's 6th round pick, but TOR will be allowed </t>
  </si>
  <si>
    <t>to make that selection in Round 5 after MIC makes their pick.</t>
  </si>
  <si>
    <r>
      <t>1. Atlanta trades David Patten to Toronto for a 5</t>
    </r>
    <r>
      <rPr>
        <vertAlign val="superscript"/>
        <sz val="12"/>
        <rFont val="Calibri"/>
        <family val="2"/>
      </rPr>
      <t>th</t>
    </r>
    <r>
      <rPr>
        <sz val="12"/>
        <rFont val="Calibri"/>
        <family val="2"/>
      </rPr>
      <t xml:space="preserve"> round pick in '09</t>
    </r>
  </si>
  <si>
    <r>
      <t>2. Edison trades its 5</t>
    </r>
    <r>
      <rPr>
        <vertAlign val="superscript"/>
        <sz val="12"/>
        <rFont val="Calibri"/>
        <family val="2"/>
      </rPr>
      <t>th</t>
    </r>
    <r>
      <rPr>
        <sz val="12"/>
        <rFont val="Calibri"/>
        <family val="2"/>
      </rPr>
      <t xml:space="preserve"> in '09 to STL for Chris Spencer</t>
    </r>
  </si>
  <si>
    <r>
      <t>3. Atlanta trades Tom Brady a 5</t>
    </r>
    <r>
      <rPr>
        <vertAlign val="superscript"/>
        <sz val="12"/>
        <rFont val="Calibri"/>
        <family val="2"/>
      </rPr>
      <t>th</t>
    </r>
    <r>
      <rPr>
        <sz val="12"/>
        <rFont val="Calibri"/>
        <family val="2"/>
      </rPr>
      <t xml:space="preserve"> and 6</t>
    </r>
    <r>
      <rPr>
        <vertAlign val="superscript"/>
        <sz val="12"/>
        <rFont val="Calibri"/>
        <family val="2"/>
      </rPr>
      <t>th</t>
    </r>
    <r>
      <rPr>
        <sz val="12"/>
        <rFont val="Calibri"/>
        <family val="2"/>
      </rPr>
      <t xml:space="preserve"> in '09 to Virginia for Derek Anderson, a 1</t>
    </r>
    <r>
      <rPr>
        <vertAlign val="superscript"/>
        <sz val="12"/>
        <rFont val="Calibri"/>
        <family val="2"/>
      </rPr>
      <t>st</t>
    </r>
    <r>
      <rPr>
        <sz val="12"/>
        <rFont val="Calibri"/>
        <family val="2"/>
      </rPr>
      <t xml:space="preserve">, and a 2nd in '09 </t>
    </r>
  </si>
  <si>
    <r>
      <t>4. Minn trades Gary Bracket to STL for 1</t>
    </r>
    <r>
      <rPr>
        <vertAlign val="superscript"/>
        <sz val="12"/>
        <rFont val="Calibri"/>
        <family val="2"/>
      </rPr>
      <t>st</t>
    </r>
    <r>
      <rPr>
        <sz val="12"/>
        <rFont val="Calibri"/>
        <family val="2"/>
      </rPr>
      <t xml:space="preserve"> rounder in '09</t>
    </r>
  </si>
  <si>
    <r>
      <t>5. Big Grove trades Erick Pears and Leroy Hill to Edison for Scott Wells and Edison’s 4</t>
    </r>
    <r>
      <rPr>
        <vertAlign val="superscript"/>
        <sz val="12"/>
        <rFont val="Calibri"/>
        <family val="2"/>
      </rPr>
      <t>th</t>
    </r>
    <r>
      <rPr>
        <sz val="12"/>
        <rFont val="Calibri"/>
        <family val="2"/>
      </rPr>
      <t xml:space="preserve"> rounder in '09</t>
    </r>
  </si>
  <si>
    <t>2. Tokyo trades Stewart Bradley, Vaughn Martin to Maple Grove for Nick Hardwick and Will Witherspoon</t>
  </si>
  <si>
    <t>4. Phoenix trades Mike Vrabel to River City for River City's 6th round pick in 2011</t>
  </si>
  <si>
    <t>5. Maple Grove trades Corey Williams to Big Grove for Paul Soliai</t>
  </si>
  <si>
    <t>Rice, Sidney</t>
  </si>
  <si>
    <t>Fox, Jason</t>
  </si>
  <si>
    <t>Fox, Keyaron</t>
  </si>
  <si>
    <t>Frampton, Eric</t>
  </si>
  <si>
    <t>Francois, Robert</t>
  </si>
  <si>
    <t>Gaither, Omar</t>
  </si>
  <si>
    <t>Galloway, Joey</t>
  </si>
  <si>
    <t>Garrard, David</t>
  </si>
  <si>
    <t>Gerhart, Toby</t>
  </si>
  <si>
    <t>Gettis, David</t>
  </si>
  <si>
    <t>Gibson, Gary</t>
  </si>
  <si>
    <t>Graham, Brandon</t>
  </si>
  <si>
    <t>10/1 (13)</t>
  </si>
  <si>
    <t>Graham, Earnest</t>
  </si>
  <si>
    <t>Graham, Jimmy</t>
  </si>
  <si>
    <t>Graham, Shayne</t>
  </si>
  <si>
    <t>Greco, John</t>
  </si>
  <si>
    <t>Green, Howard</t>
  </si>
  <si>
    <t>Green, Tyronne</t>
  </si>
  <si>
    <t>Greene, Courtney</t>
  </si>
  <si>
    <t>Green-Ellis, BenJarvus</t>
  </si>
  <si>
    <t>Greenwood, Cory</t>
  </si>
  <si>
    <t>Gresham, Jermaine</t>
  </si>
  <si>
    <t>10/1 (21)</t>
  </si>
  <si>
    <t>Griffen, Everson</t>
  </si>
  <si>
    <t>Grimm, Cody</t>
  </si>
  <si>
    <t>10. Maple Grove trades Scott Fujita to River City for River City's 3rd round pick in 2011</t>
  </si>
  <si>
    <t>11. Rochester trades Julius Peppers, Rochester's 2nd in 2011 and Rochester's 2nd, 4th and 5th round picks in 2012 to River City for Brett Keisel, Terrell Owens, Donnie Avery, Darren Sproles, and Chris Canty</t>
  </si>
  <si>
    <t>16. Michigan trades Matt Roth to Maple Grove for Maple Grove's 4th round pick</t>
  </si>
  <si>
    <t>17. Minnesota trades Dwight Freeney and Minnesota's 4th round pick to Phoenix for Cullen Jenkins, Domato Peko and Phoenix's 4th round pick</t>
  </si>
  <si>
    <t>18. Cape Fear trades Bryan Robinson to Boulder for Bobby Carpenter</t>
  </si>
  <si>
    <t>19. Phoenix trades Pat Williams to Vero Beach for Fred Jackson</t>
  </si>
  <si>
    <t>20. Tokyo trades NT-Ronald Field to Boulder for Boulder's 2nd round pick in 2010.</t>
  </si>
  <si>
    <t>Johnson, David</t>
  </si>
  <si>
    <t>Johnson, Mike</t>
  </si>
  <si>
    <t>Johnson, Rashad</t>
  </si>
  <si>
    <t>Johnson, Steve</t>
  </si>
  <si>
    <t>Jones, Donald</t>
  </si>
  <si>
    <t>Jones, Reshad</t>
  </si>
  <si>
    <t>Joseph, Linval</t>
  </si>
  <si>
    <t>Karim, Deji</t>
  </si>
  <si>
    <t>Karney, Mike</t>
  </si>
  <si>
    <t>Kelly, Reggie</t>
  </si>
  <si>
    <t>Kemoeatu, Ma'ake</t>
  </si>
  <si>
    <t>Kitna, Jon</t>
  </si>
  <si>
    <t>LaBoy, Travis</t>
  </si>
  <si>
    <t>LaFell, Brandon</t>
  </si>
  <si>
    <t>Lane, Austen</t>
  </si>
  <si>
    <t>Larsen, Ted</t>
  </si>
  <si>
    <t>36. London trades Glenn Dorsey to Maple Grove for Maple Grove's 7th round pick in 2011 and Maple Grove's 2nd round pick in 2012</t>
  </si>
  <si>
    <t>Bulluck, Keith</t>
  </si>
  <si>
    <t>00/1 (30)</t>
  </si>
  <si>
    <t>07/1 (23)</t>
  </si>
  <si>
    <t>07/1 (24)</t>
  </si>
  <si>
    <t>07/1 (25)</t>
  </si>
  <si>
    <t>07/1 (26)</t>
  </si>
  <si>
    <t>07/1 (28)</t>
  </si>
  <si>
    <t>07/1 (29)</t>
  </si>
  <si>
    <t>07/1 (31)</t>
  </si>
  <si>
    <t>07/2</t>
  </si>
  <si>
    <t>07/3</t>
  </si>
  <si>
    <t>07/4</t>
  </si>
  <si>
    <t>33. Dracut trades the 12th pick of the 3rd round to Edison in exchange for Edison's 2nd round pick in '10.</t>
  </si>
  <si>
    <t>34. Tokyo trades HB-Ahmad Bradshaw, LB-Calvin Pace, DE-Vonnie Holliday and CB-Andre Goodman to Rochester for Rochester's 3rd round pick in '09, LB-Karlos Dansby, DE-Reggie Hayward, CB-Shawn Springs.</t>
  </si>
  <si>
    <t>Durant, Justin</t>
  </si>
  <si>
    <t>Scott, Jake</t>
  </si>
  <si>
    <t>Faine, Jeff</t>
  </si>
  <si>
    <t>03/1 (21)</t>
  </si>
  <si>
    <t>Dahl, Harvey</t>
  </si>
  <si>
    <t>Clements, Nate</t>
  </si>
  <si>
    <t>01/1 (21)</t>
  </si>
  <si>
    <t>Brown, Sheldon</t>
  </si>
  <si>
    <t xml:space="preserve">1. Dracut trades Rochester's 2011 first round pick, Dracut's 2011 first round pick, Brent Grimes, Sean Jones, Keith Brooking, Randy Starks, Zach Diles and Eric Wright </t>
  </si>
  <si>
    <t>to Rochester for Robert Mathis, Calvin Pace, Lofa Tatupu, Channing Crowder, Vonta Leach and Rich Seubert</t>
  </si>
  <si>
    <t>3. Cave Creek trades Jake Scott and Jim Leonhard to Maple Grove for Stewart Bradley, Ryan Lilja and Alan Branch</t>
  </si>
  <si>
    <t>04/1 (8)</t>
  </si>
  <si>
    <t>01/1 (29)</t>
  </si>
  <si>
    <t>Allen, Jared</t>
  </si>
  <si>
    <t>Porter, Joey</t>
  </si>
  <si>
    <t>Farrior, James</t>
  </si>
  <si>
    <t>Dickson, Ed</t>
  </si>
  <si>
    <t>Dixon, Anthony</t>
  </si>
  <si>
    <t>Dixon, Antonio</t>
  </si>
  <si>
    <t>Douglas, Harry</t>
  </si>
  <si>
    <t>Douzable, Leger</t>
  </si>
  <si>
    <t>Ducasse, Vladimir</t>
  </si>
  <si>
    <t>7. Phoenix trades Wade Smith to Rochester for Rochester's 4th round pick in 2011</t>
  </si>
  <si>
    <t>4/31/1985</t>
  </si>
  <si>
    <t>Dunlap, Carlos</t>
  </si>
  <si>
    <t>Eason, Nick</t>
  </si>
  <si>
    <t>Eldridge, Brody</t>
  </si>
  <si>
    <t>Felton, Jerome</t>
  </si>
  <si>
    <t>Fiammetta, Tony</t>
  </si>
  <si>
    <t>Fields, Brandon</t>
  </si>
  <si>
    <t>Fletcher, Bradley</t>
  </si>
  <si>
    <t>Fletcher, Dane</t>
  </si>
  <si>
    <t>Floyd, Malcom</t>
  </si>
  <si>
    <t>Foote, Larry</t>
  </si>
  <si>
    <t>Ford, Jacob</t>
  </si>
  <si>
    <t>Ford, Jacoby</t>
  </si>
  <si>
    <t>PR</t>
  </si>
  <si>
    <t>Foster, Renardo</t>
  </si>
  <si>
    <t>9. Vero Beach trades Marcus Spears to Dallas for Trent Edwards, Chad Clifton, Maple Grove's 2nd round pick in 2010</t>
  </si>
  <si>
    <t>8. Dallas trades their 4th round pick in 2010 to Michigan for Anthony Adams</t>
  </si>
  <si>
    <t>5. Tokyo trades Kevin Kolb, Shawn Springs and Tokyo's 5th round pick in 2010 to Hattiesburg for Isaac Sopoago, DeAngelo Hall and Tokyo's 2nd round pick</t>
  </si>
  <si>
    <t>13. Maple Grove trades Willis McGahee To Cave Creek for Cave Creek's 3rd round pick in 2011 and Tokyo's 10th round pick in 2011</t>
  </si>
  <si>
    <t>Gronkowski, Chris</t>
  </si>
  <si>
    <t>Gronkowski, Dan</t>
  </si>
  <si>
    <t>Gronkowski, Rob</t>
  </si>
  <si>
    <t>Grossman, Rex</t>
  </si>
  <si>
    <t>03/1 (22)</t>
  </si>
  <si>
    <t>Haden, Joe</t>
  </si>
  <si>
    <t>10/1 (7)</t>
  </si>
  <si>
    <t>Hagan, Derek</t>
  </si>
  <si>
    <t>Hagler, Tyjuan</t>
  </si>
  <si>
    <t>Hall, Chad</t>
  </si>
  <si>
    <t>Hall, Korey</t>
  </si>
  <si>
    <t>Harbor, Clay</t>
  </si>
  <si>
    <t>Hardman, Derek</t>
  </si>
  <si>
    <t>Hardy, Greg</t>
  </si>
  <si>
    <t>Harris, Nick</t>
  </si>
  <si>
    <t>Hawley, Joe</t>
  </si>
  <si>
    <t>Hayes, Gerald</t>
  </si>
  <si>
    <t>Henne, Chad</t>
  </si>
  <si>
    <t>Hernandez, Aaron</t>
  </si>
  <si>
    <t>Herring, Will</t>
  </si>
  <si>
    <t>Hill, Jason</t>
  </si>
  <si>
    <t>Holland, Montrae</t>
  </si>
  <si>
    <t>Holliday, Vonnie</t>
  </si>
  <si>
    <t>Houshmandzadeh, T.J.</t>
  </si>
  <si>
    <t>Houston, Lamarr</t>
  </si>
  <si>
    <t>Hughes, Jerry</t>
  </si>
  <si>
    <t>10/1 (31)</t>
  </si>
  <si>
    <t>Iupati, Mike</t>
  </si>
  <si>
    <t>10/1 (17)</t>
  </si>
  <si>
    <t>Ivory, Chris</t>
  </si>
  <si>
    <t>Iwuh, Brian</t>
  </si>
  <si>
    <t>Jackson, Kareem</t>
  </si>
  <si>
    <t>10/1 (20)</t>
  </si>
  <si>
    <t>Jackson, Rob</t>
  </si>
  <si>
    <t>Jean-Francois, Ricky</t>
  </si>
  <si>
    <t>06/1 (31)</t>
  </si>
  <si>
    <t>Jerry, John</t>
  </si>
  <si>
    <t>Jerry, Peria</t>
  </si>
  <si>
    <t>09/1 (24)</t>
  </si>
  <si>
    <t>Johnson, Brandon</t>
  </si>
  <si>
    <t>Johnson, Bryant</t>
  </si>
  <si>
    <t>03/1 (17)</t>
  </si>
  <si>
    <t>05/1 (14)</t>
  </si>
  <si>
    <t>05/1 (4)</t>
  </si>
  <si>
    <t>05/6</t>
  </si>
  <si>
    <t>05/1 (20)</t>
  </si>
  <si>
    <t>05/1 (11)</t>
  </si>
  <si>
    <t>Hill, Renaldo</t>
  </si>
  <si>
    <t>04/FA</t>
  </si>
  <si>
    <t>Bush, Reggie</t>
  </si>
  <si>
    <t>Colston, Marques</t>
  </si>
  <si>
    <t>Mangold, Nick</t>
  </si>
  <si>
    <t>Ferguson, D'Brickashaw</t>
  </si>
  <si>
    <t>06/1 (32)</t>
  </si>
  <si>
    <t>Kiwanuka, Mathias</t>
  </si>
  <si>
    <t>39. Dracut trades their 10th round pick in 2011 to London for London's 9th round pick in 2012</t>
  </si>
  <si>
    <t>Taylor, Fred</t>
  </si>
  <si>
    <t>Lauvao, Shawn</t>
  </si>
  <si>
    <t>Lee, James</t>
  </si>
  <si>
    <t>Lee, Sean</t>
  </si>
  <si>
    <t>Gross, Jordan</t>
  </si>
  <si>
    <t>03/1 (8)</t>
  </si>
  <si>
    <t>Orton, Kyle</t>
  </si>
  <si>
    <t>32. Michigan trades Michigan's 2nd round pick in '09 to Virginia for Virginia's 1st round pick in '10.</t>
  </si>
  <si>
    <t>03/1 (3)</t>
  </si>
  <si>
    <t>Birk, Matt</t>
  </si>
  <si>
    <t>Huff, Michael</t>
  </si>
  <si>
    <t>Davis, Leonard</t>
  </si>
  <si>
    <t>01/1 (2)</t>
  </si>
  <si>
    <t>Jackson, Steven</t>
  </si>
  <si>
    <t>Henderson, E.J.</t>
  </si>
  <si>
    <t>Reed, Ed</t>
  </si>
  <si>
    <t>02/1 (24)</t>
  </si>
  <si>
    <t>SS</t>
  </si>
  <si>
    <t>04/4</t>
  </si>
  <si>
    <t>FS</t>
  </si>
  <si>
    <t>03/6</t>
  </si>
  <si>
    <t>Shiancoe, Visanthe</t>
  </si>
  <si>
    <t>Moore, Brandon</t>
  </si>
  <si>
    <t>Heap, Todd</t>
  </si>
  <si>
    <t>Miller, Zach</t>
  </si>
  <si>
    <t>Jackson, Fred</t>
  </si>
  <si>
    <t>Rivers, Philip</t>
  </si>
  <si>
    <t>Woodson, Charles</t>
  </si>
  <si>
    <t>98/1 (4)</t>
  </si>
  <si>
    <t>Jones, Sean</t>
  </si>
  <si>
    <t>Myers, Chris</t>
  </si>
  <si>
    <t>Foxworth, Domonique</t>
  </si>
  <si>
    <t>05/1 (27)</t>
  </si>
  <si>
    <t>Walter, Kevin</t>
  </si>
  <si>
    <t>Jackson, Jamaal</t>
  </si>
  <si>
    <t>04/1 (24)</t>
  </si>
  <si>
    <t>Diem, Ryan</t>
  </si>
  <si>
    <t>01/4</t>
  </si>
  <si>
    <t>McClure, Todd</t>
  </si>
  <si>
    <t>99/7</t>
  </si>
  <si>
    <t>Taylor, Ike</t>
  </si>
  <si>
    <t>Morris, Maurice</t>
  </si>
  <si>
    <t>13. Syracuse trades Adrian Peterson to the Big Groove Bombers for Charles Woodson and Big Grove's 1st round pick in 2010</t>
  </si>
  <si>
    <t>15. Phoenix trades Kamerion Wimbley to Las Vegas for Ryan Picket and Las Vegas' 4th round pick in 2010.</t>
  </si>
  <si>
    <t>15. London trades Aubrayo Franklin to Cave Creek for Alan Branch and Cave Creek's 4th round pick in 2012</t>
  </si>
  <si>
    <t>14. Dallas sends Antrel Rolle, Will Witherspoon and Dallas' 2nd round pick in 2010 to Maple Grove for Shawne Merriman, Ryan Clark and Maple Grove's 3rd round pick in 2010</t>
  </si>
  <si>
    <t>10. Dracut trades Luis Castillo and Ken Hamlin to River City for Chad Greenway and River City's 8th round pick in 2010</t>
  </si>
  <si>
    <t>19. Rochester trades their 1st round pick in 2012 to River City for Rochester's 2nd round pick in 2011 (2.1)</t>
  </si>
  <si>
    <t>20. Virginia trades their 2nd round pick in 2012 and their 4th round pick in 2011 to Dracut for Dracut's 2nd round pick in 2011</t>
  </si>
  <si>
    <t>21. River City trades James Starks to Cape Fear for Damian Woody and Cape Fear's 4th round pick in 2011</t>
  </si>
  <si>
    <t>23. Cape Fear trades Virginia's 3rd round pick (3.2) in 2011 to London for London's 3rd (3.13) and 4th (4.13) round picks in 2011</t>
  </si>
  <si>
    <t>24. Cape Fear trades their 3rd round pick in 2011 (3.3) to Dallas for Dallas' 3rd round pick (3.18) in 2011 and Dallas' 4th round pick in 2012</t>
  </si>
  <si>
    <t>25. Atlanta trades Terrance Knighton to Michigan for Chris Crocker</t>
  </si>
  <si>
    <t>27. Cape Fear trades Derrick Ward to Tokyo for Tokyo's 3rd round pick in 2011 (3.24)</t>
  </si>
  <si>
    <t>Clifton, Chad</t>
  </si>
  <si>
    <t>Roby, Courtney</t>
  </si>
  <si>
    <t>05/7</t>
  </si>
  <si>
    <t>Mruczkowski, Scott</t>
  </si>
  <si>
    <t>Richardson, Barry</t>
  </si>
  <si>
    <t>Johnson, Spencer</t>
  </si>
  <si>
    <t>Polumbus, Tyler</t>
  </si>
  <si>
    <t>Pope, Leonard</t>
  </si>
  <si>
    <t>98/1 (9)</t>
  </si>
  <si>
    <t>Reed, Jeff</t>
  </si>
  <si>
    <t>99/6</t>
  </si>
  <si>
    <t>00/7</t>
  </si>
  <si>
    <t>Cooper, Stephen</t>
  </si>
  <si>
    <t>Hargrove, Anthony</t>
  </si>
  <si>
    <t>Pearman, Alvin</t>
  </si>
  <si>
    <t>Scott, Jonathan</t>
  </si>
  <si>
    <t>Spencer, Shawntae</t>
  </si>
  <si>
    <t>Svitek, Will</t>
  </si>
  <si>
    <t>Vick, Michael</t>
  </si>
  <si>
    <t>01/1 (1)</t>
  </si>
  <si>
    <t>Wells, Beanie</t>
  </si>
  <si>
    <t>09/1 (31)</t>
  </si>
  <si>
    <t>Keith, Brandon</t>
  </si>
  <si>
    <t>Stephens-Howling, LaRod</t>
  </si>
  <si>
    <t>09/7</t>
  </si>
  <si>
    <t>Davis, Will</t>
  </si>
  <si>
    <t>09/6</t>
  </si>
  <si>
    <t>Walker, Reggie</t>
  </si>
  <si>
    <t>09/FA</t>
  </si>
  <si>
    <t>09/3</t>
  </si>
  <si>
    <t>Toler, Greg</t>
  </si>
  <si>
    <t>09/4</t>
  </si>
  <si>
    <t>Crocker, Chris</t>
  </si>
  <si>
    <t>Ward, Derrick</t>
  </si>
  <si>
    <t>Grant, Ryan</t>
  </si>
  <si>
    <t>Jackson, Brandon</t>
  </si>
  <si>
    <t>Mathis, Robert</t>
  </si>
  <si>
    <t>03/5</t>
  </si>
  <si>
    <t>Peterson, Mike</t>
  </si>
  <si>
    <t>Robbins, Fred</t>
  </si>
  <si>
    <t>Snee, Chris</t>
  </si>
  <si>
    <t>Stinchcomb, Jon</t>
  </si>
  <si>
    <t>Asomugha, Nnamdi</t>
  </si>
  <si>
    <t>03/1 (31)</t>
  </si>
  <si>
    <t>Florence, Drayton</t>
  </si>
  <si>
    <t>Hall, DeAngelo</t>
  </si>
  <si>
    <t>Roos, Michael</t>
  </si>
  <si>
    <t>Loper, Daniel</t>
  </si>
  <si>
    <t>Stewart, David</t>
  </si>
  <si>
    <t>Hedgecock, Madison</t>
  </si>
  <si>
    <t>Bartell, Ronald</t>
  </si>
  <si>
    <t>McKinnie, Bryant</t>
  </si>
  <si>
    <t>02/1 (7)</t>
  </si>
  <si>
    <t>Meester, Brad</t>
  </si>
  <si>
    <t>Abraham, John</t>
  </si>
  <si>
    <t>Brock, Raheem</t>
  </si>
  <si>
    <t>02/7</t>
  </si>
  <si>
    <t>98/FA</t>
  </si>
  <si>
    <t>Bell, Yeremiah</t>
  </si>
  <si>
    <t>Jackson, Vincent</t>
  </si>
  <si>
    <t>Cox, Kennard</t>
  </si>
  <si>
    <t>Daniels, Travis</t>
  </si>
  <si>
    <t>Dixon, Marcus</t>
  </si>
  <si>
    <t>Feeley, A.J.</t>
  </si>
  <si>
    <t>Kemoeatu, Chris</t>
  </si>
  <si>
    <t>Tulloch, Stephen</t>
  </si>
  <si>
    <t>98/3</t>
  </si>
  <si>
    <t>Seymour, Richard</t>
  </si>
  <si>
    <t>01/1 (6)</t>
  </si>
  <si>
    <t>Redding, Cory</t>
  </si>
  <si>
    <t>14. Atlanta trades Devon Bess To Cave Creek for Uche Nwarneri</t>
  </si>
  <si>
    <t>17. London trade Doug Free to Michigan for Antonio Smith</t>
  </si>
  <si>
    <t>VIR</t>
  </si>
  <si>
    <t>TOK</t>
  </si>
  <si>
    <t>22. Cape Fear trades Paris Lenon and Pierre Thomas to Vero Beach for Aytha Rubin and Vero's 3rd round pick in the 2012 Draft</t>
  </si>
  <si>
    <t>Brown, Everette</t>
  </si>
  <si>
    <t>09/2</t>
  </si>
  <si>
    <t>Connor, Dan</t>
  </si>
  <si>
    <t>Munnerlyn, Captain</t>
  </si>
  <si>
    <t>Martin, Sherrod</t>
  </si>
  <si>
    <t>Bennett, Earl</t>
  </si>
  <si>
    <t>Davis, Kellen</t>
  </si>
  <si>
    <t>Knox, Johnny</t>
  </si>
  <si>
    <t>Bell, Kahlil</t>
  </si>
  <si>
    <t>Bowman, Zack</t>
  </si>
  <si>
    <t>Phillips, John</t>
  </si>
  <si>
    <t>Butler, Victor</t>
  </si>
  <si>
    <t>Pettigrew, Brandon</t>
  </si>
  <si>
    <t>09/1 (20)</t>
  </si>
  <si>
    <t>Brown, Aaron</t>
  </si>
  <si>
    <t>Delmas, Louis</t>
  </si>
  <si>
    <t>Levy, DeAndre</t>
  </si>
  <si>
    <t>Follett, Zack</t>
  </si>
  <si>
    <t>Mathews, Clay</t>
  </si>
  <si>
    <t>09/1 (26)</t>
  </si>
  <si>
    <t>Raji, B.J.</t>
  </si>
  <si>
    <t>09/1 (9)</t>
  </si>
  <si>
    <t>Wynn, Jarius</t>
  </si>
  <si>
    <t>Jones, Brad</t>
  </si>
  <si>
    <t>Finley, Jermichael</t>
  </si>
  <si>
    <t>Lang, T.J.</t>
  </si>
  <si>
    <t>Harvin, Percy</t>
  </si>
  <si>
    <t>09/1 (22)</t>
  </si>
  <si>
    <t>Loadholt, Phil</t>
  </si>
  <si>
    <t>Louis, Lance</t>
  </si>
  <si>
    <t>Love, Kyle</t>
  </si>
  <si>
    <t>Fanene, Jonathan</t>
  </si>
  <si>
    <t>Finneran, Brian</t>
  </si>
  <si>
    <t>Ganther, Quinton</t>
  </si>
  <si>
    <t>Hatcher, Jason</t>
  </si>
  <si>
    <t>Hicks, Artis</t>
  </si>
  <si>
    <t>LeVoir, Mark</t>
  </si>
  <si>
    <t>Mathis, Evan</t>
  </si>
  <si>
    <t>McGraw, Jon</t>
  </si>
  <si>
    <t>Pollard, Bernard</t>
  </si>
  <si>
    <t>Smith, Wade</t>
  </si>
  <si>
    <t>Steltz, Craig</t>
  </si>
  <si>
    <t>Wilson, Chris</t>
  </si>
  <si>
    <t>Aromashodu, Devin</t>
  </si>
  <si>
    <t>Ayodele, Remi</t>
  </si>
  <si>
    <t>Bell, Mike</t>
  </si>
  <si>
    <t>Dahl, Craig</t>
  </si>
  <si>
    <t>Daniels, Phillip</t>
  </si>
  <si>
    <t>Farwell, Heath</t>
  </si>
  <si>
    <t>Garay, Antonio</t>
  </si>
  <si>
    <t>Long, Jake</t>
  </si>
  <si>
    <t>Bess, Davone</t>
  </si>
  <si>
    <t>Jenkins, Michael</t>
  </si>
  <si>
    <t>Nwaneri, Uche</t>
  </si>
  <si>
    <t>Jones, Greg</t>
  </si>
  <si>
    <t>Heller, Will</t>
  </si>
  <si>
    <t>14 - 8:15pm ET</t>
  </si>
  <si>
    <t>15 - 8:30pm ET</t>
  </si>
  <si>
    <t>16 - 8:45pm ET</t>
  </si>
  <si>
    <t>17 - 9:00pm ET</t>
  </si>
  <si>
    <t>18 - 9:15pm ET</t>
  </si>
  <si>
    <t>19 - 9:30pm ET</t>
  </si>
  <si>
    <t>20 - 9:45pm ET</t>
  </si>
  <si>
    <t>21 - 10:00pm ET</t>
  </si>
  <si>
    <t>22 - 10:15pm ET</t>
  </si>
  <si>
    <t>23 - 10:30pm ET</t>
  </si>
  <si>
    <t>24 - 10:45pm ET</t>
  </si>
  <si>
    <t>Reynolds, Garrett</t>
  </si>
  <si>
    <t>09/5</t>
  </si>
  <si>
    <t>Weems, Eric</t>
  </si>
  <si>
    <t>Dockery, Derrick</t>
  </si>
  <si>
    <t>Pryce, Trevor</t>
  </si>
  <si>
    <t>Pool, Brodney</t>
  </si>
  <si>
    <t>Sheppard, Lito</t>
  </si>
  <si>
    <t>Landry, Dawan</t>
  </si>
  <si>
    <t>Brunell, Mark</t>
  </si>
  <si>
    <t>Flynn, Matt</t>
  </si>
  <si>
    <t>66. Phoenix trades Julius Jones and Phoenix's 3rd round pick in 2011 to Maple Grove for Matt Roth and Maple Grove's 2nd Round Pick in 2011</t>
  </si>
  <si>
    <t>65. Indiana trades T.J. Houshmanzadeh, Marcus McNeill, Eric Barton and Indiana's 4th round pick in 2011 to Tokyo for WR-Brian Hartline, Daryn Colledge, Rey Maluaga</t>
  </si>
  <si>
    <t>12. Cape Fear trades their 1st round pick in 2011 (1.03) to Virginia for Michigan's 1st round pick in 2011 (1.20), Virginia's 3rd round pick in 2011 and Virginia's 1st round pick in 2012</t>
  </si>
  <si>
    <t>07/1 (12)</t>
  </si>
  <si>
    <t>Kluwe, Chris</t>
  </si>
  <si>
    <t>Pickett, Ryan</t>
  </si>
  <si>
    <t>CB</t>
  </si>
  <si>
    <t>10/1 (9)</t>
  </si>
  <si>
    <t>Spitz, Jason</t>
  </si>
  <si>
    <t>Spurlock, Micheal</t>
  </si>
  <si>
    <t>Stanton, Drew</t>
  </si>
  <si>
    <t>Starks, James</t>
  </si>
  <si>
    <t>Strief, Zach</t>
  </si>
  <si>
    <t>Studdard, Kasey</t>
  </si>
  <si>
    <t>Suh, Ndamukong</t>
  </si>
  <si>
    <t>10/1 (2)</t>
  </si>
  <si>
    <t>Suisham, Shaun</t>
  </si>
  <si>
    <t>Sylvester, Stevenson</t>
  </si>
  <si>
    <t>Tamme, Jacob</t>
  </si>
  <si>
    <t>Tate, Brandon</t>
  </si>
  <si>
    <t>Tate, Golden</t>
  </si>
  <si>
    <t>Tauscher, Mark</t>
  </si>
  <si>
    <t>Tebow, Tim</t>
  </si>
  <si>
    <t>10/1 (25)</t>
  </si>
  <si>
    <t>Tennant, Matt</t>
  </si>
  <si>
    <t>Terrill, Craig</t>
  </si>
  <si>
    <t>Thigpen, Tyler</t>
  </si>
  <si>
    <t>Thomas, David</t>
  </si>
  <si>
    <t>Thomas, Demaryius</t>
  </si>
  <si>
    <t>10/1 (22)</t>
  </si>
  <si>
    <t>Thomas, Earl</t>
  </si>
  <si>
    <t>10/1 (14)</t>
  </si>
  <si>
    <t>Thomas, Marcus</t>
  </si>
  <si>
    <t>Lewis, Kendrick</t>
  </si>
  <si>
    <t>Lewis, Myron</t>
  </si>
  <si>
    <t>Lichtensteiger, Kory</t>
  </si>
  <si>
    <t>Lindell, Rian</t>
  </si>
  <si>
    <t>Linkenbach, Jeff</t>
  </si>
  <si>
    <t>Lissemore, Sean</t>
  </si>
  <si>
    <t>Livings, Nate</t>
  </si>
  <si>
    <t>Lorig, Erik</t>
  </si>
  <si>
    <t>Scheffler, Tony</t>
  </si>
  <si>
    <t>Jennings, Greg</t>
  </si>
  <si>
    <t>Spikes, Takeo</t>
  </si>
  <si>
    <t>98/1 (13)</t>
  </si>
  <si>
    <t>Phillips, Shaun</t>
  </si>
  <si>
    <t>Cribbs, Josh</t>
  </si>
  <si>
    <t>Hali, Tamba</t>
  </si>
  <si>
    <t>McClain, Le'Ron</t>
  </si>
  <si>
    <t>99/2</t>
  </si>
  <si>
    <t>Manumaleuna, Brandon</t>
  </si>
  <si>
    <t>Hall, Ahmard</t>
  </si>
  <si>
    <t>Cofield, Barry</t>
  </si>
  <si>
    <t>Brisiel, Mike</t>
  </si>
  <si>
    <t>Brown, Duane</t>
  </si>
  <si>
    <t>Slaton, Steve</t>
  </si>
  <si>
    <t>Foster, Eric</t>
  </si>
  <si>
    <t>Johnson, Antonio</t>
  </si>
  <si>
    <t>Wheeler, Philip</t>
  </si>
  <si>
    <t>Harvey, Derrick</t>
  </si>
  <si>
    <t>Albert, Branden</t>
  </si>
  <si>
    <t>Charles, Jamaal</t>
  </si>
  <si>
    <t>Dorsey, Glenn</t>
  </si>
  <si>
    <t>Carr, Brandon</t>
  </si>
  <si>
    <t>Flowers, Brandon</t>
  </si>
  <si>
    <t>Gilberry, Wallace</t>
  </si>
  <si>
    <t>Culver, Tyrone</t>
  </si>
  <si>
    <t>Dawson, Keyunta</t>
  </si>
  <si>
    <t>Dreessen, Joel</t>
  </si>
  <si>
    <t>Harrison, Jerome</t>
  </si>
  <si>
    <t>Garcon, Pierre</t>
  </si>
  <si>
    <t>Langford, Kendall</t>
  </si>
  <si>
    <t>Merling, Phillip</t>
  </si>
  <si>
    <t>Connolly, Dan</t>
  </si>
  <si>
    <t>Guyton, Gary</t>
  </si>
  <si>
    <t>Keller, Dustin</t>
  </si>
  <si>
    <t>Lowery, Dwight</t>
  </si>
  <si>
    <t>McFadden, Darren</t>
  </si>
  <si>
    <t>Bush, Michael</t>
  </si>
  <si>
    <t>Scott, Trevor</t>
  </si>
  <si>
    <t>Branch, Tyvon</t>
  </si>
  <si>
    <t>Tolbert, Mike</t>
  </si>
  <si>
    <t>Hester, Jacob</t>
  </si>
  <si>
    <t>Cason, Antoine</t>
  </si>
  <si>
    <t>Stevens, Craig</t>
  </si>
  <si>
    <t>Jones, Jason</t>
  </si>
  <si>
    <t>34. Tokyo trades Arian Foster to Maple Grove for Mike Wallace and Maple Grove's 3rd round pick in 2011</t>
  </si>
  <si>
    <t>VER</t>
  </si>
  <si>
    <t>LAS</t>
  </si>
  <si>
    <t>Wharton, Travelle</t>
  </si>
  <si>
    <t>Carlisle, Cooper</t>
  </si>
  <si>
    <t>Fitzpatrick, Ryan</t>
  </si>
  <si>
    <t>Carr, Chris</t>
  </si>
  <si>
    <t>Evans, Heath</t>
  </si>
  <si>
    <t>01/3</t>
  </si>
  <si>
    <t>00/1 (13)</t>
  </si>
  <si>
    <t>Babineaux, Jordan</t>
  </si>
  <si>
    <t>Bannan, Justin</t>
  </si>
  <si>
    <t>Grubbs, Ben</t>
  </si>
  <si>
    <t>Tatupu, Lofa</t>
  </si>
  <si>
    <t>Hill, Leroy</t>
  </si>
  <si>
    <t>Finnegan, Cortland</t>
  </si>
  <si>
    <t>Smith, Brad</t>
  </si>
  <si>
    <t>24. Cave Creek trades Sione Pouha to Miami for Ronde Barber</t>
  </si>
  <si>
    <t>Ryan, Matt</t>
  </si>
  <si>
    <t>Spiller, C.J.</t>
  </si>
  <si>
    <t>Spaeth, Matt</t>
  </si>
  <si>
    <t>Woodley, LaMarr</t>
  </si>
  <si>
    <t>Timmons, Lawrence</t>
  </si>
  <si>
    <t>Clary, Jeromey</t>
  </si>
  <si>
    <t>Siler, Brandon</t>
  </si>
  <si>
    <t>Weddle, Eric</t>
  </si>
  <si>
    <t>05/1 (31)</t>
  </si>
  <si>
    <t>05/1 (19)</t>
  </si>
  <si>
    <t>Thurmond, Walter</t>
  </si>
  <si>
    <t>Toeaina, Matt</t>
  </si>
  <si>
    <t>Tollefson, Dave</t>
  </si>
  <si>
    <t>40. Cape Fear sends Andre Fluellen and Ryan McBean to Maple Grove for Red Bryant and Bernard Berrian</t>
  </si>
  <si>
    <t>Ruud, Barrett</t>
  </si>
  <si>
    <t>Rogers, Carlos</t>
  </si>
  <si>
    <t>Clayton, Mark</t>
  </si>
  <si>
    <t>Mughelli, Ovie</t>
  </si>
  <si>
    <t>Lewis, Ray</t>
  </si>
  <si>
    <t>96/1 (26)</t>
  </si>
  <si>
    <t>Gurode, Andre</t>
  </si>
  <si>
    <t>Heitmann, Eric</t>
  </si>
  <si>
    <t>Andrews, Stacy</t>
  </si>
  <si>
    <t>Henderson, John</t>
  </si>
  <si>
    <t>Suggs, Terrell</t>
  </si>
  <si>
    <t>03/1 (10)</t>
  </si>
  <si>
    <t>Brackett, Gary</t>
  </si>
  <si>
    <t>Norris, Moran</t>
  </si>
  <si>
    <t>Jones, Dhani</t>
  </si>
  <si>
    <t>HB</t>
  </si>
  <si>
    <t>03/3</t>
  </si>
  <si>
    <t>03/4</t>
  </si>
  <si>
    <t>Collins, Nick</t>
  </si>
  <si>
    <t>Greer, Jabari</t>
  </si>
  <si>
    <t>06/2</t>
  </si>
  <si>
    <t>06/3</t>
  </si>
  <si>
    <t>06/4</t>
  </si>
  <si>
    <t>06/5</t>
  </si>
  <si>
    <t>06/6</t>
  </si>
  <si>
    <t>06/7</t>
  </si>
  <si>
    <t>06/FA</t>
  </si>
  <si>
    <t>Jones, Felix</t>
  </si>
  <si>
    <t>Jenkins, Mike</t>
  </si>
  <si>
    <t>Scandrick, Orlando</t>
  </si>
  <si>
    <t>Ball, Alan</t>
  </si>
  <si>
    <t>Jackson, D'Qwell</t>
  </si>
  <si>
    <t>Fasano, Anthony</t>
  </si>
  <si>
    <t>Carpenter, Bobby</t>
  </si>
  <si>
    <t>Marshall, Brandon</t>
  </si>
  <si>
    <t>04/1 (6)</t>
  </si>
  <si>
    <t>44. Michigan trades Dallas' 4th round pick in 2010 to Maple Grove for Jacoby Jones</t>
  </si>
  <si>
    <t>45. Dracut trades Dracut's 2010 4th round pick to Las Vegas for Las Vegas' 2010 5th and 6th round picks</t>
  </si>
  <si>
    <t>46. Michigan trades Brady Quinn to Minnesota for Minnesota's 10th round pick in 2010</t>
  </si>
  <si>
    <t>47. Virginia trades Kurt Warner to Michigan for Michigan's 1st round pick in 2011 and 4th round pick in 2010</t>
  </si>
  <si>
    <t>Wilhite, Jonathan</t>
  </si>
  <si>
    <t>Akers, David</t>
  </si>
  <si>
    <t>Rolle, Antrel</t>
  </si>
  <si>
    <t>Bridges, Jeremy</t>
  </si>
  <si>
    <t>Leonhard, Jim</t>
  </si>
  <si>
    <t>Brady, Tom</t>
  </si>
  <si>
    <t>Robinson, Dunta</t>
  </si>
  <si>
    <t>04/1 (10)</t>
  </si>
  <si>
    <t>Trufant, Marcus</t>
  </si>
  <si>
    <t>03/1 (11)</t>
  </si>
  <si>
    <t>Wilson, Gibril</t>
  </si>
  <si>
    <t>Odom, Antwan</t>
  </si>
  <si>
    <t>98/6</t>
  </si>
  <si>
    <t>Babin, Jason</t>
  </si>
  <si>
    <t>04/1 (27)</t>
  </si>
  <si>
    <t>Lewis, Michael</t>
  </si>
  <si>
    <t>Ratliff, Jay</t>
  </si>
  <si>
    <t>Canty, Chris</t>
  </si>
  <si>
    <t>Burnett, Kevin</t>
  </si>
  <si>
    <t>04/1 (28)</t>
  </si>
  <si>
    <t>Edwards, Dwan</t>
  </si>
  <si>
    <t>Manning, Eli</t>
  </si>
  <si>
    <t>04/1 (1)</t>
  </si>
  <si>
    <t>04/1 (17)</t>
  </si>
  <si>
    <t>Harris, Tommie</t>
  </si>
  <si>
    <t>04/1 (14)</t>
  </si>
  <si>
    <t>Dale Van Deven</t>
  </si>
  <si>
    <t>573-999-0809 Cell/573-657-0235 Home</t>
  </si>
  <si>
    <t>NFL Team</t>
  </si>
  <si>
    <t>Evans, Jahri</t>
  </si>
  <si>
    <t>Lutui, Deuce</t>
  </si>
  <si>
    <t>Johnson, Tank</t>
  </si>
  <si>
    <t>Brown, Jason</t>
  </si>
  <si>
    <t>McQuistan, Pat</t>
  </si>
  <si>
    <t>Larsen, Spencer</t>
  </si>
  <si>
    <t>Woodyard, Wesley</t>
  </si>
  <si>
    <t>Buchanon, Phillip</t>
  </si>
  <si>
    <t>02/1 (17)</t>
  </si>
  <si>
    <t>Allen, Jason</t>
  </si>
  <si>
    <t>06/1 (16)</t>
  </si>
  <si>
    <t>Gregory, Steve</t>
  </si>
  <si>
    <t>Oliver, Paul</t>
  </si>
  <si>
    <t>Kern, Brett</t>
  </si>
  <si>
    <t>Wolfe, Garrett</t>
  </si>
  <si>
    <t>Walker, Delanie</t>
  </si>
  <si>
    <t>Wiegmann, Casey</t>
  </si>
  <si>
    <t>Nesbit, Jamar</t>
  </si>
  <si>
    <t>Cole, Nick</t>
  </si>
  <si>
    <t>McDonald, Ray</t>
  </si>
  <si>
    <t>Blades, H.B.</t>
  </si>
  <si>
    <t>Owens, Chris</t>
  </si>
  <si>
    <t>Walker, Vance</t>
  </si>
  <si>
    <t>Adkins, Spencer</t>
  </si>
  <si>
    <t>46. Las Vegas trades Kelvin Hayden and JJ Arrington to New York for Michael Bush and Carlos Rogers</t>
  </si>
  <si>
    <t>Lynch, Marshawn</t>
  </si>
  <si>
    <t>Bernadeau, Mackenzy</t>
  </si>
  <si>
    <t>Goodson, Mike</t>
  </si>
  <si>
    <t>12. Boulder trades Dave Stewart and Boulder's 6th round pickin 2010 to Maple Grove for Bryant McKinnie and James Hall</t>
  </si>
  <si>
    <t>Owens, Terrell</t>
  </si>
  <si>
    <t>Seubert, Rich</t>
  </si>
  <si>
    <t>Stroud, Marcus</t>
  </si>
  <si>
    <t>01/1 (13)</t>
  </si>
  <si>
    <t>Freeney, Dwight</t>
  </si>
  <si>
    <t>02/1 (11)</t>
  </si>
  <si>
    <t>Stuckey, Chansi</t>
  </si>
  <si>
    <t>Sims, Rob</t>
  </si>
  <si>
    <t>Cherilus, Gosder</t>
  </si>
  <si>
    <t>08/1 (17)</t>
  </si>
  <si>
    <t>Schilens, Chaz</t>
  </si>
  <si>
    <t>Barnes, Khalif</t>
  </si>
  <si>
    <t>Groves, Quentin</t>
  </si>
  <si>
    <t>Crowder, Tim</t>
  </si>
  <si>
    <t>Sanders, James</t>
  </si>
  <si>
    <t>Jennings, Tim</t>
  </si>
  <si>
    <t>Jones, David</t>
  </si>
  <si>
    <t>Routt, Stanford</t>
  </si>
  <si>
    <t>Carr, David</t>
  </si>
  <si>
    <t>Bennett, Michael</t>
  </si>
  <si>
    <t>Smiley, Justin</t>
  </si>
  <si>
    <t>Spencer, Chris</t>
  </si>
  <si>
    <t>Berry, Bertrand</t>
  </si>
  <si>
    <t>38. Cave Creek trades Greg Olson, Marion Barber and Cave Creek's 1st round pick in 2011 to Virginia for James Harrison and Virginia's 3rd round pick in 2010</t>
  </si>
  <si>
    <t>39. Maple Grove trades Charles Grant to Philadelphia for Philadelphia's 2010 4th and 2010 5th round picks</t>
  </si>
  <si>
    <t>40. Virginia trades Keydrick Vincent to Philadelphia for Jordan Babineaux</t>
  </si>
  <si>
    <t>Folk, Nick</t>
  </si>
  <si>
    <t>Gandy, Dylan</t>
  </si>
  <si>
    <t>Gilmore, John</t>
  </si>
  <si>
    <t>Hayden, Nick</t>
  </si>
  <si>
    <t>42. Cave Creek trades Devon Bess to Atlanta for Steve Slaton</t>
  </si>
  <si>
    <t>43. Cave Creek trades Matt Leinart and Cave Creek's 6th round pick in 2010 to Tokyo for Tokyo's 2011 10th round pick</t>
  </si>
  <si>
    <t>Lynch, Corey</t>
  </si>
  <si>
    <t>Mays, Taylor</t>
  </si>
  <si>
    <t>McClendon, Jacques</t>
  </si>
  <si>
    <t>McCoy, Anthony</t>
  </si>
  <si>
    <t>McCray, Danny</t>
  </si>
  <si>
    <t>McGee, Stephen</t>
  </si>
  <si>
    <t>McManis, Sherrick</t>
  </si>
  <si>
    <t>Middleton, William</t>
  </si>
  <si>
    <t>Moore, D.J.</t>
  </si>
  <si>
    <t>Moore, Marlon</t>
  </si>
  <si>
    <t>Morrah, Cameron</t>
  </si>
  <si>
    <t>Mosley, C.J.</t>
  </si>
  <si>
    <t>Nading, Jesse</t>
  </si>
  <si>
    <t>Neblett, Andre</t>
  </si>
  <si>
    <t>Nugent, Mike</t>
  </si>
  <si>
    <t>07/4supp</t>
  </si>
  <si>
    <t>Orlovsky, Dan</t>
  </si>
  <si>
    <t>Otto, Michael</t>
  </si>
  <si>
    <t>Piscitelli, Sabby</t>
  </si>
  <si>
    <t>Rayner, Dave</t>
  </si>
  <si>
    <t>Rosenfels, Sage</t>
  </si>
  <si>
    <t>Rucker, Frostee</t>
  </si>
  <si>
    <t>Schillinger, Shann</t>
  </si>
  <si>
    <t>Scifres, Mike</t>
  </si>
  <si>
    <t>Clemens, Kellen</t>
  </si>
  <si>
    <t>Lloyd, Brandon</t>
  </si>
  <si>
    <t>Idonije, Israel</t>
  </si>
  <si>
    <t>Williams, Corey</t>
  </si>
  <si>
    <t>Barnes, Antwan</t>
  </si>
  <si>
    <t>Considine, Sean</t>
  </si>
  <si>
    <t>Ndukwe, Chinedum</t>
  </si>
  <si>
    <t>Turk, Matt</t>
  </si>
  <si>
    <t>Lee, Donald</t>
  </si>
  <si>
    <t>Hunter, Wayne</t>
  </si>
  <si>
    <t>Wrotto, Mansfield</t>
  </si>
  <si>
    <t>Kennedy, Jimmy</t>
  </si>
  <si>
    <t>03/1 (12)</t>
  </si>
  <si>
    <t>Volek, Billy</t>
  </si>
  <si>
    <t>Gradkowski, Bruce</t>
  </si>
  <si>
    <t>Forte', Matt</t>
  </si>
  <si>
    <t>Lewis, Greg</t>
  </si>
  <si>
    <t>Leckey, Nick</t>
  </si>
  <si>
    <t>Balmer, Kentwan</t>
  </si>
  <si>
    <t>Lenon, Paris</t>
  </si>
  <si>
    <t>Kehl, Bryan</t>
  </si>
  <si>
    <t>Graham, Ben</t>
  </si>
  <si>
    <t>Moore, Matt</t>
  </si>
  <si>
    <t>Vickers, Lawrence</t>
  </si>
  <si>
    <t>Higgins, Johnnie</t>
  </si>
  <si>
    <t>Stovall, Maurice</t>
  </si>
  <si>
    <t>Witten, Jason</t>
  </si>
  <si>
    <t>Satele, Samson</t>
  </si>
  <si>
    <t>49. Big Grove trades Albert Haynesworth and Big Groves 3rd round pick in 2012 to Phoenix for Jason Jones</t>
  </si>
  <si>
    <t>ANN</t>
    <phoneticPr fontId="0" type="noConversion"/>
  </si>
  <si>
    <t>BEA</t>
    <phoneticPr fontId="0" type="noConversion"/>
  </si>
  <si>
    <t>BLD</t>
    <phoneticPr fontId="0" type="noConversion"/>
  </si>
  <si>
    <t>WR</t>
    <phoneticPr fontId="62" type="noConversion"/>
  </si>
  <si>
    <t>Barnidge, Gary</t>
  </si>
  <si>
    <t>Schwartz, Geoff</t>
  </si>
  <si>
    <t>57. Tokyo trades its 6th round pick in 2011 to Hattiesburgh for Hattiesburgh's 7th round pick in 2010</t>
  </si>
  <si>
    <t>58. Tokyo trades it's 8th and 9th round picks in 2010 to Big Grove for Big Grove's 7th round pick in 2010 and 10th round pick in 2011</t>
  </si>
  <si>
    <t>Wilkerson, Jimmy</t>
  </si>
  <si>
    <t>Dizon, Jordon</t>
  </si>
  <si>
    <t>Bulger, Marc</t>
  </si>
  <si>
    <t>CAVE</t>
    <phoneticPr fontId="0" type="noConversion"/>
  </si>
  <si>
    <t>TOK</t>
    <phoneticPr fontId="0" type="noConversion"/>
  </si>
  <si>
    <t>VER</t>
    <phoneticPr fontId="0" type="noConversion"/>
  </si>
  <si>
    <t>VIR</t>
    <phoneticPr fontId="0" type="noConversion"/>
  </si>
  <si>
    <t xml:space="preserve">1) </t>
    <phoneticPr fontId="62" type="noConversion"/>
  </si>
  <si>
    <t xml:space="preserve">2) </t>
    <phoneticPr fontId="62" type="noConversion"/>
  </si>
  <si>
    <t xml:space="preserve">3) </t>
    <phoneticPr fontId="62" type="noConversion"/>
  </si>
  <si>
    <t xml:space="preserve">4) </t>
    <phoneticPr fontId="62" type="noConversion"/>
  </si>
  <si>
    <t>Must convert the ALL sheet to unique positions</t>
    <phoneticPr fontId="62" type="noConversion"/>
  </si>
  <si>
    <t>Brooks, Ahmad</t>
  </si>
  <si>
    <t>06/3Supp</t>
  </si>
  <si>
    <t>Kasay, John</t>
  </si>
  <si>
    <t>Abdullah, Husain</t>
  </si>
  <si>
    <t>Adams, Mike</t>
  </si>
  <si>
    <t>Alexander, Lorenzo</t>
  </si>
  <si>
    <t>Bajema, Billy</t>
  </si>
  <si>
    <t>Bentley, Kevin</t>
  </si>
  <si>
    <t>33. Dracut trades it's 2010 1st round pick (14th overall) and River City's 8th round pick to Rochester for Rochester's 3rd round pick in 2010 and Rochester's 1st round pick in 2011</t>
  </si>
  <si>
    <t>35. Tokyo trades Michael Turner and Louis Delmas to Rochester for Ray Rice and Ray Malauga</t>
  </si>
  <si>
    <t>36. Miami trades Miami's 2010 2nd round pick and 2010 3rd round pick to Maple Grove for Maple Grove's 2010 2nd round pick</t>
  </si>
  <si>
    <t>37. Phoenix trades their 2010 4th round pick to Hattiesberg for Demorrio Williams</t>
  </si>
  <si>
    <t>FB+BB</t>
    <phoneticPr fontId="62" type="noConversion"/>
  </si>
  <si>
    <t>Hayward, Adam</t>
  </si>
  <si>
    <t>Heyer, Stephon</t>
  </si>
  <si>
    <t>Hilliard, Corey</t>
  </si>
  <si>
    <t>Hodges, Reggie</t>
  </si>
  <si>
    <t>Hughes, Dante</t>
  </si>
  <si>
    <t>Humber, Ramon</t>
  </si>
  <si>
    <t>Ihedigbo, James</t>
  </si>
  <si>
    <t>James, Javarris</t>
  </si>
  <si>
    <t>Jamison, Tim</t>
  </si>
  <si>
    <t>09/3supp</t>
  </si>
  <si>
    <t>Jean-Gilles, Max</t>
  </si>
  <si>
    <t>Johnson, Gartrell</t>
  </si>
  <si>
    <t>Koenen, Michael</t>
  </si>
  <si>
    <t>Lang, Brandon</t>
  </si>
  <si>
    <t>Langford, Reshard</t>
  </si>
  <si>
    <t>Lee, Patrick</t>
  </si>
  <si>
    <t>Lewis, Roy</t>
  </si>
  <si>
    <t>Postion 2 - leave 1st col alone</t>
    <phoneticPr fontId="62" type="noConversion"/>
  </si>
  <si>
    <t xml:space="preserve">5) </t>
    <phoneticPr fontId="62" type="noConversion"/>
  </si>
  <si>
    <t xml:space="preserve">6) </t>
    <phoneticPr fontId="62" type="noConversion"/>
  </si>
  <si>
    <t>Scott, Darrion</t>
  </si>
  <si>
    <t>Senn, Jordan</t>
  </si>
  <si>
    <t>02/1 (26)</t>
  </si>
  <si>
    <t>Shuler, Mickey</t>
  </si>
  <si>
    <t>Skuta, Dan</t>
  </si>
  <si>
    <t>Smith, Troy</t>
  </si>
  <si>
    <t>Spach, Stephen</t>
  </si>
  <si>
    <t>Stallworth, Donte</t>
  </si>
  <si>
    <t>02/1 (13)</t>
  </si>
  <si>
    <t>Stewart, Darian</t>
  </si>
  <si>
    <t>Strickland, Donald</t>
  </si>
  <si>
    <t>Te'o-Nesheim, Daniel</t>
  </si>
  <si>
    <t>Torrence, Leigh</t>
  </si>
  <si>
    <t>Toston, Keith</t>
  </si>
  <si>
    <t>Tucker, Jyles</t>
  </si>
  <si>
    <t>Walker, Frank</t>
  </si>
  <si>
    <t>Wendling, John</t>
  </si>
  <si>
    <t>Whimper, Guy</t>
  </si>
  <si>
    <t>02/1 (8)</t>
  </si>
  <si>
    <t>Wilson, CJ</t>
  </si>
  <si>
    <t>Woods, Al</t>
  </si>
  <si>
    <t>45. Vero Beach sends Jonathan Scott to Indiana for Robert Royal</t>
  </si>
  <si>
    <t>46. St. Paul trades Pisa Tinoisamoa to Boulder for Quincy Black and Boulder's 7th round pick in 2012</t>
  </si>
  <si>
    <t>47. Michigan trades Brodney Pool to Syracuse for Chris Houston</t>
  </si>
  <si>
    <t>48. Tokyo trades Rex Hadnot to Rochester for Stephen Neal</t>
  </si>
  <si>
    <t>92. Dracut trades Bradley Fletcher to Cleveland for Buster Skrine</t>
  </si>
  <si>
    <t>93. Dallas trades Kenny Britt to Beach City for Andrew Hawkins</t>
  </si>
  <si>
    <t>BEA</t>
  </si>
  <si>
    <t>Goodwin, Marquise</t>
  </si>
  <si>
    <t>Poyer, Jordan</t>
  </si>
  <si>
    <t>Whittaker, Fozzy</t>
  </si>
  <si>
    <t>Beasley, Cole</t>
  </si>
  <si>
    <t>Williams, Terrance</t>
  </si>
  <si>
    <t>Ross, Jeremy</t>
  </si>
  <si>
    <t>Franklin, Johnathan</t>
  </si>
  <si>
    <t>Hyde, Micah</t>
  </si>
  <si>
    <t>Whalen, Griff</t>
  </si>
  <si>
    <t>Burton, Stephen</t>
  </si>
  <si>
    <t>Sanders, Ace</t>
  </si>
  <si>
    <t>Todman, Jordan</t>
  </si>
  <si>
    <t>Davis, Knile</t>
  </si>
  <si>
    <t>Boyce, Josh</t>
  </si>
  <si>
    <t>Cox, Michael</t>
  </si>
  <si>
    <t>Jernigan, Jerrel</t>
  </si>
  <si>
    <t>Jones, Taiwan</t>
  </si>
  <si>
    <t>Allen, Keenan</t>
  </si>
  <si>
    <t>Kearse, Jermaine</t>
  </si>
  <si>
    <t>Austin, Tavon</t>
  </si>
  <si>
    <t>Cunningham, Benny</t>
  </si>
  <si>
    <t>Page, Eric</t>
  </si>
  <si>
    <t>Aaitui, Isaako</t>
  </si>
  <si>
    <t>Acho, Emmanuel</t>
  </si>
  <si>
    <t>Addae, Jahleel</t>
  </si>
  <si>
    <t>Alford, Robert</t>
  </si>
  <si>
    <t>Allen, Ryan</t>
  </si>
  <si>
    <t>Alonso, Kiko</t>
  </si>
  <si>
    <t>Amerson, David</t>
  </si>
  <si>
    <t>Ansah, Ezekiel</t>
  </si>
  <si>
    <t>Arkin, David</t>
  </si>
  <si>
    <t>Armstead, Terron</t>
  </si>
  <si>
    <t>Armstrong, Ray-Ray</t>
  </si>
  <si>
    <t>Arnfelt, Brian</t>
  </si>
  <si>
    <t>Asiata, Matt</t>
  </si>
  <si>
    <t>Baca, Jeff</t>
  </si>
  <si>
    <t>Bailey, Stedman</t>
  </si>
  <si>
    <t>Baker, Chase</t>
  </si>
  <si>
    <t>Baker, Edwin</t>
  </si>
  <si>
    <t>Bakhtiari, David</t>
  </si>
  <si>
    <t>Baldwin, Jonathan</t>
  </si>
  <si>
    <t>Ball, Montee</t>
  </si>
  <si>
    <t>Banjo, Chris</t>
  </si>
  <si>
    <t>Banks, Johnthan</t>
  </si>
  <si>
    <t>Barbre, Allen</t>
  </si>
  <si>
    <t>Barkley, Matt</t>
  </si>
  <si>
    <t>Barner, Kenjon</t>
  </si>
  <si>
    <t>Barnes, Tim</t>
  </si>
  <si>
    <t>Bartu, Joplo</t>
  </si>
  <si>
    <t>Bass, David</t>
  </si>
  <si>
    <t>Bates, Daren</t>
  </si>
  <si>
    <t>Bell, Le'Veon</t>
  </si>
  <si>
    <t>Bentley, Bill</t>
  </si>
  <si>
    <t>Bernard, Giovani</t>
  </si>
  <si>
    <t>Blake, Antwon</t>
  </si>
  <si>
    <t>Boggs, Taylor</t>
  </si>
  <si>
    <t>Bohanon, Tommy</t>
  </si>
  <si>
    <t>Bond, Travis</t>
  </si>
  <si>
    <t>Bostic, Jon</t>
  </si>
  <si>
    <t>Bowie, Michael</t>
  </si>
  <si>
    <t>Boyd, Josh</t>
  </si>
  <si>
    <t>Boykin, Jarrett</t>
  </si>
  <si>
    <t>Brenner, Sam</t>
  </si>
  <si>
    <t>Brown, Arthur</t>
  </si>
  <si>
    <t>Brown, Jaron</t>
  </si>
  <si>
    <t>Brown, Marlon</t>
  </si>
  <si>
    <t>Brown, Mike</t>
  </si>
  <si>
    <t>Brown, Omar</t>
  </si>
  <si>
    <t>Bryant, Armonty</t>
  </si>
  <si>
    <t>Buchanan, Michael</t>
  </si>
  <si>
    <t>Bullock, Randy</t>
  </si>
  <si>
    <t>Burnett, Kaelin</t>
  </si>
  <si>
    <t>Bush, Josh</t>
  </si>
  <si>
    <t>Butler, Brice</t>
  </si>
  <si>
    <t>Butler, Rashad</t>
  </si>
  <si>
    <t>Carder, Tank</t>
  </si>
  <si>
    <t>Carmichael, Roc</t>
  </si>
  <si>
    <t>Catapano, Mike</t>
  </si>
  <si>
    <t>Chandler, Nate</t>
  </si>
  <si>
    <t>Chapman, Josh</t>
  </si>
  <si>
    <t>Charles, Stefan</t>
  </si>
  <si>
    <t>Cohen, Landon</t>
  </si>
  <si>
    <t>Cole, Audie</t>
  </si>
  <si>
    <t>Coleman, Derrick</t>
  </si>
  <si>
    <t>Collins, Jamie</t>
  </si>
  <si>
    <t>Compton, Tom</t>
  </si>
  <si>
    <t>Cooper, Josh</t>
  </si>
  <si>
    <t>Cooper, Marcus</t>
  </si>
  <si>
    <t>Cyprien, Johnathan</t>
  </si>
  <si>
    <t>Davis, Dominique</t>
  </si>
  <si>
    <t>Davis, Ryan</t>
  </si>
  <si>
    <t>Davis, Troy</t>
  </si>
  <si>
    <t>Demens, Kenny</t>
  </si>
  <si>
    <t>Develin, James</t>
  </si>
  <si>
    <t>Dial, Quinton</t>
  </si>
  <si>
    <t>DiManche, Jayson</t>
  </si>
  <si>
    <t>DiMarco, Patrick</t>
  </si>
  <si>
    <t>Dobson, Aaron</t>
  </si>
  <si>
    <t>Doyle, Jack</t>
  </si>
  <si>
    <t>Dray, Jim</t>
  </si>
  <si>
    <t>Edwards, Lavar</t>
  </si>
  <si>
    <t>Egnew, Michael</t>
  </si>
  <si>
    <t>Eifert, Tyler</t>
  </si>
  <si>
    <t>Elam, Matt</t>
  </si>
  <si>
    <t>Ellington, Andre</t>
  </si>
  <si>
    <t>Ertz, Zach</t>
  </si>
  <si>
    <t>Escobar, Gavin</t>
  </si>
  <si>
    <t>Eubanks, Darius</t>
  </si>
  <si>
    <t>Evans, Josh</t>
  </si>
  <si>
    <t>Fanaika, Paul</t>
  </si>
  <si>
    <t>Fangupo, Hebron</t>
  </si>
  <si>
    <t>Fauria, Joseph</t>
  </si>
  <si>
    <t>Fisher, Eric</t>
  </si>
  <si>
    <t>Floyd, Sharrif</t>
  </si>
  <si>
    <t>Fluker, D.J.</t>
  </si>
  <si>
    <t>Folkerts, Brian</t>
  </si>
  <si>
    <t>Ford, Michael</t>
  </si>
  <si>
    <t>Foster, Glenn</t>
  </si>
  <si>
    <t>Franklin, Jerry</t>
  </si>
  <si>
    <t>Frederick, Travis</t>
  </si>
  <si>
    <t>Frey, Isaiah</t>
  </si>
  <si>
    <t>Garvin, Terence</t>
  </si>
  <si>
    <t>Geathers, Kwame</t>
  </si>
  <si>
    <t>Gettis, Adam</t>
  </si>
  <si>
    <t>Ghee, Brandon</t>
  </si>
  <si>
    <t>Gholston, William</t>
  </si>
  <si>
    <t>Gilkey, Garrett</t>
  </si>
  <si>
    <t>Glaud, Ka'Lial</t>
  </si>
  <si>
    <t>Glennon, Mike</t>
  </si>
  <si>
    <t>Gooden, Zaviar</t>
  </si>
  <si>
    <t>Goodin, Stephen</t>
  </si>
  <si>
    <t>Goodman, Malliciah</t>
  </si>
  <si>
    <t>Gragg, Chris</t>
  </si>
  <si>
    <t>Gratz, Dwayne</t>
  </si>
  <si>
    <t>Gray, Cyrus</t>
  </si>
  <si>
    <t>Green, Ladarius</t>
  </si>
  <si>
    <t>Greene, Khaseem</t>
  </si>
  <si>
    <t>Greenwood, Chris</t>
  </si>
  <si>
    <t>Griffin, Ryan</t>
  </si>
  <si>
    <t>Grimes, Jonathan</t>
  </si>
  <si>
    <t>Gumbs, Jose</t>
  </si>
  <si>
    <t>Gunn, Harland</t>
  </si>
  <si>
    <t>Guy, Winston</t>
  </si>
  <si>
    <t>Hankins, Johnathan</t>
  </si>
  <si>
    <t>Harkey, Cory</t>
  </si>
  <si>
    <t>Harmon, Duron</t>
  </si>
  <si>
    <t>Harrison, Damon</t>
  </si>
  <si>
    <t>Hayden, D.J.</t>
  </si>
  <si>
    <t>Hazel, Paul</t>
  </si>
  <si>
    <t>Heath, Jeff</t>
  </si>
  <si>
    <t>Hemingway, Junior</t>
  </si>
  <si>
    <t>Hicks, Akiem</t>
  </si>
  <si>
    <t>Hill, Jordan</t>
  </si>
  <si>
    <t>Holloman, DeVonte</t>
  </si>
  <si>
    <t>Holmes, Andre</t>
  </si>
  <si>
    <t>Holmes, Khaled</t>
  </si>
  <si>
    <t>Holmes, Lamar</t>
  </si>
  <si>
    <t>Hopkins, DeAndre</t>
  </si>
  <si>
    <t>Horton, Wes</t>
  </si>
  <si>
    <t>Howell, Delano</t>
  </si>
  <si>
    <t>Hunt, Margus</t>
  </si>
  <si>
    <t>Hunter, Justin</t>
  </si>
  <si>
    <t>Ihenacho, Duke</t>
  </si>
  <si>
    <t>Iloka, George</t>
  </si>
  <si>
    <t>James, Mike</t>
  </si>
  <si>
    <t>Jefferson, Tony</t>
  </si>
  <si>
    <t>Jefferson, Willie</t>
  </si>
  <si>
    <t>Jenkins, A.J.</t>
  </si>
  <si>
    <t>Jenkins, Brandon</t>
  </si>
  <si>
    <t>Jenkins, Jelani</t>
  </si>
  <si>
    <t>Jenkins, John</t>
  </si>
  <si>
    <t>Jerod-Eddie, Tony</t>
  </si>
  <si>
    <t>Johnson, Cam</t>
  </si>
  <si>
    <t>Johnson, Darius</t>
  </si>
  <si>
    <t>Johnson, Dennis</t>
  </si>
  <si>
    <t>Johnson, Lane</t>
  </si>
  <si>
    <t>Johnson, Nico</t>
  </si>
  <si>
    <t>Johnson, Rishaw</t>
  </si>
  <si>
    <t>Johnson, Shelton</t>
  </si>
  <si>
    <t>Jolly, Johnny</t>
  </si>
  <si>
    <t>Jones, Abry</t>
  </si>
  <si>
    <t>Jones, Chris</t>
  </si>
  <si>
    <t>Jones, Colin</t>
  </si>
  <si>
    <t>Jones, Datone</t>
  </si>
  <si>
    <t>Jones, Jarvis</t>
  </si>
  <si>
    <t>Jordan, Dion</t>
  </si>
  <si>
    <t>Keenum, Case</t>
  </si>
  <si>
    <t>King, Marquette</t>
  </si>
  <si>
    <t>Klein, A.J.</t>
  </si>
  <si>
    <t>Kline, Josh</t>
  </si>
  <si>
    <t>Knott, Jake</t>
  </si>
  <si>
    <t>Kush, Eric</t>
  </si>
  <si>
    <t>Lacy, Eddie</t>
  </si>
  <si>
    <t>Lanning, Spencer</t>
  </si>
  <si>
    <t>Lansanah, Danny</t>
  </si>
  <si>
    <t>Lattimore, Jamari</t>
  </si>
  <si>
    <t>Lawrence, Cameron</t>
  </si>
  <si>
    <t>Leary, Ronald</t>
  </si>
  <si>
    <t>Lelito, Tim</t>
  </si>
  <si>
    <t>Lemonier, Corey</t>
  </si>
  <si>
    <t>Lester, Robert</t>
  </si>
  <si>
    <t>Lewis, Thad</t>
  </si>
  <si>
    <t>Locke, Jeff</t>
  </si>
  <si>
    <t>Logan, Bennie</t>
  </si>
  <si>
    <t>Long, Kyle</t>
  </si>
  <si>
    <t>Looney, Joe</t>
  </si>
  <si>
    <t>Lotulelei, John</t>
  </si>
  <si>
    <t>Lotulelei, Star</t>
  </si>
  <si>
    <t>Mady, Lamar</t>
  </si>
  <si>
    <t>Maehl, Jeff</t>
  </si>
  <si>
    <t>Manuel, EJ</t>
  </si>
  <si>
    <t>Martin, Eric</t>
  </si>
  <si>
    <t>Martin, Josh</t>
  </si>
  <si>
    <t>Martin, Sam</t>
  </si>
  <si>
    <t>Massaquoi, Jonathan</t>
  </si>
  <si>
    <t>Mathieu, Tyrann</t>
  </si>
  <si>
    <t>Matthews, Cliff</t>
  </si>
  <si>
    <t>Mauti, Michael</t>
  </si>
  <si>
    <t>McCants, Matt</t>
  </si>
  <si>
    <t>McCray, Demetrius</t>
  </si>
  <si>
    <t>McCray, Kelcie</t>
  </si>
  <si>
    <t>McDonald, T.J.</t>
  </si>
  <si>
    <t>McDonald, Vance</t>
  </si>
  <si>
    <t>McFadden, Leon</t>
  </si>
  <si>
    <t>McGee, Brandon</t>
  </si>
  <si>
    <t>McGee, Stacy</t>
  </si>
  <si>
    <t>McGloin, Matt</t>
  </si>
  <si>
    <t>McGrath, Sean</t>
  </si>
  <si>
    <t>McNary, Josh</t>
  </si>
  <si>
    <t>Means, Steven</t>
  </si>
  <si>
    <t>Milliner, Dee</t>
  </si>
  <si>
    <t>Mills, Jordan</t>
  </si>
  <si>
    <t>Mingo, Barkevious</t>
  </si>
  <si>
    <t>Minter, Zach</t>
  </si>
  <si>
    <t>Moch, Dontay</t>
  </si>
  <si>
    <t>Mohamed, Mike</t>
  </si>
  <si>
    <t>Moody, Nick</t>
  </si>
  <si>
    <t>Mooney, Collin</t>
  </si>
  <si>
    <t>Moore, Damontre</t>
  </si>
  <si>
    <t>Moore, Sio</t>
  </si>
  <si>
    <t>Mosley, Brandon</t>
  </si>
  <si>
    <t>Motta, Zeke</t>
  </si>
  <si>
    <t>Mulumba, Andy</t>
  </si>
  <si>
    <t>Nixon, Xavier</t>
  </si>
  <si>
    <t>Nowak, Drew</t>
  </si>
  <si>
    <t>Ogletree, Alec</t>
  </si>
  <si>
    <t>Okafor, Alex</t>
  </si>
  <si>
    <t>Olawale, Jamize</t>
  </si>
  <si>
    <t>Owusu, Chris</t>
  </si>
  <si>
    <t>Ozougwu, Cheta</t>
  </si>
  <si>
    <t>Palmer, Nate</t>
  </si>
  <si>
    <t>Pendleton, Jeris</t>
  </si>
  <si>
    <t>Pleasant, Eddie</t>
  </si>
  <si>
    <t>Polk, Chris</t>
  </si>
  <si>
    <t>Posey, Julian</t>
  </si>
  <si>
    <t>Powell, Ty</t>
  </si>
  <si>
    <t>Pugh, Justin</t>
  </si>
  <si>
    <t>Quigley, Ryan</t>
  </si>
  <si>
    <t>Rainey, Bobby</t>
  </si>
  <si>
    <t>Rambo, Bacarri</t>
  </si>
  <si>
    <t>Randle, Joseph</t>
  </si>
  <si>
    <t>Ratliff, Jeremiah</t>
  </si>
  <si>
    <t>Rayford, Caesar</t>
  </si>
  <si>
    <t>Reddick, Kevin</t>
  </si>
  <si>
    <t>Reed, Jordan</t>
  </si>
  <si>
    <t>Reid, Eric</t>
  </si>
  <si>
    <t>Reynolds, LaRoy</t>
  </si>
  <si>
    <t>Rhodes, Xavier</t>
  </si>
  <si>
    <t>Richardson, Sheldon</t>
  </si>
  <si>
    <t>Riddick, Theo</t>
  </si>
  <si>
    <t>Rivera, Mychal</t>
  </si>
  <si>
    <t>Rivers, Gerald</t>
  </si>
  <si>
    <t>Robinson, Denard</t>
  </si>
  <si>
    <t>Robinson, Khiry</t>
  </si>
  <si>
    <t>Robinson, Ryan</t>
  </si>
  <si>
    <t>Robinson, Trenton</t>
  </si>
  <si>
    <t>Rogers, Da'Rick</t>
  </si>
  <si>
    <t>Ryan, Logan</t>
  </si>
  <si>
    <t>Schaffer, J.K.</t>
  </si>
  <si>
    <t>Schraeder, Ryan</t>
  </si>
  <si>
    <t>Schwenke, Brian</t>
  </si>
  <si>
    <t>Scott, Chris</t>
  </si>
  <si>
    <t>Sendejo, Andrew</t>
  </si>
  <si>
    <t>Short, Kawann</t>
  </si>
  <si>
    <t>Simms, Matt</t>
  </si>
  <si>
    <t>Sims, Dion</t>
  </si>
  <si>
    <t>Slay, Darius</t>
  </si>
  <si>
    <t>Smith, Alfonso</t>
  </si>
  <si>
    <t>Smith, Geno</t>
  </si>
  <si>
    <t>Spence, Akeem</t>
  </si>
  <si>
    <t>Square, Damion</t>
  </si>
  <si>
    <t>Stacy, Zac</t>
  </si>
  <si>
    <t>Stafford, Daimion</t>
  </si>
  <si>
    <t>Stewart, Jeremy</t>
  </si>
  <si>
    <t>Stills, Kenny</t>
  </si>
  <si>
    <t>Stingily, Byron</t>
  </si>
  <si>
    <t>Sturgis, Caleb</t>
  </si>
  <si>
    <t>Summers, Frank</t>
  </si>
  <si>
    <t>Swearinger, D.J.</t>
  </si>
  <si>
    <t>Ta'amu, Alameda</t>
  </si>
  <si>
    <t>Tandy, Keith</t>
  </si>
  <si>
    <t>Tanner, Phillip</t>
  </si>
  <si>
    <t>Tarpinian, Jeff</t>
  </si>
  <si>
    <t>Ta'ufoou, Will</t>
  </si>
  <si>
    <t>Taylor, Devin</t>
  </si>
  <si>
    <t>Taylor, Jamar</t>
  </si>
  <si>
    <t>Taylor, Kerry</t>
  </si>
  <si>
    <t>Taylor, Lane</t>
  </si>
  <si>
    <t>Taylor, Phil</t>
  </si>
  <si>
    <t>Taylor, Stepfan</t>
  </si>
  <si>
    <t>Te'o, Manti</t>
  </si>
  <si>
    <t>Thomas, Julius</t>
  </si>
  <si>
    <t>Thomas, Michael</t>
  </si>
  <si>
    <t>Thomas, Shamarko</t>
  </si>
  <si>
    <t>Thompkins, Kenbrell</t>
  </si>
  <si>
    <t>Thornton, Hugh</t>
  </si>
  <si>
    <t>Toilolo, Levine</t>
  </si>
  <si>
    <t>Tolzien, Scott</t>
  </si>
  <si>
    <t>Troutman, Johnnie</t>
  </si>
  <si>
    <t>Trufant, Desmond</t>
  </si>
  <si>
    <t>Tuel, Jeff</t>
  </si>
  <si>
    <t>Tuggle, Justin</t>
  </si>
  <si>
    <t>Tupou, Christian</t>
  </si>
  <si>
    <t>Unga, J.J.</t>
  </si>
  <si>
    <t>Vaccaro, Kenny</t>
  </si>
  <si>
    <t>Vellano, Joe</t>
  </si>
  <si>
    <t>Waddle, LaAdrian</t>
  </si>
  <si>
    <t>Wagner, Ricky</t>
  </si>
  <si>
    <t>Walker, Tyrunn</t>
  </si>
  <si>
    <t>Warford, Larry</t>
  </si>
  <si>
    <t>Warmack, Chance</t>
  </si>
  <si>
    <t>Washington, Brandon</t>
  </si>
  <si>
    <t>Watkins, Rokevious</t>
  </si>
  <si>
    <t>Watson, Menelik</t>
  </si>
  <si>
    <t>Webb, B.W.</t>
  </si>
  <si>
    <t>Werner, Bjoern</t>
  </si>
  <si>
    <t>Wheaton, Markus</t>
  </si>
  <si>
    <t>White, Melvin</t>
  </si>
  <si>
    <t>Whitehead, Tahir</t>
  </si>
  <si>
    <t>Wilber, Kyle</t>
  </si>
  <si>
    <t>Wilcox, J.J.</t>
  </si>
  <si>
    <t>Williams, Brandon</t>
  </si>
  <si>
    <t>Williams, Shawn</t>
  </si>
  <si>
    <t>Williams, Sylvester</t>
  </si>
  <si>
    <t>Williams, Tourek</t>
  </si>
  <si>
    <t>Williams, Vince</t>
  </si>
  <si>
    <t>Willson, Luke</t>
  </si>
  <si>
    <t>Wilson, Kion</t>
  </si>
  <si>
    <t>Wilson, Marquess</t>
  </si>
  <si>
    <t>Winters, Brian</t>
  </si>
  <si>
    <t>Wolff, Earl</t>
  </si>
  <si>
    <t>Woods, Robert</t>
  </si>
  <si>
    <t>Worrilow, Paul</t>
  </si>
  <si>
    <t>Wreh-Wilson, Blidi</t>
  </si>
  <si>
    <t>13/2</t>
  </si>
  <si>
    <t>13/FA</t>
  </si>
  <si>
    <t>13/3</t>
  </si>
  <si>
    <t>13/7</t>
  </si>
  <si>
    <t>13/4</t>
  </si>
  <si>
    <t>13/1 (3)</t>
  </si>
  <si>
    <t>13/6</t>
  </si>
  <si>
    <t>13/1 (9)</t>
  </si>
  <si>
    <t>13/1 (13)</t>
  </si>
  <si>
    <t>13/5</t>
  </si>
  <si>
    <t>13/1 (21)</t>
  </si>
  <si>
    <t>Shaffer, J.K.</t>
  </si>
  <si>
    <t>13/1 (6)</t>
  </si>
  <si>
    <t>13/1 (17)</t>
  </si>
  <si>
    <t>13/1 (27)</t>
  </si>
  <si>
    <t>13/1 (24)</t>
  </si>
  <si>
    <t>13/1 (10)</t>
  </si>
  <si>
    <t>13/1 (28)</t>
  </si>
  <si>
    <t>12/1 (30)</t>
  </si>
  <si>
    <t>13/1 (12)</t>
  </si>
  <si>
    <t>13/1 (11)</t>
  </si>
  <si>
    <t>13/1 (22)</t>
  </si>
  <si>
    <t>13/1 (14)</t>
  </si>
  <si>
    <t>13/1 (20)</t>
  </si>
  <si>
    <t>13/1 (31)</t>
  </si>
  <si>
    <t>13FA</t>
  </si>
  <si>
    <t>13/1 (5)</t>
  </si>
  <si>
    <t>13/1 (26)</t>
  </si>
  <si>
    <t>13/1 (29)</t>
  </si>
  <si>
    <t>13/1 (23)</t>
  </si>
  <si>
    <t>13/1 (25)</t>
  </si>
  <si>
    <t>13/1 (15)</t>
  </si>
  <si>
    <t>13/1 (19)</t>
  </si>
  <si>
    <t>13/1 (4)</t>
  </si>
  <si>
    <t>13/1 (8)</t>
  </si>
  <si>
    <t>13/1 (30)</t>
  </si>
  <si>
    <t>13/1 (18)</t>
  </si>
  <si>
    <t>Anger, Brian</t>
  </si>
  <si>
    <t>13/1 (32)</t>
  </si>
  <si>
    <t>13/1 (16)</t>
  </si>
  <si>
    <t>810-355-8509</t>
  </si>
  <si>
    <t>mrnicholas93@yahoo.com</t>
  </si>
  <si>
    <t>(Was Dracut)</t>
  </si>
  <si>
    <t>1. Tokyo trades Peyton Manning, Erik Walden, and Chris Harris to Brighton for Brighton's 1st round pick in 2014, Brighton's 2nd round pick in 2015, Phil Taylor, Lamar Houston, Tamba Hali and Leon Hall</t>
  </si>
  <si>
    <t>2. Phoenix trades Mike Brisiel and Leonard Hankerson to River City for Jermon Bushrod</t>
  </si>
  <si>
    <t>WR</t>
  </si>
  <si>
    <t>6. Cave Creek trades Brandon Fusco to Blackburn for Rodney Hudson</t>
  </si>
  <si>
    <t>Nicholas Hall</t>
  </si>
  <si>
    <t>7. Brighton trades Dontari Poe, Devin McCourty, Julio Jones, Dashon Goldson, Jerel Worthy and Tedd Ginn to Cave Creek for Brian Orakpo, Darrelle Revis, Dexter McCluster and Blackburn's 1st round pick in 2014</t>
  </si>
  <si>
    <t>8. Tokyo trades Bradley Fletcher and Stephen Hill to River City for Kendall Hunter</t>
  </si>
  <si>
    <t>CAVE</t>
  </si>
  <si>
    <t>13. Tokyo trades Dannell Ellerbe to Big Grove for Erik Walden</t>
  </si>
  <si>
    <t>(Was Maple Grove)</t>
  </si>
  <si>
    <t>10. Minnesota trades Joe Flacco, Quintin Mikell, and Sammie Lee Hill to Phoenix for D'Qwell Jackson, Ray McDonald and Phoenix's 1st round pick in 2014</t>
  </si>
  <si>
    <t>11. Phoenix trades Terrell Pryor to Vero for Vero's 6th round pick in 2014</t>
  </si>
  <si>
    <t>BLD</t>
  </si>
  <si>
    <t>13. Cave Creek trades Devon Bess, Dan Carpenter, Devin McCourty and Cave Creek's 1st round pick in 2014 to Buffalo for Chandler Jones, Olivier Vernon, Janoris Jenkins, Mark Barron and Tokyo's 1st and 6th round picks in 2014</t>
  </si>
  <si>
    <t>15. Cave Creek trades Barry Church to Beach City for Jacquizz Rodgers</t>
  </si>
  <si>
    <t>16. Brighton trades BJ Raji and Brighton's 1st round pick in 2015 to Minnesota for Justin Smith</t>
  </si>
  <si>
    <t>18. Rome trades James Carpenter to Minnesota for Mike Adams and Brighton's 4th round pick in 2014</t>
  </si>
  <si>
    <t>19. Rome trades Allan Branch to Boluder for Corey Graham</t>
  </si>
  <si>
    <t>20. Rome trades Stephen Bowen to Boulder for Pat Sims</t>
  </si>
  <si>
    <t>21. Blackburn trades Asante Samuel to Brighton for Mathias Kiwanuka</t>
  </si>
  <si>
    <t>Rebels</t>
  </si>
  <si>
    <t>Joe Golden</t>
  </si>
  <si>
    <t>973-714-2131</t>
  </si>
  <si>
    <t>jgolden21@embarqmail.com</t>
  </si>
  <si>
    <t>(Was Jacksonville)</t>
  </si>
  <si>
    <t>35. St. Paul trades Tony McDaniel, Kyle Arrington and Emmanuel Sanders to Minnesota for Sean Smith and Minnesota's 7th round pick in 2014</t>
  </si>
  <si>
    <t>36. Cave Creek trades Blackburn's 3rd round pick in 2014 to Minnesota for Pierre Thomas</t>
  </si>
  <si>
    <t>37. Tokyo trades Jabaal Sheard and Daryl Smith to Ann Arbor for Lavonte David</t>
  </si>
  <si>
    <t>ANN</t>
  </si>
  <si>
    <t>39. Boulder trades their 4th round pick in 2015 to Cave Creek for Eddie Royal</t>
  </si>
  <si>
    <t>42. Brighton trades Brighton's 9th round pick in 2015 to River City for LaMichael James</t>
  </si>
  <si>
    <t>Jersey</t>
  </si>
  <si>
    <t>26. Tokyo trades Phil Taylor, Tokyo's 2nd and 4th round picks in 2014 to Jersey for Haloti Ngata and Jersey's 6th round pick in 2014</t>
  </si>
  <si>
    <t>29. Beach City sends Joe Barksdale and Beach City's 3rd round pick in 2014 to Jersey for David Harris</t>
  </si>
  <si>
    <t>30. Vero trades Ryan Fitzpatrick and Vero's 1st round pick in 2014 to Jersey for Michael Vick, Ben Grubbs, and Brandon LaFell</t>
  </si>
  <si>
    <t>41. Boulder trades Akeem Jordan, Boulder's 6th round pick in 2014 and Boulder's 3rd round pick in 2015 to Jersey for John Greco and Justin Durant</t>
  </si>
  <si>
    <t>44. St. Paul trades Greg Toler to Tokyo for Tokyo's 10th round pick in 2014</t>
  </si>
  <si>
    <t>JER</t>
  </si>
  <si>
    <t>45. Jersey trades DeMarco Murray to Virginia for Beach City's 1st round pick in 2014 and Rome's 2nd round pick in 2014</t>
  </si>
  <si>
    <t>46. Brighton trades Tyson Jackson to Virginia for Sean Lee and Virginia's 6th round pick in 2014</t>
  </si>
  <si>
    <t>47. Brighton trades Jared Allen and Brandon Flowers to Virginia for Stephen Tulloch, Barry Cofield and Brighton's 3rd round pick in 2014</t>
  </si>
  <si>
    <t>49. Brighton trades Brandon Mebane to Big Grove for Big Grove's 1st round pick in 2014</t>
  </si>
  <si>
    <t>51. Brighton trades Jericho Cotchery to River City for Cliff Avril</t>
  </si>
  <si>
    <t>53. Vero trades Damian Williams, Junior Gallette and Vero's 1st round pick in 2015 to Big Grove for Larry Fitzgerald, Big Grove's 2nd round pick in 2014, Big Grove's 2nd round pick in 2015</t>
  </si>
  <si>
    <t>54. Cave Creek trades Jacquiz Rodgers to Ann Arbor for Ann Arbor's 3rd round pick in 2014</t>
  </si>
  <si>
    <t>55. Brighton trades Frank Gore to Lake Huron for Lake Huron's 2nd round pick in 2015</t>
  </si>
  <si>
    <t>57. Cave Creek trades Pierre Thomas to Big Grove for Big Grove's 3rd round pick in 2014</t>
  </si>
  <si>
    <t>59. Cave Creek trades Jonathan Hankins to Beach City for Steve McLendon and Cave Creek's 5th round pick in 2014</t>
  </si>
  <si>
    <t>60. Tokyo trades Greg Toler and Ricky-Jean Francois to Big Grove for Big Grove's 4th and 10th round picks in 2014</t>
  </si>
  <si>
    <t>61. Tokyo trades Minnesota's 5th round pick and Antonio Allen to Denver for Lake Huron's 4th round pick and Brighton's 10th round pick</t>
  </si>
  <si>
    <t>62. Cave Creek trades Tokyo's 6th round pick in 2014 and Brighton's 6th round pick in 2014 to Winchester for Winchester's 5th roun pick in 2014</t>
  </si>
  <si>
    <t>MAX</t>
  </si>
  <si>
    <t>Rb Tot</t>
  </si>
  <si>
    <t>64. Cave Creek trades their 8th and 10th round picks in 2014 to Tokyo for Tokyo's 7th and 10th round picks in 2015</t>
  </si>
  <si>
    <t>65. Rome trades Erin Henderson to Brighton for Virginia's 6th round pick in 2014</t>
  </si>
  <si>
    <t>52. Jersey trades Eric Berry to Brighton for Sean Lee and James Laurinitaus</t>
  </si>
  <si>
    <t>67. Rome trades Pat Angerer and Rome's 4th round pick in 2015 to Brighton for Erik Walden</t>
  </si>
  <si>
    <t>68. Jersey trades Sean Lee to Blackburn for Donald Stephenson and Blackburn's 3rd round pick in 2015</t>
  </si>
  <si>
    <t>70. Tokyo trades Erik Pears to Beach City for Desmond Bishop</t>
  </si>
  <si>
    <t>71. Blackburn trades Eli Manning, Jacoby Ford, and Blackburn's 2nd and 4th round picks in 2015 to Virginia for Alex Smith and Robert Woods</t>
  </si>
  <si>
    <t>72. Minnesota trades Josh Morgan and Minnesota's 7th round pick in 2015 to Boulder for Eric Page</t>
  </si>
  <si>
    <t>73. Virginia trades Brandon Flowers and Anquan Boldin to Brighton for Josh Gordy, Markus Wheaton, Beach City's 2nd round pick in 2015 and Rome's 4th round pick in 2015</t>
  </si>
  <si>
    <t>74. Winchester trades LeSean McCoy and Winchester's 3rd round pick in 2015 to Minnesota for Chris Ivory, Matt Asiata, and Minnesota's 1st and 2nd round picks in 2015</t>
  </si>
  <si>
    <t>4. Brighton trades Lamar Miller and Kingsholm' 5th round pick to Blackburn for Frank Gore and Brent Celek</t>
  </si>
  <si>
    <t>12. Boulder trades Paul Posluzny to Kingsholm for Koa Misi</t>
  </si>
  <si>
    <t>56. Cave Creek trades Rob Housler to Kingsholm for Da'Norris Searcy</t>
  </si>
  <si>
    <t>63. Buffalo trades Blackburn's 6th round pick in 2014 to Kingsholm for Kingsholm' 5th and 8th round picks in 2015</t>
  </si>
  <si>
    <t>76. Kingsholm trades Terrance Newman, Da'Quan  Bowers and Kingsholm's 1st and 4th round picks in 2015 to Vero for Dominique Rodgers-Cromartie and Orlando Scandrick</t>
  </si>
  <si>
    <t>75. Kingsholm trades Denard Robinson to Jersey for Boulder's 3rd round pick in 2015 (Jersey drops Larry Dean)</t>
  </si>
  <si>
    <t>4</t>
  </si>
  <si>
    <t>6</t>
  </si>
  <si>
    <t/>
  </si>
  <si>
    <t>5</t>
  </si>
  <si>
    <t>0</t>
  </si>
  <si>
    <t>Dowling, Ras-I</t>
  </si>
  <si>
    <t>Bair, Brandon</t>
  </si>
  <si>
    <t>Miller, Gabe</t>
  </si>
  <si>
    <t>Levine, Anthony</t>
  </si>
  <si>
    <t>Lumpkin, Ricky</t>
  </si>
  <si>
    <t>Jacobs, Ben</t>
  </si>
  <si>
    <t>Jackson, Asa</t>
  </si>
  <si>
    <t>Minnifield, Chase</t>
  </si>
  <si>
    <t>Spence, Sean</t>
  </si>
  <si>
    <t>Frederick, Terrence</t>
  </si>
  <si>
    <t>Smith, Jacquies</t>
  </si>
  <si>
    <t>Richardson, Sean</t>
  </si>
  <si>
    <t>Stupar, Nate</t>
  </si>
  <si>
    <t>Johnson, Steven</t>
  </si>
  <si>
    <t>Shead, DeShawn</t>
  </si>
  <si>
    <t>Browner, Keith</t>
  </si>
  <si>
    <t>Knox, Kyle</t>
  </si>
  <si>
    <t>Carradine, Tank</t>
  </si>
  <si>
    <t>Washington, Cornelius</t>
  </si>
  <si>
    <t>McDougald, Bradley</t>
  </si>
  <si>
    <t>Williams, Duke</t>
  </si>
  <si>
    <t>Simon, John</t>
  </si>
  <si>
    <t>Hodges, Gerald</t>
  </si>
  <si>
    <t>Smith, Quanterus</t>
  </si>
  <si>
    <t>McCray, Lerentee</t>
  </si>
  <si>
    <t>Thomas, Phillip</t>
  </si>
  <si>
    <t>Hughes, Montori</t>
  </si>
  <si>
    <t>Kovacs, Jordan</t>
  </si>
  <si>
    <t>King, David</t>
  </si>
  <si>
    <t>Compton, Will</t>
  </si>
  <si>
    <t>Minter, Kevin</t>
  </si>
  <si>
    <t>Simon, Tharold</t>
  </si>
  <si>
    <t>Williams, Steve</t>
  </si>
  <si>
    <t>Maponga, Stansly</t>
  </si>
  <si>
    <t>Barnes, T.J.</t>
  </si>
  <si>
    <t>Barrington, Sam</t>
  </si>
  <si>
    <t>Webster, Kayvon</t>
  </si>
  <si>
    <t>Davis, Cody</t>
  </si>
  <si>
    <t>Cromartie, Marcus</t>
  </si>
  <si>
    <t>Bouye, A.J.</t>
  </si>
  <si>
    <t>Melvin, Rashaan</t>
  </si>
  <si>
    <t>Harris, Jeremy</t>
  </si>
  <si>
    <t>Ishmael, Kemal</t>
  </si>
  <si>
    <t>Staples, Justin</t>
  </si>
  <si>
    <t>Morris, Darryl</t>
  </si>
  <si>
    <t>Purcell, Mike</t>
  </si>
  <si>
    <t>Rolle, Jumal</t>
  </si>
  <si>
    <t>Burley, Marcus</t>
  </si>
  <si>
    <t>Hurst, Demontre</t>
  </si>
  <si>
    <t>Mayowa, Benson</t>
  </si>
  <si>
    <t>Barr, Anthony</t>
  </si>
  <si>
    <t>Jernigan, Timmy</t>
  </si>
  <si>
    <t>Mack, Khalil</t>
  </si>
  <si>
    <t>Pryor, Calvin</t>
  </si>
  <si>
    <t>Dennard, Darqueze</t>
  </si>
  <si>
    <t>Hageman, Ra'Shede</t>
  </si>
  <si>
    <t>Tuitt, Stephon</t>
  </si>
  <si>
    <t>Ealy, Kony</t>
  </si>
  <si>
    <t>Donald, Aaron</t>
  </si>
  <si>
    <t>Shazier, Ryan</t>
  </si>
  <si>
    <t>Easley, Dominique</t>
  </si>
  <si>
    <t>Lawrence, Demarcus</t>
  </si>
  <si>
    <t>Joyner, Lamarcus</t>
  </si>
  <si>
    <t>Verrett, Jason</t>
  </si>
  <si>
    <t>Ford, Dee</t>
  </si>
  <si>
    <t>Colvin, Aaron</t>
  </si>
  <si>
    <t>Murphy, Trent</t>
  </si>
  <si>
    <t>Jones, DaQuan</t>
  </si>
  <si>
    <t>Roby, Bradley</t>
  </si>
  <si>
    <t>Muamba, Henoc</t>
  </si>
  <si>
    <t>Pagan, Jeoffrey</t>
  </si>
  <si>
    <t>Carrethers, Ryan</t>
  </si>
  <si>
    <t>Newsome, Jonathan</t>
  </si>
  <si>
    <t>Pierre-Louis, Kevin</t>
  </si>
  <si>
    <t>Breeland, Bashaud</t>
  </si>
  <si>
    <t>Hitchens, Anthony</t>
  </si>
  <si>
    <t>George, Jeremiah</t>
  </si>
  <si>
    <t>Williamson, Avery</t>
  </si>
  <si>
    <t>Enemkpali, IK</t>
  </si>
  <si>
    <t>Ferguson, Ego</t>
  </si>
  <si>
    <t>Price, Jabari</t>
  </si>
  <si>
    <t>Dixon, Brandon</t>
  </si>
  <si>
    <t>Crichton, Scott</t>
  </si>
  <si>
    <t>Lynch, Aaron</t>
  </si>
  <si>
    <t>Reilly, Trevor</t>
  </si>
  <si>
    <t>Exum, Antone</t>
  </si>
  <si>
    <t>Stinson, Ed</t>
  </si>
  <si>
    <t>Sutton, Will</t>
  </si>
  <si>
    <t>Smith, Chris</t>
  </si>
  <si>
    <t>Van Noy, Kyle</t>
  </si>
  <si>
    <t>Stephen, Shamar</t>
  </si>
  <si>
    <t>Watkins, Jaylen</t>
  </si>
  <si>
    <t>Smith, Telvin</t>
  </si>
  <si>
    <t>Brooks, Terrence</t>
  </si>
  <si>
    <t>Attaochu, Jeremiah</t>
  </si>
  <si>
    <t>Smith, Marcus</t>
  </si>
  <si>
    <t>Martin, Kareem</t>
  </si>
  <si>
    <t>Johnson, Dontae</t>
  </si>
  <si>
    <t>Ward, Jimmie</t>
  </si>
  <si>
    <t>Bucannon, Deone</t>
  </si>
  <si>
    <t>Borland, Chris</t>
  </si>
  <si>
    <t>Southward, Dezmen</t>
  </si>
  <si>
    <t>Huff, Marqueston</t>
  </si>
  <si>
    <t>Moore, Zach</t>
  </si>
  <si>
    <t>Cockrell, Ross</t>
  </si>
  <si>
    <t>Desir, Pierre</t>
  </si>
  <si>
    <t>Ellis, Justin</t>
  </si>
  <si>
    <t>Brown, Preston</t>
  </si>
  <si>
    <t>Vereen, Brock</t>
  </si>
  <si>
    <t>Gaines, E.J.</t>
  </si>
  <si>
    <t>Boston, Tre</t>
  </si>
  <si>
    <t>Shembo, Prince</t>
  </si>
  <si>
    <t>Gaines, Phillip</t>
  </si>
  <si>
    <t>Benwikere, Bene'</t>
  </si>
  <si>
    <t>Marsh, Cassius</t>
  </si>
  <si>
    <t>Kennard, Devon</t>
  </si>
  <si>
    <t>Hal, Andre</t>
  </si>
  <si>
    <t>Clarke, Will</t>
  </si>
  <si>
    <t>Allen, Beau</t>
  </si>
  <si>
    <t>Ball, Marcus</t>
  </si>
  <si>
    <t>Flowers, Marquis</t>
  </si>
  <si>
    <t>Watts, Brandon</t>
  </si>
  <si>
    <t>Jackson, Andrew</t>
  </si>
  <si>
    <t>McCullers, Dan</t>
  </si>
  <si>
    <t>Fede, Terrence</t>
  </si>
  <si>
    <t>Carrie, T.J.</t>
  </si>
  <si>
    <t>Nelson, Corey</t>
  </si>
  <si>
    <t>Elliott, Jay</t>
  </si>
  <si>
    <t>Meder, Jamie</t>
  </si>
  <si>
    <t>Pennel, Mike</t>
  </si>
  <si>
    <t>Seisay, Mohammed</t>
  </si>
  <si>
    <t>Sorensen, Daniel</t>
  </si>
  <si>
    <t>Coyle, Brock</t>
  </si>
  <si>
    <t>Jeffcoat, Jackson</t>
  </si>
  <si>
    <t>Skinner, Deontae</t>
  </si>
  <si>
    <t>Wynn, Kerry</t>
  </si>
  <si>
    <t>Carson, Glenn</t>
  </si>
  <si>
    <t>Dixon, Brian</t>
  </si>
  <si>
    <t>Smith, Keith</t>
  </si>
  <si>
    <t>Virgil, Lawrence</t>
  </si>
  <si>
    <t>Warren, Pierre</t>
  </si>
  <si>
    <t>Mauro, Josh</t>
  </si>
  <si>
    <t>Roberson, Marcus</t>
  </si>
  <si>
    <t>Westbrooks, Ethan</t>
  </si>
  <si>
    <t>Davis, Chris</t>
  </si>
  <si>
    <t>Palepoi, Tenny</t>
  </si>
  <si>
    <t>Johnson, Anthony</t>
  </si>
  <si>
    <t>Glanton, Adarius</t>
  </si>
  <si>
    <t>Kerr, Zach</t>
  </si>
  <si>
    <t>Williams, Marcus</t>
  </si>
  <si>
    <t>Filimoeatu, Bojay</t>
  </si>
  <si>
    <t>McCain, Chris</t>
  </si>
  <si>
    <t>Robinson, Luther</t>
  </si>
  <si>
    <t>Autry, Denico</t>
  </si>
  <si>
    <t>Edebali, Kasim</t>
  </si>
  <si>
    <t>Williams, K'Waun</t>
  </si>
  <si>
    <t>Patmon, Tyler</t>
  </si>
  <si>
    <t>Louis-Jean, Al</t>
  </si>
  <si>
    <t>Fatinikun, T.J.</t>
  </si>
  <si>
    <t>Coffman, Chase</t>
  </si>
  <si>
    <t>Brock, Kevin</t>
  </si>
  <si>
    <t>Smith, Antone</t>
  </si>
  <si>
    <t>QB(P)</t>
  </si>
  <si>
    <t>Salas, Greg</t>
  </si>
  <si>
    <t>Lockette, Ricardo</t>
  </si>
  <si>
    <t>Beatty, Will</t>
  </si>
  <si>
    <t>Garland, Ben</t>
  </si>
  <si>
    <t>Person, Mike</t>
  </si>
  <si>
    <t>Hogan, Chris</t>
  </si>
  <si>
    <t>Aiken, Kamar</t>
  </si>
  <si>
    <t>Inman, Dontrelle</t>
  </si>
  <si>
    <t>Gerhart, Garth</t>
  </si>
  <si>
    <t>Herron, Dan</t>
  </si>
  <si>
    <t>Gray, Jonas</t>
  </si>
  <si>
    <t>Davis, Austin</t>
  </si>
  <si>
    <t>Tiller, Andrew</t>
  </si>
  <si>
    <t>Cornick, Paul</t>
  </si>
  <si>
    <t>Carrier, Derek</t>
  </si>
  <si>
    <t>Ford, Chase</t>
  </si>
  <si>
    <t>Robinson, Adrien</t>
  </si>
  <si>
    <t>Adams, Jeff</t>
  </si>
  <si>
    <t>Remmers, Mike</t>
  </si>
  <si>
    <t>Bersin, Brenton</t>
  </si>
  <si>
    <t>Helfet, Cooper</t>
  </si>
  <si>
    <t>Bostick, Brandon</t>
  </si>
  <si>
    <t>Donnell, Larry</t>
  </si>
  <si>
    <t>Jones, Barrett</t>
  </si>
  <si>
    <t>Freeman, Dalton</t>
  </si>
  <si>
    <t>Watford, Earl</t>
  </si>
  <si>
    <t>Omameh, Patrick</t>
  </si>
  <si>
    <t>Cooper, Jonathan</t>
  </si>
  <si>
    <t>Thomas, Dallas</t>
  </si>
  <si>
    <t>Michael, Christine</t>
  </si>
  <si>
    <t>Aboushi, Oday</t>
  </si>
  <si>
    <t>Hawkinson, Tanner</t>
  </si>
  <si>
    <t>Nassib, Ryan</t>
  </si>
  <si>
    <t>Williams, Kerwynn</t>
  </si>
  <si>
    <t>Joeckel, Luke</t>
  </si>
  <si>
    <t>Bailey, Alvin</t>
  </si>
  <si>
    <t>Juszczyk, Kyle</t>
  </si>
  <si>
    <t>Devey, Jordan</t>
  </si>
  <si>
    <t>Johnson, T.J.</t>
  </si>
  <si>
    <t>Kelce, Travis</t>
  </si>
  <si>
    <t>Fuller, Corey</t>
  </si>
  <si>
    <t>Anderson, C.J.</t>
  </si>
  <si>
    <t>Tretter, J.C.</t>
  </si>
  <si>
    <t>Sudfeld, Zach</t>
  </si>
  <si>
    <t>Murray, Latavius</t>
  </si>
  <si>
    <t>Harris, Demetrius</t>
  </si>
  <si>
    <t>Seymour, Ryan</t>
  </si>
  <si>
    <t>Jones, Terren</t>
  </si>
  <si>
    <t>Leonhardt, Brian</t>
  </si>
  <si>
    <t>Hubbard, Chris</t>
  </si>
  <si>
    <t>Wright, Timothy</t>
  </si>
  <si>
    <t>Hill, Josh</t>
  </si>
  <si>
    <t>Lewis, Patrick</t>
  </si>
  <si>
    <t>Shepard, Russell</t>
  </si>
  <si>
    <t>Tobin, Matt</t>
  </si>
  <si>
    <t>Watkins, Sammy</t>
  </si>
  <si>
    <t>Robinson, Greg</t>
  </si>
  <si>
    <t>Manziel, Johnny</t>
  </si>
  <si>
    <t>Bridgewater, Teddy</t>
  </si>
  <si>
    <t>Ebron, Eric</t>
  </si>
  <si>
    <t>Evans, Mike</t>
  </si>
  <si>
    <t>Benjamin, Kelvin</t>
  </si>
  <si>
    <t>Lee, Marqise</t>
  </si>
  <si>
    <t>Bortles, Blake</t>
  </si>
  <si>
    <t>Martin, Zack</t>
  </si>
  <si>
    <t>Amaro, Jace</t>
  </si>
  <si>
    <t>Landry, Jarvis</t>
  </si>
  <si>
    <t>Moses, Morgan</t>
  </si>
  <si>
    <t>Richardson, Paul</t>
  </si>
  <si>
    <t>Adams, Davante</t>
  </si>
  <si>
    <t>Beckham, Odell</t>
  </si>
  <si>
    <t>Cooks, Brandin</t>
  </si>
  <si>
    <t>Carr, Derek</t>
  </si>
  <si>
    <t>Matthews, Jordan</t>
  </si>
  <si>
    <t>Mason, Tre</t>
  </si>
  <si>
    <t>Swanson, Travis</t>
  </si>
  <si>
    <t>Robinson, Allen</t>
  </si>
  <si>
    <t>Ola, Michael</t>
  </si>
  <si>
    <t>Carey, Ka'Deem</t>
  </si>
  <si>
    <t>Williams, Andre</t>
  </si>
  <si>
    <t>Bryant, Martavis</t>
  </si>
  <si>
    <t>Freeman, Devonta</t>
  </si>
  <si>
    <t>Stork, Bryan</t>
  </si>
  <si>
    <t>Archer, Dri</t>
  </si>
  <si>
    <t>Blue, Alfred</t>
  </si>
  <si>
    <t>Hill, Jeremy</t>
  </si>
  <si>
    <t>Mettenberger, Zach</t>
  </si>
  <si>
    <t>Turner, Trai</t>
  </si>
  <si>
    <t>Moncrief, Donte</t>
  </si>
  <si>
    <t>Bodine, Russell</t>
  </si>
  <si>
    <t>Watt, Chris</t>
  </si>
  <si>
    <t>Linsley, Corey</t>
  </si>
  <si>
    <t>Thomas, De'Anthony</t>
  </si>
  <si>
    <t>Fleming, Cameron</t>
  </si>
  <si>
    <t>West, Terrance</t>
  </si>
  <si>
    <t>Su'a-Filo, Xavier</t>
  </si>
  <si>
    <t>Martin, Marcus</t>
  </si>
  <si>
    <t>Sankey, Bishop</t>
  </si>
  <si>
    <t>Norwood, Kevin</t>
  </si>
  <si>
    <t>Prosch, Jay</t>
  </si>
  <si>
    <t>Richardson, Cyril</t>
  </si>
  <si>
    <t>Taliaferro, Lorenzo</t>
  </si>
  <si>
    <t>Richburg, Weston</t>
  </si>
  <si>
    <t>McKinnon, Jerick</t>
  </si>
  <si>
    <t>Fiedorowicz, C.J.</t>
  </si>
  <si>
    <t>Linder, Brandon</t>
  </si>
  <si>
    <t>Henderson, Seantrel</t>
  </si>
  <si>
    <t>Jackson, Gabe</t>
  </si>
  <si>
    <t>Bitonio, Joel</t>
  </si>
  <si>
    <t>Turner, Billy</t>
  </si>
  <si>
    <t>Hyde, Carlos</t>
  </si>
  <si>
    <t>Mewhort, Jack</t>
  </si>
  <si>
    <t>Huff, Josh</t>
  </si>
  <si>
    <t>James, Ja'Wuan</t>
  </si>
  <si>
    <t>Matthews, Jake</t>
  </si>
  <si>
    <t>Sims, Charles</t>
  </si>
  <si>
    <t>Gillmore, Crockett</t>
  </si>
  <si>
    <t>Garoppolo, Jimmy</t>
  </si>
  <si>
    <t>Urschel, John</t>
  </si>
  <si>
    <t>Brown, John</t>
  </si>
  <si>
    <t>Fulton, Zach</t>
  </si>
  <si>
    <t>Pamphile, Kevin</t>
  </si>
  <si>
    <t>Lewan, Taylor</t>
  </si>
  <si>
    <t>Britt, Justin</t>
  </si>
  <si>
    <t>Long, Spencer</t>
  </si>
  <si>
    <t>Bowanko, Luke</t>
  </si>
  <si>
    <t>Leno, Charles</t>
  </si>
  <si>
    <t>Agnew, Ray</t>
  </si>
  <si>
    <t>Crowell, Isaiah</t>
  </si>
  <si>
    <t>Harrison, Jonotthan</t>
  </si>
  <si>
    <t>Hewitt, Ryan</t>
  </si>
  <si>
    <t>Hurst, James</t>
  </si>
  <si>
    <t>Lucas, Cornelius</t>
  </si>
  <si>
    <t>Shaw, Connor</t>
  </si>
  <si>
    <t>Stone, James</t>
  </si>
  <si>
    <t>Thompson, Juwan</t>
  </si>
  <si>
    <t>Wilson, Albert</t>
  </si>
  <si>
    <t>Farrell, Dillon</t>
  </si>
  <si>
    <t>Rodgers, Richard</t>
  </si>
  <si>
    <t>Hurns, Allen</t>
  </si>
  <si>
    <t>Jacobs, Nic</t>
  </si>
  <si>
    <t>Shatley, Tyler</t>
  </si>
  <si>
    <t>Tipton, Zurlon</t>
  </si>
  <si>
    <t>Wells, Josh</t>
  </si>
  <si>
    <t>Gilliam, Garry</t>
  </si>
  <si>
    <t>Allen, Josh</t>
  </si>
  <si>
    <t>Williams, Damien</t>
  </si>
  <si>
    <t>Brown, Philly</t>
  </si>
  <si>
    <t>Groy, Ryan</t>
  </si>
  <si>
    <t>Norwell, Andrew</t>
  </si>
  <si>
    <t>Reaves, Darrin</t>
  </si>
  <si>
    <t>Wentworth, Austin</t>
  </si>
  <si>
    <t>Foucault, David</t>
  </si>
  <si>
    <t>Gabriel, Taylor</t>
  </si>
  <si>
    <t>Oliver, Branden</t>
  </si>
  <si>
    <t>Murray, Patrick</t>
  </si>
  <si>
    <t>Parkey, Cody</t>
  </si>
  <si>
    <t>Santos, Cairo</t>
  </si>
  <si>
    <t>Walters, Bryan</t>
  </si>
  <si>
    <t>Hakim, Saalim</t>
  </si>
  <si>
    <t>Hammond, Frankie</t>
  </si>
  <si>
    <t>Powell, Walt</t>
  </si>
  <si>
    <t>Ellington, Bruce</t>
  </si>
  <si>
    <t>Saunders, Jalen</t>
  </si>
  <si>
    <t>Burse, Isaiah</t>
  </si>
  <si>
    <t>Patton, Solomon</t>
  </si>
  <si>
    <t>Wing, Brad</t>
  </si>
  <si>
    <t>Way, Tress</t>
  </si>
  <si>
    <t>Schmidt, Colton</t>
  </si>
  <si>
    <t>O'Donnell, Pat</t>
  </si>
  <si>
    <t>(Was Canton)</t>
  </si>
  <si>
    <t>(Was Orange County)</t>
  </si>
  <si>
    <t>(Was Winchester)</t>
  </si>
  <si>
    <t>(Was Buffalo)</t>
  </si>
  <si>
    <t>(Was One King Down)</t>
  </si>
  <si>
    <t>Chandler</t>
  </si>
  <si>
    <t>Roadrunners</t>
  </si>
  <si>
    <t>Tony Fuoco</t>
  </si>
  <si>
    <t>usspmadmen@aol.com</t>
  </si>
  <si>
    <t>(Was Minnesota)</t>
  </si>
  <si>
    <t>Trades from the 2013 Calendar Year</t>
  </si>
  <si>
    <t>69. Tokyo trades River City's 7th round pick in 2013 to Cave Creek for Cave Creek's 6th round pick in 2014</t>
  </si>
  <si>
    <t>70. Tokyo trades their 6th round pick in 2014 to Dracut for Dracut's 7th round pick in 2013</t>
  </si>
  <si>
    <t>71. Dracut trades Joe Mays and Dracut's 8th round pick in 2013 to Blackburn for Blackburn's 6th round pick in 2014</t>
  </si>
  <si>
    <t>1. Cave Creek trades Terrell Suggs, Vince Wilfork, Jared Allen, Ray Lewis, and Cave Creek's 7th round pick in 2013 to Dallas for Dallas' 1st round pick in 2013 and Dallas' 2nd round pick in 2013</t>
  </si>
  <si>
    <t>2. Tokyo trades Derrick Morgan to Brighton for Michigan's 2nd round pick in 2013</t>
  </si>
  <si>
    <t>3. Cave Creek trades Willis McGahee to Boulder for Boulder's 4th round pick in 2013 and LaRod Stephens-Howling</t>
  </si>
  <si>
    <t>4. Lake Huron trades their 4th round pick in 2013 to Maple Grove for Jim Leonhard</t>
  </si>
  <si>
    <t>5. Blackburn trades Aubrayo Franklin to Dracut for Beach City's 3rd round pick in 2013</t>
  </si>
  <si>
    <t>7. Lake Huron trades Brent Grimes to Brighton for Brighton's 5th* round pick in 2013   (Was originally a 10th, changed to a 5th after discussion)</t>
  </si>
  <si>
    <t>12. Virginia trades their first round pick in 2013, Robert Geathers, and Akeem Jordan to Boulder for Boulder's 1st round in in 2013, Boulder's 2nd round pick in 2013, Rob Sims, and Boulder's 2nd round pick in 2014</t>
  </si>
  <si>
    <t>14. Ann Arbor trades their 4th round pick in 2013 to Cave Creek for Chris D. Clemons</t>
  </si>
  <si>
    <t>18. Dracut trades Kareem Jackson to Brighton for Brighton's 2nd round pick in 2013 and Gosder Cherilus</t>
  </si>
  <si>
    <t xml:space="preserve">19. Maple Grove trades their 3rd round pick in 2013 to the  Phoenix Scorpions for Quintin Mikell </t>
  </si>
  <si>
    <t>20. River City trades its 5th round pick in 2013 to Dallas for Brad Meester</t>
  </si>
  <si>
    <t>30. River City trades its 6th and 8th round picks in 2013 to Dallas for Darrel Young</t>
  </si>
  <si>
    <t>36. Rome trades Malcolm Smith to Vero for Vero's 9th round pick in 2013</t>
  </si>
  <si>
    <t>37. Dracut trades Andrew Hawkins to Beach City for Beach City's 6th round pick in 2013</t>
  </si>
  <si>
    <t>38. Maple Grove trades Paul Soliai, Vaughn Martin, Maple Grove's 6th and 10th round picks in 2013 to Dallas for Sen'Derrick Marks, Sammie Lee Hill, DeAndre Levy and Jason Avant</t>
  </si>
  <si>
    <t>39. Dracut trades Rashad Jennings and Jackie Battle to River City for River City's 10th round pick in 2013</t>
  </si>
  <si>
    <t xml:space="preserve">41. Blackburn trades Frostee Rucker and Blackburn's 1st round pick in 2013 to Big Grove for Big Grove's 1st round pick in 2013 </t>
  </si>
  <si>
    <t>42. Rome trades their 1st round pick in 2013 and Rome's 2nd round pick in 2014 to Virginia for Boulder's 1st round pick in 2013</t>
  </si>
  <si>
    <t>43. Dallas trades their 1st and 3rd round picks in 2014 and Patrick Robinson to Virginia for Rome's 1st round pick in 2013</t>
  </si>
  <si>
    <t>44. Blackburn trades its 5th-round pick in 2013 draft and 1st, 3rd and 7th round picks in the 2014 to Cave Creek for Dallas' 2nd round pick and Cave Creek's 6th round picks in 2013</t>
  </si>
  <si>
    <t>46. Brighton trades Lake Huron's 2nd and 5th round picks in 2013 to Virginia for Virginia's 2nd round pick in 2013</t>
  </si>
  <si>
    <t>49. Lake Huron trades Brett Keisel to River City for River City's 2nd and 7th round picks in 2013</t>
  </si>
  <si>
    <t>50. Lake Huron trades Ahmad Bradshaw to Virginia for their 3rd and 5th round picks in 2013</t>
  </si>
  <si>
    <t>52. Lake Huron trades Michael Turner to Cave Creek for Cave Creek's 4th round pick in 2013</t>
  </si>
  <si>
    <t>54. Cave Creek trades Kraig Urbik, Ann Arbor's 4th in 2013, and Jacksonville's 2nd in 2014 to Tokyo for Vero's 3rd round pick in 2013, Tokyo's 3rd round pick in 2013, and Brandon Fusco</t>
  </si>
  <si>
    <t>55. Cave Creek trades Danario Alexander to Maple Grove for Maple Grove's 5th round pick in 2013</t>
  </si>
  <si>
    <t>56. Beach City trades their 2nd round pick in 2014 to Brighton for Blackburn's 3rd round pick in 2013</t>
  </si>
  <si>
    <t>59. Tokyo trades Brad Smith to Big Grove for Big Grove's 5th round pick in 2013</t>
  </si>
  <si>
    <t>60. Dallas trades River City's 5th round pick in 2013 and Dallas' 5th round pick in 2014 to Brighton for Vero's 5th round pick in 2013</t>
  </si>
  <si>
    <t>61. Cave Creek trades their 5th round pick in 2014 to Beach City for Beach City's 5th round pick in 2013</t>
  </si>
  <si>
    <t>63. Dracut trades their 6th round pick in 2013 to Rome for Rome's 7th and 8th round picks in 2013</t>
  </si>
  <si>
    <t>64. Lake Huron trades their 7th round pick in 2013 to Maple Grove for Maple Grove's 6th round pick in 2014</t>
  </si>
  <si>
    <t>65. Lake Huron trades Brighton's 7th round pick in 2013 to Rome for Rome's 5th round pick in 2014</t>
  </si>
  <si>
    <t>66. Lake Huron trades River City's 7th round pick in 2013 to Dallas for Dallas' 6th round pick in 2014</t>
  </si>
  <si>
    <t>67. Dallas trades River City's 7th round pick in 2013 and Cave Creek's 7th round pick in 2013 to Tokyo for Dallas' 7th round pick in 2013</t>
  </si>
  <si>
    <t>68. Tokyo trades their 7th round pick in 2013 and Cave Creek's 7th round pick in 2013 to Maple Grove for Maple Grove's 5th round pick in 2014</t>
  </si>
  <si>
    <t>31. Michigan trades their 1st round pick in 2013, their 5th round pick in 2012 and Antoine Cason to Maple Grove for Vero's 2nd round pick in 2012</t>
  </si>
  <si>
    <t>33. Dracut trades their 3rd round pick in 2012 to Beach City for Dallas' 4th round pick in 2012 and Beach City's 3rd round pick in 2013</t>
  </si>
  <si>
    <t>35. Brighton trades Kraig Urbik and Mike Peterson to Cave Creek for Cave Creek's 5th round pick in 2012 and Cave Creek's 3rd round pick in 2013</t>
  </si>
  <si>
    <t>36. Brighton trades Geoff Hangartner and Brighton's 7th round pick in 2013 to Lake Huron for Lake Huron's 2nd and 5th round picks in 2013</t>
  </si>
  <si>
    <t>37. Dracut trades Dallas' 4th round pick in 2012 to Dallas for Dallas' 6th round pick in 2012 and Dallas' 3rd round pick in 2013</t>
  </si>
  <si>
    <t>38. Brighton trades John Kuhn to Blackburn for Blackburn's 3rd and 6th round picks in 2013</t>
  </si>
  <si>
    <t>39. Tokyo trades their 2012 4th round pick to Vero for Vero's 9th round pick in 2012 and Vero's 3rd round pick in 2013</t>
  </si>
  <si>
    <t>40. Brighton trades their 5th round pick in 2012 and Cave Creek's 5th round pick in 2012 to Michigan for Michigan's 2nd round pick in 2013</t>
  </si>
  <si>
    <t>43. Dallas trades their 5th round pick in 2013 to London for London's 7th round pick in 2012</t>
  </si>
  <si>
    <t>44. Phoenix trades Leodis McKelvin to Blackburn for Blackburn's 4th round pick in 2013</t>
  </si>
  <si>
    <t>46. Phoenix trades Leodis McKelvin to Blackburn for Blackburn's 4th round pick in 2013</t>
  </si>
  <si>
    <t>47. Dracut trades Mike Adams, Dracut's 9th round pick in 2012 and Big Grove's 9th round pick in 2012 to Maple Grove for Maple Grove's 10th round pick in 2012 and Maple Grove's 2nd and 7th round picks in 2013</t>
  </si>
  <si>
    <t>48. Dallas trades their 8th round pick in 2013 to London for London's 10th round pick in 2012</t>
  </si>
  <si>
    <t>48. Winchester trades Leroy Hill to Brighton for EJ Henderson and Brighton's 8th round pick in 2013*</t>
  </si>
  <si>
    <t>49. Maple Grove trades Mike Tolbert, Leon Hall, Julio Jones, Orlando Franklin, Neal Rackers, and Maple Grove's 1st and 4th round picks in 2013 to Brighton for Marques Colston, Jonathan Joseph, Ben Tate, Rob Bironas, Jeremy Trueblood and Blackburn's 6th round pick in 2013</t>
  </si>
  <si>
    <t>50. Cave Creek trades Montario Hardesty, Manny Ramirez, Jamarca Sanford, Roberty Ayers and Cave Creek's 1st round pick in 2013 to Big Grove for Terrell Suggs and Earnest Graham (Big Grove drops, unc-Chris Horton and unc-Stylez White)</t>
  </si>
  <si>
    <t xml:space="preserve">51. Warren trades Warren's 3rd round pick in 2013 and Jericho Cotchery to River City for Robert Meachem </t>
  </si>
  <si>
    <t>52. Dracut trades Dracut's 3rd round pick in 2013 and John Gilmore to Dallas for Marcedes Lewis</t>
  </si>
  <si>
    <t>54. Maple Grove trades Chris Gamble and Maple Grove's 9th round pick in 2013 to Atlanta for Champ Bailey</t>
  </si>
  <si>
    <t>55. Vero trades Rex Grossman, Nick Bellori, Derrick Harvey, and Vero's 1st, 2nd and 5th round picks in 2013 to Brighton for Jay Cutler, Jared Odrick, Leroy Hill and Byron Bell</t>
  </si>
  <si>
    <t>Trades from the 2014 Calendar Year</t>
  </si>
  <si>
    <t>Trades from the 2015 Calendar Year</t>
  </si>
  <si>
    <t>(Was Michigan)</t>
  </si>
  <si>
    <t>3. Brighton trades Robert Griffin III, Riley Reiff, Greg Zeurlein and Brighton's 4th round pick in 2015 to Denver for Troy Polamalu, Branden Albert, Lance Briggs, Dan Bailey and Denver's 2nd round pick in 2015</t>
  </si>
  <si>
    <t>9. Brighton trades Legarrette Blount, Chris Harris, Lance Moore and Denver's 7th round pick in 2014 to Beach City for Red Bryant, Greg Little, Beach City's 5th round pick in 2014, Beach City's 2nd and 3rd round picks in 2015</t>
  </si>
  <si>
    <t>14. Cave Creek trades Alex Boone to Orange County for Orange County's 2nd round pick in 2015</t>
  </si>
  <si>
    <t>31. Jersey trades David Diehl to Orange County for Orange County's 6th round pick in 2014</t>
  </si>
  <si>
    <t>32. Jersey trades Zach Strief to Orange County for Orange County's 5th round pick in 2014</t>
  </si>
  <si>
    <t>34. Cave Creek trades Nolan Carroll to Orange County for Orange County's 4th round pick in 2015</t>
  </si>
  <si>
    <t>38. Minnesota trades Devin Hester to Orange County for Orange County's 3rd round pick in 2015</t>
  </si>
  <si>
    <t>50. Cave Creek trades Rey Maualuga to Orange County for Orange County's 2nd round pick in 2014</t>
  </si>
  <si>
    <t>66. Denver trades Boulder's 5th round pick in 2015 and Denver's 5th round pick in 2015 to Jersey for Boulder's 6th round pick in 2014 and Orange County's 6th round pick in 2014</t>
  </si>
  <si>
    <t>69. Orange County trades Leon Washington to Boulder for Boulder's 8th round pick in 2014</t>
  </si>
  <si>
    <t>25. Tokyo trades Everson Griffin and Chris Cook to Orange County for Tramon Williams</t>
  </si>
  <si>
    <t>51. Dracut trades Orange County's 2nd round pick in 2013 and Beach City's 6th round pick in 2013 to Tokyo for Tokyo's 1st round pick in 2014</t>
  </si>
  <si>
    <t>58. Maple Grove trades Lake Huron's 4th round pick in 2013 to Orange County for Orange County's 3rd round pick in 2014</t>
  </si>
  <si>
    <t>11. Tokyo trades Casey Hampton to Orange County for Michael Bennett Jr.</t>
  </si>
  <si>
    <t>21. Orange County trades Dwayne Bowe to Maple Grove for David Stewart</t>
  </si>
  <si>
    <t>32. Cave Creek trades Donovan McNabb to Orange County for Orange County's 6th round pick in 2012</t>
  </si>
  <si>
    <t>53. Dracut trades Tramon Williams to Orange County for Patrick Lee and Orange County's 2nd and 3rd round picks in 2013</t>
  </si>
  <si>
    <t>16. Cape Fear trades Yeremiah Bell and Brian Dawkins to Orange County for Orange County's 2nd round pick in 2011 and Kelvin Hayden</t>
  </si>
  <si>
    <t>18. Dallas trades their 1st round pick in 2012 and their 6th round pick in 2011 to Cape Fear for Orange County's 2nd round pick in 2011 (2.7)</t>
  </si>
  <si>
    <t>44. Cape Fear sends David Martin and Brian Leonard to Orange County for Stephen Spach and Quinton Ganther</t>
  </si>
  <si>
    <t>43. Jersey trades Jersey's 1st round pick in 2014 to One King Down for One King Down's 1st and 3rd round pick in 2014</t>
  </si>
  <si>
    <t>17. Brighton trades Lance Briggs, Ann Arbor's 2nd round pick in 2014, Brighton's 3rd round pick in 2015, and Beach City's 3rd round pick in 2015 to Clinton for Brandon Mebane, Manny Lawson, and Michael Griffin</t>
  </si>
  <si>
    <t>25. Tokyo trades Ray Rice, Tramon Williams, Leon Hall, Brandon Graham, Mitchell Schwartz, Brighton's 1st round pick in 2014, Jersey's 2nd round pick in 2014, Tokyo's 3rd round pick in 2014, Tokyo's 1st, 2nd and 3rd round picks in 2015 to Clinton for Adrian Peterson, Andrew Whitworth, Daryl Smith, Clinton's 7th round pick in 2014, and Clinton's 7th round pick in 2015</t>
  </si>
  <si>
    <t>48. One King Down trades Ryan Mathews to Clinton for Broderick Bunkley and Ann Arbor's 2nd round pick in 2014</t>
  </si>
  <si>
    <t>58. Jersey trades One King's 3rd round pick in 2014 to Clinton for Tokyo's 2nd round pick in 2015</t>
  </si>
  <si>
    <t>9. Blackburn trades Bilal Powell to One King Down for their 7th round pick in 2013</t>
  </si>
  <si>
    <t>10. Maple Grove trades Reggie Wayne to Clinton for Clinton's 2nd round pick in 2013</t>
  </si>
  <si>
    <t>11. Clinton trades Colin Kaepernick, Rashard Mendenhall, and Breno Giacomini to Beach City for Beach City's 1st round pick in 2013, Beach City's 1st round pick in 2014 and Mark Sanchez</t>
  </si>
  <si>
    <t>15. Clinton trades their 5th round pick in 2013 and their 1st round pick in 2014 to Maple Grove for Champ Bailey</t>
  </si>
  <si>
    <t>24. Cave Creek trades Conner Barth, Richard Goodman, Brad Smith, Steve Weatherford to Clinton for Dan Carpenter, Brian Moorman, Ramon Foster, Jerry Hughes and Clinton's 10th round pick in 2013</t>
  </si>
  <si>
    <t>26. Tokyo trades their 1st round pick in 2013 to Clinton for Christopher Harris and Brad Smith</t>
  </si>
  <si>
    <t>31. Cave Creek trades Cave Creek's 8th round pick in 2013 and Cedrick Griffin to Clinton for Barry Church and Darian Stewart</t>
  </si>
  <si>
    <t>35. River City trades Laron Landry to One King for Stephen Paea and Takeo Spikes</t>
  </si>
  <si>
    <t>40. Big Grove trades Adrian Peterson to Clinton for Clinton's 1st round pick in 2013, Beach City's 1st round pick in 2013, and Tokyo's 1st round pick in 2013</t>
  </si>
  <si>
    <t>45. Virginia trades Matthew Stafford and Virginia's 2nd round in 2014 to Clinton for Alex Smith, Sean Lee, Clinton's 3rd, 4th and 6th rounds in 2013, Beach City's 1st round in 2014, and Clinton's 3rd and 4th rounds in 2014</t>
  </si>
  <si>
    <t>53. Maple Grove trades Darren McFadden to Virginia for Ahmad Bradshaw, Clinton's 3rd round pick in 2014 and Lake Huron's 5th round pick in 2013</t>
  </si>
  <si>
    <t>57. Virginia trades Boulder's 2nd round pick in 2014 and Clinton's 6th round pick in 2013 for Brighton's 4th round pick in 2013, Maple Grove's 4th round pick in 2013, and Jacksonville's 4th round pick in 2013</t>
  </si>
  <si>
    <t>62. Cave Creek trades Maple Grove's 5th round pick in 2013 to Brighton for Clinton's 6th pick in 2013 and Brighton's 6th round pick in 2014</t>
  </si>
  <si>
    <t>73. Clinton trades Mark Sanchez, Mark Ingram, and Clinton's 6th round pick in 2014 to St. Paul for Wade Smith and Antonio Gates</t>
  </si>
  <si>
    <t>34. Brighton trades Charles Woodson, Desmond Bishop and Brighton's 6th round pick in 2013 to Warren for One King Down's 4th round pick in 2012 and Warren's 1st, 2nd, and 4th round picks in 2013</t>
  </si>
  <si>
    <t>26. One King Down trades their 4th (4.5) and 10th (10.5) round draft picks for Bowling Green's 3rd round draft pick (3.8)</t>
  </si>
  <si>
    <t>28. One King Down trades Richie Incognito and their 2012 4th round pick to Bowling Green for One King Down's 4th (4.5) in 2011 and Bowling Green's 4th (4.9) round pick in 2011</t>
  </si>
  <si>
    <t>31. Tokyo trades Amari Spievey and Tokyo's 1st round pick in 2012 to One King Down for Nick Collins</t>
  </si>
  <si>
    <t>51. Orange County trades Le'Ron McClain, David Martin and Orange County's 1st round pick in 2012 to One King Down for Brandon Jacobs and Craig Stevens</t>
  </si>
  <si>
    <t>21. One King Down trades One King Down's 1st round pick in 2010 and LB-Akin Ayodele to Las Vegas for QB-Kyle Orton</t>
  </si>
  <si>
    <t>41. Syracuse trades CB Chris Johnson to One King Down for One King Down's 2010 3rd and 5th round draft picks</t>
  </si>
  <si>
    <t>18. Boulder trades NT-Shaun Rogers to One King Down for FS-Anotine Bethea and One King Down's 5th round choice in 09</t>
  </si>
  <si>
    <t>22. Boulder trades Brandon Jacobs to One King Down for One King Down's 1st round pick in 09, Ryan Grant and Marc Bulger.</t>
  </si>
  <si>
    <t>29. One King Down trades their 3rd round pick in '09 to Dracut for DE-Taylor Brayton.</t>
  </si>
  <si>
    <t>5. Denver trades Terrance Knighton to Blackburn for Conner Barwin</t>
  </si>
  <si>
    <t>22. Denver trades Robert Garza to St. Paul for Morgan Burnett</t>
  </si>
  <si>
    <t>23. Brighton trades Denver's 2nd round pick in 2015 and Brighton's 6th round pick in 2015 to Denver for Roddy White</t>
  </si>
  <si>
    <t>24. Vero trades Cortez Allen, Malcolm Smith, and Vero's 2nd round pick in 2015 to Denver for Cedric Thornton, Lamar Woodley, and Ike Taylor</t>
  </si>
  <si>
    <t>28. Lake Huron trades Lake Huron's 4th round pick in 2014 to Denver for Matt Cassell</t>
  </si>
  <si>
    <t>33. Denver trades their 1st round pick in 2014 to One King Down for Jimmy Smith and Adrian Clayborn</t>
  </si>
  <si>
    <t>40. Boulder trades their 5th round pick in 2015 to Denver for Drayton Florence</t>
  </si>
  <si>
    <t>2. Cave Creek trades Brandon Brooks and Bennie Logan to Jersey for Antonio Brown and DeMarcus Ware</t>
  </si>
  <si>
    <t>3. Cave Creen trades Cave Creek's 1st round pick (1.3) and 4th round pick (4.3) in 2015, Melvin Ingram, Olivier Vernon to Blackburn for Joique Bell, Kevin Zietler, and Earl Thomas</t>
  </si>
  <si>
    <t xml:space="preserve">1. Lake Huron trades Lake Huron's 1st round pick (1.5) and 3rd round pick (3.5) in 2015 to Jersey for Jersey's first round pick (1.1) in 2015 </t>
  </si>
  <si>
    <t>CHA</t>
  </si>
  <si>
    <t>4. Cave Creek trades Allen Bailey and Jonathan Cyprien to Jersey for Blackburn's 3rd round pick in 2015 and Steven Gostowski</t>
  </si>
  <si>
    <t>5. Denver trades Louis Vaszquez to Chicago for Evan Dietrich-Smith</t>
  </si>
  <si>
    <t>8. Tokyo trades Nick Foles, Lamar Houston and Tokyo's 2nd round pick in 2016 to Blackburn for Alex Smith</t>
  </si>
  <si>
    <t>9. Cave Creek trades Jerry Hughes, Chandler Jones, Joique Bell and Cave Creek's 3rd round pick in 2015 to Canton for Joe Haden and Tokyo's 1st round pick in 2015</t>
  </si>
  <si>
    <t>Mosley, C.J.D.</t>
  </si>
  <si>
    <t>Catanzaro, Chandler</t>
  </si>
  <si>
    <t>Seferian-Jenkins, Austin</t>
  </si>
  <si>
    <t>10. Jersey trades William Hayes, Willie Young, James Laurinaitis and Tokyo's 2nd round pick in 2015 (2.24) to River City for River City's 1st (1.22), 2nd (2.22) and 3rd (3.22) round picks in 2015</t>
  </si>
  <si>
    <t>11. River City trades their 5th round pick in 2015 to Phoenix for Chris Jones</t>
  </si>
  <si>
    <t>13. Vero trades Jay Cutler, CJD Mosley, Kingsholm's 1st round pick in 2015, Vero's 1st round pick in 2016 to Boulder for Tom Brady and Mallicah Goodman</t>
  </si>
  <si>
    <t>15. Boulder trades Antoine Bethea to River City for George Selvie and River City's 2nd round pick in 2016</t>
  </si>
  <si>
    <t>16. River City trades Golden Tate, Ben Watson, Anthony Fasano and River City's 3rd round pick in 2016 to Canton for Jason Witten and Antonio Gates</t>
  </si>
  <si>
    <t xml:space="preserve">18. Phoenix trades Nick Fairley to Beach City for Jeff Cumberland and Beach City's 3rd round pick in 2016 </t>
  </si>
  <si>
    <t>19. Carolina Truckers trade Harrison Smith to Denver for Josh Chapman</t>
  </si>
  <si>
    <t>20. Jersey trades Kenny Vaccaro, Logan Ryan, Jersey's 2nd round pick in 2015, River City's 2nd round pick in 2015 for T.J. McDonald and Canton's 1st round pick in 2015</t>
  </si>
  <si>
    <t>22. Wisconsin trades Jacquian Williams to Blackburn for Blackburn's 8th round pick in 2015</t>
  </si>
  <si>
    <t>Norman, Josh</t>
  </si>
  <si>
    <t>24. Boulder trades Koa Misi to Denver for Robert Blanton</t>
  </si>
  <si>
    <t>25. Carolina trades Carolina's 4th round pick in 2015 to Cave Creek for Janoris Jenkins</t>
  </si>
  <si>
    <t>26. Rome trades Ahmad Brooks to Carolina for Linval Joseph</t>
  </si>
  <si>
    <t>27. Chicago trades Leger Douzable to Lake Huron for Jeremy Mincey</t>
  </si>
  <si>
    <t>28. Chicago trades Chicago's 4th and 8th round picks in 2015 to Canton for Justin Tuck</t>
  </si>
  <si>
    <t>Ferdon</t>
  </si>
  <si>
    <t xml:space="preserve">Ferdon </t>
  </si>
  <si>
    <t>Fighting Otters</t>
  </si>
  <si>
    <t>(Was Brighton)</t>
  </si>
  <si>
    <t>6. Cave Creek trades Cave Creek's 2nd round pick in 2015, Omaha's 2nd and 4th round picks in 2015 to Ferdon for Darrelle Revis</t>
  </si>
  <si>
    <t>7. Cave Creek trades Cave Creek's 2nd round pick in 2016 to Ferdon for Justin Smith</t>
  </si>
  <si>
    <t>12. Ferdon trades Peyton Manning, Anquan Boldin, Roddy White, and Brandon Flowers to Denver for Denver's 1st and 3rd round picks in 2015, Vero's 2nd round pick in 2015, Ferdon's 4th round pick in 2015, Denver's 1st and 6th round picks in 2016, Dan Williams, Mike Pouncey, and Santana Moss</t>
  </si>
  <si>
    <t>14. Tokyo trades Ferdon's 2nd round pick in 2015 and Tokyo's 4th round pick in 2016 to Ferdon for Dan Williams and Ferdon's 5th round pick in 2015</t>
  </si>
  <si>
    <t>17. Ferdon trades Eddie Lacy, Josh Sitton, Troy Polamalu, Red Bryant, Chris Polk, Ferdon's 2nd round pick in 2015 and Ferdon's 7th round pick in 2015 to Rome for Rome's first round pick in 2015, Rome's 2nd and 3rd round picks in 2016, Geno Atkins, Tyrann Mathieu, Terron Armstead</t>
  </si>
  <si>
    <t>21. Ferdon trades Ferdon's 10th round pick in 2015 to Jersey for Jake Locker</t>
  </si>
  <si>
    <t>23. River City trades Tyler Eifert and their 4th round pick in 2015 to Ferdon for Mike Pouncey</t>
  </si>
  <si>
    <t>29. Ferdon trades Brent Celek to Denver for Ferdon's 6th round pick in 2015 and Denver's 5th round pick in 2016</t>
  </si>
  <si>
    <t>FER</t>
  </si>
  <si>
    <t>31. Ferdon trades Terron Armstead and Lake Huron's 2nd round pick in 2015 to Jersey for Canton's 1st round pick in 2015 and Tokyo's 4th round pick in 2015</t>
  </si>
  <si>
    <t>30. Jersey trades Joe Barksdale and Boulder's 5th round pick in 2015 to Tokyo for Mychal Rivera and Tokyo's 4th round pick in 2015</t>
  </si>
  <si>
    <t>32. Blackburn trades Eugene Monroe to Omaha for Eric Wood</t>
  </si>
  <si>
    <t>33. Virginia trades Gavin Escobar to Phoenix for Phoenix's 10th round pick in 2015</t>
  </si>
  <si>
    <t>Jones, Christian</t>
  </si>
  <si>
    <t>14/FA</t>
  </si>
  <si>
    <t>13/1 (7)</t>
  </si>
  <si>
    <t>14/3</t>
  </si>
  <si>
    <t>14/5</t>
  </si>
  <si>
    <t>14/1 (27)</t>
  </si>
  <si>
    <t>14/1 (6)</t>
  </si>
  <si>
    <t>14/4</t>
  </si>
  <si>
    <t>14/2</t>
  </si>
  <si>
    <t>14/1 (28)</t>
  </si>
  <si>
    <t>14/7</t>
  </si>
  <si>
    <t>14/1 (14)</t>
  </si>
  <si>
    <t>14/1 (16)</t>
  </si>
  <si>
    <t>14/1 (10)</t>
  </si>
  <si>
    <t>14/1 (21)</t>
  </si>
  <si>
    <t>14/1 (9)</t>
  </si>
  <si>
    <t>14/6</t>
  </si>
  <si>
    <t>14/1 (20)</t>
  </si>
  <si>
    <t>14/1 (12)</t>
  </si>
  <si>
    <t>14/1 (26)</t>
  </si>
  <si>
    <t>14/1 (2)</t>
  </si>
  <si>
    <t>14/1 (13)</t>
  </si>
  <si>
    <t>14/1 (30)</t>
  </si>
  <si>
    <t>14/1 (7)</t>
  </si>
  <si>
    <t>14/1 (17)</t>
  </si>
  <si>
    <t>14/1 (4)</t>
  </si>
  <si>
    <t>14/1 (24)</t>
  </si>
  <si>
    <t>Gilbert, Justin</t>
  </si>
  <si>
    <t>14/1 (8)</t>
  </si>
  <si>
    <t>14/1 (31)</t>
  </si>
  <si>
    <t>13/1 (2)</t>
  </si>
  <si>
    <t>14/1 (23)</t>
  </si>
  <si>
    <t>14/1 (19)</t>
  </si>
  <si>
    <t>14/1 (29)</t>
  </si>
  <si>
    <t>14/1 (18)</t>
  </si>
  <si>
    <t>14/1 (5)</t>
  </si>
  <si>
    <t>14/1 (15)</t>
  </si>
  <si>
    <t>14/1 (25)</t>
  </si>
  <si>
    <t>14/1 (11)</t>
  </si>
  <si>
    <t>14/1 (32)</t>
  </si>
  <si>
    <t>14/1 (22)</t>
  </si>
  <si>
    <t>14/1 (3)</t>
  </si>
  <si>
    <t>Francois, Ricky-Jean</t>
  </si>
  <si>
    <t>34. Tokyo trades Todd Herremans to Wisconsin for Wisconsin's 10th round pick in 2015</t>
  </si>
  <si>
    <t>35. Chicago trades their 5th round pick in 2015 to Canton for Lance Briggs</t>
  </si>
  <si>
    <t>36. Tokyo trades Andrew Hawkins to Big Grove for William Gay</t>
  </si>
  <si>
    <t>37. Chicago trades Malcolm Jenkins and Jerraud Powers to Carolina for Prince Amukamara</t>
  </si>
  <si>
    <t>38. Jersey trades Ferdon's 10th round pick to Denver for Greg Zeurlein</t>
  </si>
  <si>
    <t>39. Jersey trades Stedman Bailey, River City's 3rd round pick in 2015, Denver's 5th round pick in 2015 to Denver for Denver's 2nd and 4th round picks in 2015</t>
  </si>
  <si>
    <t>40. Jersey trades Lake Huron's 1st round pick in 2015 to Jersey for Jersey's 2nd round pick in 2015, Canton's 2nd round pick in 2015 and Beach City's 3rd round pick in 2015</t>
  </si>
  <si>
    <t>41. Canton trades Tavon Austin, Sebastian Janikowski, Steve Weatherford, and Leon Hall to Denver for River City's 3rd round pick in 2015 and Harrison Smith</t>
  </si>
  <si>
    <t>42. Carolina trades Chandler's 1st round pick to Jersey for River City's 1st round pick in 2015 and Lake Huron's 3rd round pick in 2015</t>
  </si>
  <si>
    <t>43. Kingsholm trades Sen'Derrick Marks, Terrell Suggs, and Justin Blalock to Virginia for Eric Fisher, Blackburn's 2nd round pick in 2015, Virginia's 4th round pick in 2015, Viriginia's 1st and 6th round picks in 2016</t>
  </si>
  <si>
    <t>44. Wisconsin trades Wisconsin's 1st round pick in 2016 to Cave Creek for Tokyo's 1st round pick in 2015</t>
  </si>
  <si>
    <t>45. Ferdon trades Cave Creek's 2nd round pick in 2015 to Kingsholm for Virginia's 1st round pick in 2016 and Kingsholm's 5th round pick in 2016</t>
  </si>
  <si>
    <t>46. Jersey trades Lake Huron's 2nd round pick in 2015 to Phoenix for Phoenix's 1st round pick in 2016</t>
  </si>
  <si>
    <t>47. Ferdon trades Vero's 2nd round pick in 2015 to Omaha for Omaha's 1st round pick in 2016</t>
  </si>
  <si>
    <t>McDonald, Clinton</t>
  </si>
  <si>
    <t>Portis, Clinton</t>
  </si>
  <si>
    <t>48. Cave Creek trades Cave Creek's 8th and 10th round picks in 2015 to Wisconsin for Josh Cribbs</t>
  </si>
  <si>
    <t>49. Ferdon trades Denver's 3rd round pick in 2015 and Tokyo's 4th round pick in 2015 to Jersey for Jersey's 3rd round pick in 2015</t>
  </si>
  <si>
    <t>50. Canton trades Canton's 3rd and 4th round picks in 2015 and Cave Creek's 3rd round pick in 2015 to Jersey for Phoenix's 1st round pick in 2016</t>
  </si>
  <si>
    <t>51. Ferdon trades Ferdon's 3rd round pick in 2016 to Kingsholm for Boulder's 3rd round pick in 2015</t>
  </si>
  <si>
    <t>52. Big Grove trades Big Grove's 4th round pick in 2015 and their 3rd round pick in 2016 to Boulder for Eddie Royal</t>
  </si>
  <si>
    <t>53. Ferdon trades Ferdon's 4th and 6th round picks in 2015 to Tokyo for Ferdon's 5th round pick in 2015 and Tokyo's 5th round pick in 2015</t>
  </si>
  <si>
    <t>54. Jersey trades Jersey's 6th and 7th round picks in 2015 to Canton for Canton's 5th round pick in 2015</t>
  </si>
  <si>
    <t>55. Cave Creek trades their 8th round pick in 2016 to Canton for Chicago's 8th round pick in 2015</t>
  </si>
  <si>
    <t>56. Canton trades Canton's 9th round pick in the 2015 draft to Ferdon for Ferdon's 9th round pick in 2016</t>
  </si>
  <si>
    <t>57. Tokyo trades their 9th round pick in 2016 to Jersey for Jersey's 10th round pick in 2015</t>
  </si>
  <si>
    <t>58. Boulder trades Josh Evans and Boulder's 3rd round pick in 2016 to Jersey for JJ Wilcox</t>
  </si>
  <si>
    <t>62. Beach City trades Ryan Mundy to Denver for Brandon Flowers</t>
  </si>
  <si>
    <t>63. Tokyo trades Haloti Ngata and Sealver Siligia to River City for Antonio Cromartie and Kevin Vickerson</t>
  </si>
  <si>
    <t>61. Jersey trades Xavier Rhodes, Jersey's 2nd and 3rd round picks in 2016 and Boulder's 3rd round pick in 2016 to Canton for Ryan Logan, Canton's 1st round pick in 2016 and Phoenix's 1st round pick in 2016</t>
  </si>
  <si>
    <t xml:space="preserve">59. Wisconsin trades Brandon Spikes and John Hughes to Cave Creek for John Jenkins and Geno Hayes </t>
  </si>
  <si>
    <t xml:space="preserve">60. Kingsholm trades Shane Vereen to Denver for Denver's 4th round pick in 2016 (Denver cuts Lerentee McCray) </t>
  </si>
  <si>
    <t>Rodgers-Cromart, Dominique</t>
  </si>
  <si>
    <t>Butler, Mario</t>
  </si>
  <si>
    <t>Wilson, C.J.</t>
  </si>
  <si>
    <t>Williams, Teddy</t>
  </si>
  <si>
    <t>Fleming, Darius</t>
  </si>
  <si>
    <t>Law, Cordarro</t>
  </si>
  <si>
    <t>Brown, Kourtnei</t>
  </si>
  <si>
    <t>Thompson, Peyton</t>
  </si>
  <si>
    <t>Bademosi, Johnson</t>
  </si>
  <si>
    <t>Lewis-Harris, Chris</t>
  </si>
  <si>
    <t>Miles, Rontez</t>
  </si>
  <si>
    <t>Williams, Nick</t>
  </si>
  <si>
    <t>Copeland, Brandon</t>
  </si>
  <si>
    <t>Francis, A.J.</t>
  </si>
  <si>
    <t>Trawick, Brynden</t>
  </si>
  <si>
    <t>Okine, Earl</t>
  </si>
  <si>
    <t>Walker, Casey</t>
  </si>
  <si>
    <t>James, Charles</t>
  </si>
  <si>
    <t>Clowney, Jadeveon</t>
  </si>
  <si>
    <t>Goodson, Demetri</t>
  </si>
  <si>
    <t>Reaser, Keith</t>
  </si>
  <si>
    <t>Mitchell, Terrance</t>
  </si>
  <si>
    <t>Thornton, Khyri</t>
  </si>
  <si>
    <t>Reynolds, Ed</t>
  </si>
  <si>
    <t>Lewis-Moore, Kapron</t>
  </si>
  <si>
    <t>Aikens, Walt</t>
  </si>
  <si>
    <t>Hart, Taylor</t>
  </si>
  <si>
    <t>Reid, Caraun</t>
  </si>
  <si>
    <t>Urban, Brent</t>
  </si>
  <si>
    <t>Allen, Ricardo</t>
  </si>
  <si>
    <t>Bromley, Jay</t>
  </si>
  <si>
    <t>Lawson, Nevin</t>
  </si>
  <si>
    <t>Johnson, Randell</t>
  </si>
  <si>
    <t>Harris, Shelby</t>
  </si>
  <si>
    <t>Acker, Kenneth</t>
  </si>
  <si>
    <t>Alexander, Maurice</t>
  </si>
  <si>
    <t>Anunike, Kenny</t>
  </si>
  <si>
    <t>Olatoye, Deji</t>
  </si>
  <si>
    <t>Orr, Zach</t>
  </si>
  <si>
    <t>Thomas, Joe L.</t>
  </si>
  <si>
    <t>Whitlock, Nikita</t>
  </si>
  <si>
    <t>Bailey, Dion</t>
  </si>
  <si>
    <t>Skov, Shayne</t>
  </si>
  <si>
    <t>Gaston, Bruce</t>
  </si>
  <si>
    <t>Jones, Howard</t>
  </si>
  <si>
    <t>Barrett, Shaquil</t>
  </si>
  <si>
    <t>Bullough, Max</t>
  </si>
  <si>
    <t>Coleman, Deandre</t>
  </si>
  <si>
    <t>Dunn, Brandon</t>
  </si>
  <si>
    <t>Butler, Malcolm</t>
  </si>
  <si>
    <t>Phillips, Adrian</t>
  </si>
  <si>
    <t>Davis, Todd</t>
  </si>
  <si>
    <t>Unga, Uani'</t>
  </si>
  <si>
    <t>Rowe, Eric</t>
  </si>
  <si>
    <t>Shaw, Josh</t>
  </si>
  <si>
    <t>Johnson, Kevin</t>
  </si>
  <si>
    <t>Diggs, Quandre</t>
  </si>
  <si>
    <t>Rollins, Quinten</t>
  </si>
  <si>
    <t>Chickillo, Anthony</t>
  </si>
  <si>
    <t>Grissom, Geneo</t>
  </si>
  <si>
    <t>Anderson, Henry</t>
  </si>
  <si>
    <t>Golden, Markus</t>
  </si>
  <si>
    <t>Smith, Preston</t>
  </si>
  <si>
    <t>Russell, Ryan</t>
  </si>
  <si>
    <t>Smith, Za'Darius</t>
  </si>
  <si>
    <t>Davis, Carl</t>
  </si>
  <si>
    <t>Wright, Gabe</t>
  </si>
  <si>
    <t>Dupree, Bud</t>
  </si>
  <si>
    <t>Mount, Deiontrez</t>
  </si>
  <si>
    <t>Kikaha, Hau'oli</t>
  </si>
  <si>
    <t>Emanuel, Kyle</t>
  </si>
  <si>
    <t>Mauldin, Lorenzo</t>
  </si>
  <si>
    <t>Orchard, Nate</t>
  </si>
  <si>
    <t>Beasley, Vic</t>
  </si>
  <si>
    <t>Heeney, Ben</t>
  </si>
  <si>
    <t>Perryman, Denzel</t>
  </si>
  <si>
    <t>Kendricks, Eric</t>
  </si>
  <si>
    <t>Pullard, Hayes</t>
  </si>
  <si>
    <t>Ryan, Jake</t>
  </si>
  <si>
    <t>Hicks, Jordan</t>
  </si>
  <si>
    <t>Dawson, P.J.</t>
  </si>
  <si>
    <t>Wilson, Ramik</t>
  </si>
  <si>
    <t>Anthony, Stephone</t>
  </si>
  <si>
    <t>Shelton, Danny</t>
  </si>
  <si>
    <t>Kilgo, Darius</t>
  </si>
  <si>
    <t>Jarrett, Grady</t>
  </si>
  <si>
    <t>Davison, Tyeler</t>
  </si>
  <si>
    <t>Amos, Adrian</t>
  </si>
  <si>
    <t>Geathers, Clayton</t>
  </si>
  <si>
    <t>Randall, Damarious</t>
  </si>
  <si>
    <t>Tartt, Jaquiski</t>
  </si>
  <si>
    <t>Richards, Jordan</t>
  </si>
  <si>
    <t>Lippett, Tony</t>
  </si>
  <si>
    <t>McCain, Bobby</t>
  </si>
  <si>
    <t>Swann, Damian</t>
  </si>
  <si>
    <t>Parry, David</t>
  </si>
  <si>
    <t>Robinson, Edmond</t>
  </si>
  <si>
    <t>Walton, L.T.</t>
  </si>
  <si>
    <t>Gregory, Randy</t>
  </si>
  <si>
    <t>Thompson, Shaq</t>
  </si>
  <si>
    <t>Waynes, Trae</t>
  </si>
  <si>
    <t>Ray, Shane</t>
  </si>
  <si>
    <t>Collins, Landon</t>
  </si>
  <si>
    <t>Brown, Malcom</t>
  </si>
  <si>
    <t>Williams, Leonard</t>
  </si>
  <si>
    <t>Peters, Marcus</t>
  </si>
  <si>
    <t>Goldman, Eddie</t>
  </si>
  <si>
    <t>McKinney, Benardrick</t>
  </si>
  <si>
    <t>Phillips, Jordan</t>
  </si>
  <si>
    <t>Armstead, Arik</t>
  </si>
  <si>
    <t>Harold, Eli</t>
  </si>
  <si>
    <t>Jones, Byron</t>
  </si>
  <si>
    <t>Mager, Craig</t>
  </si>
  <si>
    <t>Collins, Jalen</t>
  </si>
  <si>
    <t>Alexander, Kwon</t>
  </si>
  <si>
    <t>Jarrett, Kyshoen</t>
  </si>
  <si>
    <t>Covington, Christian</t>
  </si>
  <si>
    <t>Hunter, Danielle</t>
  </si>
  <si>
    <t>Campbell, Ibraheim</t>
  </si>
  <si>
    <t>Cooper, Xavier</t>
  </si>
  <si>
    <t>Breaux, Delvin</t>
  </si>
  <si>
    <t>Clark, Frank</t>
  </si>
  <si>
    <t>Gwacham, Obum</t>
  </si>
  <si>
    <t>Blackson, Angelo</t>
  </si>
  <si>
    <t>Nunez-Roches, Rakeem</t>
  </si>
  <si>
    <t>Philon, Darius</t>
  </si>
  <si>
    <t>Ball, Neiron</t>
  </si>
  <si>
    <t>Wilson, Damien</t>
  </si>
  <si>
    <t>Darby, Ronald</t>
  </si>
  <si>
    <t>Gaines, Charles</t>
  </si>
  <si>
    <t>Gunter, Rodney</t>
  </si>
  <si>
    <t>Alexander, D.J.</t>
  </si>
  <si>
    <t>Anderson, Jonathan</t>
  </si>
  <si>
    <t>Callahan, Bryce</t>
  </si>
  <si>
    <t>Fua, Alani</t>
  </si>
  <si>
    <t>Tarpley, A.J.</t>
  </si>
  <si>
    <t>Therezie, Robenson</t>
  </si>
  <si>
    <t>Timu, John</t>
  </si>
  <si>
    <t>Armbrister, Thurston</t>
  </si>
  <si>
    <t>Coleman, Justin</t>
  </si>
  <si>
    <t>Harris, Anthony</t>
  </si>
  <si>
    <t>Hewitt, Neville</t>
  </si>
  <si>
    <t>Marshall, Nick</t>
  </si>
  <si>
    <t>Orr, Leon</t>
  </si>
  <si>
    <t>Patterson, Eric</t>
  </si>
  <si>
    <t>Vigil, Zach</t>
  </si>
  <si>
    <t>Delaire, Ryan</t>
  </si>
  <si>
    <t>Everett, Deshazor</t>
  </si>
  <si>
    <t>Keyes, Josh</t>
  </si>
  <si>
    <t>Longacre, Matt</t>
  </si>
  <si>
    <t>Rice, Denzel</t>
  </si>
  <si>
    <t>Williams, Xavier</t>
  </si>
  <si>
    <t>Lynch, Cameron</t>
  </si>
  <si>
    <t>Barnes, Tavaris</t>
  </si>
  <si>
    <t>Dunbar, Quinton</t>
  </si>
  <si>
    <t>Eulls, Kaleb</t>
  </si>
  <si>
    <t>Irving, David</t>
  </si>
  <si>
    <t>Richardson, Bobby</t>
  </si>
  <si>
    <t>Riggs, Cody</t>
  </si>
  <si>
    <t>Tavai, J.R.</t>
  </si>
  <si>
    <t>Jones-Quartey, Harold</t>
  </si>
  <si>
    <t>McGill, T.Y.</t>
  </si>
  <si>
    <t>Bates, Houston</t>
  </si>
  <si>
    <t>Adjei-Barimah, Jude</t>
  </si>
  <si>
    <t>Watson, Benjamin</t>
  </si>
  <si>
    <t>Smith, Evan</t>
  </si>
  <si>
    <t>Wiggins, Kenny</t>
  </si>
  <si>
    <t>Moore, Kellen</t>
  </si>
  <si>
    <t>Johnson, Austin</t>
  </si>
  <si>
    <t>Celek, Garrett</t>
  </si>
  <si>
    <t>Bellamy, Josh</t>
  </si>
  <si>
    <t>Nsekhe, Ty</t>
  </si>
  <si>
    <t>Williams, Michael</t>
  </si>
  <si>
    <t>Patton, Quinton</t>
  </si>
  <si>
    <t>Burkhead, Rex</t>
  </si>
  <si>
    <t>Barker, Chris</t>
  </si>
  <si>
    <t>Stoneburner, Jake</t>
  </si>
  <si>
    <t>Jones, Landry</t>
  </si>
  <si>
    <t>Line, Zach</t>
  </si>
  <si>
    <t>Becton, Nick</t>
  </si>
  <si>
    <t>Gillislee, Mike</t>
  </si>
  <si>
    <t>Thompson, Chris</t>
  </si>
  <si>
    <t>Ware, Spencer</t>
  </si>
  <si>
    <t>Renfree, Sean</t>
  </si>
  <si>
    <t>Fells, Darren</t>
  </si>
  <si>
    <t>Jensen, Ryan</t>
  </si>
  <si>
    <t>Thielen, Adam</t>
  </si>
  <si>
    <t>White, Myles</t>
  </si>
  <si>
    <t>Kouandjio, Cyrus</t>
  </si>
  <si>
    <t>McCarron, AJ</t>
  </si>
  <si>
    <t>Niklas, Troy</t>
  </si>
  <si>
    <t>Seferian-Jenkin, Austin</t>
  </si>
  <si>
    <t>Johnson, Wesley</t>
  </si>
  <si>
    <t>White, James</t>
  </si>
  <si>
    <t>Dozier, Dakota</t>
  </si>
  <si>
    <t>Duvernay-Tardif, Laurent</t>
  </si>
  <si>
    <t>Enunwa, Quincy</t>
  </si>
  <si>
    <t>Jones, T.J.</t>
  </si>
  <si>
    <t>Rhaney, Demetrius</t>
  </si>
  <si>
    <t>Villanueva, Alejandro</t>
  </si>
  <si>
    <t>Paradis, Matt</t>
  </si>
  <si>
    <t>John, Ulrick</t>
  </si>
  <si>
    <t>Butler, Jeremy</t>
  </si>
  <si>
    <t>Fowler, Bennie</t>
  </si>
  <si>
    <t>Nix, Roosevelt</t>
  </si>
  <si>
    <t>Perillo, Justin</t>
  </si>
  <si>
    <t>Snead, Willie</t>
  </si>
  <si>
    <t>Walker, Josh</t>
  </si>
  <si>
    <t>West, Charcandrick</t>
  </si>
  <si>
    <t>Burton, Trey</t>
  </si>
  <si>
    <t>Coleman, Brandon</t>
  </si>
  <si>
    <t>Kerin, Zac</t>
  </si>
  <si>
    <t>Pughsley, Jarrod</t>
  </si>
  <si>
    <t>Herndon, Javontee</t>
  </si>
  <si>
    <t>Andrews, Antonio</t>
  </si>
  <si>
    <t>Qvale, Brent</t>
  </si>
  <si>
    <t>Ferentz, James</t>
  </si>
  <si>
    <t>Roberts, Seth</t>
  </si>
  <si>
    <t>Simonson, Scott</t>
  </si>
  <si>
    <t>Brate, Cameron</t>
  </si>
  <si>
    <t>Cunningham, Jerome</t>
  </si>
  <si>
    <t>Scherff, Brandon</t>
  </si>
  <si>
    <t>Winston, Jameis</t>
  </si>
  <si>
    <t>Gallik, Andy</t>
  </si>
  <si>
    <t>Grasu, Hroniss</t>
  </si>
  <si>
    <t>Cann, A.J.</t>
  </si>
  <si>
    <t>Marpet, Ali</t>
  </si>
  <si>
    <t>Kouandjio, Arie</t>
  </si>
  <si>
    <t>Hart, Bobby</t>
  </si>
  <si>
    <t>Douglas, Jamil</t>
  </si>
  <si>
    <t>Brown, Jamon</t>
  </si>
  <si>
    <t>Feliciano, Jon</t>
  </si>
  <si>
    <t>Tomlinson, Laken</t>
  </si>
  <si>
    <t>Brown, Trent</t>
  </si>
  <si>
    <t>Donnal, Andrew</t>
  </si>
  <si>
    <t>Ogbuehi, Cedric</t>
  </si>
  <si>
    <t>Williams, Daryl</t>
  </si>
  <si>
    <t>Fisher, Jake</t>
  </si>
  <si>
    <t>Havenstein, Rob</t>
  </si>
  <si>
    <t>Clemmings, T.J.</t>
  </si>
  <si>
    <t>Abdullah, Ameer</t>
  </si>
  <si>
    <t>Artis-Payne, Cameron</t>
  </si>
  <si>
    <t>Cobb, David</t>
  </si>
  <si>
    <t>Langford, Jeremy</t>
  </si>
  <si>
    <t>Williams, Karlos</t>
  </si>
  <si>
    <t>Walford, Clive</t>
  </si>
  <si>
    <t>Boyle, Nick</t>
  </si>
  <si>
    <t>Parker, DeVante</t>
  </si>
  <si>
    <t>Crowder, Jamison</t>
  </si>
  <si>
    <t>Hardy, Justin</t>
  </si>
  <si>
    <t>Dorsett, Phillip</t>
  </si>
  <si>
    <t>Montgomery, Ty</t>
  </si>
  <si>
    <t>Lockett, Tyler</t>
  </si>
  <si>
    <t>Flowers, Ereck</t>
  </si>
  <si>
    <t>Coleman, Tevin</t>
  </si>
  <si>
    <t>Peat, Andrus</t>
  </si>
  <si>
    <t>Funchess, Devin</t>
  </si>
  <si>
    <t>Smith, Donovan</t>
  </si>
  <si>
    <t>Johnson, Duke</t>
  </si>
  <si>
    <t>Strong, Jaelen</t>
  </si>
  <si>
    <t>Mariota, Marcus</t>
  </si>
  <si>
    <t>Glowinski, Mark</t>
  </si>
  <si>
    <t>Williams, Maxx</t>
  </si>
  <si>
    <t>Gordon, Melvin</t>
  </si>
  <si>
    <t>Yeldon, T.J.</t>
  </si>
  <si>
    <t>Gurley, Todd</t>
  </si>
  <si>
    <t>Bell, Blake</t>
  </si>
  <si>
    <t>Cooper, Amari</t>
  </si>
  <si>
    <t>Green-Beckham, Dorial</t>
  </si>
  <si>
    <t>Shepherd, Austin</t>
  </si>
  <si>
    <t>Mason, Shaq</t>
  </si>
  <si>
    <t>Fabuluje, Tayo</t>
  </si>
  <si>
    <t>Ajayi, Jay</t>
  </si>
  <si>
    <t>Garcia, Max</t>
  </si>
  <si>
    <t>Kroft, Tyler</t>
  </si>
  <si>
    <t>Poutasi, Jeremiah</t>
  </si>
  <si>
    <t>Agholor, Nelson</t>
  </si>
  <si>
    <t>Diggs, Stefon</t>
  </si>
  <si>
    <t>Allen, Javorius</t>
  </si>
  <si>
    <t>James, Jesse</t>
  </si>
  <si>
    <t>Jones, Matt</t>
  </si>
  <si>
    <t>Burton, Michael</t>
  </si>
  <si>
    <t>Conley, Chris</t>
  </si>
  <si>
    <t>Morse, Mitch</t>
  </si>
  <si>
    <t>O'Shaughnessy, James</t>
  </si>
  <si>
    <t>Wichmann, Cody</t>
  </si>
  <si>
    <t>Miller, John</t>
  </si>
  <si>
    <t>Jackson, Tre</t>
  </si>
  <si>
    <t>Johnson, Malcolm</t>
  </si>
  <si>
    <t>Good, Denzelle</t>
  </si>
  <si>
    <t>Collins, La'el</t>
  </si>
  <si>
    <t>Crockett, John</t>
  </si>
  <si>
    <t>Lamm, Kendall</t>
  </si>
  <si>
    <t>Lee, Khari</t>
  </si>
  <si>
    <t>Mancz, Greg</t>
  </si>
  <si>
    <t>Miller, Darrian</t>
  </si>
  <si>
    <t>Zenner, Zach</t>
  </si>
  <si>
    <t>Andrews, David</t>
  </si>
  <si>
    <t>Marquez, Bradley</t>
  </si>
  <si>
    <t>Rawls, Thomas</t>
  </si>
  <si>
    <t>Williams, Darrell</t>
  </si>
  <si>
    <t>Ward, Terron</t>
  </si>
  <si>
    <t>Wesley, De'Ondre</t>
  </si>
  <si>
    <t>Bibbs, E.J.</t>
  </si>
  <si>
    <t>Spain, Quinton</t>
  </si>
  <si>
    <t>Tye, Will</t>
  </si>
  <si>
    <t>Burwell, Tyreek</t>
  </si>
  <si>
    <t>Dye, Donteea</t>
  </si>
  <si>
    <t>Humphries, Adam</t>
  </si>
  <si>
    <t>Janikowski, S.</t>
  </si>
  <si>
    <t>Hopkins, Dustin</t>
  </si>
  <si>
    <t>McManus, Brandon</t>
  </si>
  <si>
    <t>Boswell, Chris</t>
  </si>
  <si>
    <t>Coons, Travis</t>
  </si>
  <si>
    <t>Myers, Jason</t>
  </si>
  <si>
    <t>Franks, Andrew</t>
  </si>
  <si>
    <t>Lambo, Josh</t>
  </si>
  <si>
    <t>Ross, Rashad</t>
  </si>
  <si>
    <t>Janis, Jeff</t>
  </si>
  <si>
    <t>Campanaro, Michael</t>
  </si>
  <si>
    <t>Mumphery, Keith</t>
  </si>
  <si>
    <t>McBride, Tre</t>
  </si>
  <si>
    <t>Murphy, Marcus</t>
  </si>
  <si>
    <t>Clay, Kaelin</t>
  </si>
  <si>
    <t>Bray, Quan</t>
  </si>
  <si>
    <t>Whitehead, Lucky</t>
  </si>
  <si>
    <t>Grant, Corey</t>
  </si>
  <si>
    <t>Mostert, Raheem</t>
  </si>
  <si>
    <t>Greene, Rashad</t>
  </si>
  <si>
    <t>Hayne, Jarryd</t>
  </si>
  <si>
    <t>Schum, Jacob</t>
  </si>
  <si>
    <t>Pinion, Bradley</t>
  </si>
  <si>
    <t>Berry, Jordan</t>
  </si>
  <si>
    <t>Darr, Matt</t>
  </si>
  <si>
    <t>Trades from the 2016 Calendar Year</t>
  </si>
  <si>
    <t>Knights</t>
  </si>
  <si>
    <t>Jason Owens</t>
  </si>
  <si>
    <t>(Was Chicago)</t>
  </si>
  <si>
    <t>(Was Lake Huron)</t>
  </si>
  <si>
    <t>(Was Wisconsin)</t>
  </si>
  <si>
    <t>jasonowens81@yahoo.com</t>
  </si>
  <si>
    <t>1. Ferdon trades Omaha's 1st round pick in 2016, Denver's 1st round pick in 2016 and Rome's 3rd round pick in 2016 to Carolina for Andy Dalton and Carolina's 1st round pick in 2016</t>
  </si>
  <si>
    <t>2. Tokyo trades Brock Osweiler to Beach City for Beach City's 1st round pick in 2016</t>
  </si>
  <si>
    <t>3. River City trades Antonio Gates and River City's 9th round pick to Ironton for D'Brickshaw Ferguson and Dwayne Allen</t>
  </si>
  <si>
    <t>4. Cave Creek trades Da'Norris Searcy and Spencer Long to Blackburn for Giovani Bernard</t>
  </si>
  <si>
    <t>5. Vero trades Brandon LaFell to Beach City for LaGarrett Blount</t>
  </si>
  <si>
    <t>7. Tokyo trades Alex Smith, Adrian Peterson, Dan Williams, Eric Weddle and Tokyo's 1st round pick in 2016 to Kingsholm for Russell Wilson, Matt Forte and Kingsholm's 3rd round pick in 2016</t>
  </si>
  <si>
    <t>6. Blackburn trades Olivier Vernon and Sean Lee to Ferdon for Ha-Ha Clinton Dix, Whilliam Gholston, Vernon Davis, Rome's 2nd round pick in 2016 and Tokyo's 4th round pick in 2016</t>
  </si>
  <si>
    <t>(Was Denver)</t>
  </si>
  <si>
    <t>9. Cave Creek trades LaMarcus Joyner to Blackburn for Rishard Matthews</t>
  </si>
  <si>
    <t>10. Dracut trades Dashon Goldson to Beach City for Breno Giacomini</t>
  </si>
  <si>
    <t>8. Cave Creek trades Ironton's 1st round pick in 2016, DeMarcus Ware, Christian Jones, and Orlando Franklin to Canton for Chandler Jones and Charles Johnson</t>
  </si>
  <si>
    <t>11. Kingsholm trades Clint Boling, Roy Miller, Eric Weddle, Casey Hayward and Josh Bynes to River City for Seaver Siliga, River City's 1st and 4th round picks in 2016, and River City's 1st, 3rd and 4th round picks in 2017</t>
  </si>
  <si>
    <t>12. Kingsholm trades Adrian Peterson to Ironton for Bilal Powell and Ironton's 1st, 4th and 5th round picks in 2017</t>
  </si>
  <si>
    <t>13. Beach City trades Brandon Flowers to Ferdon for Michael Griffin</t>
  </si>
  <si>
    <t>14. Canton trades Ironton's 1st round pick in 2016, Canton's 2nd round pick in 2016, and River City's 3rd round pick in 2016 to St. Paul for Derrick Johnson, Thomas Davis, and Jeremy Hill</t>
  </si>
  <si>
    <t>15. Canton trades Jersey's 1st round pick in 2016 to Kingsholm for Dominque Rodgers-Cromartie</t>
  </si>
  <si>
    <t>16. Canton trades Xavier Rhodes and Boulder's 3rd round pick in 2016 to Phoenix for Aqib Talib</t>
  </si>
  <si>
    <t>17. Ferdon trades Brian Winters, Stephen Tulloch and Minnesota's 2016 6th round pick to Big Grove for Michael Oher and Jasper Brinkley</t>
  </si>
  <si>
    <t>19. Las Vegas trades Jason Pierre-Paul to St. Paul for Matt Kalil</t>
  </si>
  <si>
    <t xml:space="preserve">20. Minnesota trades Jacob Tamme, Roddy White, Anquan Boldin, T.J. Lang, Jared Veldheer, and Reilly Reiff to Canton for Jersey's 3rd round pick in 2016, Canton's 3rd and 4th round picks in 2016, Canton's 1st, 3rd and 4th round picks in 2017, Mitchell Schwartz, Deone Buchannon, Greg Robinson, Chance Warmack, Jordan Hill, Demarcus Ware, and Tim Barnes </t>
  </si>
  <si>
    <t>21. Ironton trades their 10th round pick to Cave Creek for Lance Kendricks</t>
  </si>
  <si>
    <t>23. Carolina sends Ron Parker to Jersey for Jersey's 6th round pick in 2016</t>
  </si>
  <si>
    <t>24. Ironton trades Cam Newton and Ironton's 7th round pick in 2016 to Virginia for Marcell Dareus, Brandon Meriweather, Virginia's 3rd round pick in 2016 and Virginia's 2nd round pick in 2017</t>
  </si>
  <si>
    <t>25. Tokyo trades Robert Turbin to Minnesota for Minnesota's 9th round pick</t>
  </si>
  <si>
    <t>26. Tokyo trades Lardarius Webb to Boulder for Boulder's 7th round pick</t>
  </si>
  <si>
    <t>27. Ann Arbor trades their 3rd round pick in 2016 to Jersey for Ryan Fitzpatrick</t>
  </si>
  <si>
    <t>27. River City trades Tyson Alualu and River City's 1st round pick in 2014 to Jersey for Pacman Jones, Dan Skuta and Kendrick Ellis</t>
  </si>
  <si>
    <t>28. Tokyo trades their 7th round pick in 2016 to Jersey for Tyson Alualu</t>
  </si>
  <si>
    <t>29. Tokyo trades their 3rd round pick in 2016 to River City for Joe Berger and River City's 8th round pick in 2016</t>
  </si>
  <si>
    <t>22. Las Vegas trades Sam Bradford and Las Vegas' 8th round pick in 2016 to Minnesota for Canton's 4th round pick in 2016</t>
  </si>
  <si>
    <t>30. Beach City trades Trent Williams, Jonathan Hankins and Beach City's 4th round pick in 2016 to Ferdon for Geno Atkins, Branden Albert and Cave Creek's 2nd round pick in 2016;</t>
  </si>
  <si>
    <t>31. Rome trades Craig Robertson to Blackburn for Blackburn's 4th round pick in 2016</t>
  </si>
  <si>
    <t>32. St. Paul trades St. Paul's 4th and 6th round picks in 2016 and Duke Williams to Minnesota for Connor Barwin and Jordan Hill</t>
  </si>
  <si>
    <t>33. Phoenix trades Mark Barron to Jersey for Ann Arbor's 3rd round pick in 2016</t>
  </si>
  <si>
    <t>34. Ferdon trades Andy Dalton, Michael Oher, Virginia's 1st round pick in 2016, Ferdon's 2nd round pick in 2016, and Kingsholm's 5th round pick in 2016 to Vero for Tom Brady, Ndamokung Suh, and Marcus Gilbert</t>
  </si>
  <si>
    <t>18. Las Vegas trades Las Vegas' 1st round pick in 2016, Las Vegas 1st round pick in 2017 and Trumaine Johnson to Ferdon for Ferdon's 1st round pick in 2016 and Ferdon's 3rd round pick in 2017</t>
  </si>
  <si>
    <t>15/2</t>
  </si>
  <si>
    <t>15/FA</t>
  </si>
  <si>
    <t>15/1 (20)</t>
  </si>
  <si>
    <t>15/5</t>
  </si>
  <si>
    <t>15/4</t>
  </si>
  <si>
    <t>15/3</t>
  </si>
  <si>
    <t>15/1 (31)</t>
  </si>
  <si>
    <t>15/1 (17)</t>
  </si>
  <si>
    <t>15/1 (8)</t>
  </si>
  <si>
    <t>15/6</t>
  </si>
  <si>
    <t>15/1 (32)</t>
  </si>
  <si>
    <t>15/7</t>
  </si>
  <si>
    <t>14/1 (1)</t>
  </si>
  <si>
    <t>15/1 (4)</t>
  </si>
  <si>
    <t>15/1 (29)</t>
  </si>
  <si>
    <t>15/1 (22)</t>
  </si>
  <si>
    <t>15/1 (19)</t>
  </si>
  <si>
    <t>15/1 (9)</t>
  </si>
  <si>
    <t>15/1 (15)</t>
  </si>
  <si>
    <t>15/1 (10)</t>
  </si>
  <si>
    <t>15/1 (16)</t>
  </si>
  <si>
    <t>15/1 (27)</t>
  </si>
  <si>
    <t>15/1 (2)</t>
  </si>
  <si>
    <t>15/1 (21)</t>
  </si>
  <si>
    <t>15/1 (14)</t>
  </si>
  <si>
    <t>15/1 (13)</t>
  </si>
  <si>
    <t>15/1 (18)</t>
  </si>
  <si>
    <t>15/1 (30)</t>
  </si>
  <si>
    <t>15/1 (23)</t>
  </si>
  <si>
    <t>15/1 (5)</t>
  </si>
  <si>
    <t>15/1 (12)</t>
  </si>
  <si>
    <t>15/1 (25)</t>
  </si>
  <si>
    <t>15/1 (28)</t>
  </si>
  <si>
    <t>15/1 (11)</t>
  </si>
  <si>
    <t>15/1 (6)</t>
  </si>
  <si>
    <t>15/1 (1)</t>
  </si>
  <si>
    <t>13/1 (1)</t>
  </si>
  <si>
    <t>35. River City trades Tokyo's 3rd round pick in 2016 to Phoenix for Calvin Johnson</t>
  </si>
  <si>
    <t>36. Blackburn trades Michael Brockers to Ironton for Ironton's 2nd round pick in 2016</t>
  </si>
  <si>
    <t>37. Blackburn trades Tokyo's 2nd round pick in 2016 and Blackburn's 3rd round pick in 2017 to Virginia for DeMarco Murray</t>
  </si>
  <si>
    <t>38. Tokyo trades Justin Gilbert to Vero for Vero's 5th round pick in 2016</t>
  </si>
  <si>
    <t>39. Vero trades Doug Baldwin, Delanie Walker and Vero's 6th round pick in 2016 to Minnesota for Deone Buchannon, CJ Fiedorowicz, and Billy Turner</t>
  </si>
  <si>
    <t>40. Ferdon trades Carolina's 1st round pick in 2016 and Las Vegas' 1st round pick in 2016 to Boulder for Vero's 1st round pick in 2016 and Boulder's 1st round pick in 2016</t>
  </si>
  <si>
    <t>41. Rome trades Matt Hasselbeck to Minnesota for Minnesota's 8th round pick in 2016</t>
  </si>
  <si>
    <t>(Was Big Grove)</t>
  </si>
  <si>
    <t>42. Ferdon trades Boulder's 1st round pick in 2016, Las Vegas' 1st round pick in 2017, Josh Gordon, Nate Solder and Tyler Eifert to Virginia for Mike Evans, Greg Olsen and Desmond Trufant</t>
  </si>
  <si>
    <t>43. Minnesota trades Minnesota's 3rd and 10th round picks in 2016 to Virginia for Darren McFadden and Virginia's 7th round pick in 2016</t>
  </si>
  <si>
    <t>Changed all FL SE to WR, do the FL SE 1st then SE then FL</t>
  </si>
  <si>
    <t>replace SS with SS ^ DB with DB ^ and CB with CB ^ FS with FS ^ - players rated as just S done manually</t>
  </si>
  <si>
    <t>Change D-Line to include the $ symbol DT = DT $</t>
  </si>
  <si>
    <t>44. Kingsholm trades Kingsholm's 1st and 2nd round picks in 2016 to Jersey for Canton's 1st round pick in 2016 and Jersey's 5th round pick in 2017</t>
  </si>
  <si>
    <t>46. Cave Creek trades Cave Creek's 1st, 3rd and 4th round picks in 2016 to Las Vegas for Las Vegas' 2nd and 3rd round picks in 2016 and Canton's 4th round pick in 2016</t>
  </si>
  <si>
    <t>45. Virginia trades Boulder's 1st round pick in 2016 to Boulder for Boulder's 1st round pick in 2017 and Hallandren's 3rd round pick in 2016</t>
  </si>
  <si>
    <t>47. Las Vegas trades Sheldon Richardson to Kingsholm for Ferdon's 3rd round pick in 2016</t>
  </si>
  <si>
    <t>48. Tokyo trades William Gay to Las Vegas for Frank Gore</t>
  </si>
  <si>
    <t>49. Tokyo trades Theo Riddick to Chandler for Chandler's 2nd round pick in 2016</t>
  </si>
  <si>
    <t>50. Blackburn trades Blackburn's 1st round pick in 2017 and Blackburn's 6th round pick in 2016 to Kingsholm for Jersey's 2nd round pick in 2016 and Minnesota's 4th round pick in 2016</t>
  </si>
  <si>
    <t>51. Ferdon trades Ferdon's 1st round pick in 2017 and Eric Berry to Halladren for CJ Anderson and Byron Jones</t>
  </si>
  <si>
    <t>53. Tokyo trades their 1st round pick in 2017, Ahtyba Rubin and Tyson Alualu to Virginia for Ian Williams and Toyko's 2nd round pick in 2016</t>
  </si>
  <si>
    <t>54.  Virginia trades Hallandren's 3rd round pick in 2016 to Hallandren for Hallandren's 4th round pick in 2016 and Halladren's 3rd round pick in 2017</t>
  </si>
  <si>
    <t>55.  Tokyo trades Kingsholm's 3rd round pick in 2016 to Las Vegas for Cave Creek's 3rd round pick in 2016 and Las Vegas' 4th round pick in 2017</t>
  </si>
  <si>
    <t>56. Ferdon trades Beach City's 4th round pick in 2016 and Ferdon's 6th round pick in 2016 to Vero for Vero's 4th round pick in 2016</t>
  </si>
  <si>
    <t>57.  Dracut trades Dracut's 4th round pick in 2016 to Carolina for Carolina's 5th round pick in 2016 and Carolina's 4th round pick in 2017</t>
  </si>
  <si>
    <t>58.  Jersey trades Jersey's 5th round pick in 2016 to Vero for Andre Hal and Vero's 4th round pick in 2017</t>
  </si>
  <si>
    <t>59. Dracut trades Carolina's 5th round pick in 2016 to Hallandren for Hallandren's 5th round pick in 2016 and Hallandren's 6th round pick in 2016</t>
  </si>
  <si>
    <t>60.  Beach City trades Marquise Wilson to Ferdon for Ferdon's 8th round pick in 2017</t>
  </si>
  <si>
    <t>61. Carolina trades Mike Mitchell and Khaled Holmes to Minnesota for Chance Warmack and Virgil Green</t>
  </si>
  <si>
    <t>52. Cave Creek trades Las Vegas' 2nd round pick in 2016 and Cave Creek's 10th round pick in 2016 to Carolina for Carolina's 2nd round pick in 2016 and Jersey's 6th round pick in 2016</t>
  </si>
  <si>
    <t>62. Tokyo trades Cameron Artis-Payne and River City's 8th round pick in 2016 to Jersey for Jersey's 7th and 8th round picks in 2016 and Tokyo's 7th round pick in 2016</t>
  </si>
  <si>
    <t>63.  Canton trades their 7th round pick in 2016 to Minnesota for Minnesota's 6th round pick in 2017</t>
  </si>
  <si>
    <t>64. Tokyo trades Branden Oliver to Beach City for Beach City's 10th round pick in 2016</t>
  </si>
  <si>
    <t>65.  Tokyo trades Antonio Cromartie to Hallandren for Hallandren's 6th round pick in 2017</t>
  </si>
  <si>
    <t>66.  Dracut trades their 8th round pick in 2017 to Canton for Ferdon's 9th round pick in 2016</t>
  </si>
  <si>
    <t>67.  Boulder trades Boulder's 3rd and 6th round pick in 2017 to Minnesota for Mike Mitchell and Minnesota's 10th round pick in 2017</t>
  </si>
  <si>
    <t>Jones, Adam</t>
  </si>
  <si>
    <t>Blake, Valentino</t>
  </si>
  <si>
    <t>Toomer, Korey</t>
  </si>
  <si>
    <t>Ebner, Nate</t>
  </si>
  <si>
    <t>Porter, Sean</t>
  </si>
  <si>
    <t>Robey-Coleman, Nickell</t>
  </si>
  <si>
    <t>Meeks, Jonathan</t>
  </si>
  <si>
    <t>Dangerfield, Jordan</t>
  </si>
  <si>
    <t>Terrell, Steven</t>
  </si>
  <si>
    <t>Bishop, Freddie</t>
  </si>
  <si>
    <t>Berhe, Nat</t>
  </si>
  <si>
    <t>Kirksey, Christian</t>
  </si>
  <si>
    <t>McGill, Keith</t>
  </si>
  <si>
    <t>Webster, Larry</t>
  </si>
  <si>
    <t>Pinkins, Eric</t>
  </si>
  <si>
    <t>Hyder, Kerry</t>
  </si>
  <si>
    <t>Smith, Garrison</t>
  </si>
  <si>
    <t>Thomas, Robert</t>
  </si>
  <si>
    <t>Nelson, Robert</t>
  </si>
  <si>
    <t>Warmsley, Julius</t>
  </si>
  <si>
    <t>Goodwin, C.J.</t>
  </si>
  <si>
    <t>Nelson, Steven</t>
  </si>
  <si>
    <t>Odighizuwa, Owa</t>
  </si>
  <si>
    <t>Flowers, Trey</t>
  </si>
  <si>
    <t>Hager, Bryce</t>
  </si>
  <si>
    <t>Spaight, Martrell</t>
  </si>
  <si>
    <t>Hull, Mike</t>
  </si>
  <si>
    <t>Smith, Derron</t>
  </si>
  <si>
    <t>Doss, Lorenzo</t>
  </si>
  <si>
    <t>Simon, Deon</t>
  </si>
  <si>
    <t>Roberts, Darryl</t>
  </si>
  <si>
    <t>Fowler, Dante</t>
  </si>
  <si>
    <t>Mayo, David</t>
  </si>
  <si>
    <t>Ringo, Christian</t>
  </si>
  <si>
    <t>Anderson, Zaire</t>
  </si>
  <si>
    <t>Glenn, Jacoby</t>
  </si>
  <si>
    <t>Gunter, LaDarius</t>
  </si>
  <si>
    <t>Hill, Troy</t>
  </si>
  <si>
    <t>Jackson, Edwin</t>
  </si>
  <si>
    <t>Martin, Gabe</t>
  </si>
  <si>
    <t>Roach, Trevor</t>
  </si>
  <si>
    <t>Williams, DeShawn</t>
  </si>
  <si>
    <t>Johnson, Toby</t>
  </si>
  <si>
    <t>Moore, Corey</t>
  </si>
  <si>
    <t>Reed, Trovon</t>
  </si>
  <si>
    <t>Thompson, Darian</t>
  </si>
  <si>
    <t>Bush, Deon</t>
  </si>
  <si>
    <t>Kearse, Jayron</t>
  </si>
  <si>
    <t>Byard, Kevin</t>
  </si>
  <si>
    <t>Morrison, Antonio</t>
  </si>
  <si>
    <t>Martinez, Blake</t>
  </si>
  <si>
    <t>Jones, Deion</t>
  </si>
  <si>
    <t>Schobert, Joe</t>
  </si>
  <si>
    <t>Forrest, Josh</t>
  </si>
  <si>
    <t>Brothers, Kentrell</t>
  </si>
  <si>
    <t>Matakevich, Tyler</t>
  </si>
  <si>
    <t>Murray, Eric</t>
  </si>
  <si>
    <t>Miller, Harlan</t>
  </si>
  <si>
    <t>Bradberry, James</t>
  </si>
  <si>
    <t>Alexander, Mackensie</t>
  </si>
  <si>
    <t>Washington, Adolphus</t>
  </si>
  <si>
    <t>Reed, Jarran</t>
  </si>
  <si>
    <t>Hargrave, Javon</t>
  </si>
  <si>
    <t>Ioannidis, Matthew</t>
  </si>
  <si>
    <t>Day, Sheldon</t>
  </si>
  <si>
    <t>Rankins, Sheldon</t>
  </si>
  <si>
    <t>Butler, Vernon</t>
  </si>
  <si>
    <t>Ward, Jihad</t>
  </si>
  <si>
    <t>Bosa, Joey</t>
  </si>
  <si>
    <t>Blair, Ronald</t>
  </si>
  <si>
    <t>Lawson, Shaq</t>
  </si>
  <si>
    <t>Nicolas, Dadi</t>
  </si>
  <si>
    <t>Campbell, De'Vondre</t>
  </si>
  <si>
    <t>Jenkins, Jordan</t>
  </si>
  <si>
    <t>Robinson, A'Shawn</t>
  </si>
  <si>
    <t>Zettel, Anthony</t>
  </si>
  <si>
    <t>Nassib, Carl</t>
  </si>
  <si>
    <t>Lowry, Dean</t>
  </si>
  <si>
    <t>Buckner, DeForest</t>
  </si>
  <si>
    <t>Apple, Eli</t>
  </si>
  <si>
    <t>Ogbah, Emmanuel</t>
  </si>
  <si>
    <t>Ramsey, Jalen</t>
  </si>
  <si>
    <t>Clark, Kenny</t>
  </si>
  <si>
    <t>Floyd, Leonard</t>
  </si>
  <si>
    <t>Kwiatkoski, Nick</t>
  </si>
  <si>
    <t>Calhoun, Shilique</t>
  </si>
  <si>
    <t>Hargreaves, Vernon</t>
  </si>
  <si>
    <t>James, Cory</t>
  </si>
  <si>
    <t>Spence, Noah</t>
  </si>
  <si>
    <t>Burris, Juston</t>
  </si>
  <si>
    <t>Killebrew, Miles</t>
  </si>
  <si>
    <t>Wallace, Aaron</t>
  </si>
  <si>
    <t>Lee, Darron</t>
  </si>
  <si>
    <t>Perry, Joshua</t>
  </si>
  <si>
    <t>Jack, Myles</t>
  </si>
  <si>
    <t>Bullard, Jonathan</t>
  </si>
  <si>
    <t>Dodd, Kevin</t>
  </si>
  <si>
    <t>Correa, Kamalei</t>
  </si>
  <si>
    <t>Fackrell, Kyler</t>
  </si>
  <si>
    <t>Joseph, Karl</t>
  </si>
  <si>
    <t>Burns, Artie</t>
  </si>
  <si>
    <t>Cravens, Su'a</t>
  </si>
  <si>
    <t>Fuller, Kendall</t>
  </si>
  <si>
    <t>Fejedelem, Clayton</t>
  </si>
  <si>
    <t>Jefferson, Quinton</t>
  </si>
  <si>
    <t>Young, Tavon</t>
  </si>
  <si>
    <t>Jones, Cyrus</t>
  </si>
  <si>
    <t>Mills, Jalen</t>
  </si>
  <si>
    <t>Davis, Sean</t>
  </si>
  <si>
    <t>Reader, D.J.</t>
  </si>
  <si>
    <t>Worley, Daryl</t>
  </si>
  <si>
    <t>Collins, Maliek</t>
  </si>
  <si>
    <t>Ngakoue, Yannick</t>
  </si>
  <si>
    <t>Gotsis, Adam</t>
  </si>
  <si>
    <t>Judon, Matt</t>
  </si>
  <si>
    <t>Ridgeway, Hassan</t>
  </si>
  <si>
    <t>Valentine, Vincent</t>
  </si>
  <si>
    <t>Vigil, Nick</t>
  </si>
  <si>
    <t>Weatherly, Stephen</t>
  </si>
  <si>
    <t>Bell, Vonn</t>
  </si>
  <si>
    <t>Brown, Anthony</t>
  </si>
  <si>
    <t>Green, T.J.</t>
  </si>
  <si>
    <t>Howard, Xavien</t>
  </si>
  <si>
    <t>Kindred, Derrick</t>
  </si>
  <si>
    <t>Neal, Keanu</t>
  </si>
  <si>
    <t>Robinson, Rashard</t>
  </si>
  <si>
    <t>Russell, KeiVarae</t>
  </si>
  <si>
    <t>Sanchez, Zack</t>
  </si>
  <si>
    <t>Seymour, Kevon</t>
  </si>
  <si>
    <t>Simmons, Justin</t>
  </si>
  <si>
    <t>Sims, LeShaun</t>
  </si>
  <si>
    <t>White, D.J.</t>
  </si>
  <si>
    <t>McCoil, Dexter</t>
  </si>
  <si>
    <t>Roberts, Elandon</t>
  </si>
  <si>
    <t>Holmes, Tyrone</t>
  </si>
  <si>
    <t>Brown, Jatavis</t>
  </si>
  <si>
    <t>Onyemata, David</t>
  </si>
  <si>
    <t>Christian, Marqui</t>
  </si>
  <si>
    <t>Parks, Will</t>
  </si>
  <si>
    <t>Grugier-Hill, Kamu</t>
  </si>
  <si>
    <t>Countess, Blake</t>
  </si>
  <si>
    <t>Williams, Antwione</t>
  </si>
  <si>
    <t>Reed, Kalan</t>
  </si>
  <si>
    <t>Milton, Chris</t>
  </si>
  <si>
    <t>Lanier, Anthony</t>
  </si>
  <si>
    <t>Neasman, Sharrod</t>
  </si>
  <si>
    <t>Poole, Brian</t>
  </si>
  <si>
    <t>Adams, Andrew</t>
  </si>
  <si>
    <t>Boddy-Calhoun, Briean</t>
  </si>
  <si>
    <t>Brice, Kentrell</t>
  </si>
  <si>
    <t>Elliott, DeAndre</t>
  </si>
  <si>
    <t>Fox, Morgan</t>
  </si>
  <si>
    <t>Hamilton, Woodrow</t>
  </si>
  <si>
    <t>Heath, Joel</t>
  </si>
  <si>
    <t>Jones, Jonathan</t>
  </si>
  <si>
    <t>Jordan, Michael</t>
  </si>
  <si>
    <t>Kamalu, Ufomba</t>
  </si>
  <si>
    <t>Lambert, DaVonte</t>
  </si>
  <si>
    <t>LeBlanc, Cre'von</t>
  </si>
  <si>
    <t>Littleton, Cory</t>
  </si>
  <si>
    <t>Maxey, Johnny</t>
  </si>
  <si>
    <t>Middleton, Doug</t>
  </si>
  <si>
    <t>Okwara, Romeo</t>
  </si>
  <si>
    <t>Onwuasor, Patrick</t>
  </si>
  <si>
    <t>Peko, Kyle</t>
  </si>
  <si>
    <t>Pierce, Michael</t>
  </si>
  <si>
    <t>Scarlett, Brennan</t>
  </si>
  <si>
    <t>Ward, Channing</t>
  </si>
  <si>
    <t>Wilson, Jarrod</t>
  </si>
  <si>
    <t>Abdesmad, Mehdi</t>
  </si>
  <si>
    <t>Crawley, Ken</t>
  </si>
  <si>
    <t>Smith, C.J.</t>
  </si>
  <si>
    <t>Smith, Terrance</t>
  </si>
  <si>
    <t>Vaeao, Destiny</t>
  </si>
  <si>
    <t>Cowser, James</t>
  </si>
  <si>
    <t>Evans, Marwin</t>
  </si>
  <si>
    <t>Landrum, Chris</t>
  </si>
  <si>
    <t>Latham, Darius</t>
  </si>
  <si>
    <t>Williams, Trevor</t>
  </si>
  <si>
    <t>Harris, De'Vante</t>
  </si>
  <si>
    <t>Howard, Tracy</t>
  </si>
  <si>
    <t>Elliott, Javien</t>
  </si>
  <si>
    <t>Forte, Matt</t>
  </si>
  <si>
    <t>Griffin, Robert</t>
  </si>
  <si>
    <t>Supernaw, Phillip</t>
  </si>
  <si>
    <t>Jones, Dominique</t>
  </si>
  <si>
    <t>Hamilton, Cobi</t>
  </si>
  <si>
    <t>Wetzel, John</t>
  </si>
  <si>
    <t>Cleary, Emmett</t>
  </si>
  <si>
    <t>Gray, MarQueis</t>
  </si>
  <si>
    <t>Savage, Tom</t>
  </si>
  <si>
    <t>Yankey, David</t>
  </si>
  <si>
    <t>Hopkins, Trey</t>
  </si>
  <si>
    <t>Andrews, Josh</t>
  </si>
  <si>
    <t>Hawkins, Donald</t>
  </si>
  <si>
    <t>Steen, Anthony</t>
  </si>
  <si>
    <t>Swoope, Erik</t>
  </si>
  <si>
    <t>Sirles, Jeremiah</t>
  </si>
  <si>
    <t>Larsen, Tyler</t>
  </si>
  <si>
    <t>Grimble, Xavier</t>
  </si>
  <si>
    <t>Brown, Corey</t>
  </si>
  <si>
    <t>Witzmann, Bryan</t>
  </si>
  <si>
    <t>Gottschalk, Ben</t>
  </si>
  <si>
    <t>Watts, Craig</t>
  </si>
  <si>
    <t>Toussaint, Fitzgerald</t>
  </si>
  <si>
    <t>Robinson, Corey</t>
  </si>
  <si>
    <t>Sambrailo, Ty</t>
  </si>
  <si>
    <t>Petty, Bryce</t>
  </si>
  <si>
    <t>Brown, Malcolm</t>
  </si>
  <si>
    <t>Koyack, Ben</t>
  </si>
  <si>
    <t>Heuerman, Jeff</t>
  </si>
  <si>
    <t>O'Leary, Nick</t>
  </si>
  <si>
    <t>Waller, Darren</t>
  </si>
  <si>
    <t>Fowler, Jalston</t>
  </si>
  <si>
    <t>Coates, Sammie</t>
  </si>
  <si>
    <t>Ripkowski, Aaron</t>
  </si>
  <si>
    <t>Uzomah, C.J.</t>
  </si>
  <si>
    <t>Derby, A.J.</t>
  </si>
  <si>
    <t>Hundley, Brett</t>
  </si>
  <si>
    <t>Perriman, Breshad</t>
  </si>
  <si>
    <t>Manhertz, Chris</t>
  </si>
  <si>
    <t>Humphries, D.J.</t>
  </si>
  <si>
    <t>Nelson, J.J.</t>
  </si>
  <si>
    <t>Telfer, Randall</t>
  </si>
  <si>
    <t>Green, Chaz</t>
  </si>
  <si>
    <t>Jones, Brett</t>
  </si>
  <si>
    <t>Davis, Mike</t>
  </si>
  <si>
    <t>Reiter, Austin</t>
  </si>
  <si>
    <t>Swaim, Geoff</t>
  </si>
  <si>
    <t>Siemian, Trevor</t>
  </si>
  <si>
    <t>Easton, Nick</t>
  </si>
  <si>
    <t>Meredith, Cameron</t>
  </si>
  <si>
    <t>Taylor, Jordan</t>
  </si>
  <si>
    <t>Reed, Chris</t>
  </si>
  <si>
    <t>Finney, B.J.</t>
  </si>
  <si>
    <t>Rogers, Eli</t>
  </si>
  <si>
    <t>Brown, Daniel</t>
  </si>
  <si>
    <t>Williams, Tyrell</t>
  </si>
  <si>
    <t>Whitehair, Cody</t>
  </si>
  <si>
    <t>Dahl, Joe</t>
  </si>
  <si>
    <t>Garnett, Joshua</t>
  </si>
  <si>
    <t>Odhiambo, Rees</t>
  </si>
  <si>
    <t>Tretola, Sebastian</t>
  </si>
  <si>
    <t>Drango, Spencer</t>
  </si>
  <si>
    <t>Karras, Ted</t>
  </si>
  <si>
    <t>Alexander, Vadal</t>
  </si>
  <si>
    <t>Blythe, Austin</t>
  </si>
  <si>
    <t>Boehm, Evan</t>
  </si>
  <si>
    <t>Glasgow, Graham</t>
  </si>
  <si>
    <t>Hunt, Joey</t>
  </si>
  <si>
    <t>Kelly, Ryan</t>
  </si>
  <si>
    <t>Shell, Brandon</t>
  </si>
  <si>
    <t>Toner, Cole</t>
  </si>
  <si>
    <t>Vaitai, Halapoulivaati</t>
  </si>
  <si>
    <t>Spriggs, Jason</t>
  </si>
  <si>
    <t>Theus, John</t>
  </si>
  <si>
    <t>Murphy, Kyle</t>
  </si>
  <si>
    <t>Tunsil, Laremy</t>
  </si>
  <si>
    <t>Clark, Le'Raven</t>
  </si>
  <si>
    <t>Stanley, Ronnie</t>
  </si>
  <si>
    <t>Decker, Taylor</t>
  </si>
  <si>
    <t>Beavers, Willie</t>
  </si>
  <si>
    <t>Carroo, Leonte</t>
  </si>
  <si>
    <t>Mitchell, Malcolm</t>
  </si>
  <si>
    <t>Watt, Derek</t>
  </si>
  <si>
    <t>Booker, Devontae</t>
  </si>
  <si>
    <t>Elliott, Ezekiel</t>
  </si>
  <si>
    <t>Williams, Jonathan</t>
  </si>
  <si>
    <t>Dixon, Kenneth</t>
  </si>
  <si>
    <t>Drake, Kenyan</t>
  </si>
  <si>
    <t>Wentz, Carson</t>
  </si>
  <si>
    <t>Prescott, Dak</t>
  </si>
  <si>
    <t>Brissett, Jacoby</t>
  </si>
  <si>
    <t>Hogan, Kevin</t>
  </si>
  <si>
    <t>Conklin, Jack</t>
  </si>
  <si>
    <t>Thuney, Joe</t>
  </si>
  <si>
    <t>Shepard, Sterling</t>
  </si>
  <si>
    <t>Morgan, David</t>
  </si>
  <si>
    <t>Adams, Jerell</t>
  </si>
  <si>
    <t>Lynch, Paxton</t>
  </si>
  <si>
    <t>Sharpe, Tajae</t>
  </si>
  <si>
    <t>Core, Cody</t>
  </si>
  <si>
    <t>Cook, Connor</t>
  </si>
  <si>
    <t>Coleman, Corey</t>
  </si>
  <si>
    <t>Goff, Jared</t>
  </si>
  <si>
    <t>Coleman, Shon</t>
  </si>
  <si>
    <t>Henry, Hunter</t>
  </si>
  <si>
    <t>Fuller, Will</t>
  </si>
  <si>
    <t>Miller, Braxton</t>
  </si>
  <si>
    <t>Lewis, Alex</t>
  </si>
  <si>
    <t>Higbee, Tyler</t>
  </si>
  <si>
    <t>Haeg, Joe</t>
  </si>
  <si>
    <t>Kessler, Cody</t>
  </si>
  <si>
    <t>Ifedi, Germain</t>
  </si>
  <si>
    <t>Hooper, Austin</t>
  </si>
  <si>
    <t>Prosise, C.J.</t>
  </si>
  <si>
    <t>Howard, Jordan</t>
  </si>
  <si>
    <t>Cooper, Pharoh</t>
  </si>
  <si>
    <t>Collins, Alex</t>
  </si>
  <si>
    <t>Janovich, Andy</t>
  </si>
  <si>
    <t>Perkins, Paul</t>
  </si>
  <si>
    <t>Smallwood, Wendell</t>
  </si>
  <si>
    <t>Washington, DeAndre</t>
  </si>
  <si>
    <t>Boyd, Tyler</t>
  </si>
  <si>
    <t>Louis, Ricardo</t>
  </si>
  <si>
    <t>Peake, Charone</t>
  </si>
  <si>
    <t>Benenoch, Caleb</t>
  </si>
  <si>
    <t>Seumalo, Isaac</t>
  </si>
  <si>
    <t>Henry, Derrick</t>
  </si>
  <si>
    <t>Washington, Dwayne</t>
  </si>
  <si>
    <t>Hill, Tyreek</t>
  </si>
  <si>
    <t>DeValve, Seth</t>
  </si>
  <si>
    <t>Rogers, Chester</t>
  </si>
  <si>
    <t>Ferguson, Josh</t>
  </si>
  <si>
    <t>Kelley, Rob</t>
  </si>
  <si>
    <t>Price, Givens</t>
  </si>
  <si>
    <t>Allison, Geronimo</t>
  </si>
  <si>
    <t>Anderson, Robby</t>
  </si>
  <si>
    <t>Anderson, Stephen</t>
  </si>
  <si>
    <t>Balducci, Alex</t>
  </si>
  <si>
    <t>Barber, Peyton</t>
  </si>
  <si>
    <t>Boykin, Trevone</t>
  </si>
  <si>
    <t>Brendel, Jake</t>
  </si>
  <si>
    <t>Fabiano, Anthony</t>
  </si>
  <si>
    <t>Fant, George</t>
  </si>
  <si>
    <t>Hill, Rashod</t>
  </si>
  <si>
    <t>Lewis, Roger</t>
  </si>
  <si>
    <t>Marshall, Jalin</t>
  </si>
  <si>
    <t>Murphy, Pace</t>
  </si>
  <si>
    <t>Turner, Landon</t>
  </si>
  <si>
    <t>Turner, Paul</t>
  </si>
  <si>
    <t>Wester, Leonard</t>
  </si>
  <si>
    <t>Farrow, Kenneth</t>
  </si>
  <si>
    <t>Pulley, Spencer</t>
  </si>
  <si>
    <t>Kirkland, Denver</t>
  </si>
  <si>
    <t>Richard, Jalen</t>
  </si>
  <si>
    <t>Aguayo, Roberto</t>
  </si>
  <si>
    <t>Lutz, Wil</t>
  </si>
  <si>
    <t>Golden, Brittan</t>
  </si>
  <si>
    <t>Latimer, Cody</t>
  </si>
  <si>
    <t>Shepherd, JaCorey</t>
  </si>
  <si>
    <t>Alford, Mario</t>
  </si>
  <si>
    <t>Hunt, Akeem</t>
  </si>
  <si>
    <t>Ervin, Tyler</t>
  </si>
  <si>
    <t>Davis, Trevor</t>
  </si>
  <si>
    <t>Smith, Ryan</t>
  </si>
  <si>
    <t>Grant, Jakeem</t>
  </si>
  <si>
    <t>Erickson, Alex</t>
  </si>
  <si>
    <t>Raymond, Kalif</t>
  </si>
  <si>
    <t>Lewis, Tommylee</t>
  </si>
  <si>
    <t>Palardy, Michael</t>
  </si>
  <si>
    <t>Kaser, Drew</t>
  </si>
  <si>
    <t>Dixon, Riley</t>
  </si>
  <si>
    <t>Edwards, Lac</t>
  </si>
  <si>
    <t>Vitale, Dan</t>
  </si>
  <si>
    <t>Wilds, Brandon</t>
  </si>
  <si>
    <t>White, Kevin</t>
  </si>
  <si>
    <t>Brendon Long</t>
  </si>
  <si>
    <t>480-886-1299</t>
  </si>
  <si>
    <t>desertelitesoccer7@yahoo.com</t>
  </si>
  <si>
    <t>Slack ID</t>
  </si>
  <si>
    <t>(Was Carolina)</t>
  </si>
  <si>
    <t>1. Ironton trade Donald Penn to Tokyo for Willie Snead and Hallandren's 6th round pick in 2017</t>
  </si>
  <si>
    <t>Trades from the 2017 Calendar Year</t>
  </si>
  <si>
    <t>dvandeven5@gmail.com</t>
  </si>
  <si>
    <t>2. Ferdon trades their 4th round pick in 2017 and Ferdon's 6th round pick in 2018 to Blackburn for LaMarcus Joyner</t>
  </si>
  <si>
    <t>3. Ferdon trades Ferdon's 2nd round pick in 2017 and Ferdon's 1st and 4th round picks in 2018 to Las Vegas for Bobby Wagner and Darren Sproles</t>
  </si>
  <si>
    <t>6. Independence trades Independence's 3rd round pick in 2018 and Al Woods to Jersey for Bennie Logan</t>
  </si>
  <si>
    <t>7. Independence trades Independence's 2nd round pick in 2017 and Independence's 5th round pick in 2018 to Kingsholm for Wesley Johnson and Max Garcia</t>
  </si>
  <si>
    <t>8. Boulder trades Malik Jackson to Kingsholm for Kingsholm's 2nd round pick in 2017</t>
  </si>
  <si>
    <t>9. Tokyo trades their 1st round pick in 2018 and Eli Harold to Las Vegas for Justin Houston</t>
  </si>
  <si>
    <t>10. Cave Creek trades Ramon Foster, Steve McLendon, Steve Gostkowski, Mantei Teo and Joe Haden to Minnesota for Ricky Wagner, Brandon Williams and Ryan Succop</t>
  </si>
  <si>
    <t>*</t>
  </si>
  <si>
    <t>14. Independence trades Max Garcia to Ironton for Matt Slauson</t>
  </si>
  <si>
    <t>Column1</t>
  </si>
  <si>
    <t>coachbutch02</t>
  </si>
  <si>
    <t xml:space="preserve">12. Independence trades TE Nick Boyle  to Brookhaven for  TE Garrett Celek </t>
  </si>
  <si>
    <t>18. Independence trades Golden Tate to Phoenix for Matt Jones</t>
  </si>
  <si>
    <t>19. Independence trades Jeremy Hill to Omaha for Marshawn Lynch</t>
  </si>
  <si>
    <t>23. Tokyo Trades Joe Hawley and Akiem Hicks to Rome for Linval Jospeh and Stefen Wisniewski</t>
  </si>
  <si>
    <t>11. Hallendren Trades Hallendrens 2017 1st round pick, 2018 1st round Pick and TY Hilton to Virginia for Virginias 2017 1st round pick</t>
  </si>
  <si>
    <t>13. Independence trades Independence's 2017 5th round pick to Blackburn for Vernon Davis</t>
  </si>
  <si>
    <t>15. Ferdon Trades CJ Anderson, Tyrann Mathieu, Trai Turner and Trumaine Johnson to Delta for AJ Bouye , Gabe Jackson</t>
  </si>
  <si>
    <t>16. Beach City trades Branden Albert, Nick Fairley, Earl Watford to Delta for Bobbie Massie and Delta's 2017 6th Round pick</t>
  </si>
  <si>
    <t>17. Indepenpence trades Independence's 2017 10th round pick to Delta for Jonathan Babineaux</t>
  </si>
  <si>
    <t>20. Cave Creek trades Justin Britt, Jack Doyle, Dontari Poe to Phoenix for Xavier Rhodes</t>
  </si>
  <si>
    <t>21. Independence trades Independence's 2017 7th Round Pick to Rome for Eddie Royal</t>
  </si>
  <si>
    <t>22. Independence trades Wesley Woodyard and Independence's 2017 6th round pick to Tokyo for Mike Wallace</t>
  </si>
  <si>
    <t>24. Delta trades Delta's 2017 3rd round pick to St Paul for Benson Mayowa</t>
  </si>
  <si>
    <t>25. Tokyo trades Frank Clark and Andrew Whitworth to Vero for Malcolm Butler and Vero's 7th round pick in 2017</t>
  </si>
  <si>
    <t>26. Independence trades Independence's 1st round pick in 2018 and Kenny Vaccaro to Minnesota for Nigel Bradham and Morgan Burnett</t>
  </si>
  <si>
    <t>28. Independence trades TJ Clemmings to Beach City for Beach City's 4th round pick in 2017</t>
  </si>
  <si>
    <t>27. Ferdon trades Dion Lewis and Ferdon's 7th round pick in 2017 to Hallandren for Kenjon Barner</t>
  </si>
  <si>
    <t>29. Beach City trades Ryan Kerrigan and Beach City's 5th round pick in 2017 to Las Vegas for Clay Matthews</t>
  </si>
  <si>
    <t>30. Kingsholm trades Independence's 2nd round pick in 2017 and Jersey's 5th round pick in 2017 to St. Paul for Mike Daniel</t>
  </si>
  <si>
    <t>31. Tokyo trades Lavonte David, Karlos Dansby and Dre Kirkpatrick to Ironton for KJ Wright</t>
  </si>
  <si>
    <t>32. Ferdon trades Desmond Trufant and Marcus Gilbert to Kingsholm for Kingsholm's 1st round pick in 2018, River City's 3rd round pick in 2017, Kingsholm's 4th and 6th round picks in 2017 and Russell Okung</t>
  </si>
  <si>
    <t>33. Brookhaven trades Brookhaven's 1st round pick in 2018 and Shaq Thompson to Minnesota for Ramon Foster, Mitchell Schwartz, and Vincent Rey</t>
  </si>
  <si>
    <t xml:space="preserve">34. Independence trades Jarvis Jones and Independence's 10th round pick in 2018 to Delta for Independence's 10th round pick in 2017 and Delta's 5th round pick in 2017 </t>
  </si>
  <si>
    <t>35. Kingsholm trades Jameis Winston to Minnesota for Matt Paradis, Delanie Walker and Minnesota's 2nd round pick in 2017</t>
  </si>
  <si>
    <t>36. Minnesota trades Sam Bradford and Boulder's 6th round pick in 2017 to Boulder for River City's 1st round pick in 2017</t>
  </si>
  <si>
    <t>37. Kingsholm trades Ironton's 1st round pick to Blackburn for Lamar Miller</t>
  </si>
  <si>
    <t>38. Kingsholm trades Blackburn's 1st round pick in 2017, Sio Moore and Ironton's 5th round pick in 2017 to Ferdon for Ndamukong Suh</t>
  </si>
  <si>
    <t>39. Delta trades Jared Crick, Marcus Martin and Delta's 1st round pick in 2017 to Minnesota for Richie Incognito, DeMarcus Ware, and Daquan Jones</t>
  </si>
  <si>
    <t>40. Ferdon trades LaMarcus Joyner to River City for Pacman Jones</t>
  </si>
  <si>
    <t>41. Ferdon trades A.J. Bouye and Pacman Jones to Beach City for Chris Harris and Beach City's 3rd round pick in 2017</t>
  </si>
  <si>
    <t>42. Ferdon trades Sean Lee to Cave Creek for Cave Creek's 1st round pick in 2017 and Cave Creek's 2nd round pick in 2018</t>
  </si>
  <si>
    <t>44. Cave Creek trades Markus Golden to Blackburn for Blackburn's 1st round pick in 2018;</t>
  </si>
  <si>
    <t>45. Hallandren trades Ferdon's 1st round pick in 2017, Halladren's 5th round pick in 2017 and Brandon Mebane to Blackburn for Ironton's 1st round pick in 2017 and Eric Wood</t>
  </si>
  <si>
    <t>46. Kingsholm trades Max Unger to River City for River City's 3rd round pick in 2018</t>
  </si>
  <si>
    <t>4. Beach City trades Beach City's 1st round pick in 2017 and Beach City's 4th round pick in 2018 to Kingsholm for River City's 1st round pick in 2017 and Alex Smith</t>
  </si>
  <si>
    <t>5. Beach City trades Colin Kaepernick, Brock Osweiler, River City's 1st round pick in 2017 and Beach City's 1st round pick in 2018 to Boulder for Gerald McCoy, Mike Mitchell, and Lardarius Webb</t>
  </si>
  <si>
    <t>47. Delta trades Delta's 2nd round pick in 2017 to Jersey for Mark Barron</t>
  </si>
  <si>
    <t>48. Independence trades Beach City's 4th round pick in 2017 to Virginia for Letroy Guion</t>
  </si>
  <si>
    <t>49. Delta trades Delta's 4th round pick in 2018 to Boulder for Todd Davis</t>
  </si>
  <si>
    <t>50. Ferdon trades Russell Okung to Vero for Vero's 3rd round pick in 2018</t>
  </si>
  <si>
    <t>51. Ferdon trades Sammy Watkins to Minnesota for Doug Baldwin</t>
  </si>
  <si>
    <t>52. Ferdon trades Blackburn's 1st round pick in 2017 and Kingsholm's 4th round pick in 2017 to Blackburn for Danielle Hunter and Adrian Amos</t>
  </si>
  <si>
    <t>53. Kingsholm trades Derrick Morgan and Cory Wichmann to Vero for James Harrison</t>
  </si>
  <si>
    <t>54. Ironton trades Jason Verrett to  St. Paul for Independence's 2nd round pick in 2017</t>
  </si>
  <si>
    <t>16/4</t>
  </si>
  <si>
    <t>15/1 (24)</t>
  </si>
  <si>
    <t>16/6</t>
  </si>
  <si>
    <t>16/FA</t>
  </si>
  <si>
    <t>16/5</t>
  </si>
  <si>
    <t>16/3</t>
  </si>
  <si>
    <t>16/2</t>
  </si>
  <si>
    <t>16/1 (17)</t>
  </si>
  <si>
    <t>15/1 (26)</t>
  </si>
  <si>
    <t>16/1 (6)</t>
  </si>
  <si>
    <t>16/1 (19)</t>
  </si>
  <si>
    <t>16/1 (30)</t>
  </si>
  <si>
    <t>16/1 (9)</t>
  </si>
  <si>
    <t>15/1 (7)</t>
  </si>
  <si>
    <t>16/7</t>
  </si>
  <si>
    <t>16/1 (15)</t>
  </si>
  <si>
    <t>16/1 (4)</t>
  </si>
  <si>
    <t>16/1 (16)</t>
  </si>
  <si>
    <t>16/1 (27)</t>
  </si>
  <si>
    <t>16/1 (21)</t>
  </si>
  <si>
    <t>16/1 (18)</t>
  </si>
  <si>
    <t>15/1 (3)</t>
  </si>
  <si>
    <t>16/1 (5)</t>
  </si>
  <si>
    <t>Caroo, Leonte</t>
  </si>
  <si>
    <t>16/1 (13)</t>
  </si>
  <si>
    <t>16/1 (12)</t>
  </si>
  <si>
    <t>16/1 (10)</t>
  </si>
  <si>
    <t>16/1 (20)</t>
  </si>
  <si>
    <t>16/1 (14)</t>
  </si>
  <si>
    <t>16/1 (25)</t>
  </si>
  <si>
    <t>16/1 (3)</t>
  </si>
  <si>
    <t>16/1 (31)</t>
  </si>
  <si>
    <t>16/1 (7)</t>
  </si>
  <si>
    <t>16/1 (28)</t>
  </si>
  <si>
    <t>16/1 (11)</t>
  </si>
  <si>
    <t>16/1 (8)</t>
  </si>
  <si>
    <t>Phillips, Deshaun</t>
  </si>
  <si>
    <t>16/1 (26)</t>
  </si>
  <si>
    <t>16/1 (1)</t>
  </si>
  <si>
    <t>16/1 (2)</t>
  </si>
  <si>
    <t>usspmadmen</t>
  </si>
  <si>
    <t>longshot18</t>
  </si>
  <si>
    <t>a2apollos</t>
  </si>
  <si>
    <t>desertelitesoccer7</t>
  </si>
  <si>
    <t>atlantafalcons</t>
  </si>
  <si>
    <t>ajp711</t>
  </si>
  <si>
    <t>dalevero</t>
  </si>
  <si>
    <t>joeramsfan</t>
  </si>
  <si>
    <t>56. Ferdon trades Cave Creek's 1st round pick in 2017 to Las Vegas for Las Vegas' 1st round pick in 2018</t>
  </si>
  <si>
    <t>57. Ferdon trades Jonathan Hankins and Ferdon's 2nd round pick in 2018 to Virginia for Lane Johnson and Virginia's 4th round pick in 2018</t>
  </si>
  <si>
    <t>58. Virginia trades Tokyo's 1st round pick in 2017 to Ironton for Virginia's 2nd round pick in 2017 and Independence's 2nd round pick in 2017</t>
  </si>
  <si>
    <t>59. Brookhaven trades Brookhaven's 2nd round pick in 2017 and Delta's 4th round pick in 2017 to Beach City for Beach City's 2nd round pick in 2017</t>
  </si>
  <si>
    <t>63. Tokyo trades their 7th round pick in 2017 to Boulder for Colin Kaepernick</t>
  </si>
  <si>
    <t>64. Independence trades their 8th round pick in 2018 to Boulder for Preston Brown</t>
  </si>
  <si>
    <t>60. Virigina trades Independence's 2nd round pick in 2017 to Las Vegas for Ryan Kerrigan</t>
  </si>
  <si>
    <t>65. Ferdon trades Kingsholm's 1st round pick in 2018 and Ferdon's 9th round pick in 2017 to Los Vegas for Las Vegas' 2nd round pick in 2017</t>
  </si>
  <si>
    <t>68. Ferdon trades Cliff Avril and Adrian Amos to Brookhaven for Devin McCourty and Brookhaven's 4th round pick in 2018</t>
  </si>
  <si>
    <t>70. Tokyo trades Ted Larsen and Ferdon's 3rd round pick in 2017 to Minnesota for Independence's 3rd round pick in 2017</t>
  </si>
  <si>
    <t>61. Tokyo trades Stefen Wisniewski and Tokyo's 3rd round pick in 2017 to Las Vegas for Kyle Long, Las Vegas' 5th round pick in 2017 and Beach City's 5th round pick in 2017</t>
  </si>
  <si>
    <t>62. Las Vegas trades Marcus Sherels to Independence for Minnesota's 6th round pick in 2017</t>
  </si>
  <si>
    <t>69. Minnesota's trades Minnesota's 4th round pick in 2017 to Tokyo for Matt Forte</t>
  </si>
  <si>
    <t>71. River City trades Glen Dorsey to Hallandren for Hallandren's 7th round pick in 2017 and Hallandren's 4th round pick in 2018</t>
  </si>
  <si>
    <t>73. Jersey trades Cameron Artis-Payne to Hallandren for Ferdon's 7th round pick in 2017 and Hallandren's 5th round pick in 2018</t>
  </si>
  <si>
    <t>72. Brookhaven trades their 5th and 6th round pick in 2017 and Brookhaven's 5th round pick in 2018 to Minnesota for Kenny Vaccaro</t>
  </si>
  <si>
    <t>74. Blackburn trades their 4th and 7th round picks in 2018 to Ferdon for Kigsholm's 6th round pick in 2017 and Ferdon's 6th round pick in 2017</t>
  </si>
  <si>
    <t>75. Tokyo trades Quinton Dial to Omaha for Omaha's 8th round pick in 2017</t>
  </si>
  <si>
    <t>76. Tokyo trades Vero's 7th round pick in 2017 to Brookhaven for Jamaal Charles</t>
  </si>
  <si>
    <t>77. River City trades their 8th round pick in 2017 to Blackburn for Jonathan Casillas</t>
  </si>
  <si>
    <t>78. River City trades their 10th round pick in 2017 to Jersey for Denard Robinson</t>
  </si>
  <si>
    <t>79. Independence trades their 10th round pick in 2017 and their 6th round pick in 2018 to Las Vegas for Las Vegas' 6th round pick in 2017</t>
  </si>
  <si>
    <t>80. Ferdon trades Kareem Martin to Minnesota for Duke Williams</t>
  </si>
  <si>
    <t>81. Hallandren trades Carson Palmer to Kingsholm for Kingsholm's 3rd round pick in 2018</t>
  </si>
  <si>
    <t>82. Hallandren trades Jamar Taylor to Jersey for Jersy's 2nd round pick in 2018 and Nickell Robey-Coleman</t>
  </si>
  <si>
    <t>83. Jersey trades River City's 10th round pick in 2017 to Hallandren for Hallandren's 9th round pick in 2018</t>
  </si>
  <si>
    <t>84. Ferdon trades Blackburn's 7th round pick in 2018 and Kenjon Barner to Kingsholm for Independence's 5th round pick in 2018 and Kingsholm's 9th round pick in 2017</t>
  </si>
  <si>
    <t>85. Tokyo trades their 10th round pick in 2018 to Blackburn for Blackburns 10th round pick in 2017</t>
  </si>
  <si>
    <t>86. Tokyo trades Frank Gore to Boulder for Boulders 4th round pick in 2018</t>
  </si>
  <si>
    <t>87. Independence trades Marquette King to St. Paul for St. Paul's 10th round pick in 2017</t>
  </si>
  <si>
    <t>88. River City trades Ryan Delaire to Ferdon for Donald Butler</t>
  </si>
  <si>
    <t>89. Independence trades Rhett Ellison to Delta for Jay Elliot</t>
  </si>
  <si>
    <t>90. Delta trades Branden Albert and Delta's 10th round pick in 2018 to Ferdon for Ferdon's 9th round pick in 2018</t>
  </si>
  <si>
    <t>91. Ironton trades Tank Carradine to St. Paul for Stephen Paea</t>
  </si>
  <si>
    <t>92. Jersey trades Will Tye and Jersey's 10th round pick in 2018 to Independence for Independence's 9th round pick in 2018 (Independence cut Jacob Tamme to stay at 54)</t>
  </si>
  <si>
    <t>BEACH CITY BUMS - Butch Shramek</t>
  </si>
  <si>
    <t>ANN ARBOR AVENGERS - Bob Ojack</t>
  </si>
  <si>
    <t>VIRGINIA VIPERS - Keith Moubray</t>
  </si>
  <si>
    <t>VERO VOODOO - Dale Van Deven</t>
  </si>
  <si>
    <t>CHANDLER ROADRUNNERS - Tony Fuoco</t>
  </si>
  <si>
    <t>CAVE CREEK WAR EAGLES - Mark Long</t>
  </si>
  <si>
    <t>93. Chandler trades their 11th, 12th and 13th round picks (1st, 2nd and 3rd round supplemental) to Las Vegas for Las Vegas' 9th round pick in 2018</t>
  </si>
  <si>
    <t>JERSEY REBELS --  Joe Golden</t>
  </si>
  <si>
    <t>LAS VEGAS KNIGHTS - Jason Owens</t>
  </si>
  <si>
    <t>BOULDER FLATIRONS - Tony Pierskalla</t>
  </si>
  <si>
    <t>FERDON FIGHTING OTTERS - Tyke Wright</t>
  </si>
  <si>
    <t>TOKYO YOKOZUNAS -- Dennis Crowley</t>
  </si>
  <si>
    <t>43. Ferdon trades Josh Shaw and Ferdon's 7th round pick in 2018 to Rome for Dannell Ellerbe and Rome's 6th round pick in 2018</t>
  </si>
  <si>
    <t>94. Tokyo trades Tavon Wilson to Hallandren for Dwight Lowery</t>
  </si>
  <si>
    <t>95. Jersey trades Isaiah Crowell and Randall Cobb to Independence for DeAndre Hopkins and Letroy Guion</t>
  </si>
  <si>
    <t>96. Independence trades Matt Jones to Beach City for Brandon LaFell</t>
  </si>
  <si>
    <t>97. Ferdon trades Deion Jones, Duke Williams, Ryan Delaire, Cave Creek's 2nd round pick in 2018, Ferdon's 3rd and 5th round picks in 2018 and Brookhaven's 4th round pick in 2018 to Omaha for Josh Norman, Everson Griffen, and Perry Riley</t>
  </si>
  <si>
    <t>Round 3</t>
  </si>
  <si>
    <t>Round 4</t>
  </si>
  <si>
    <t>Round 1</t>
  </si>
  <si>
    <t>Round 2</t>
  </si>
  <si>
    <t>Round 5</t>
  </si>
  <si>
    <t>Round 6</t>
  </si>
  <si>
    <t>Round 7</t>
  </si>
  <si>
    <t>Round 8</t>
  </si>
  <si>
    <t>Round 9</t>
  </si>
  <si>
    <t>Round 10</t>
  </si>
  <si>
    <t>Holden, Will</t>
  </si>
  <si>
    <t>Munyer, Daniel</t>
  </si>
  <si>
    <t>Painter, Vinston</t>
  </si>
  <si>
    <t>Tuerk, Max</t>
  </si>
  <si>
    <t>Schweitzer, Wes</t>
  </si>
  <si>
    <t>Eluemunor, Jermaine</t>
  </si>
  <si>
    <t>Skura, Matt</t>
  </si>
  <si>
    <t>Dawkins, Dion</t>
  </si>
  <si>
    <t>McDermott, Conor</t>
  </si>
  <si>
    <t>Redmond, Adam</t>
  </si>
  <si>
    <t>Moton, Taylor</t>
  </si>
  <si>
    <t>Lee, Cameron</t>
  </si>
  <si>
    <t>Banner, Zach</t>
  </si>
  <si>
    <t>Redmond, Alex</t>
  </si>
  <si>
    <t>Westerman, Christian</t>
  </si>
  <si>
    <t>Mihalik, Brian</t>
  </si>
  <si>
    <t>Wilkinson, Elijah</t>
  </si>
  <si>
    <t>McCray, Justin</t>
  </si>
  <si>
    <t>Patrick, Lucas</t>
  </si>
  <si>
    <t>Davenport, Julie'n</t>
  </si>
  <si>
    <t>Martin, Nick</t>
  </si>
  <si>
    <t>Quessenberry, David</t>
  </si>
  <si>
    <t>Slade, Chad</t>
  </si>
  <si>
    <t>Kalis, Kyle</t>
  </si>
  <si>
    <t>Vujnovich, Jeremy</t>
  </si>
  <si>
    <t>Robinson, Cam</t>
  </si>
  <si>
    <t>Ehinger, Parker</t>
  </si>
  <si>
    <t>Feeney, Dan</t>
  </si>
  <si>
    <t>Tevi, Sam</t>
  </si>
  <si>
    <t>Neary, Aaron</t>
  </si>
  <si>
    <t>Davis, Jesse</t>
  </si>
  <si>
    <t>Sterup, Zach</t>
  </si>
  <si>
    <t>Collins, Aviante</t>
  </si>
  <si>
    <t>Elflein, Pat</t>
  </si>
  <si>
    <t>Isidora, Danny</t>
  </si>
  <si>
    <t>Croston, Cole</t>
  </si>
  <si>
    <t>Ramczyk, Ryan</t>
  </si>
  <si>
    <t>Bisnowaty, Adam</t>
  </si>
  <si>
    <t>Halapio, Jon</t>
  </si>
  <si>
    <t>Wheeler, Chad</t>
  </si>
  <si>
    <t>Sharpe, David</t>
  </si>
  <si>
    <t>Feiler, Matt</t>
  </si>
  <si>
    <t>Hawkins, Jerald</t>
  </si>
  <si>
    <t>Pocic, Ethan</t>
  </si>
  <si>
    <t>Roos, Jordan</t>
  </si>
  <si>
    <t>Magnuson, Erik</t>
  </si>
  <si>
    <t>Catalina, Tyler</t>
  </si>
  <si>
    <t>Roullier, Chase</t>
  </si>
  <si>
    <t>Albright, Bryson</t>
  </si>
  <si>
    <t>Baker, Budda</t>
  </si>
  <si>
    <t>Nkemdiche, Robert</t>
  </si>
  <si>
    <t>Pierre, Olsen</t>
  </si>
  <si>
    <t>Reddick, Haason</t>
  </si>
  <si>
    <t>Wright, Scooby</t>
  </si>
  <si>
    <t>Kazee, Damontae</t>
  </si>
  <si>
    <t>McKinley, Takkarist</t>
  </si>
  <si>
    <t>Riley, Duke</t>
  </si>
  <si>
    <t>Bowser, Tyus</t>
  </si>
  <si>
    <t>Bradley, Bam</t>
  </si>
  <si>
    <t>Canady, Maurice</t>
  </si>
  <si>
    <t>Clark, Chuck</t>
  </si>
  <si>
    <t>Henry, Willie</t>
  </si>
  <si>
    <t>Humphrey, Marlon</t>
  </si>
  <si>
    <t>Kaufusi, Bronson</t>
  </si>
  <si>
    <t>Williams, Tim</t>
  </si>
  <si>
    <t>Wormley, Chris</t>
  </si>
  <si>
    <t>Capi, Cap</t>
  </si>
  <si>
    <t>Hatley, Rickey</t>
  </si>
  <si>
    <t>Lacey, Deon</t>
  </si>
  <si>
    <t>Milano, Matt</t>
  </si>
  <si>
    <t>Pitts, Lafayette</t>
  </si>
  <si>
    <t>Vallejo, Tanner</t>
  </si>
  <si>
    <t>White, Tre'Davious</t>
  </si>
  <si>
    <t>Yarbrough, Eddie</t>
  </si>
  <si>
    <t>Cox, Bryan</t>
  </si>
  <si>
    <t>Cox, Demetrious</t>
  </si>
  <si>
    <t>Hall, Daeshon</t>
  </si>
  <si>
    <t>Jackson, Eddie</t>
  </si>
  <si>
    <t>Bello, B.J.</t>
  </si>
  <si>
    <t>Brantley, Caleb</t>
  </si>
  <si>
    <t>Burgess, James</t>
  </si>
  <si>
    <t>Coley, Trevon</t>
  </si>
  <si>
    <t>Currie, Justin</t>
  </si>
  <si>
    <t>Garrett, Myles</t>
  </si>
  <si>
    <t>Nacua, Kai</t>
  </si>
  <si>
    <t>Ogunjobi, Larry</t>
  </si>
  <si>
    <t>Peppers, Jabrill</t>
  </si>
  <si>
    <t>Bell, Brandon</t>
  </si>
  <si>
    <t>Billings, Andrew</t>
  </si>
  <si>
    <t>Evans, Jordan</t>
  </si>
  <si>
    <t>Glasgow, Ryan</t>
  </si>
  <si>
    <t>Lawson, Carl</t>
  </si>
  <si>
    <t>Nickerson, Hardy</t>
  </si>
  <si>
    <t>Willis, Jordan</t>
  </si>
  <si>
    <t>Ash, Richard</t>
  </si>
  <si>
    <t>Awuzie, Chidobe</t>
  </si>
  <si>
    <t>Charlton, Taco</t>
  </si>
  <si>
    <t>Frazier, Kavon</t>
  </si>
  <si>
    <t>Lewis, Jourdan</t>
  </si>
  <si>
    <t>Neal, Lewis</t>
  </si>
  <si>
    <t>Ross, Daniel</t>
  </si>
  <si>
    <t>Smith, Jaylon</t>
  </si>
  <si>
    <t>Tapper, Charles</t>
  </si>
  <si>
    <t>Woods, Xavier</t>
  </si>
  <si>
    <t>Agnew, Jamal</t>
  </si>
  <si>
    <t>Davis, Jarrad</t>
  </si>
  <si>
    <t>Ledbetter, Jeremiah</t>
  </si>
  <si>
    <t>Longa, Steve</t>
  </si>
  <si>
    <t>Reeves-Maybin, Jalen</t>
  </si>
  <si>
    <t>Tabor, Teez</t>
  </si>
  <si>
    <t>Valoaga, Jeremiah</t>
  </si>
  <si>
    <t>Washington, Charles</t>
  </si>
  <si>
    <t>Carter, Jamal</t>
  </si>
  <si>
    <t>Langley, Brendan</t>
  </si>
  <si>
    <t>Rios, Marcus</t>
  </si>
  <si>
    <t>Thomas, Dymonte</t>
  </si>
  <si>
    <t>Walker, DeMarcus</t>
  </si>
  <si>
    <t>Adams, Montravius</t>
  </si>
  <si>
    <t>Biegel, Vince</t>
  </si>
  <si>
    <t>Gilbert, Reggie</t>
  </si>
  <si>
    <t>Hawkins, Josh</t>
  </si>
  <si>
    <t>Jones, Josh</t>
  </si>
  <si>
    <t>King, Kevin</t>
  </si>
  <si>
    <t>Pipkins, Lenzy</t>
  </si>
  <si>
    <t>Clements, Chunky</t>
  </si>
  <si>
    <t>Cole, Dylan</t>
  </si>
  <si>
    <t>Cunningham, Zach</t>
  </si>
  <si>
    <t>Lewis, LaTroy</t>
  </si>
  <si>
    <t>Peters, Brian</t>
  </si>
  <si>
    <t>Watkins, Carlos</t>
  </si>
  <si>
    <t>Basham, Tarell</t>
  </si>
  <si>
    <t>Farley, Matthias</t>
  </si>
  <si>
    <t>Hairston, Nate</t>
  </si>
  <si>
    <t>Mbu, Joey</t>
  </si>
  <si>
    <t>Moore, Kenny</t>
  </si>
  <si>
    <t>Stewart, Grover</t>
  </si>
  <si>
    <t>Walker, Anthony</t>
  </si>
  <si>
    <t>Wilson, Quincy</t>
  </si>
  <si>
    <t>Ankou, Eli</t>
  </si>
  <si>
    <t>Brown, Blair</t>
  </si>
  <si>
    <t>Myrick, Jalen</t>
  </si>
  <si>
    <t>Payne, Donald</t>
  </si>
  <si>
    <t>Smoot, Dawuane</t>
  </si>
  <si>
    <t>Eligwe, Ukeme</t>
  </si>
  <si>
    <t>Hamilton, Justin</t>
  </si>
  <si>
    <t>Kpassagnon, Tanoh</t>
  </si>
  <si>
    <t>Ragland, Reggie</t>
  </si>
  <si>
    <t>Davis, Michael</t>
  </si>
  <si>
    <t>Jenkins, Rayshawn</t>
  </si>
  <si>
    <t>Rochell, Isaac</t>
  </si>
  <si>
    <t>Ebukam, Samson</t>
  </si>
  <si>
    <t>Hatfield, Dominique</t>
  </si>
  <si>
    <t>Peterson, Kevin</t>
  </si>
  <si>
    <t>Smart, Tanzel</t>
  </si>
  <si>
    <t>Thompson, Carlos</t>
  </si>
  <si>
    <t>Allen, Chase</t>
  </si>
  <si>
    <t>Godchaux, Davon</t>
  </si>
  <si>
    <t>Harris, Charles</t>
  </si>
  <si>
    <t>Lucas, Jordan</t>
  </si>
  <si>
    <t>Malveaux, Cameron</t>
  </si>
  <si>
    <t>McTyer, Torry</t>
  </si>
  <si>
    <t>Tankersley, Cordrea</t>
  </si>
  <si>
    <t>Taylor, Vincent</t>
  </si>
  <si>
    <t>Bower, Tashawn</t>
  </si>
  <si>
    <t>Gedeon, Ben</t>
  </si>
  <si>
    <t>Johnson, Jaleel</t>
  </si>
  <si>
    <t>Butler, Adam</t>
  </si>
  <si>
    <t>Grigsby, Nicholas</t>
  </si>
  <si>
    <t>Lee, Eric</t>
  </si>
  <si>
    <t>Wise, Deatrich</t>
  </si>
  <si>
    <t>Hendrickson, Trey</t>
  </si>
  <si>
    <t>Lattimore, Marshon</t>
  </si>
  <si>
    <t>Williams, Marcus A.</t>
  </si>
  <si>
    <t>Williams, P.J.</t>
  </si>
  <si>
    <t>Adams, Jamal</t>
  </si>
  <si>
    <t>Donahue, Dylan</t>
  </si>
  <si>
    <t>Maye, Marcus</t>
  </si>
  <si>
    <t>Goodson, B.J.</t>
  </si>
  <si>
    <t>Moss, Avery</t>
  </si>
  <si>
    <t>Munson, Calvin</t>
  </si>
  <si>
    <t>Tomlinson, Dalvin</t>
  </si>
  <si>
    <t>Conley, Gareon</t>
  </si>
  <si>
    <t>Hamilton, Antonio</t>
  </si>
  <si>
    <t>Hester, Treyvon</t>
  </si>
  <si>
    <t>Lee, Marquel</t>
  </si>
  <si>
    <t>Luani, Shalom</t>
  </si>
  <si>
    <t>McDonald, Dexter</t>
  </si>
  <si>
    <t>Melifonwu, Obi</t>
  </si>
  <si>
    <t>Morrow, Nicholas</t>
  </si>
  <si>
    <t>Vanderdoes, Eddie</t>
  </si>
  <si>
    <t>Barnett, Derek</t>
  </si>
  <si>
    <t>Douglas, Rasul</t>
  </si>
  <si>
    <t>Qualls, Elijah</t>
  </si>
  <si>
    <t>Walker, Joe</t>
  </si>
  <si>
    <t>Hilton, Mike</t>
  </si>
  <si>
    <t>Sutton, Cameron</t>
  </si>
  <si>
    <t>Watt, T.J.</t>
  </si>
  <si>
    <t>Griffin, Shaquill</t>
  </si>
  <si>
    <t>Hill, Delano</t>
  </si>
  <si>
    <t>Jackson, Branden</t>
  </si>
  <si>
    <t>Jones, Nazair</t>
  </si>
  <si>
    <t>McDonald, Dewey</t>
  </si>
  <si>
    <t>Colbert, Adrian</t>
  </si>
  <si>
    <t>Foster, Reuben</t>
  </si>
  <si>
    <t>Jones, D.J.</t>
  </si>
  <si>
    <t>Mabin, Greg</t>
  </si>
  <si>
    <t>Thomas, Solomon</t>
  </si>
  <si>
    <t>Witherspoon, Ahkello</t>
  </si>
  <si>
    <t>Beckwith, Kendell</t>
  </si>
  <si>
    <t>Bond, Devante</t>
  </si>
  <si>
    <t>Evans, Justin</t>
  </si>
  <si>
    <t>Brown, Jayon</t>
  </si>
  <si>
    <t>Jackson, Adoree'</t>
  </si>
  <si>
    <t>Riley, Curtis</t>
  </si>
  <si>
    <t>Smith, Tye</t>
  </si>
  <si>
    <t>Anderson, Ryan</t>
  </si>
  <si>
    <t>Harvey-Clemons, Josh</t>
  </si>
  <si>
    <t>Nicholson, Montae</t>
  </si>
  <si>
    <t>Watson, Deshaun</t>
  </si>
  <si>
    <t>Beathard, C.J.</t>
  </si>
  <si>
    <t>Trubisky, Mitchell</t>
  </si>
  <si>
    <t>Kizer, DeShone</t>
  </si>
  <si>
    <t>Peterman, Nathan</t>
  </si>
  <si>
    <t>Fales, David</t>
  </si>
  <si>
    <t>Mahomes, Patrick</t>
  </si>
  <si>
    <t>Mannion, Sean</t>
  </si>
  <si>
    <t>Rudock, Jake</t>
  </si>
  <si>
    <t>Rush, Cooper</t>
  </si>
  <si>
    <t>Hunt, Kareem</t>
  </si>
  <si>
    <t>Cook, Dalvin</t>
  </si>
  <si>
    <t>Kamara, Alvin</t>
  </si>
  <si>
    <t>Darkwa, Orleans</t>
  </si>
  <si>
    <t>Gallman, Wayne</t>
  </si>
  <si>
    <t>Fournette, Leonard</t>
  </si>
  <si>
    <t>Jones, Aaron</t>
  </si>
  <si>
    <t>Ekeler, Austin</t>
  </si>
  <si>
    <t>Cohen, Tarik</t>
  </si>
  <si>
    <t>Conner, James</t>
  </si>
  <si>
    <t>Clement, Corey</t>
  </si>
  <si>
    <t>Foreman, D'Onta</t>
  </si>
  <si>
    <t>Williams, Jamaal</t>
  </si>
  <si>
    <t>Mack, Marlon</t>
  </si>
  <si>
    <t>Mixon, Joe</t>
  </si>
  <si>
    <t>Breida, Matt</t>
  </si>
  <si>
    <t>McCaffrey, Christian</t>
  </si>
  <si>
    <t>Perine, Samaje</t>
  </si>
  <si>
    <t>Fluellen, David</t>
  </si>
  <si>
    <t>Perry, Senorise</t>
  </si>
  <si>
    <t>Penny, Elijhaa</t>
  </si>
  <si>
    <t>Smith, Rod</t>
  </si>
  <si>
    <t>Bibbs, Kapri</t>
  </si>
  <si>
    <t>McKissic, J.D.</t>
  </si>
  <si>
    <t>Green, Tion</t>
  </si>
  <si>
    <t>McGuire, Elijah</t>
  </si>
  <si>
    <t>Ham, C.J.</t>
  </si>
  <si>
    <t>Cross, Alan</t>
  </si>
  <si>
    <t>Madden, Tre</t>
  </si>
  <si>
    <t>Thomas, Lawrence</t>
  </si>
  <si>
    <t>Ricard, Patrick</t>
  </si>
  <si>
    <t>Kupp, Cooper</t>
  </si>
  <si>
    <t>Smith-Schuster, JuJu</t>
  </si>
  <si>
    <t>Cole, Keelan</t>
  </si>
  <si>
    <t>Golladay, Kenny</t>
  </si>
  <si>
    <t>Doctson, Josh</t>
  </si>
  <si>
    <t>Godwin, Chris</t>
  </si>
  <si>
    <t>Westbrook, Dede</t>
  </si>
  <si>
    <t>Jones, Zay</t>
  </si>
  <si>
    <t>Davis, Corey</t>
  </si>
  <si>
    <t>Taylor, Taywan</t>
  </si>
  <si>
    <t>Moore, Chris</t>
  </si>
  <si>
    <t>Bourne, Kendrick</t>
  </si>
  <si>
    <t>Higgins, Rashard</t>
  </si>
  <si>
    <t>Hollins, Mack</t>
  </si>
  <si>
    <t>King, Tavarres</t>
  </si>
  <si>
    <t>Byrd, Damiere</t>
  </si>
  <si>
    <t>Taylor, Trent</t>
  </si>
  <si>
    <t>Reynolds, Josh</t>
  </si>
  <si>
    <t>Treadwell, Laquon</t>
  </si>
  <si>
    <t>Samuel, Curtis</t>
  </si>
  <si>
    <t>Robinson, Demarcus</t>
  </si>
  <si>
    <t>Malone, Josh</t>
  </si>
  <si>
    <t>Hansen, Chad</t>
  </si>
  <si>
    <t>Byrd, Emanuel</t>
  </si>
  <si>
    <t>Engram, Evan</t>
  </si>
  <si>
    <t>Njoku, David</t>
  </si>
  <si>
    <t>Howard, O.J.</t>
  </si>
  <si>
    <t>Shaheen, Adam</t>
  </si>
  <si>
    <t>Everett, Gerald</t>
  </si>
  <si>
    <t>Vannett, Nick</t>
  </si>
  <si>
    <t>Sterling, Neal</t>
  </si>
  <si>
    <t>Roberts, Michael</t>
  </si>
  <si>
    <t>Tomlinson, Eric</t>
  </si>
  <si>
    <t>Travis, Ross</t>
  </si>
  <si>
    <t>Saubert, Eric</t>
  </si>
  <si>
    <t>Gonzalez, Zane</t>
  </si>
  <si>
    <t>Fairbairn, Ka'imi</t>
  </si>
  <si>
    <t>Butker, Harrison</t>
  </si>
  <si>
    <t>Rose, Nick</t>
  </si>
  <si>
    <t>Rosas, Aldrick</t>
  </si>
  <si>
    <t>Tavecchio, Giorgio</t>
  </si>
  <si>
    <t>Elliott, Jake</t>
  </si>
  <si>
    <t>Sanchez, Rigoberto</t>
  </si>
  <si>
    <t>Haack, Matt</t>
  </si>
  <si>
    <t>Vogel, Justin</t>
  </si>
  <si>
    <t>Williams, Brandon+</t>
  </si>
  <si>
    <t>(Was Rome)</t>
  </si>
  <si>
    <t>(Was Hallandren)</t>
  </si>
  <si>
    <t>Mike Roses</t>
  </si>
  <si>
    <t>rosesabl@yahoo.com</t>
  </si>
  <si>
    <t>727-410-4392</t>
  </si>
  <si>
    <t>Acme</t>
  </si>
  <si>
    <t xml:space="preserve">55. Kingsholm trades Beach City's 1st round pick in 2017, Minnesota's 2nd round pick in 2017, Ironton's 4th round pick in 2017, Kingsholm's 6th round pick in 2018 and Eric Fisher to Ironton for Richard Sherman and Marcus Cannon  </t>
  </si>
  <si>
    <t>66. Tokyo trades Tokyo's 2nd round pick in 2017 to Kingsholm for Kingsholm's 3rd round pick in 2017 and Kingsholm's 5th* round pick in 2018 (* - This trade was originally reported as Kingsholm's 6th round pick in 2018 but that pick was traded previously in Trade 55)</t>
  </si>
  <si>
    <t>98. St. Paul trades Byron Maxwell to Ferdon for SS-Michael Thomas and Blackburn's 4th and Escondido's 6th* round picks in 2018  (This trade was originally reported as Blackburn's 7th as the 2nd pick but that pick was previously traded in trade 84. The trade was adjusted to a valid 6th round pick owned by Ferdon, originally owned by Escondido)</t>
  </si>
  <si>
    <t>McKenzie, Isaiah</t>
  </si>
  <si>
    <t>Switzer, Ryan</t>
  </si>
  <si>
    <t>Reedy, Bernard</t>
  </si>
  <si>
    <t>Mickens, Jaydon</t>
  </si>
  <si>
    <t>Natson, JoJo</t>
  </si>
  <si>
    <t>Dayes, Matt</t>
  </si>
  <si>
    <t>Foster, D.J.</t>
  </si>
  <si>
    <t>Bolden, Victor</t>
  </si>
  <si>
    <t>Stewart, ArDarius</t>
  </si>
  <si>
    <t>ACM</t>
  </si>
  <si>
    <t>Harris Jr, Chris</t>
  </si>
  <si>
    <t>Trades from the 2018 Calendar Year</t>
  </si>
  <si>
    <t>TOLEDO WOLVES - Brendon Long</t>
  </si>
  <si>
    <t>Toledo</t>
  </si>
  <si>
    <t>Wolves</t>
  </si>
  <si>
    <t>1. Virginia trades Stephon Gilmore to Ferdon for Everson Griffen</t>
  </si>
  <si>
    <t>2. Ferdon trades T.J. Carrie to Beach City for Beach City's 3rd round pick in 2018 and Beach Cities 5th round pick in 2019</t>
  </si>
  <si>
    <t>3. Independence trades Brandon Graham to Kingholm for Barry Church</t>
  </si>
  <si>
    <t>4. Ferdon trades Las Vegas' 1st round pick (1.3) in 2018, Ferdon's 1st, 3rd and 5th round picks in 2019, Gabe Jackson and Germain Ifedi to Las Vegas for Todd Gurley, Roger Saffold, and Pharoah Cooper</t>
  </si>
  <si>
    <t>5. Independence trades Independence's 6th round pick in 2019 to Las Vegas for Mohammed Sanu</t>
  </si>
  <si>
    <t>6. Boulder trades Ronald Darby, Frank Gore, and Jimmy Graham to Independence for Independence's 2nd round pick in 2018, Independence's 3rd and 4th round picks in 2019 and Dominique Rodgers-Cromartie</t>
  </si>
  <si>
    <t>7. Ferdon trades Darius Slay and Bruce Irvin to Cave Creek for Stephon Gilmore and Devin McCourty</t>
  </si>
  <si>
    <t>8. Toledo trades Stephen Gostkowski to Independence for Independence's 4th round pick in 2018</t>
  </si>
  <si>
    <t>9. Cave Creek trades Donta Hightower and Justin Ellis to Toledo for Steve McClendon and Mantei Teo</t>
  </si>
  <si>
    <t>10. Tokyo trades their 1st round pick in 2019 and Lane Taylor to Toledo for Jimmy Smith, Sammy Watkins and Toledo's 4th round pick in 2019</t>
  </si>
  <si>
    <t>11. Ann Arbor trades their 1st round pick in 2018 to Toledo for Jameis Winston</t>
  </si>
  <si>
    <t>13. Tokyo trades Wesley Woodyard and Tokyo's 7th round pick in 2018 to Ironton for Alfred Morris and Ironton's 7th round pick in 2018</t>
  </si>
  <si>
    <t>12. Ferdon trades Virginia's 4th round pick in 2018 to Ferdon for Giovani Bernard</t>
  </si>
  <si>
    <t>14. Ferdon trades Josh Norman to Tokyo for Blake Martinez and Tokyo's 4th round pick in 2018</t>
  </si>
  <si>
    <t>15. Ironton trade Ironton's 4th round pick in 2018 and Kingsholm's 6th round pick in 2018 to Toledo for Kareem Martin</t>
  </si>
  <si>
    <t>TOL</t>
  </si>
  <si>
    <t>16. Brookhaven trades Brookhaven's 2nd and 6th round picks in 2018 and Brookhaven's 2nd and 4th round picks in 2019 to Phoenix for Jay Ajayi and Andy Levitre</t>
  </si>
  <si>
    <t>17. Tokyo trades Case Keenum to Boulder for Beach City's 1st round pick in 2018</t>
  </si>
  <si>
    <t>18. Escondido trade Derrick Shelby and Mike Adams to Jersey for Timmy Jernigan and Jersey's 4th round pick in 2018</t>
  </si>
  <si>
    <t>19. Boulder trades their 3rd round pick in 2019 and Vance McDonald to Phoenix for Brooks Reed</t>
  </si>
  <si>
    <t>20. Ferdon trades Mitch Unrein and Tokyo's 4th round pick to Ann Arbor for Patrick Chung and Ann Arbor's 4th round pick</t>
  </si>
  <si>
    <t>21. Toledo trades Independence's 1st round pick (1.19) in 2018 to Jersey for Jersey's 1st round pick in 2019</t>
  </si>
  <si>
    <t>22. Jersey trades Damien Wilson to Delta for Todd Davis</t>
  </si>
  <si>
    <t>24. Independence trades Darqueze Dennard to Jersey for Zach Fulton</t>
  </si>
  <si>
    <t xml:space="preserve">25. Jersey trades Marcus Mariota and Jamar Taylor to Phoenix for Artie Burns and Phoenix's 1st round pick (1.11) in 2018 </t>
  </si>
  <si>
    <t>26. Ferdon trades Beach City's 3rd round pick in 2018 to Independence for Vernon Davis</t>
  </si>
  <si>
    <t xml:space="preserve">27. Toledo trades Justin Ellis to Virginia for Virginia's 2nd round pick in 2018 </t>
  </si>
  <si>
    <t>28. Boulder trades Boulder's 5th round pick in 2018 to Omaha for Alex Boone</t>
  </si>
  <si>
    <t>23. Toledo trades Toledo's 1st and 4th round picks in 2018 and Brookhaven's 5th round pick in 2018 to Virginia for Hallandren's 1st round pick in 2018</t>
  </si>
  <si>
    <t>29. St. Paul trades Demota Peko to Independence for Beach City's 3rd round pick in 2018 and Independence's 8th round pick in 2019</t>
  </si>
  <si>
    <t>30. Cave Creek trades their 3rd round pick in 2018 to Kingsholm for Paul Posluszny</t>
  </si>
  <si>
    <t>31. Cave Creek Paul Posluszny to Jersey for Alex Ogletree</t>
  </si>
  <si>
    <t>32. Toledo trades Eric Kendricks and Independence's 4th round pick in 2018 to Independence for Independence's 1st round pick in 2019 and Trey Hopkins</t>
  </si>
  <si>
    <t>67. Tokyo trades Kingsholm's 3rd round pick in 2017 and Tokyo's 10th round pick in 2017 to Las Vegas for Tokyo's 3rd round pick in 2017, Ferdon's 3rd round pick in 2017 and Zach Miller</t>
  </si>
  <si>
    <t>Coyotes</t>
  </si>
  <si>
    <t>(Was Blackburn)</t>
  </si>
  <si>
    <t>33. Independence trades Preston Brown to Virginia for Kiko Alonso</t>
  </si>
  <si>
    <t>34. Boulder trades Jay Cutler to Ferdon for Ferdon's 8th round pick in 2018 and 9th round pick in 2019</t>
  </si>
  <si>
    <t>35. Acme trades Acme's 2nd round pick in 2019 to Brookhaven for Damon Harrison and Brookhaven's 9th round pick in 2019</t>
  </si>
  <si>
    <t>36. Ferdon trades Ferdon's 4th and 7th round picks in 2019 to Brookhaven for Ted Ginn Jr.</t>
  </si>
  <si>
    <t>37. Brookhaven trades Ramon Foster to Boulder for Boulders 6th and 7th round picks in 2018</t>
  </si>
  <si>
    <t>38. Kingsholm trades Austin Seferian-Jenkins and Kingsholm's 9th round pick in 2019 to Brookhaven for Brookhaven's 3rd in 2018 and Brookhaven's 7th in 2019</t>
  </si>
  <si>
    <t>39. Delta trades Delta's 3rd round pick in 2018 to Las Vegas for Bashaud Breeland</t>
  </si>
  <si>
    <t>40. Kingsholm trades Sheldon Richardson, Cameron Fleming, Kingsholm's 2nd round pick, Cave Creek's 3rd round pick and Beach City's 4th round picks in 2018 to Vero for Andrew Whitworth, Micah Hyde, and Shaquil Barrett</t>
  </si>
  <si>
    <t>ACME COYOTES - Mike Roses</t>
  </si>
  <si>
    <t>41. Vero trades Vero's 1st round pick in 2018, Kingsholm's 2nd round pick in 2018 and Vero's 1st round pick in 2019 to Virginia for Toledo's 1st round pick in 2018</t>
  </si>
  <si>
    <t>42. Jersey trades Phoenix's 1st round pick in 2018 to Las Vegas for Delta's 3rd round pick in 2018 and Las Vegas's 1st round pick in 2019</t>
  </si>
  <si>
    <t>17/1 (6)</t>
  </si>
  <si>
    <t>17/3</t>
  </si>
  <si>
    <t>17/5</t>
  </si>
  <si>
    <t>17/FA</t>
  </si>
  <si>
    <t>17/2</t>
  </si>
  <si>
    <t>17/4</t>
  </si>
  <si>
    <t>17/1 (14)</t>
  </si>
  <si>
    <t>17/6</t>
  </si>
  <si>
    <t>Bolles, Garrett</t>
  </si>
  <si>
    <t>17/1 (20)</t>
  </si>
  <si>
    <t>17/7</t>
  </si>
  <si>
    <t>17/1 (28)</t>
  </si>
  <si>
    <t>17/1 (24)</t>
  </si>
  <si>
    <t>Daniels, Darrell</t>
  </si>
  <si>
    <t>17/1 (5)</t>
  </si>
  <si>
    <t>16/1 (22)</t>
  </si>
  <si>
    <t>17/1 (23)</t>
  </si>
  <si>
    <t>17/1 (31)</t>
  </si>
  <si>
    <t>17/1 (4)</t>
  </si>
  <si>
    <t>17/1 (1)</t>
  </si>
  <si>
    <t>17/1 (22)</t>
  </si>
  <si>
    <t>Hikutini, Cole</t>
  </si>
  <si>
    <t>17/1 (19)</t>
  </si>
  <si>
    <t>17/1 (16)</t>
  </si>
  <si>
    <t>17/1 (18)</t>
  </si>
  <si>
    <t>16/1 (24)</t>
  </si>
  <si>
    <t>Kittle, George</t>
  </si>
  <si>
    <t>17/1 (11)</t>
  </si>
  <si>
    <t>17/1 (10)</t>
  </si>
  <si>
    <t>17/1 (8)</t>
  </si>
  <si>
    <t>17/1 (26)</t>
  </si>
  <si>
    <t>17/1 (29)</t>
  </si>
  <si>
    <t>16/1 (29)</t>
  </si>
  <si>
    <t>17/1 (25)</t>
  </si>
  <si>
    <t>17/1 (32)</t>
  </si>
  <si>
    <t>17/1 (13)</t>
  </si>
  <si>
    <t>Robertson-Harris, Roy</t>
  </si>
  <si>
    <t>Rodgers-Cromartie, Dominique</t>
  </si>
  <si>
    <t>Seals-Jones, Ricky</t>
  </si>
  <si>
    <t>Smith, Jonnu</t>
  </si>
  <si>
    <t>17/1 (3)</t>
  </si>
  <si>
    <t>16/1 (23)</t>
  </si>
  <si>
    <t>17/1 (2)</t>
  </si>
  <si>
    <t>17/1 (12)</t>
  </si>
  <si>
    <t>17/1 (30)</t>
  </si>
  <si>
    <t>17/1 (27)</t>
  </si>
  <si>
    <t>17/1 (7)</t>
  </si>
  <si>
    <t>43. Ironton trades Ironton's 1st, 3rd, 6th and 8th round picks in 2018 to Las Vegas for Ferdon's 1st and Las Vegas' 2nd and 5th round picks in 2018 and Las Vegas' 7th round pick in 2019</t>
  </si>
  <si>
    <t>44. Beach City trades Quinton Dunbar, Beach City's 2nd round pick in 2018, Beach City's 2nd round pick in 2019 and Beach City's 7th round pick in 2019 to Tempe for Dion Lewis and Chris Hogan</t>
  </si>
  <si>
    <t>45. Cave Creek trades Cave Creek's 1st round pick in 2018 to Las Vegas for Ferdon's 1st round pick in 2019 and Independence's 6th round pick in 2019</t>
  </si>
  <si>
    <t>46. Cave Creek trades Acme's 1st round pick in 2018 and Cave Creek's 2nd round pick in 2019 to Acme for Acme's 2nd round pick in 2018 and Acme's 1st round pick in 2019</t>
  </si>
  <si>
    <t>47. Tokyo trades Tokyo's 2nd round pick in 2018, Boulder's 4th round pick in 2018 and Tokyo's 6th round pick in 2018 to Las Vegas for Cave Creek's 1st round pick in 2018 and Las Vegas's 8th round pick in 2018</t>
  </si>
  <si>
    <t>48. Toledo trades Toledo's 2nd round pick in 2018 to Ironton for Ironton's 2nd round pick in 2018, Tokyo's 7th round pick in 2018, Ironton's 5th and 6th round picks in 2019</t>
  </si>
  <si>
    <t>49. Chandler trades Josh McCown to Jersey for Jersey's 2nd round pick in 2019</t>
  </si>
  <si>
    <t>50. Ironton trades Tyrod Taylor to Las Vegas for Gabe Jackson</t>
  </si>
  <si>
    <t>51. Beach City trades Carl Nassib to Independence for Derrick Johnson</t>
  </si>
  <si>
    <t>52. Las Vegas trades Trevor Siemian to Brookhaven for Brookhaven's 9th round pick in 2018</t>
  </si>
  <si>
    <t>53. Virginia trades Ryan Grant to Las Vegas for Las Vegas's 7th round pick in 2018</t>
  </si>
  <si>
    <t>54. Independence trades Carl Nassib and Jonathan Cooper to Vero for Javon Hargrave and Vero's 6th round pick in 2018</t>
  </si>
  <si>
    <t>55. Kingsholm trades Carlos Dunlap to Delta for Delta's 3rd round pick in 2019</t>
  </si>
  <si>
    <t>56. Tokyo trades KJ Wright to Kingsholm for Kingsholm's 1st round pick in 2019</t>
  </si>
  <si>
    <t>57. Vero trades Deone Buchannon and Vero's 5th round pick in 2018 to Las Vegas for Ironton's 3rd round pick in 2018</t>
  </si>
  <si>
    <t>58. Brookhaven trades Ryan Shazier to Kingsholm for Kingsholm's 9th round pick in 2018 and Kingsholm 3rd round pick in 2019</t>
  </si>
  <si>
    <t>59. Las Vegas trades Las Vegas's 4th round pick in 2018, Ferdon's 4th round pick in 2018 and Ferdon's 3rd round pick in 2019 to Toledo for Kyle Van Noy and Toledo's 3rd round pick in 2018</t>
  </si>
  <si>
    <t>60. Las Vegas trades Las Vegas' 3rd in 2019 and Vero's 5th in 2018 to Ferdon for Vero's 3rd round pick in 2018</t>
  </si>
  <si>
    <t>61. Acme trades Acme's 3rd round pick in 2018 to Toledo for Las Vegas's 4th round pick in 2018 and Ironton's 6th round pick in 2019</t>
  </si>
  <si>
    <t>62. Tokyo trades Tokyo's 3rd round pick in 2018 and Las Vegas's 8th round pick in 2018 to Las Vegas for Escondido's 4th round pick in 2018, Independence's 6th round pick in 2018, and Tokyo's 6th round pick in 2018</t>
  </si>
  <si>
    <t>63. Vero trades Cave Creek's 3rd round pick in 2018 to Tempe for Tempe's 2nd round pick in 2019</t>
  </si>
  <si>
    <t>64. Virginia trades Jakeem Grant, Terrell Pryor, and Jeremy Kerley to River City for Tempe's 4th round pick in 2018 and River City's 9th round pick in 2018</t>
  </si>
  <si>
    <t>65. Phoenix trades Mike Glennon to Independence for Christian Jones</t>
  </si>
  <si>
    <t>66. St. Paul trades St. Paul's 4th round pick in 2018 to Virginia for Virginia's 3rd round pick in 2019</t>
  </si>
  <si>
    <t>67. River City trades River City's 4th round pick in 2018 to Tempe for Robert Ayers</t>
  </si>
  <si>
    <t>68. Cave Creek trades their 4th round pick to Toledo for Adrian Clayborn</t>
  </si>
  <si>
    <t>69. Virginia trades Virginia's 5th round pick in 2018 and Las Vegas's 7th round pick in 2018 to Independence for Independence's 4th round pick in 2018</t>
  </si>
  <si>
    <t>70. Cave Creek trades Ryan Succop to Jersey for Jersey's 10th round pick in 2019</t>
  </si>
  <si>
    <t>71. Virginia trades Chandler Catanzaro to Acme for Acme's 9th round pick in 2018</t>
  </si>
  <si>
    <t>72. Ironton trades Dean Lowry and Dre Kirkpatrick to Las Vegas for Las Vegas's 8th in 2018, Brookhaven's 9th round pick in 2018 and Ferdon's 5th round pick in 2019</t>
  </si>
  <si>
    <t>73. Tempe trades Robbie Gould to Ferdon for Dan Bailey and Vero's 5th round pick in 2018</t>
  </si>
  <si>
    <t>74. Beach City trades Beach City's 7th round pick in 2018 and Beach City's 4th round pick in 2019 to Ferdon for Independence's 5th round pick in 2018</t>
  </si>
  <si>
    <t>75. Tempe trades John Simon to Acme for Acme's 6th round in 2018 and Ironton's 6th round pick in 2019</t>
  </si>
  <si>
    <t>76. Las Vegas trades Teddy Bridgewater, Shawn Williams, and David Morgan to Ferdon for Beach City's 7th in 2018, Ferdon's 10th in 2018 and Beach City's 5th in 2019</t>
  </si>
  <si>
    <t>77. Toledo trades Chris Conte to Tokyo for Jermaine Kearse</t>
  </si>
  <si>
    <t>78. Las Vegas trades Beach City's 7th in 2018 and Beach City's 5th in 2019 to St. Paul for St. Paul's 6th round pick in 2018 and Escondido's 6th round pick in 2018</t>
  </si>
  <si>
    <t>79. Independence trades Bennie Logan to Jersey for Logan Ryan</t>
  </si>
  <si>
    <t>Williams, Mike C.</t>
  </si>
  <si>
    <t>80. Chandler trades Las Vegas's 9th round pick in 2018 to Escondido for Corey Peters</t>
  </si>
  <si>
    <t>81. Cave Creek trades Cave Creek's 9th round pick in 2018 and Cave Creek's 10th round pick in 2019 to Vero for Vero's 9th round pick in 2018</t>
  </si>
  <si>
    <t>82. Brookhaven receives Virginia #10; Virginia receives Kingsholm #9 in 2019</t>
  </si>
  <si>
    <t>Team</t>
  </si>
  <si>
    <t>Cole, Mason</t>
  </si>
  <si>
    <t>Cunningham, Korey</t>
  </si>
  <si>
    <t>Golditch, Zack</t>
  </si>
  <si>
    <t>Gossett, Colby</t>
  </si>
  <si>
    <t>Bozeman, Bradley</t>
  </si>
  <si>
    <t>Boettger, Ike</t>
  </si>
  <si>
    <t>Teller, Wyatt</t>
  </si>
  <si>
    <t>Daniels, James</t>
  </si>
  <si>
    <t>Corbett, Austin</t>
  </si>
  <si>
    <t>Harrison, Desmond</t>
  </si>
  <si>
    <t>Price, Billy</t>
  </si>
  <si>
    <t>Williams, Connor</t>
  </si>
  <si>
    <t>Crosby, Tyrell</t>
  </si>
  <si>
    <t>Ragnow, Frank</t>
  </si>
  <si>
    <t>Bolles, Garett</t>
  </si>
  <si>
    <t>Jones, Sam</t>
  </si>
  <si>
    <t>Light, Alex</t>
  </si>
  <si>
    <t>Rankin, Martinas</t>
  </si>
  <si>
    <t>Nelson, Quenton</t>
  </si>
  <si>
    <t>Smith, Braden</t>
  </si>
  <si>
    <t>Wylie, Andrew</t>
  </si>
  <si>
    <t>Lamp, Forrest</t>
  </si>
  <si>
    <t>Quessenberry, Scott</t>
  </si>
  <si>
    <t>Scott, Trent</t>
  </si>
  <si>
    <t>Allen, Brian</t>
  </si>
  <si>
    <t>Noteboom, Joe</t>
  </si>
  <si>
    <t>O'Neill, Brian</t>
  </si>
  <si>
    <t>Clapp, Will</t>
  </si>
  <si>
    <t>Tom, Cameron</t>
  </si>
  <si>
    <t>Hernandez, Will</t>
  </si>
  <si>
    <t>Miller, Kolton</t>
  </si>
  <si>
    <t>Murray, Justin</t>
  </si>
  <si>
    <t>Parker, Brandon</t>
  </si>
  <si>
    <t>Okorafor, Chukwuma</t>
  </si>
  <si>
    <t>Nkansah, Elijah</t>
  </si>
  <si>
    <t>Simmons, Jordan</t>
  </si>
  <si>
    <t>McGlinchey, Mike</t>
  </si>
  <si>
    <t>Cappa, Alex</t>
  </si>
  <si>
    <t>Liedtke, Michael</t>
  </si>
  <si>
    <t>Levin, Corey</t>
  </si>
  <si>
    <t>Marz, Tyler</t>
  </si>
  <si>
    <t>Christian, Geron</t>
  </si>
  <si>
    <t>Dora, Vontarrius</t>
  </si>
  <si>
    <t>Ford, Rudy</t>
  </si>
  <si>
    <t>Gardeck, Dennis</t>
  </si>
  <si>
    <t>Tasini, Pasoni</t>
  </si>
  <si>
    <t>Turner, Zeke</t>
  </si>
  <si>
    <t>Oliver, Isaiah</t>
  </si>
  <si>
    <t>Senat, Deadrin</t>
  </si>
  <si>
    <t>Zimmer, Justin</t>
  </si>
  <si>
    <t>Averett, Anthony</t>
  </si>
  <si>
    <t>Board, Chris</t>
  </si>
  <si>
    <t>Young, Kenny</t>
  </si>
  <si>
    <t>Edmunds, Tremaine</t>
  </si>
  <si>
    <t>Johnson, Taron</t>
  </si>
  <si>
    <t>Lewis, Ryan</t>
  </si>
  <si>
    <t>Love, Mike</t>
  </si>
  <si>
    <t>Marlowe, Dean</t>
  </si>
  <si>
    <t>Phillips, Harrison</t>
  </si>
  <si>
    <t>Thompson, Corey</t>
  </si>
  <si>
    <t>Wallace, Levi</t>
  </si>
  <si>
    <t>Carter, Jermaine</t>
  </si>
  <si>
    <t>Elder, Corn</t>
  </si>
  <si>
    <t>Gaulden, Rashaan</t>
  </si>
  <si>
    <t>Haynes, Marquis</t>
  </si>
  <si>
    <t>Jackson, Donte</t>
  </si>
  <si>
    <t>Obada, Efe</t>
  </si>
  <si>
    <t>Fitts, Kylie</t>
  </si>
  <si>
    <t>Houston-Carson, DeAndre</t>
  </si>
  <si>
    <t>Irving, Isaiah</t>
  </si>
  <si>
    <t>Iyiegbuniwe, Joel</t>
  </si>
  <si>
    <t>Nichols, Bilal</t>
  </si>
  <si>
    <t>Smith, Roquan</t>
  </si>
  <si>
    <t>Toliver, Kevin</t>
  </si>
  <si>
    <t>Avery, Genard</t>
  </si>
  <si>
    <t>Thomas, Chad</t>
  </si>
  <si>
    <t>Ward, Denzel</t>
  </si>
  <si>
    <t>Whitehead, Jermaine</t>
  </si>
  <si>
    <t>Bates, Jessie</t>
  </si>
  <si>
    <t>Hubbard, Sam</t>
  </si>
  <si>
    <t>Phillips, Darius</t>
  </si>
  <si>
    <t>Scott, Niles</t>
  </si>
  <si>
    <t>Tupou, Josh</t>
  </si>
  <si>
    <t>Wilson, Brandon</t>
  </si>
  <si>
    <t>Armstrong, Dorance</t>
  </si>
  <si>
    <t>March-Lillard, Justin</t>
  </si>
  <si>
    <t>Woods, Antwaun</t>
  </si>
  <si>
    <t>Atkins, John</t>
  </si>
  <si>
    <t>Ford, Mike</t>
  </si>
  <si>
    <t>Hand, Da'Shawn</t>
  </si>
  <si>
    <t>Walker, Tracy</t>
  </si>
  <si>
    <t>Chubb, Bradley</t>
  </si>
  <si>
    <t>Holland, Jeff</t>
  </si>
  <si>
    <t>Jewell, Josey</t>
  </si>
  <si>
    <t>Jones, Joe</t>
  </si>
  <si>
    <t>Yiadom, Isaac</t>
  </si>
  <si>
    <t>Alexander, Jaire</t>
  </si>
  <si>
    <t>Brown, Fadol</t>
  </si>
  <si>
    <t>Burks, Oren</t>
  </si>
  <si>
    <t>Greene, Raven</t>
  </si>
  <si>
    <t>Jackson, Josh</t>
  </si>
  <si>
    <t>Jamerson, Natrell</t>
  </si>
  <si>
    <t>Lancaster, Tyler</t>
  </si>
  <si>
    <t>Ejiofor, Duke</t>
  </si>
  <si>
    <t>Kalambayi, Peter</t>
  </si>
  <si>
    <t>Reid, Justin</t>
  </si>
  <si>
    <t>Tyson, Mike</t>
  </si>
  <si>
    <t>Adams, Matthew</t>
  </si>
  <si>
    <t>Franklin, Zaire</t>
  </si>
  <si>
    <t>Hooker, Malik</t>
  </si>
  <si>
    <t>Lewis, Tyquan</t>
  </si>
  <si>
    <t>Moore, Skai</t>
  </si>
  <si>
    <t>Muhammad, Al-Quadin</t>
  </si>
  <si>
    <t>Odum, George</t>
  </si>
  <si>
    <t>Phillips, Carroll</t>
  </si>
  <si>
    <t>Turay, Kemoko</t>
  </si>
  <si>
    <t>Bryan, Taven</t>
  </si>
  <si>
    <t>DeLuca, Nick</t>
  </si>
  <si>
    <t>Harrison, Ronnie</t>
  </si>
  <si>
    <t>Herndon, Tre</t>
  </si>
  <si>
    <t>Jacobs, Leon</t>
  </si>
  <si>
    <t>Johnson, Lyndon</t>
  </si>
  <si>
    <t>Meeks, Quenton</t>
  </si>
  <si>
    <t>Niemann, Ben</t>
  </si>
  <si>
    <t>Nnadi, Derrick</t>
  </si>
  <si>
    <t>O'Daniel, Dorian</t>
  </si>
  <si>
    <t>Smith, Tremon</t>
  </si>
  <si>
    <t>Speaks, Breeland</t>
  </si>
  <si>
    <t>Ward, Charvarius</t>
  </si>
  <si>
    <t>Dzubnar, Nick</t>
  </si>
  <si>
    <t>Facyson, Brandon</t>
  </si>
  <si>
    <t>James, Derwin</t>
  </si>
  <si>
    <t>Jones, Justin</t>
  </si>
  <si>
    <t>Nwosu, Uchenna</t>
  </si>
  <si>
    <t>Franklin-Myers, John</t>
  </si>
  <si>
    <t>Lawler, Justin</t>
  </si>
  <si>
    <t>Young, Trevon</t>
  </si>
  <si>
    <t>Armstrong, Cornell</t>
  </si>
  <si>
    <t>Baker, Jerome</t>
  </si>
  <si>
    <t>Fitzpatrick, Minkah</t>
  </si>
  <si>
    <t>McMillan, Raekwon</t>
  </si>
  <si>
    <t>Smith, Maurice</t>
  </si>
  <si>
    <t>Woodard, Jonathan</t>
  </si>
  <si>
    <t>Hill, Holton</t>
  </si>
  <si>
    <t>Holmes, Jalyn</t>
  </si>
  <si>
    <t>Hughes, Mike</t>
  </si>
  <si>
    <t>Wilson, Eric</t>
  </si>
  <si>
    <t>Davis, Keionta</t>
  </si>
  <si>
    <t>Jackson, J.C.</t>
  </si>
  <si>
    <t>Rivers, Derek</t>
  </si>
  <si>
    <t>Anzalone, Alex</t>
  </si>
  <si>
    <t>Davenport, Marcus</t>
  </si>
  <si>
    <t>Hardee, Justin</t>
  </si>
  <si>
    <t>Stallworth, Taylor</t>
  </si>
  <si>
    <t>Luvu, Frankie</t>
  </si>
  <si>
    <t>Nickerson, Parry</t>
  </si>
  <si>
    <t>Shepherd, Nathan</t>
  </si>
  <si>
    <t>Carter, Lorenzo</t>
  </si>
  <si>
    <t>Chandler, Sean</t>
  </si>
  <si>
    <t>Davis, Tae</t>
  </si>
  <si>
    <t>Haley, Grant</t>
  </si>
  <si>
    <t>Hill, B.J.</t>
  </si>
  <si>
    <t>Ladler, Kenny</t>
  </si>
  <si>
    <t>Cabinda, Jason</t>
  </si>
  <si>
    <t>Hall, P.J.</t>
  </si>
  <si>
    <t>Harris, Erik</t>
  </si>
  <si>
    <t>Hurst, Maurice</t>
  </si>
  <si>
    <t>Key, Arden</t>
  </si>
  <si>
    <t>Nelson, Nick</t>
  </si>
  <si>
    <t>Gerry, Nate</t>
  </si>
  <si>
    <t>Hall, Deiondre'</t>
  </si>
  <si>
    <t>Hector, Bruce</t>
  </si>
  <si>
    <t>Jones, Sidney</t>
  </si>
  <si>
    <t>Maddox, Avonte</t>
  </si>
  <si>
    <t>Sullivan, Chandon</t>
  </si>
  <si>
    <t>Sullivan, Tre</t>
  </si>
  <si>
    <t>Sweat, Josh</t>
  </si>
  <si>
    <t>Adeniyi, Ola</t>
  </si>
  <si>
    <t>Edmunds, Terrell</t>
  </si>
  <si>
    <t>Thomas, Matthew</t>
  </si>
  <si>
    <t>Calitro, Austin</t>
  </si>
  <si>
    <t>Flowers, Tre</t>
  </si>
  <si>
    <t>Ford, Poona</t>
  </si>
  <si>
    <t>Green, Rasheem</t>
  </si>
  <si>
    <t>Griffin, Shaquem</t>
  </si>
  <si>
    <t>King, Akeem</t>
  </si>
  <si>
    <t>Martin, Jake</t>
  </si>
  <si>
    <t>Thompson, Tedric</t>
  </si>
  <si>
    <t>Harris, Marcell</t>
  </si>
  <si>
    <t>Lee, Elijah</t>
  </si>
  <si>
    <t>Moore, Tarvarius</t>
  </si>
  <si>
    <t>Nzeocha, Mark</t>
  </si>
  <si>
    <t>Powell, Tyvis</t>
  </si>
  <si>
    <t>Reed, D.J.</t>
  </si>
  <si>
    <t>Taumoepenu, Pita</t>
  </si>
  <si>
    <t>Warner, Fred</t>
  </si>
  <si>
    <t>Bullough, Riley</t>
  </si>
  <si>
    <t>Davis, Carlton</t>
  </si>
  <si>
    <t>Johnson, Isaiah</t>
  </si>
  <si>
    <t>Stewart, M.J.</t>
  </si>
  <si>
    <t>Taylor, Adarius</t>
  </si>
  <si>
    <t>Vea, Vita</t>
  </si>
  <si>
    <t>Whitehead, Jordan</t>
  </si>
  <si>
    <t>Cruikshank, Dane</t>
  </si>
  <si>
    <t>Dickerson, Matt</t>
  </si>
  <si>
    <t>Evans, Rashaan</t>
  </si>
  <si>
    <t>Finch, Sharif</t>
  </si>
  <si>
    <t>Landry, Harold</t>
  </si>
  <si>
    <t>Allen, Jonathan</t>
  </si>
  <si>
    <t>Johnson, Danny</t>
  </si>
  <si>
    <t>McKinzy, Cassanova</t>
  </si>
  <si>
    <t>Moreau, Fabian</t>
  </si>
  <si>
    <t>Payne, Daron</t>
  </si>
  <si>
    <t>Settle, Tim</t>
  </si>
  <si>
    <t>Stroman, Greg</t>
  </si>
  <si>
    <t>Mayfield, Baker</t>
  </si>
  <si>
    <t>Mullens, Nick</t>
  </si>
  <si>
    <t>Darnold, Sam</t>
  </si>
  <si>
    <t>Rosen, Josh</t>
  </si>
  <si>
    <t>Driskel, Jeff</t>
  </si>
  <si>
    <t>Jackson, Lamar</t>
  </si>
  <si>
    <t>Hill, Taysom</t>
  </si>
  <si>
    <t>Heinicke, Taylor</t>
  </si>
  <si>
    <t>Allen, Kyle</t>
  </si>
  <si>
    <t>Kelly, Chad</t>
  </si>
  <si>
    <t>Lauletta, Kyle</t>
  </si>
  <si>
    <t>Dobbs, Joshua</t>
  </si>
  <si>
    <t>Sprinkle, Jeremy</t>
  </si>
  <si>
    <t>Samuels, Jaylen</t>
  </si>
  <si>
    <t>Barkley, Saquon</t>
  </si>
  <si>
    <t>Hines, Nyheim</t>
  </si>
  <si>
    <t>Chubb, Nick</t>
  </si>
  <si>
    <t>Tonyan, Robert</t>
  </si>
  <si>
    <t>Cannon, Trenton</t>
  </si>
  <si>
    <t>Johnson, Kerryon</t>
  </si>
  <si>
    <t>Carson, Chris</t>
  </si>
  <si>
    <t>Lindsay, Phillip</t>
  </si>
  <si>
    <t>Hilliard, Dontrell</t>
  </si>
  <si>
    <t>Jackson, Justin</t>
  </si>
  <si>
    <t>Kelly, John</t>
  </si>
  <si>
    <t>Wilson, Jeff</t>
  </si>
  <si>
    <t>Smith, Ito</t>
  </si>
  <si>
    <t>Penny, Rashaad</t>
  </si>
  <si>
    <t>Michel, Sony</t>
  </si>
  <si>
    <t>Edwards, Gus</t>
  </si>
  <si>
    <t>Adams, Josh</t>
  </si>
  <si>
    <t>Thomas, Roc</t>
  </si>
  <si>
    <t>Wilkins, Jordan</t>
  </si>
  <si>
    <t>Edmonds, Chase</t>
  </si>
  <si>
    <t>Freeman, Royce</t>
  </si>
  <si>
    <t>Walton, Mark</t>
  </si>
  <si>
    <t>Jones, Ronald</t>
  </si>
  <si>
    <t>Ballage, Kalen</t>
  </si>
  <si>
    <t>Ortiz, Ricky</t>
  </si>
  <si>
    <t>Pettis, Dante</t>
  </si>
  <si>
    <t>Carter, DeAndre</t>
  </si>
  <si>
    <t>Coutee, Keke</t>
  </si>
  <si>
    <t>Foster, Robert</t>
  </si>
  <si>
    <t>Kirk, Christian</t>
  </si>
  <si>
    <t>St. Brown, Equanimeous</t>
  </si>
  <si>
    <t>Callaway, Antonio</t>
  </si>
  <si>
    <t>Ridley, Calvin</t>
  </si>
  <si>
    <t>Gallup, Michael</t>
  </si>
  <si>
    <t>Valdes-Scantlin, Marquez</t>
  </si>
  <si>
    <t>Miller, Anthony</t>
  </si>
  <si>
    <t>Croom, Jason</t>
  </si>
  <si>
    <t>Patrick, Tim</t>
  </si>
  <si>
    <t>Smith, Tre'Quan</t>
  </si>
  <si>
    <t>Hall, Marvin</t>
  </si>
  <si>
    <t>Sutton, Courtland</t>
  </si>
  <si>
    <t>Harris, Maurice</t>
  </si>
  <si>
    <t>Moore, David</t>
  </si>
  <si>
    <t>Washington, James</t>
  </si>
  <si>
    <t>Kirkwood, Keith</t>
  </si>
  <si>
    <t>Jennings, Darius</t>
  </si>
  <si>
    <t>Ross, John</t>
  </si>
  <si>
    <t>Ateman, Marcell</t>
  </si>
  <si>
    <t>Burnett, Deontay</t>
  </si>
  <si>
    <t>Pascal, Zach</t>
  </si>
  <si>
    <t>Hamilton, DaeSean</t>
  </si>
  <si>
    <t>Williams, Chad</t>
  </si>
  <si>
    <t>Sherfield, Trent</t>
  </si>
  <si>
    <t>Goedert, Dallas</t>
  </si>
  <si>
    <t>Thomas, Ian</t>
  </si>
  <si>
    <t>Andrews, Mark</t>
  </si>
  <si>
    <t>Jarwin, Blake</t>
  </si>
  <si>
    <t>Butt, Jake</t>
  </si>
  <si>
    <t>Dissly, Will</t>
  </si>
  <si>
    <t>Firkser, Anthony</t>
  </si>
  <si>
    <t>Akins, Jordan</t>
  </si>
  <si>
    <t>Perkins, Josh</t>
  </si>
  <si>
    <t>Thomas, Jordan</t>
  </si>
  <si>
    <t>Pruitt, MyCole</t>
  </si>
  <si>
    <t>Smythe, Durham</t>
  </si>
  <si>
    <t>Conklin, Tyler</t>
  </si>
  <si>
    <t>LaCosse, Matt</t>
  </si>
  <si>
    <t>Gesicki, Mike</t>
  </si>
  <si>
    <t>Schultz, Dalton</t>
  </si>
  <si>
    <t>Leggett, Jordan</t>
  </si>
  <si>
    <t>Thomas, Logan</t>
  </si>
  <si>
    <t>Culkin, Sean</t>
  </si>
  <si>
    <t>Braunecker, Ben</t>
  </si>
  <si>
    <t>Auclair, Antony</t>
  </si>
  <si>
    <t>Mundt, Johnny</t>
  </si>
  <si>
    <t>Quinn, Trey</t>
  </si>
  <si>
    <t>White, Tim</t>
  </si>
  <si>
    <t>Davis, Jawill</t>
  </si>
  <si>
    <t>Henderson, Quadree</t>
  </si>
  <si>
    <t>James, Richie</t>
  </si>
  <si>
    <t>Cracraft, River</t>
  </si>
  <si>
    <t>Jones, J.J.</t>
  </si>
  <si>
    <t>Wilson, Bobo</t>
  </si>
  <si>
    <t>Logan, T.J.</t>
  </si>
  <si>
    <t>Moore, J'Mon</t>
  </si>
  <si>
    <t>Scott, Boston</t>
  </si>
  <si>
    <t>Jackson, Darius</t>
  </si>
  <si>
    <t>Mizzell, Taquan</t>
  </si>
  <si>
    <t>Ogunbowale, Dare</t>
  </si>
  <si>
    <t>Dickson, Michael</t>
  </si>
  <si>
    <t>Johnston, Cameron</t>
  </si>
  <si>
    <t>Wile, Matt</t>
  </si>
  <si>
    <t>Scott, J.K.</t>
  </si>
  <si>
    <t>Cooke, Logan</t>
  </si>
  <si>
    <t>Wadman, Colby</t>
  </si>
  <si>
    <t>Bojorquez, Corey</t>
  </si>
  <si>
    <t>Daniel, Trevor</t>
  </si>
  <si>
    <t>Townsend, Johnny</t>
  </si>
  <si>
    <t>Maher, Brett</t>
  </si>
  <si>
    <t>Badgley, Mike</t>
  </si>
  <si>
    <t>Carlson, Daniel</t>
  </si>
  <si>
    <t>Hauschka, Stephen</t>
  </si>
  <si>
    <t>Sanders, Jason</t>
  </si>
  <si>
    <t>Joseph, Greg</t>
  </si>
  <si>
    <t>Trades from the 2019 Calendar Year</t>
  </si>
  <si>
    <t>Giants</t>
  </si>
  <si>
    <t>2015 Card Set</t>
  </si>
  <si>
    <t>2014 Card Set</t>
  </si>
  <si>
    <t>2013 Card Set</t>
  </si>
  <si>
    <t>2012 Card Set</t>
  </si>
  <si>
    <t>2011 Card Set</t>
  </si>
  <si>
    <t>2017 Card Set</t>
  </si>
  <si>
    <t>2016 Card Set</t>
  </si>
  <si>
    <t>2018 Card Set</t>
  </si>
  <si>
    <t>Was St. Paul</t>
  </si>
  <si>
    <t>Was River City</t>
  </si>
  <si>
    <t>Was Phoenix</t>
  </si>
  <si>
    <t>18/FA</t>
  </si>
  <si>
    <t>18/7</t>
  </si>
  <si>
    <t>18/3</t>
  </si>
  <si>
    <t>18/1 (18)</t>
  </si>
  <si>
    <t>17/1 (17)</t>
  </si>
  <si>
    <t>18/6</t>
  </si>
  <si>
    <t>18/4</t>
  </si>
  <si>
    <t>18/5</t>
  </si>
  <si>
    <t>18/1 (2)</t>
  </si>
  <si>
    <t>18/2</t>
  </si>
  <si>
    <t>18/1 (29)</t>
  </si>
  <si>
    <t>18/1 (5)</t>
  </si>
  <si>
    <t>18/1 (14)</t>
  </si>
  <si>
    <t>18/1 (28)</t>
  </si>
  <si>
    <t>18/1 (16)</t>
  </si>
  <si>
    <t>18/1 (22)</t>
  </si>
  <si>
    <t>18/1 (11)</t>
  </si>
  <si>
    <t>17/1 (15)</t>
  </si>
  <si>
    <t>18/1 (30)</t>
  </si>
  <si>
    <t>18/1 (17)</t>
  </si>
  <si>
    <t>18/1 (9)</t>
  </si>
  <si>
    <t>18/1 (31)</t>
  </si>
  <si>
    <t>18/1 (15)</t>
  </si>
  <si>
    <t>18/1 (24)</t>
  </si>
  <si>
    <t>18/1 (6)</t>
  </si>
  <si>
    <t>Oloukun, Foye</t>
  </si>
  <si>
    <t>18/1 (13)</t>
  </si>
  <si>
    <t>18/1 (27)</t>
  </si>
  <si>
    <t>18/1 (21)</t>
  </si>
  <si>
    <t>18/1 (20)</t>
  </si>
  <si>
    <t>18/1 (26)</t>
  </si>
  <si>
    <t>17/1 (9)</t>
  </si>
  <si>
    <t>18/1 (8)</t>
  </si>
  <si>
    <t>18/1 (19)</t>
  </si>
  <si>
    <t>18/1 (12)</t>
  </si>
  <si>
    <t>18/1 (4)</t>
  </si>
  <si>
    <t>18/1 (7)</t>
  </si>
  <si>
    <t>18/1 (3)</t>
  </si>
  <si>
    <t>18/1 (32)</t>
  </si>
  <si>
    <t>18/1 (1)</t>
  </si>
  <si>
    <t>18/1 (10)</t>
  </si>
  <si>
    <t>1)Cave Creek Trades Sean Lee, 2019 #1(22) ( 5.22) Xavier Rhodes to Ferdon for Lorenzo Alexander, Roger Saffold, Robbie Gould</t>
  </si>
  <si>
    <t xml:space="preserve">2) Cave Creek Trades Andrew Luck, M Teo, Evan Boem to Acme for CJ Mosely, Kevin Byard, Jalen Richard, James White </t>
  </si>
  <si>
    <t>3) Ferdon Trades Tom Brady to Vegas for Eddie Jackson, 2020 #2, 2020 #4</t>
  </si>
  <si>
    <t>4) Toledo sends pick 1.1 to Jersey for Las Vegas first (1.10), Jersey's #@1 2020 and S John Johnson.</t>
  </si>
  <si>
    <t xml:space="preserve">5) Acme trades  Roy Robertson-Harris DE , Evan Boehm C and Acme #10 to Tempe  for - Brian Winters O,  Brian Bulaga OT and Beach City #7 </t>
  </si>
  <si>
    <t>7) Independence Trades D Peko to Chandler  for Alex Okafor</t>
  </si>
  <si>
    <t>9) Tempe trades 2020 #2 to Las Vegasa for Kyle Van Noy</t>
  </si>
  <si>
    <t>BLUE ISLAND UNTOUCHABLES Brian Holmberg</t>
  </si>
  <si>
    <t>BLU</t>
  </si>
  <si>
    <t>Brian Holmberg</t>
  </si>
  <si>
    <t>Blue Island</t>
  </si>
  <si>
    <t>Untouchables</t>
  </si>
  <si>
    <t>(708)471-4515</t>
  </si>
  <si>
    <t>brian.holmberg@yahoo.com</t>
  </si>
  <si>
    <t>Bob Gough</t>
  </si>
  <si>
    <t>bobgough1966@yahoo.com</t>
  </si>
  <si>
    <t>11) Ferdon trade S Lee, P Chung, G Bernard, D Sproles to Acme for 2019 #4, 2020 #4, Cody Kessler</t>
  </si>
  <si>
    <t>Birmingham</t>
  </si>
  <si>
    <t>BIR</t>
  </si>
  <si>
    <t>217-577-8044</t>
  </si>
  <si>
    <t>12) Ferdon trades Doug Baldwin, S Williams  to Tempe for 2019 #3 and 2020 #4</t>
  </si>
  <si>
    <t>13) Ferdon Trades X Rhodes to Independence for 2020 #2 2020 #3</t>
  </si>
  <si>
    <t>15) Boulder Trades R Foster, JC Tretter to Blue Island for 2019 #3 and 2019 #4</t>
  </si>
  <si>
    <t>17) Ironton Trades Tre Boston to Idependence for Nigel Bradham</t>
  </si>
  <si>
    <t>Foxes</t>
  </si>
  <si>
    <t xml:space="preserve">6) Wixom sends 2019 #2, 2019 #7 to Toledo for Denzell Perriman </t>
  </si>
  <si>
    <t>8) Wixom trade 2020 #2 to Jersey for Todd davis</t>
  </si>
  <si>
    <t>14) Indepenence trades Frank Gore to Wixom for 2019 #3, Marcus Gilbert</t>
  </si>
  <si>
    <t>10) Cave trades Acme #1 Cave  6 Romea Okwara, James White to Tempe for 1.4</t>
  </si>
  <si>
    <t>18) Jersey trades Jimmy Garropolo to Beach City for Von Miller</t>
  </si>
  <si>
    <t>19) Ferdon Trades Beach City #4 to Escondido for Ryan Tannehil</t>
  </si>
  <si>
    <t>20) Tokyo Trades Brent Urban and 2019 #9 to Birmingham for Max Unger and 2019 #6</t>
  </si>
  <si>
    <t>21) Cave trades 1.4 to Chandler for 1.7 and Jersey #2</t>
  </si>
  <si>
    <t>16) Tempe trades 2019 #6( Cave) to Boulder for Shamar Stephens</t>
  </si>
  <si>
    <t>22) Ferdon Trades Chris Harris CB, Cave Creek 1.22 and Ferdon 2.23 to Delta for Malcolm Jenkins, Delta #1</t>
  </si>
  <si>
    <t>23) Cave trades Chandler #1 to Toledo for Vegas #1 and Toledo #3</t>
  </si>
  <si>
    <t>26) Virginia trades Virgina #1 and Virgina #7 2020 to Omaha for Omaha #1 2019 and Omhama #5 2019</t>
  </si>
  <si>
    <t>27) Tokyo sends Linval Josesph to Delta for Ferdon #2</t>
  </si>
  <si>
    <t>28) Jersey sends Darqueze Denard, Bradly Roby, 2019 #4, Kendrick Bourne to Birmingham for Casey Heyward</t>
  </si>
  <si>
    <t>30) Jersey trades #7 to Birminigham for Juliass Peppers</t>
  </si>
  <si>
    <t>29) Ironton Trades J Howard to Toledo for Wixom 2</t>
  </si>
  <si>
    <t>31) Beach sends Gerald Mccoy to Birmingham for 2020 #2 and 2019 #4</t>
  </si>
  <si>
    <t>32) Ferdon send Blake Martinez, Brian Orakpo, Toldeo #3 to Brookhaven for Adam Thielen, 2020 #4, Quinn Glover</t>
  </si>
  <si>
    <t>33) Brookhaven sends Mike Pennell to Vero for 2019 #4 and 2020 #4</t>
  </si>
  <si>
    <t>34) Vero sends Aubry Jones to Ferdon for Brandon Dunn</t>
  </si>
  <si>
    <t>35) Vero sends Andy Dalton to Boulder for Indepedence  2019 #3 and Blue Island 2019 #4</t>
  </si>
  <si>
    <t>36) Tokyo sends 2019 #2  and 2019 #5 to Independence for Isaiah Crowell and Delta 2019 #3</t>
  </si>
  <si>
    <t>37) Ferdon sends Vernon Davis TE to Wixom for 2020 #3</t>
  </si>
  <si>
    <t>38) Independence trades Kenny Wiggins to Garfield for David Andrews</t>
  </si>
  <si>
    <t>39) Birmingham trades R Bodine to Ironton for Kareem Martin</t>
  </si>
  <si>
    <t>40) Ann Arbor trades Brent Grimes to Boulder for Boulder #5</t>
  </si>
  <si>
    <t>41) Birmingham trades 2020 #3, 2019 #4 Jersey to Tokyo for Toldeo #4</t>
  </si>
  <si>
    <t>42) Garfield trade 2019 #7 to Ironton for Antonio Gates and Garfield 2019 #10</t>
  </si>
  <si>
    <t>43)Tempe trades 2019 # to Jersey for J Peppers</t>
  </si>
  <si>
    <t>44) Independence trades 2019 #5 and 2019 #7 to Garfield for 2019 #5</t>
  </si>
  <si>
    <t>25  Ferdon Trades Todd Gurley to Cave for Vegas 1, Toledo 3,Duke Johnson</t>
  </si>
  <si>
    <t>46) Vegas trade 2019 #6 #8 and 2020 #7 to Independence for Tokyo #5 2019</t>
  </si>
  <si>
    <t>48) Cave trades 2019 #7 to Birmingham for Dewayne Harris</t>
  </si>
  <si>
    <t xml:space="preserve">49) Independence trades Cameron Erving and 2019 #10  to Tokyo for 2019 #6 </t>
  </si>
  <si>
    <t>45) Garfield trade 2019 #8 to Independence for 2020 #7</t>
  </si>
  <si>
    <t>47) Ironton Trades Eric Reid to Tokyo for Jamal Williams</t>
  </si>
  <si>
    <t>50) Jersey trades Tempe #7 to Ferdon for 2020 #5</t>
  </si>
  <si>
    <t>52) Delta trades 2019 #9, #10 to Veagas for 2020 #8 and 2020 #9</t>
  </si>
  <si>
    <t>24) Garfield trades Mark Ingrham to Independence for Aquib Talib and 2019 #9</t>
  </si>
  <si>
    <t>53) Birmingham trades 2019 #9 #9 to Vegas for #9.8</t>
  </si>
  <si>
    <t>55) Ferdon trades 2020 #9 to Tokyo for 2019 #10</t>
  </si>
  <si>
    <t>56) Ferdon Trades Asawn Robinson, 2020 #3, T Bridgewater, for D Byrd, Snacks Harrison</t>
  </si>
  <si>
    <t>57) Las Vegas trades 2020 #5 to Acme for Matai Teo</t>
  </si>
  <si>
    <t>58) Escondido trade D Kizer to Vero for 2020 #9</t>
  </si>
  <si>
    <t>59) Bluer Island Trades 2020 #1 to Acme for Andrew Luck</t>
  </si>
  <si>
    <t>60) Acme trades M Ingrahm to Jersey for Jordan Hicks and 2020 #3</t>
  </si>
  <si>
    <t>Vegas</t>
  </si>
  <si>
    <t>Beach</t>
  </si>
  <si>
    <t>Cave</t>
  </si>
  <si>
    <t>61) Beach City Gets Jimmy Smith and Tokyo #2 Tokyo gets Beach #5, and AJ Bouye</t>
  </si>
  <si>
    <t>62)Vegas sends Tempe 2nd round pick 2020, vegas 6th round pick 2020 and DE Stephen Weatherly  to Beach for J Casey and 2020 #4</t>
  </si>
  <si>
    <t>63)  Boulder  send M Yanda to Ferdon for 2020 #2 Vegas, 2020 #6 Ferdon and J Devey</t>
  </si>
  <si>
    <t xml:space="preserve">64) Delta Sends HB Chris Ivory  2020 Second round and 2020 4th Round to Boulder forHB Matt Breida </t>
  </si>
  <si>
    <t>Allen, Zach</t>
  </si>
  <si>
    <t>Brown, Miles</t>
  </si>
  <si>
    <t>Dogbe, Michael</t>
  </si>
  <si>
    <t>Murphy, Byron</t>
  </si>
  <si>
    <t>Thompson, Deionte</t>
  </si>
  <si>
    <t>Thompson, Jalen</t>
  </si>
  <si>
    <t>Cominsky, John</t>
  </si>
  <si>
    <t>Sheffield, Kendall</t>
  </si>
  <si>
    <t>Tuioti-Mariner, Jacob</t>
  </si>
  <si>
    <t>Elliott, DeShon</t>
  </si>
  <si>
    <t>Ferguson, Jaylon</t>
  </si>
  <si>
    <t>Johnson, Darryl</t>
  </si>
  <si>
    <t>Neal, Siran</t>
  </si>
  <si>
    <t>Oliver, Ed</t>
  </si>
  <si>
    <t>Burns, Brian</t>
  </si>
  <si>
    <t>Luke, Cole</t>
  </si>
  <si>
    <t>Miller, Christian</t>
  </si>
  <si>
    <t>Anderson, Abdullah</t>
  </si>
  <si>
    <t>Ekuale, Daniel</t>
  </si>
  <si>
    <t>Gustin, Porter</t>
  </si>
  <si>
    <t>Redwine, Sheldrick</t>
  </si>
  <si>
    <t>Takitaki, Sione</t>
  </si>
  <si>
    <t>Williams, Greedy</t>
  </si>
  <si>
    <t>Wilson, Mack</t>
  </si>
  <si>
    <t>Brown, Andrew</t>
  </si>
  <si>
    <t>McRae, Tony</t>
  </si>
  <si>
    <t>Pratt, Germaine</t>
  </si>
  <si>
    <t>Wren, Renell</t>
  </si>
  <si>
    <t>Covington, Chris</t>
  </si>
  <si>
    <t>Hill, Trysten</t>
  </si>
  <si>
    <t>Harris, Will</t>
  </si>
  <si>
    <t>Herron, Frank</t>
  </si>
  <si>
    <t>Moore, C.J.</t>
  </si>
  <si>
    <t>Oruwariye, Amani</t>
  </si>
  <si>
    <t>Strong, Kevin</t>
  </si>
  <si>
    <t>Tavai, Jahlani</t>
  </si>
  <si>
    <t>Bausby, DeVante</t>
  </si>
  <si>
    <t>Harris, Davontae</t>
  </si>
  <si>
    <t>Harris, Jonathan</t>
  </si>
  <si>
    <t>Hollins, Justin</t>
  </si>
  <si>
    <t>Johnson, Alexander</t>
  </si>
  <si>
    <t>Jones, Dre'Mont</t>
  </si>
  <si>
    <t>Marshall, Trey</t>
  </si>
  <si>
    <t>Reed, Malik</t>
  </si>
  <si>
    <t>Gary, Rashan</t>
  </si>
  <si>
    <t>Hollman, Ka'Dar</t>
  </si>
  <si>
    <t>Keke, Kingsley</t>
  </si>
  <si>
    <t>Redmond, Will</t>
  </si>
  <si>
    <t>Savage, Darnell</t>
  </si>
  <si>
    <t>Adams, Tyrell</t>
  </si>
  <si>
    <t>Crossen, Keion</t>
  </si>
  <si>
    <t>Omenihu, Charles</t>
  </si>
  <si>
    <t>Banogu, Ben</t>
  </si>
  <si>
    <t>Milligan, Rolan</t>
  </si>
  <si>
    <t>Okereke, Bobby</t>
  </si>
  <si>
    <t>Speed, E.J.</t>
  </si>
  <si>
    <t>Willis, Khari</t>
  </si>
  <si>
    <t>Ya-Sin, Rock</t>
  </si>
  <si>
    <t>Russell, Dontavius</t>
  </si>
  <si>
    <t>Williams, Quincy</t>
  </si>
  <si>
    <t>Wingard, Andrew</t>
  </si>
  <si>
    <t>Fenton, Rashad</t>
  </si>
  <si>
    <t>Harris, Demone</t>
  </si>
  <si>
    <t>Saunders, Khalen</t>
  </si>
  <si>
    <t>Thornhill, Juan</t>
  </si>
  <si>
    <t>Watts, Armani</t>
  </si>
  <si>
    <t>Egbule, Emeke</t>
  </si>
  <si>
    <t>Ingram III, Melvin</t>
  </si>
  <si>
    <t>Teamer, Roderic</t>
  </si>
  <si>
    <t>Tillery, Jerry</t>
  </si>
  <si>
    <t>Tranquill, Drue</t>
  </si>
  <si>
    <t>White, Kyzir</t>
  </si>
  <si>
    <t>Deayon, Dont'e</t>
  </si>
  <si>
    <t>Gaines, Greg</t>
  </si>
  <si>
    <t>Howard, Travin</t>
  </si>
  <si>
    <t>Joseph-Day, Sebastian</t>
  </si>
  <si>
    <t>Okoronkwo, Ogbonnia</t>
  </si>
  <si>
    <t>Patrick, Natrez</t>
  </si>
  <si>
    <t>Rapp, Taylor</t>
  </si>
  <si>
    <t>Reeder, Troy</t>
  </si>
  <si>
    <t>Williams, Darious</t>
  </si>
  <si>
    <t>Brooks, Nate</t>
  </si>
  <si>
    <t>Eguavoen, Sam</t>
  </si>
  <si>
    <t>Harris, Trent</t>
  </si>
  <si>
    <t>Hartage, Montre</t>
  </si>
  <si>
    <t>Needham, Nik</t>
  </si>
  <si>
    <t>Parker, Steven</t>
  </si>
  <si>
    <t>Sieler, Zach</t>
  </si>
  <si>
    <t>Van Ginkel, Andrew</t>
  </si>
  <si>
    <t>Webster, Ken</t>
  </si>
  <si>
    <t>Wilkins, Christian</t>
  </si>
  <si>
    <t>Wiltz, Jomal</t>
  </si>
  <si>
    <t>Mata'afa, Hercules</t>
  </si>
  <si>
    <t>Odenigbo, Ifeadi</t>
  </si>
  <si>
    <t>Smith, Cameron</t>
  </si>
  <si>
    <t>Watts, Armon</t>
  </si>
  <si>
    <t>Bentley, Ja'Whaun</t>
  </si>
  <si>
    <t>Williams, Joejuan</t>
  </si>
  <si>
    <t>Winovich, Chase</t>
  </si>
  <si>
    <t>Gardner-Johnson, C.</t>
  </si>
  <si>
    <t>Granderson, Carl</t>
  </si>
  <si>
    <t>Tuttle, Shy</t>
  </si>
  <si>
    <t>Austin, Blessuan</t>
  </si>
  <si>
    <t>Cashman, Blake</t>
  </si>
  <si>
    <t>Fatukasi, Folorunso</t>
  </si>
  <si>
    <t>Langi, Harvey</t>
  </si>
  <si>
    <t>Maulet, Arthur</t>
  </si>
  <si>
    <t>Phillips, Kyle</t>
  </si>
  <si>
    <t>Williams, Quinnen</t>
  </si>
  <si>
    <t>Baker, Deandre</t>
  </si>
  <si>
    <t>Beal, Sam</t>
  </si>
  <si>
    <t>Connelly, Ryan</t>
  </si>
  <si>
    <t>Lawrence, Dexter</t>
  </si>
  <si>
    <t>Love, Julian</t>
  </si>
  <si>
    <t>McIntosh, RJ</t>
  </si>
  <si>
    <t>Skipper, Tuzar</t>
  </si>
  <si>
    <t>Ximines, Oshane</t>
  </si>
  <si>
    <t>Crosby, Maxx</t>
  </si>
  <si>
    <t>Ferrell, Clelin</t>
  </si>
  <si>
    <t>Leavitt, Dallin</t>
  </si>
  <si>
    <t>Mullen, Trayvon</t>
  </si>
  <si>
    <t>Nixon, Keisean</t>
  </si>
  <si>
    <t>Edwards, T.J.</t>
  </si>
  <si>
    <t>Epps, Marcus</t>
  </si>
  <si>
    <t>Rush, Anthony</t>
  </si>
  <si>
    <t>Buggs, Isaiah</t>
  </si>
  <si>
    <t>Bush, Devin</t>
  </si>
  <si>
    <t>Layne, Justin</t>
  </si>
  <si>
    <t>Spillane, Robert</t>
  </si>
  <si>
    <t>Amadi, Ugo</t>
  </si>
  <si>
    <t>Barton, Cody</t>
  </si>
  <si>
    <t>Blair, Marquise</t>
  </si>
  <si>
    <t>Burr-Kirven, Ben</t>
  </si>
  <si>
    <t>Collier, L.J.</t>
  </si>
  <si>
    <t>Hill, Lano</t>
  </si>
  <si>
    <t>Mone, Bryan</t>
  </si>
  <si>
    <t>Al-Shaair, Azeez</t>
  </si>
  <si>
    <t>Bosa, Nick</t>
  </si>
  <si>
    <t>Greenlaw, Dre</t>
  </si>
  <si>
    <t>Moseley, Emmanuel</t>
  </si>
  <si>
    <t>Taylor, Jullian</t>
  </si>
  <si>
    <t>Dawkins, Noah</t>
  </si>
  <si>
    <t>Dean, Jamel</t>
  </si>
  <si>
    <t>Edwards, Mike</t>
  </si>
  <si>
    <t>Murphy-Bunting, Sean</t>
  </si>
  <si>
    <t>Nelson, Anthony</t>
  </si>
  <si>
    <t>O'Connor, Patrick</t>
  </si>
  <si>
    <t>White, Devin</t>
  </si>
  <si>
    <t>Hooker, Amani</t>
  </si>
  <si>
    <t>Ivie, Joey</t>
  </si>
  <si>
    <t>Long, David</t>
  </si>
  <si>
    <t>Mack, Isaiah</t>
  </si>
  <si>
    <t>Roberson, Derick</t>
  </si>
  <si>
    <t>Simmons, Jeffery</t>
  </si>
  <si>
    <t>Apke, Troy</t>
  </si>
  <si>
    <t>Holcomb, Cole</t>
  </si>
  <si>
    <t>Moreland, Jimmy</t>
  </si>
  <si>
    <t>Odom, Chris</t>
  </si>
  <si>
    <t>Reaves, Jeremy</t>
  </si>
  <si>
    <t>Sweat, Montez</t>
  </si>
  <si>
    <t>Miles, Joshua</t>
  </si>
  <si>
    <t>Gono, Matt</t>
  </si>
  <si>
    <t>Harlow, Sean</t>
  </si>
  <si>
    <t>Lindstrom, Chris</t>
  </si>
  <si>
    <t>McGary, Kaleb</t>
  </si>
  <si>
    <t>Brown Jr, Orlando</t>
  </si>
  <si>
    <t>Mekari, Patrick</t>
  </si>
  <si>
    <t>Bates, Ryan</t>
  </si>
  <si>
    <t>Ford, Cody</t>
  </si>
  <si>
    <t>Daley, Dennis</t>
  </si>
  <si>
    <t>Bars, Alex</t>
  </si>
  <si>
    <t>Coward, Rashaad</t>
  </si>
  <si>
    <t>Johnson, Fred</t>
  </si>
  <si>
    <t>Knight, Brandon</t>
  </si>
  <si>
    <t>Skipper, Dan</t>
  </si>
  <si>
    <t>Morris, Patrick</t>
  </si>
  <si>
    <t>Risner, Dalton</t>
  </si>
  <si>
    <t>Rodgers, Jake</t>
  </si>
  <si>
    <t>Schlottmann, Austin</t>
  </si>
  <si>
    <t>Jenkins, Elgton</t>
  </si>
  <si>
    <t>Howard, Tytus</t>
  </si>
  <si>
    <t>Johnson, Roderick</t>
  </si>
  <si>
    <t>Scharping, Max</t>
  </si>
  <si>
    <t>Taylor, Jawaan</t>
  </si>
  <si>
    <t>Allegretti, Nick</t>
  </si>
  <si>
    <t>Brewer, Chandler</t>
  </si>
  <si>
    <t>Demby, Jamil</t>
  </si>
  <si>
    <t>Edwards, David</t>
  </si>
  <si>
    <t>Evans, Bobby</t>
  </si>
  <si>
    <t>Shelton, Coleman</t>
  </si>
  <si>
    <t>Calhoun, Shaq</t>
  </si>
  <si>
    <t>Deiter, Michael</t>
  </si>
  <si>
    <t>Prince, Isaiah</t>
  </si>
  <si>
    <t>Sutherland, Keaton</t>
  </si>
  <si>
    <t>Bradbury, Garrett</t>
  </si>
  <si>
    <t>Samia, Dru</t>
  </si>
  <si>
    <t>Udoh, Oli</t>
  </si>
  <si>
    <t>Wynn, Isaiah</t>
  </si>
  <si>
    <t>McCoy, Erik</t>
  </si>
  <si>
    <t>Edoga, Chuma</t>
  </si>
  <si>
    <t>Gates, Nick</t>
  </si>
  <si>
    <t>James, Andre</t>
  </si>
  <si>
    <t>Dillard, Andre</t>
  </si>
  <si>
    <t>Herbig, Nate</t>
  </si>
  <si>
    <t>Pryor, Matt</t>
  </si>
  <si>
    <t>Jones, Jamarco</t>
  </si>
  <si>
    <t>Brunskill, Daniel</t>
  </si>
  <si>
    <t>Skule, Justin</t>
  </si>
  <si>
    <t>Stinnie, Aaron</t>
  </si>
  <si>
    <t>Davis, Nate</t>
  </si>
  <si>
    <t>Martin, Wes</t>
  </si>
  <si>
    <t>Brown, A.J.</t>
  </si>
  <si>
    <t>Samuel, Deebo</t>
  </si>
  <si>
    <t>Hardman, Mecole</t>
  </si>
  <si>
    <t>Kumerow, Jake</t>
  </si>
  <si>
    <t>Smith, Devin</t>
  </si>
  <si>
    <t>Metcalf, DK</t>
  </si>
  <si>
    <t>Renfrow, Hunter</t>
  </si>
  <si>
    <t>Brown, Marquise</t>
  </si>
  <si>
    <t>White, DeAndrew</t>
  </si>
  <si>
    <t>Berrios, Braxton</t>
  </si>
  <si>
    <t>Sims, Steven</t>
  </si>
  <si>
    <t>Johnson, Diontae</t>
  </si>
  <si>
    <t>McLaurin, Terry</t>
  </si>
  <si>
    <t>Slayton, Darius</t>
  </si>
  <si>
    <t>Lazard, Allen</t>
  </si>
  <si>
    <t>Meyers, Jakobi</t>
  </si>
  <si>
    <t>Smith, Vyncint</t>
  </si>
  <si>
    <t>Pringle, Byron</t>
  </si>
  <si>
    <t>Ward, Greg</t>
  </si>
  <si>
    <t>Ford, Isaiah</t>
  </si>
  <si>
    <t>Spencer, Diontae</t>
  </si>
  <si>
    <t>Doss, Keelan</t>
  </si>
  <si>
    <t>Patton, Andre</t>
  </si>
  <si>
    <t>Ratley, Damion</t>
  </si>
  <si>
    <t>Johnson, Marcus</t>
  </si>
  <si>
    <t>Boykin, Miles</t>
  </si>
  <si>
    <t>Miller, Scotty</t>
  </si>
  <si>
    <t>Arcega-Whitesid, J.J.</t>
  </si>
  <si>
    <t>Tate, Auden</t>
  </si>
  <si>
    <t>Williams, D'haquille</t>
  </si>
  <si>
    <t>Cain, Deon</t>
  </si>
  <si>
    <t>Williams, Preston</t>
  </si>
  <si>
    <t>Harmon, Kelvin</t>
  </si>
  <si>
    <t>Harry, N'Keal</t>
  </si>
  <si>
    <t>Gage, Russell</t>
  </si>
  <si>
    <t>Watson, Justin</t>
  </si>
  <si>
    <t>Johnson, KeeSean</t>
  </si>
  <si>
    <t>Johnson, Olabisi</t>
  </si>
  <si>
    <t>Davis, Geremy</t>
  </si>
  <si>
    <t>Willis, Damion</t>
  </si>
  <si>
    <t>Wims, Javon</t>
  </si>
  <si>
    <t>Carr, Austin</t>
  </si>
  <si>
    <t>Hill, Brian</t>
  </si>
  <si>
    <t>Hill, Justice</t>
  </si>
  <si>
    <t>Bonnafon, Reggie</t>
  </si>
  <si>
    <t>Armah, Alex</t>
  </si>
  <si>
    <t>Sanders, Miles</t>
  </si>
  <si>
    <t>Singletary, Devin</t>
  </si>
  <si>
    <t>Scarbrough, Bo</t>
  </si>
  <si>
    <t>Johnson, Ty</t>
  </si>
  <si>
    <t>Vitale, Danny</t>
  </si>
  <si>
    <t>Montgomery, David</t>
  </si>
  <si>
    <t>Armstead, Ryquell</t>
  </si>
  <si>
    <t>Ozigbo, Devine</t>
  </si>
  <si>
    <t>Williams, Darrel</t>
  </si>
  <si>
    <t>Pollard, Tony</t>
  </si>
  <si>
    <t>Laird, Patrick</t>
  </si>
  <si>
    <t>Guice, Derrius</t>
  </si>
  <si>
    <t>Ingold, Alec</t>
  </si>
  <si>
    <t>Boone, Mike</t>
  </si>
  <si>
    <t>Snell, Benny</t>
  </si>
  <si>
    <t>Mattison, Alexander</t>
  </si>
  <si>
    <t>Dawkins, Dalyn</t>
  </si>
  <si>
    <t>Jacobs, Josh</t>
  </si>
  <si>
    <t>Minshew, Gardner</t>
  </si>
  <si>
    <t>Lock, Drew</t>
  </si>
  <si>
    <t>Jones, Daniel</t>
  </si>
  <si>
    <t>Allen, Brandon</t>
  </si>
  <si>
    <t>Murray, Kyler</t>
  </si>
  <si>
    <t>Rudolph, Mason</t>
  </si>
  <si>
    <t>Finley, Ryan</t>
  </si>
  <si>
    <t>Hodges, Devlin</t>
  </si>
  <si>
    <t>Blough, David</t>
  </si>
  <si>
    <t>Haskins, Dwayne</t>
  </si>
  <si>
    <t>Boyle, Tim</t>
  </si>
  <si>
    <t>Falk, Luke</t>
  </si>
  <si>
    <t>Stidham, Jarrett</t>
  </si>
  <si>
    <t>Grier, Will</t>
  </si>
  <si>
    <t>Gilbert, Garrett</t>
  </si>
  <si>
    <t>Knox, Dawson</t>
  </si>
  <si>
    <t>Graham, Jaeden</t>
  </si>
  <si>
    <t>Holtz, J.P.</t>
  </si>
  <si>
    <t>Arnold, Dan</t>
  </si>
  <si>
    <t>Smith, Irv</t>
  </si>
  <si>
    <t>Hentges, Hale</t>
  </si>
  <si>
    <t>Hurst, Hayden</t>
  </si>
  <si>
    <t>Dwelley, Ross</t>
  </si>
  <si>
    <t>Izzo, Ryan</t>
  </si>
  <si>
    <t>Alie-Cox, Mo</t>
  </si>
  <si>
    <t>Carlson, Stephen</t>
  </si>
  <si>
    <t>Beck, Andrew</t>
  </si>
  <si>
    <t>Hollister, Jacob</t>
  </si>
  <si>
    <t>Sample, Drew</t>
  </si>
  <si>
    <t>Carter, Cethan</t>
  </si>
  <si>
    <t>Pankey, Adam</t>
  </si>
  <si>
    <t>Smith, Kaden</t>
  </si>
  <si>
    <t>Fant, Noah</t>
  </si>
  <si>
    <t>Hockenson, T.J.</t>
  </si>
  <si>
    <t>Horsted, Jesper</t>
  </si>
  <si>
    <t>Moreau, Foster</t>
  </si>
  <si>
    <t>Gentry, Zach</t>
  </si>
  <si>
    <t>Koo, Younghoe</t>
  </si>
  <si>
    <t>Slye, Joey</t>
  </si>
  <si>
    <t>Pineiro, Eddy</t>
  </si>
  <si>
    <t>Seibert, Austin</t>
  </si>
  <si>
    <t>Ficken, Sam</t>
  </si>
  <si>
    <t>Gay, Matt</t>
  </si>
  <si>
    <t>Gillan, Jamie</t>
  </si>
  <si>
    <t>Long, Ty</t>
  </si>
  <si>
    <t>Cole, A.J.</t>
  </si>
  <si>
    <t>Bailey, Jake</t>
  </si>
  <si>
    <t>Wishnowsky, Mitch</t>
  </si>
  <si>
    <t>Walker, Michael</t>
  </si>
  <si>
    <t>McCloud, Ray-Ray</t>
  </si>
  <si>
    <t>Campbell, Parris</t>
  </si>
  <si>
    <t>Pope, Troymaine</t>
  </si>
  <si>
    <t>Thomas, Tavierre</t>
  </si>
  <si>
    <t>Shepherd, Darrius</t>
  </si>
  <si>
    <t>Homer, Travis</t>
  </si>
  <si>
    <t>Isabella, Andy</t>
  </si>
  <si>
    <t>Olszewski, Gunner</t>
  </si>
  <si>
    <t>Beebe, Chad</t>
  </si>
  <si>
    <t>Smith, Andre+</t>
  </si>
  <si>
    <t>Change Oline to include @ symbol Filter to "starting with"OC" then "G" then "LG" then "RG" then "OT" then "LOT" then "ROT" and replace with OC @ /G @/LG @ and so on</t>
  </si>
  <si>
    <t>Bob Mittleman</t>
  </si>
  <si>
    <t>2019 Card Set</t>
  </si>
  <si>
    <t>bobmittleman@gmail.com </t>
  </si>
  <si>
    <t>Was Garfield Giants</t>
  </si>
  <si>
    <t>Was Brookhaven</t>
  </si>
  <si>
    <t>LONDON GIANTS - Bob Mittleman</t>
  </si>
  <si>
    <t>Ferdon gets Harrison Smith ,  Thomas Davis, Ind gets 2020 #2 , 2020 #3 Wixom. Olivier Vernon</t>
  </si>
  <si>
    <t>Wixom Gets Mark Ingram, Javon Hargrave Ind Gets 2020 #1, 2021 #5, Chidobe Awuzi , Graham Glasgow</t>
  </si>
  <si>
    <t>Ferdon gets 2021 #2 and sends Malcolm Jenkins to Wixom</t>
  </si>
  <si>
    <t>Toledo gets Ind 2020 #2 Ind gets Joe Haden</t>
  </si>
  <si>
    <t>Beach City gets Birmingham #1 2020, #1, #3, #4 in 20201 and  N Chubb - Birmingham gets C Jordan, J Kelce, G Atkins, D Foreman, C Matthews, Beach City #3 2020</t>
  </si>
  <si>
    <t>My cell is 516 972 5447</t>
  </si>
  <si>
    <t>London Giants</t>
  </si>
  <si>
    <t>Ferdon Gets Duane Brown - Cave gets Ferdon #2 2021</t>
  </si>
  <si>
    <r>
      <t>London trades uncarded Derwin James, 1.3 this year, 1</t>
    </r>
    <r>
      <rPr>
        <vertAlign val="superscript"/>
        <sz val="9"/>
        <color rgb="FF201F1E"/>
        <rFont val="Arial"/>
        <family val="2"/>
      </rPr>
      <t>st</t>
    </r>
    <r>
      <rPr>
        <sz val="9"/>
        <color rgb="FF201F1E"/>
        <rFont val="Arial"/>
        <family val="2"/>
      </rPr>
      <t xml:space="preserve"> next year, DL Godchaux, OC Ragnow, LB Reggie Ragland to Cave for Cousins, NT McClendon, WR julio Jones, OG Zeitler, OG Saffold, S Bradley McDougald, MLB Jaraad Davis  </t>
    </r>
  </si>
  <si>
    <t>Chanderler gets Wixom #3 Ind gets Ryan Jenson</t>
  </si>
  <si>
    <t>Cave sends Rodney Hudson to Temp for 2021 #2 and #6</t>
  </si>
  <si>
    <t>Cave Creek trades Earl Thomas, Brandon Williams, Lorenzo Alexander
To Toledo for
1.12 this year, Toledo’s 2nd next year, Travon Coley, Genard Avery</t>
  </si>
  <si>
    <t>Toledo sends Watson to Boulder for pick 1.8, 2.12, 2.21 and Boulder's first next year.</t>
  </si>
  <si>
    <t>Cave Creek gets:Birmingham’s 3rd (3.4) 
Tokyo gets:
FS-Devin McCourty</t>
  </si>
  <si>
    <t>Cave Trades Zack Ertz to Toldeo for Las Vegas #2</t>
  </si>
  <si>
    <t>LON</t>
  </si>
  <si>
    <t>Toldeo gets Deandre Hopkins Jersey gets Adoree Jackson</t>
  </si>
  <si>
    <t>Tolyo gets London #2 Longon gets D Trevathon</t>
  </si>
  <si>
    <t>Jersey sends Casey Heyward and Melvin Ingram to Boulder for Jessie Bates and Jerome Baker</t>
  </si>
  <si>
    <t>Beach sends Duron Harmon to Boulder for Boulder #3</t>
  </si>
  <si>
    <t>Jersey Sends Von Miller to Tokyo for 2021 #2</t>
  </si>
  <si>
    <t>Beach sends Austin Hooper to Acme  for Acme #3</t>
  </si>
  <si>
    <t>Birmingham sends J Bynes to Gotham for PJ Hall</t>
  </si>
  <si>
    <t>From Cave Creek to Blue Island:
OLB - Chandler Jones (*12)12-06
From Blue Island to Cave Creek:
DT - Justin Jones 4-0
DT - Montravius Adams 0-0
DE - Dawuane Smoot 0-8</t>
  </si>
  <si>
    <t>Blue Island gets Demarcus Lawrence and 2020 #5 Ferdon Jersey gets 2021 #1</t>
  </si>
  <si>
    <t xml:space="preserve">Jersey trades Gerald Everit and 2020 #10 to Boulder for 2020 #4 </t>
  </si>
  <si>
    <t>Acme tradesOLB Kamu Gurgier-Hill to Gotham for FS Bobby McCain</t>
  </si>
  <si>
    <t>Blue Island trades Dontari Poe to Independence for 2020 #5</t>
  </si>
  <si>
    <t>Jersey sends Vaitai Halapoulivaati to Boulder for Boulder's 2021 Round 3 pick.</t>
  </si>
  <si>
    <t>Tokyo Trades Michael Bennett Jr to Bould for 2021 #5</t>
  </si>
  <si>
    <t>19/7</t>
  </si>
  <si>
    <t>19/1 (7)</t>
  </si>
  <si>
    <t>19/3</t>
  </si>
  <si>
    <t>19/FA</t>
  </si>
  <si>
    <t>19/4</t>
  </si>
  <si>
    <t>19/2</t>
  </si>
  <si>
    <t>19/5</t>
  </si>
  <si>
    <t>19/6</t>
  </si>
  <si>
    <t>19/1 (30)</t>
  </si>
  <si>
    <t>Ballantine, Corey</t>
  </si>
  <si>
    <t>18/3supp</t>
  </si>
  <si>
    <t>19/1 (2)</t>
  </si>
  <si>
    <t>19/1 (18)</t>
  </si>
  <si>
    <t>19/1 (25)</t>
  </si>
  <si>
    <t>19/1 (16)</t>
  </si>
  <si>
    <t>19/1 (10)</t>
  </si>
  <si>
    <t>19/1 (29)</t>
  </si>
  <si>
    <t>19/1 (22)</t>
  </si>
  <si>
    <t>19/1 (20)</t>
  </si>
  <si>
    <t>19/1 (4)</t>
  </si>
  <si>
    <t>19/1 (12)</t>
  </si>
  <si>
    <t>Harris, Chris</t>
  </si>
  <si>
    <t>19/1 (32)</t>
  </si>
  <si>
    <t>19/1 (15)</t>
  </si>
  <si>
    <t>19/1 (8)</t>
  </si>
  <si>
    <t>19/1 (23)</t>
  </si>
  <si>
    <t>18/1 (25)</t>
  </si>
  <si>
    <t>19/1 (24)</t>
  </si>
  <si>
    <t>19/1 (6)</t>
  </si>
  <si>
    <t>19/1 (17)</t>
  </si>
  <si>
    <t>19/1 (14)</t>
  </si>
  <si>
    <t>19/1 (31)</t>
  </si>
  <si>
    <t>19/1 (1)</t>
  </si>
  <si>
    <t>19/1 (9)</t>
  </si>
  <si>
    <t>19/1 (21)</t>
  </si>
  <si>
    <t>19/1 (19)</t>
  </si>
  <si>
    <t>09/1 (6)</t>
  </si>
  <si>
    <t>19/1 (26)</t>
  </si>
  <si>
    <t>19/5supp</t>
  </si>
  <si>
    <t>19/1 (28)</t>
  </si>
  <si>
    <t>Tretter, JC</t>
  </si>
  <si>
    <t>Valdes-Scantling, Marquez</t>
  </si>
  <si>
    <t>19/1 (5)</t>
  </si>
  <si>
    <t>19/1 (13)</t>
  </si>
  <si>
    <t>19/1 (3)</t>
  </si>
  <si>
    <t>18/1 (23)</t>
  </si>
  <si>
    <t>Ferdon Trades Harrison Smith and Byron Jones to Acme for Acme #2 and Blue Island #1</t>
  </si>
  <si>
    <t>Birminghamds trade Ian Thomas to Indepedence for Dave Capps</t>
  </si>
  <si>
    <t xml:space="preserve">2020 #4 Tempe2020 #8 Ferdon
for 
Mike Davis LCB 4
2020 #5 Tempe
</t>
  </si>
  <si>
    <t>Cave trades London #1 to Beach for Birmingham #1 and Boulder #3</t>
  </si>
  <si>
    <t>Tokyo Gets Marlon Mack Escondido gets Joe Schobert</t>
  </si>
  <si>
    <t>Delta trades Linval Joseph to Toledo for Toledo #3,Sheldon Day</t>
  </si>
  <si>
    <t>Toledo sends 1.8 and 4.10 to Tokyo for pick 1.20 and 2.1</t>
  </si>
  <si>
    <t>Vero trades 1st and 3rd 2021 2nd round and 6th round picks to 
 Ferdon sends OT Duane Brown, OG David DeCastro and WR Adam Thielen to Vero.</t>
  </si>
  <si>
    <t>Ferdon Trades Vero #1 Acme #4 and Ferdon 7 for Tempe #1</t>
  </si>
  <si>
    <t>Gotham trades #1 to Ironton for Ironton #1 and Ironton #5</t>
  </si>
  <si>
    <t>Ferdon trades 2021 #1 and #4 for Tokyo #1</t>
  </si>
  <si>
    <t>Beach Citys trades Birmingham #1 2021 and Birmingham #3 2021 for 2.1</t>
  </si>
  <si>
    <t>Omaha Trade 2021 #1 to Jersey for 2020 #2</t>
  </si>
  <si>
    <t>Beach City gets:
TOK #3 (3.20, TOL #4 (4.10)
Tokyo gets:
TOK #2 (2.20, returned)
BEA #7  (7.2)</t>
  </si>
  <si>
    <t>Ferdon Trades 2021 #5 and Duke Johnson to Gotham for Damarious Randall</t>
  </si>
  <si>
    <t>Ferdon trades Bruce Irvin to Birmingham for K'Wuan Williams</t>
  </si>
  <si>
    <t>Vegas Trades 2021 #2 #5 for Toledo #3</t>
  </si>
  <si>
    <t>Cave gets Birmingham #4 in 2021, Beach gets Cave #4 2020</t>
  </si>
  <si>
    <t>Beach City gets M Pouncey Jersey gets 2021 #3</t>
  </si>
  <si>
    <t xml:space="preserve">Ferdon Trades #1 2020 for Tokyo #1 and Tempe #5 with Independence </t>
  </si>
  <si>
    <t>Tempe sends their 5th pick in 2021 and 6.13 to Ferdon  this year for VEgas  4,12</t>
  </si>
  <si>
    <t xml:space="preserve">Birmingham sends 5.4 and 21 7th rounder to Ferdonfor Brookhave 4.16. </t>
  </si>
  <si>
    <t>51) Tokyo Trades P Onwauseur and 2020 #7 to Chandler for Danny Trevathon and 2020 #5</t>
  </si>
  <si>
    <t>Tokyo trades BEA #5 (5.2) and WR-Sammy Watkins to Independence for OT-Matt Feiler 4-5, ILB-Kiko Alonso 44-0, LAS #7 (7.10)</t>
  </si>
  <si>
    <t>Tokyo trades IND #7 (7.10) and TOK #7 (7.20) to Chandler for CHA #5 (5.7)</t>
  </si>
  <si>
    <t>Ferdon Gets Wixom #5 Wixom Gets Greg Olsen</t>
  </si>
  <si>
    <t xml:space="preserve">FErdon moves Wixom #5 this pick to Tempe for 7.13 and 7.24 </t>
  </si>
  <si>
    <t>Ferdon gets Tempe 2021 #9 and sends Pharoh Cooper to Tempe</t>
  </si>
  <si>
    <t>Cave trades 2020 8 9 10 to Ferdon for 2021 8 9 10</t>
  </si>
  <si>
    <t>Ferdon Trades Kerryon Johnson to Indepedence for 2021 #3</t>
  </si>
  <si>
    <t>Cave sends 2020 #7 to tempe for 2021 #7</t>
  </si>
  <si>
    <t>Toledo sends 2020 #9 #10 to Jersey for 2021 #9 #10</t>
  </si>
  <si>
    <t>Virginia trades Tyler Eifert to London for 2020 #10</t>
  </si>
  <si>
    <t>Virginia sends Eli Manning QB to Tempe to Lawrence Guy DL</t>
  </si>
  <si>
    <t>Tokyo Trades Donald Penn to Ann Arbor for 2021 #8</t>
  </si>
  <si>
    <t>Ann Arbor sends Bryce Callahan to Independence for 2021 #10</t>
  </si>
  <si>
    <t>Acme gets Avante Maddox Vegas gets Acme 2021 #9</t>
  </si>
  <si>
    <t>Vero Gets Brian Hill RB Feredon gets 2021 #8 and Garrett Bolles</t>
  </si>
  <si>
    <t>Column2</t>
  </si>
  <si>
    <t>Column3</t>
  </si>
  <si>
    <t>Cam Erving</t>
  </si>
  <si>
    <t>Jake Martin</t>
  </si>
  <si>
    <t>Ferdon Gets Casey Hayward, Luke Keuchly, Jake Matthews Boulder Gets Vero #2, Temp #5, TJ Edwards, Ed Oliver, Michael Davis, Garrett Bolles</t>
  </si>
  <si>
    <t>Fotu, Leki</t>
  </si>
  <si>
    <t>Walker, Mykal</t>
  </si>
  <si>
    <t>Terrell, A.J.</t>
  </si>
  <si>
    <t>Davidson, Marlon</t>
  </si>
  <si>
    <t>Hawkins, Jaylinn</t>
  </si>
  <si>
    <t>Hall, Tyler</t>
  </si>
  <si>
    <t>Roy, Bravvion</t>
  </si>
  <si>
    <t>Brown, Derrick</t>
  </si>
  <si>
    <t>Chinn, Jeremy</t>
  </si>
  <si>
    <t>Larkin, Austin</t>
  </si>
  <si>
    <t>Gross-Matos, Yetur</t>
  </si>
  <si>
    <t>Franklin, Sam</t>
  </si>
  <si>
    <t>Hartsfield, Myles</t>
  </si>
  <si>
    <t>Johnson, Jaylon</t>
  </si>
  <si>
    <t>Robertson-Harri, Roy</t>
  </si>
  <si>
    <t>Vaughters, James</t>
  </si>
  <si>
    <t>Woods, Josh</t>
  </si>
  <si>
    <t>Gipson, Trevis</t>
  </si>
  <si>
    <t>Shelley, Duke</t>
  </si>
  <si>
    <t>Gallimore, Neville</t>
  </si>
  <si>
    <t>Wilson, Donovan</t>
  </si>
  <si>
    <t>Diggs, Trevon</t>
  </si>
  <si>
    <t>Robinson, Reggie</t>
  </si>
  <si>
    <t>Penisini, John</t>
  </si>
  <si>
    <t>Okwara, Julian</t>
  </si>
  <si>
    <t>Okudah, Jeff</t>
  </si>
  <si>
    <t>Barnes, Krys</t>
  </si>
  <si>
    <t>Martin, Kamal</t>
  </si>
  <si>
    <t>Ramsey, Randy</t>
  </si>
  <si>
    <t>Summers, Ty</t>
  </si>
  <si>
    <t>Scott, Vernon</t>
  </si>
  <si>
    <t>Kiser, Micah</t>
  </si>
  <si>
    <t>Fuller, Jordan</t>
  </si>
  <si>
    <t>Polite, Jachai</t>
  </si>
  <si>
    <t>Lewis, Terrell</t>
  </si>
  <si>
    <t>Scott, Nick</t>
  </si>
  <si>
    <t>Burgess, Terrell</t>
  </si>
  <si>
    <t>Gladney, Jeff</t>
  </si>
  <si>
    <t>Dantzler, Cameron</t>
  </si>
  <si>
    <t>Wonnum, D.J.</t>
  </si>
  <si>
    <t>Lynch, James</t>
  </si>
  <si>
    <t>Dye, Troy</t>
  </si>
  <si>
    <t>Lynch, Blake</t>
  </si>
  <si>
    <t>Hand, Harrison</t>
  </si>
  <si>
    <t>Boyd, Kris</t>
  </si>
  <si>
    <t>Roach, Malcolm</t>
  </si>
  <si>
    <t>Baun, Zack</t>
  </si>
  <si>
    <t>Gray, J.T.</t>
  </si>
  <si>
    <t>Downs, Devante</t>
  </si>
  <si>
    <t>Crowder, Tae</t>
  </si>
  <si>
    <t>Hill, BJ</t>
  </si>
  <si>
    <t>Lalos, Niko</t>
  </si>
  <si>
    <t>Coughlin, Carter</t>
  </si>
  <si>
    <t>Brown, Cam</t>
  </si>
  <si>
    <t>Holmes, Darnay</t>
  </si>
  <si>
    <t>McKinney, Xavier</t>
  </si>
  <si>
    <t>Singleton, Alex</t>
  </si>
  <si>
    <t>Williams, Raequan</t>
  </si>
  <si>
    <t>Arnold, Grayland</t>
  </si>
  <si>
    <t>Bradley, Shaun</t>
  </si>
  <si>
    <t>Wallace, K'Von</t>
  </si>
  <si>
    <t>Jacquet, Michael</t>
  </si>
  <si>
    <t>Kinlaw, Javon</t>
  </si>
  <si>
    <t>Street, Kentavius</t>
  </si>
  <si>
    <t>Givens, Kevin</t>
  </si>
  <si>
    <t>Daniels, Darrion</t>
  </si>
  <si>
    <t>Flannigan-Fowle, D.</t>
  </si>
  <si>
    <t>Brooks, Jordyn</t>
  </si>
  <si>
    <t>Robinson, Alton</t>
  </si>
  <si>
    <t>Stephens, Linden</t>
  </si>
  <si>
    <t>Neal, Ryan</t>
  </si>
  <si>
    <t>Davis, Khalil</t>
  </si>
  <si>
    <t>Potoa'e, Benning</t>
  </si>
  <si>
    <t>Gill, Cam</t>
  </si>
  <si>
    <t>Miller, Herb</t>
  </si>
  <si>
    <t>Young, Chase</t>
  </si>
  <si>
    <t>Bostic, Jonathan</t>
  </si>
  <si>
    <t>Curl, Kamren</t>
  </si>
  <si>
    <t>Smith-Williams, James</t>
  </si>
  <si>
    <t>Toohill, Casey</t>
  </si>
  <si>
    <t>Hudson, Khaleke</t>
  </si>
  <si>
    <t>Queen, Patrick</t>
  </si>
  <si>
    <t>Madubuike, Justin</t>
  </si>
  <si>
    <t>Harrison, Malik</t>
  </si>
  <si>
    <t>Klein, AJ</t>
  </si>
  <si>
    <t>Epenesa, A.J.</t>
  </si>
  <si>
    <t>Dodson, Tyrel</t>
  </si>
  <si>
    <t>Jackson, Dane</t>
  </si>
  <si>
    <t>Wilson, Logan</t>
  </si>
  <si>
    <t>Bledsoe, Amani</t>
  </si>
  <si>
    <t>Kareem, Khalid</t>
  </si>
  <si>
    <t>McKenzie, Reginald</t>
  </si>
  <si>
    <t>Bailey, Markus</t>
  </si>
  <si>
    <t>Davis-Gaither, Akeem</t>
  </si>
  <si>
    <t>Jackson, Joe</t>
  </si>
  <si>
    <t>Elliott, Jordan</t>
  </si>
  <si>
    <t>Jackson, Robert</t>
  </si>
  <si>
    <t>Ojemudia, Michael</t>
  </si>
  <si>
    <t>Agim, McTelvin</t>
  </si>
  <si>
    <t>Tuszka, Derrek</t>
  </si>
  <si>
    <t>Bassey, Essang</t>
  </si>
  <si>
    <t>Motley, Parnell</t>
  </si>
  <si>
    <t>Hall, PJ</t>
  </si>
  <si>
    <t>Blacklock, Ross</t>
  </si>
  <si>
    <t>Alufohai, Auzoyah</t>
  </si>
  <si>
    <t>Greenard, Jonathan</t>
  </si>
  <si>
    <t>Moore, A.J.</t>
  </si>
  <si>
    <t>Reid, John</t>
  </si>
  <si>
    <t>Blackmon, Julian</t>
  </si>
  <si>
    <t>Cline, Kameron</t>
  </si>
  <si>
    <t>Rodgers, Isaiah</t>
  </si>
  <si>
    <t>Costin, Doug</t>
  </si>
  <si>
    <t>Henderson, C.J.</t>
  </si>
  <si>
    <t>Chaisson, K'Lavon</t>
  </si>
  <si>
    <t>Hamilton, DaVon</t>
  </si>
  <si>
    <t>Allen, Dakota</t>
  </si>
  <si>
    <t>Giles-Harris, Joe</t>
  </si>
  <si>
    <t>Rusnak, Brandon</t>
  </si>
  <si>
    <t>Claybrooks, Chris</t>
  </si>
  <si>
    <t>Gay, Willie</t>
  </si>
  <si>
    <t>Ward, Tim</t>
  </si>
  <si>
    <t>Danna, Mike</t>
  </si>
  <si>
    <t>Wharton, Tershawn</t>
  </si>
  <si>
    <t>Harris, Darius</t>
  </si>
  <si>
    <t>Sneed, L'Jarius</t>
  </si>
  <si>
    <t>Abram, Johnathan</t>
  </si>
  <si>
    <t>Vickers, Kendal</t>
  </si>
  <si>
    <t>Arnette, Damon</t>
  </si>
  <si>
    <t>Murray, Kenneth</t>
  </si>
  <si>
    <t>Adderley, Nasir</t>
  </si>
  <si>
    <t>Broughton, Cortez</t>
  </si>
  <si>
    <t>Campbell, Tevaughn</t>
  </si>
  <si>
    <t>Gilman, Alohi</t>
  </si>
  <si>
    <t>Davis, Raekwon</t>
  </si>
  <si>
    <t>Strowbridge, Jason</t>
  </si>
  <si>
    <t>Jones, Benito</t>
  </si>
  <si>
    <t>Jones, Brandon</t>
  </si>
  <si>
    <t>Perry, Jamal</t>
  </si>
  <si>
    <t>Igbinoghene, Noah</t>
  </si>
  <si>
    <t>Cowart, Byron</t>
  </si>
  <si>
    <t>Wise Jr, Deatrich</t>
  </si>
  <si>
    <t>Dugger, Kyle</t>
  </si>
  <si>
    <t>Thurman, Nick</t>
  </si>
  <si>
    <t>Jennings, Anfernee</t>
  </si>
  <si>
    <t>Hall, Terez</t>
  </si>
  <si>
    <t>Uche, Josh</t>
  </si>
  <si>
    <t>Hall, Bryce</t>
  </si>
  <si>
    <t>Davis, Ashtyn</t>
  </si>
  <si>
    <t>Zuniga, Jabari</t>
  </si>
  <si>
    <t>Huff, Bryce</t>
  </si>
  <si>
    <t>Guidry, Javelin</t>
  </si>
  <si>
    <t>Mondeaux, Henry</t>
  </si>
  <si>
    <t>Davis, Carlos</t>
  </si>
  <si>
    <t>Elliott, Jayrone</t>
  </si>
  <si>
    <t>Highsmith, Alex</t>
  </si>
  <si>
    <t>Allen, Marcus</t>
  </si>
  <si>
    <t>Borders, Breon</t>
  </si>
  <si>
    <t>Ray, Wyatt</t>
  </si>
  <si>
    <t>Tart, Teair</t>
  </si>
  <si>
    <t>Murchison, Larrell</t>
  </si>
  <si>
    <t>Fulton, Kristian</t>
  </si>
  <si>
    <t>Jackson, Chris</t>
  </si>
  <si>
    <t>Jones, Joshua</t>
  </si>
  <si>
    <t>Gaillard, Lamont</t>
  </si>
  <si>
    <t>Hennessy, Matt</t>
  </si>
  <si>
    <t>Blake, Christian</t>
  </si>
  <si>
    <t>Zaccheaus, Olamide</t>
  </si>
  <si>
    <t>Smith, Rodney</t>
  </si>
  <si>
    <t>Mustipher, Sam</t>
  </si>
  <si>
    <t>Kmet, Cole</t>
  </si>
  <si>
    <t>Hambright, Arlington</t>
  </si>
  <si>
    <t>Pierce, Artavis</t>
  </si>
  <si>
    <t>Steele, Terence</t>
  </si>
  <si>
    <t>Lamb, CeeDee</t>
  </si>
  <si>
    <t>Senat, Greg</t>
  </si>
  <si>
    <t>Biadasz, Tyler</t>
  </si>
  <si>
    <t>Brown, Noah</t>
  </si>
  <si>
    <t>Wilson, Cedrick</t>
  </si>
  <si>
    <t>Jackson, Jonah</t>
  </si>
  <si>
    <t>Nelson, Matt</t>
  </si>
  <si>
    <t>Brown, Evan</t>
  </si>
  <si>
    <t>Cephus, Quintez</t>
  </si>
  <si>
    <t>Swift, D'Andre</t>
  </si>
  <si>
    <t>Sternberger, Jace</t>
  </si>
  <si>
    <t>Nijman, Yosh</t>
  </si>
  <si>
    <t>Taylor, Malik</t>
  </si>
  <si>
    <t>Dillon, A.J.</t>
  </si>
  <si>
    <t>Anchrum, Tremayne</t>
  </si>
  <si>
    <t>Jefferson, Van</t>
  </si>
  <si>
    <t>Akers, Cam</t>
  </si>
  <si>
    <t>Cleveland, Ezra</t>
  </si>
  <si>
    <t>Jefferson, Justin</t>
  </si>
  <si>
    <t>Ruiz, Cesar</t>
  </si>
  <si>
    <t>Trautman, Adam</t>
  </si>
  <si>
    <t>Greenidge, Ethan</t>
  </si>
  <si>
    <t>Callaway, Marquez</t>
  </si>
  <si>
    <t>Lemieux, Shane</t>
  </si>
  <si>
    <t>Thomas, Andrew</t>
  </si>
  <si>
    <t>Peart, Matt</t>
  </si>
  <si>
    <t>Mack, Austin</t>
  </si>
  <si>
    <t>Fulgham, Travis</t>
  </si>
  <si>
    <t>Toth, Brett</t>
  </si>
  <si>
    <t>Mailata, Jordan</t>
  </si>
  <si>
    <t>Driscoll, Jack</t>
  </si>
  <si>
    <t>Opeta, Iosua</t>
  </si>
  <si>
    <t>Hightower, John</t>
  </si>
  <si>
    <t>McKivitz, Colton</t>
  </si>
  <si>
    <t>Lewis, Damien</t>
  </si>
  <si>
    <t>Swain, Freddie</t>
  </si>
  <si>
    <t>Dallas, DeeJay</t>
  </si>
  <si>
    <t>Wirfs, Tristan</t>
  </si>
  <si>
    <t>Johnson, Tyler</t>
  </si>
  <si>
    <t>Vaughn, Ke'Shawn</t>
  </si>
  <si>
    <t>Gibson, Antonio</t>
  </si>
  <si>
    <t>Steinmetz, David</t>
  </si>
  <si>
    <t>Charles, Saahdiq</t>
  </si>
  <si>
    <t>Ismael, Keith</t>
  </si>
  <si>
    <t>Wright, Isaiah</t>
  </si>
  <si>
    <t>Powers, Ben</t>
  </si>
  <si>
    <t>Bredeson, Ben</t>
  </si>
  <si>
    <t>Phillips, Tyre</t>
  </si>
  <si>
    <t>Colon-Castillo, Trystan</t>
  </si>
  <si>
    <t>Duvernay, Devin</t>
  </si>
  <si>
    <t>Dobbins, J.K.</t>
  </si>
  <si>
    <t>Davis, Gabriel</t>
  </si>
  <si>
    <t>Moss, Zack</t>
  </si>
  <si>
    <t>Williams, Antonio</t>
  </si>
  <si>
    <t>Adeniji, Hakeem</t>
  </si>
  <si>
    <t>Wills, Jedrick</t>
  </si>
  <si>
    <t>Bryant, Harrison</t>
  </si>
  <si>
    <t>Peoples-Jones, Donovan</t>
  </si>
  <si>
    <t>Johnson, D'Ernest</t>
  </si>
  <si>
    <t>Cushenberry, Lloyd</t>
  </si>
  <si>
    <t>Jeudy, Jerry</t>
  </si>
  <si>
    <t>Okwuegbunam, Albert</t>
  </si>
  <si>
    <t>Anderson, Calvin</t>
  </si>
  <si>
    <t>Muti, Netane</t>
  </si>
  <si>
    <t>Hamler, K.J.</t>
  </si>
  <si>
    <t>Brown, Pharaoh</t>
  </si>
  <si>
    <t>Howell, Buddy</t>
  </si>
  <si>
    <t>Taylor, Jonathan</t>
  </si>
  <si>
    <t>Pinter, Danny</t>
  </si>
  <si>
    <t>Dulin, Ashton</t>
  </si>
  <si>
    <t>Robinson, James</t>
  </si>
  <si>
    <t>Bartch, Ben</t>
  </si>
  <si>
    <t>Johnson, Collin</t>
  </si>
  <si>
    <t>Edwards-Helaire, Clyde</t>
  </si>
  <si>
    <t>Keizer, Nick</t>
  </si>
  <si>
    <t>Durant, Yasir</t>
  </si>
  <si>
    <t>Simpson, John</t>
  </si>
  <si>
    <t>Parham, Donald</t>
  </si>
  <si>
    <t>Norton, Storm</t>
  </si>
  <si>
    <t>Guyton, Jalen</t>
  </si>
  <si>
    <t>Johnson, Tyron</t>
  </si>
  <si>
    <t>Kelley, Joshua</t>
  </si>
  <si>
    <t>Nabers, Gabe</t>
  </si>
  <si>
    <t>Hunt, Robert</t>
  </si>
  <si>
    <t>Jackson, Austin</t>
  </si>
  <si>
    <t>Gaskin, Myles</t>
  </si>
  <si>
    <t>Kindley, Solomon</t>
  </si>
  <si>
    <t>Ahmed, Salvon</t>
  </si>
  <si>
    <t>Onwenu, Michael</t>
  </si>
  <si>
    <t>Johnson, Jakob</t>
  </si>
  <si>
    <t>Harris, Damien</t>
  </si>
  <si>
    <t>Herron, Justin</t>
  </si>
  <si>
    <t>Froholdt, Hjalte</t>
  </si>
  <si>
    <t>Becton, Mekhi</t>
  </si>
  <si>
    <t>Smith, Jeff</t>
  </si>
  <si>
    <t>Mims, Denzel</t>
  </si>
  <si>
    <t>Perine, La'Mical</t>
  </si>
  <si>
    <t>Dotson, Kevin</t>
  </si>
  <si>
    <t>Gray, Derwin</t>
  </si>
  <si>
    <t>Hassenauer, J.C.</t>
  </si>
  <si>
    <t>Claypool, Chase</t>
  </si>
  <si>
    <t>Brewer, Aaron</t>
  </si>
  <si>
    <t>McNichols, Jeremy</t>
  </si>
  <si>
    <t>Blasingame, Khari</t>
  </si>
  <si>
    <t>Sims, Cam</t>
  </si>
  <si>
    <t>Reagor, Jalen</t>
  </si>
  <si>
    <t>Higgins, Tee</t>
  </si>
  <si>
    <t>Aiyuk, Brandon</t>
  </si>
  <si>
    <t>Shenault, Laviska</t>
  </si>
  <si>
    <t>Mooney, Darnell</t>
  </si>
  <si>
    <t>Wolford, John</t>
  </si>
  <si>
    <t>Herbert, Justin</t>
  </si>
  <si>
    <t>Tagovailoa, Tua</t>
  </si>
  <si>
    <t>Burrow, Joe</t>
  </si>
  <si>
    <t>Hurts, Jalen</t>
  </si>
  <si>
    <t>Walker, Phillip</t>
  </si>
  <si>
    <t>Rypien, Brett</t>
  </si>
  <si>
    <t>Luton, Jake</t>
  </si>
  <si>
    <t>Streveler, Chris</t>
  </si>
  <si>
    <t>DiNucci, Ben</t>
  </si>
  <si>
    <t>Woodside, Logan</t>
  </si>
  <si>
    <t>Blankenship, Rodrigo</t>
  </si>
  <si>
    <t>Bass, Tyler</t>
  </si>
  <si>
    <t>Gostkowski, S.</t>
  </si>
  <si>
    <t>Badgley, Michael</t>
  </si>
  <si>
    <t>Fox, Jack</t>
  </si>
  <si>
    <t>Charlton, Joseph</t>
  </si>
  <si>
    <t>Townsend, Tommy</t>
  </si>
  <si>
    <t>Niswander, Hunter</t>
  </si>
  <si>
    <t>Mann, Braden</t>
  </si>
  <si>
    <t>Hofrichter, Sterling</t>
  </si>
  <si>
    <t>Proche, James</t>
  </si>
  <si>
    <t>Powell, Brandon</t>
  </si>
  <si>
    <t>Webster, Nsimba</t>
  </si>
  <si>
    <t>Hill, K.J.</t>
  </si>
  <si>
    <t>Cleveland, Tyrie</t>
  </si>
  <si>
    <t>Calais, Raymond</t>
  </si>
  <si>
    <t>Reed, Joe</t>
  </si>
  <si>
    <t>Osborn, K.J.</t>
  </si>
  <si>
    <t>Cottrell, Nathan</t>
  </si>
  <si>
    <t>Walter, Austin</t>
  </si>
  <si>
    <t>Vildor, Kindle</t>
  </si>
  <si>
    <t>Bryant, Austin</t>
  </si>
  <si>
    <t>Toronto</t>
  </si>
  <si>
    <t>Huskies</t>
  </si>
  <si>
    <t>Rudy Gobin</t>
  </si>
  <si>
    <t>r.gobin@rogers.com</t>
  </si>
  <si>
    <t>Rudy - Toronto</t>
  </si>
  <si>
    <t>Was Ironton</t>
  </si>
  <si>
    <t>Middies</t>
  </si>
  <si>
    <t>Michael Stucchi</t>
  </si>
  <si>
    <t>978-888-8926</t>
  </si>
  <si>
    <t>mstucchi@yahoo.com</t>
  </si>
  <si>
    <t>Dracut Middies - Michael Stucchi</t>
  </si>
  <si>
    <t>Was Gotham</t>
  </si>
  <si>
    <t>Birmingham Bob Bandits</t>
  </si>
  <si>
    <t>seahawk10</t>
  </si>
  <si>
    <t>DRA</t>
  </si>
  <si>
    <t>TOR</t>
  </si>
  <si>
    <t>Chandler gets Jeff wilson, Vegas Gets Chandler 2021 #3</t>
  </si>
  <si>
    <t xml:space="preserve">Toledo trade pick Boulder 1.4 to Chandler for D Wolfe and Pick Chandler 1.6 </t>
  </si>
  <si>
    <t>Chander sends 2.6 to Independence for Xavier Rhodes</t>
  </si>
  <si>
    <t>Indepedence Trades Olivier Version to Dracut for Billy Turner</t>
  </si>
  <si>
    <t>Indepence trades Alex Anzalone to Toldeo for Brandon Williams</t>
  </si>
  <si>
    <t>Tokyo gets: DE-Jeremy Simmons 5-3 and RILB-De'Vondre Campbell 44-4  Cave Creek gets: DT-Daron Payne 5-4  and RG/C-Jon Feliciano 5-2</t>
  </si>
  <si>
    <t>Delta gets MLB LJ Fort,  LCB Joe Haden and SC Bryce Callahan Independence gets Delta 2021 2.14 and 2022 1st rd pick.</t>
  </si>
  <si>
    <t>Toldeo gets KJ Wright - Wixom Gets Ferdon #1</t>
  </si>
  <si>
    <t>From Blue Island to London:QB Joe FlaccoDB JaMarr Taylor 2022 - 1st rd pick(Blue Island)From London to Blue Island:QB - Ben Roethlisberger</t>
  </si>
  <si>
    <t>Delta trades #4 2021 to Las Vegas for G Ifedi</t>
  </si>
  <si>
    <t>Virginia sends DT Allen, RB Montgomery, OLB Holcomb and 2022 #1 for 1.1(CAVE) 2.22  And 7.09 from Cave Creek</t>
  </si>
  <si>
    <t>Todd Gurley and Isiah Ford leave Cave Creek and go to Birmingham for Breshad Perriman and 2022 #3</t>
  </si>
  <si>
    <t>19/1</t>
  </si>
  <si>
    <t>20/6</t>
  </si>
  <si>
    <t>20/3</t>
  </si>
  <si>
    <t>20/FA</t>
  </si>
  <si>
    <t>20/1</t>
  </si>
  <si>
    <t>20/2</t>
  </si>
  <si>
    <t>20/7</t>
  </si>
  <si>
    <t>Arcega-Whiteside, J.J.</t>
  </si>
  <si>
    <t>20/4</t>
  </si>
  <si>
    <t>20/5</t>
  </si>
  <si>
    <t>FA</t>
  </si>
  <si>
    <t>Gardner-Johnson, Chauncey</t>
  </si>
  <si>
    <t>unknown</t>
  </si>
  <si>
    <t>Shepherd, Darius</t>
  </si>
  <si>
    <t>Tell, Marvell</t>
  </si>
  <si>
    <t>Tempe sends QB Chad Henne, TE/BB Kaden Smith and their (next year) 2022 #2 pick  Acme sends QB Teddy Bridgewater, TE Darren Fells to Tempe</t>
  </si>
  <si>
    <t>Ferdon gets Toldeo #4 in 2021 and Toldeo gets Chris Herndon</t>
  </si>
  <si>
    <t>Beach trades Bobbie Massie to Chandler for Tashaun Gipson</t>
  </si>
  <si>
    <t>Jersey sends OLB Myles Jack, Omaha 1.13 and 2022 rnd 4 for London 1.2</t>
  </si>
  <si>
    <t>Tempe trades Phillip Lindsey to Independence for Jimmy Ward</t>
  </si>
  <si>
    <t>Birmingham receives FS 5-4 Duron Harmon and Boulder's#6; Boulder receives C 6-4 Jason Kelce</t>
  </si>
  <si>
    <t>Boulder received: Shaquil Barrett,Ndamukong Suh Andrew Whitworth Wixom received:2021 2nd (Vero) 2022 1st  2022 6th  Anthony Barr</t>
  </si>
  <si>
    <t>480-489-7445</t>
  </si>
  <si>
    <t>Delta sends OCB Breeland and OCB Wallace toTempe for OCB James Bradberry</t>
  </si>
  <si>
    <t xml:space="preserve">Ferdon trades Toledo #4 / Maurice Hurst/ Rashad Fenton to Beach for Kerry Hyder and Jimmy Smith 5 CB </t>
  </si>
  <si>
    <t>Tokyo trades C-Nick Gates 4-4 to Beach City for OT-Charles 'Don't call me Jay' Leno 4-7</t>
  </si>
  <si>
    <t>2021 1st (FERDON) 2021 1st (WIXOM   2021 2nd vero2022 4th 2022 1st (BOULDER) 2022 1st (WIXOM) 2022 3rd 2022 6th Denzel Perryman Will Fuller Matt paradisMatt schaub
Anthony Barr for   Trent Williams Jake Matthews Noah Fant Grady Jarrett Kerry Hyder Raheem Mostert Bobby Wagner Ryan Tannehill Darrius Slay Jimmy Smith Alex mack</t>
  </si>
  <si>
    <t>Dracut trades S Kenny Vacarro 44 to London for 7.2 pick in the draft. </t>
  </si>
  <si>
    <t>Toledo sends Matt Milano to Jersey for pick Tokyo  2.21</t>
  </si>
  <si>
    <t>Beach sends M Pouncey to Tokyo for Tokyo #4</t>
  </si>
  <si>
    <t>Jersey trades LG Joel Bitonio to Delta Dogs for TE Drew Sample and DE Dre'Mont Jones</t>
  </si>
  <si>
    <t>Ferdon sends Denzel Perriman to Birmingham
for Tyron Smith (UNC)  2022 #4</t>
  </si>
  <si>
    <t>London trades Troy Hill CB to Boulder for TJ Edwards MLB and Boulders’ 7th round pick</t>
  </si>
  <si>
    <t>Temp trade 2022 #4 for Birmingham #4 from Cave Creek</t>
  </si>
  <si>
    <t>Ferdon trade 2021 #1 to TOR for TJ Hockenson</t>
  </si>
  <si>
    <t>Chandler trades 2022 #8 for Ferdon #9 and #10 in 2021</t>
  </si>
  <si>
    <t>Cave gets W Fuller  M Evans  Koo  Ferdon gets  2.10 3.1(cave)  4.2(Cave)  2022 4 (jersey) Gould</t>
  </si>
  <si>
    <t>21/1.2</t>
  </si>
  <si>
    <t>21/1.3</t>
  </si>
  <si>
    <t>21/1.4</t>
  </si>
  <si>
    <t>21/1.6</t>
  </si>
  <si>
    <t>21/1.8</t>
  </si>
  <si>
    <t>Las Vegas Trades Dre Kirkpatrick to Wixom for Wixom  #7</t>
  </si>
  <si>
    <t>Wixom trades 2021 #3 to beach City for Sony Michael</t>
  </si>
  <si>
    <t>21/1.11</t>
  </si>
  <si>
    <t xml:space="preserve">Tokyo Trades 2021 #1  and Tokyo #5 to Vero for Vero #1 2021 and Vero #8 </t>
  </si>
  <si>
    <t>Ferdon Trades Wixon  #1 and 2022 #6 to Ind for delta #1 2022 and Indepenence #4 2022</t>
  </si>
  <si>
    <t>21/1.14</t>
  </si>
  <si>
    <t>Beach City trades 2022 #1 and Toledo #4 2021  to Toledo for Wixom #1</t>
  </si>
  <si>
    <t xml:space="preserve">Jersey trades 1.12 (Blue) and 5.3(jersey ) to Ind for 1.10(IND) </t>
  </si>
  <si>
    <t>21/1.24</t>
  </si>
  <si>
    <t>21/1.20</t>
  </si>
  <si>
    <t>21/1.22</t>
  </si>
  <si>
    <t>21/1.21</t>
  </si>
  <si>
    <t>21/1.15</t>
  </si>
  <si>
    <t>21/1.19</t>
  </si>
  <si>
    <t>21/1.17</t>
  </si>
  <si>
    <t>21/1.16</t>
  </si>
  <si>
    <t>21/1.23</t>
  </si>
  <si>
    <t>21/1.12</t>
  </si>
  <si>
    <t>21/1.13</t>
  </si>
  <si>
    <t>21/1.7</t>
  </si>
  <si>
    <t>21/2</t>
  </si>
  <si>
    <t xml:space="preserve">Beach sends 2.3 and 2022 #3 to Ferdon for 2.17(vereo) and 3.10 (ind) </t>
  </si>
  <si>
    <t>Jersey sends 2022 #2 to Ferdon for 2021 #3(Cave)</t>
  </si>
  <si>
    <t>TRADE - Tokyo trades TOK #3 (3.21, this pick) to Omaha for OMA #3 next year and OMA #4 this year (4.13)</t>
  </si>
  <si>
    <t>Beach Trades Davnta Parker to Virginia for Karl Jospeph</t>
  </si>
  <si>
    <t>21/3</t>
  </si>
  <si>
    <t>Tokyo Trades Cave 2021 #2 to Dracut for Chris Carson</t>
  </si>
  <si>
    <t>21/4</t>
  </si>
  <si>
    <t>Williams, Deshawn</t>
  </si>
  <si>
    <t xml:space="preserve">Ferdon Trades Wixom #4 2022 for Toldeo #4 2021 </t>
  </si>
  <si>
    <t>Tokyo trades 5.1 for Jersey's 6th (6.5), 7th (7.3) and NEXT YEAR's 6th round pick</t>
  </si>
  <si>
    <t>Jersey Trades 2022#3 to Ferdon for Cave #4</t>
  </si>
  <si>
    <t>21/5</t>
  </si>
  <si>
    <t>21/6</t>
  </si>
  <si>
    <t xml:space="preserve">Dracut trades Shy Tuttle to Jersey for Sam Hubbard.   </t>
  </si>
  <si>
    <t>18/1.20</t>
  </si>
  <si>
    <t>13/1.14</t>
  </si>
  <si>
    <t>20/1.6</t>
  </si>
  <si>
    <t>16/1.8</t>
  </si>
  <si>
    <t>19/1.4</t>
  </si>
  <si>
    <t>17/1.3</t>
  </si>
  <si>
    <t>18/1.3</t>
  </si>
  <si>
    <t>17/1.22</t>
  </si>
  <si>
    <t>17/1.1</t>
  </si>
  <si>
    <t>20/1.23</t>
  </si>
  <si>
    <t>16/1.24</t>
  </si>
  <si>
    <t>20/8</t>
  </si>
  <si>
    <t>16/1.11</t>
  </si>
  <si>
    <t>Jersey trades DE Zack Allen, DE Allen Bailey and TE CJ Uzomah to Boulder for DT Ed Oliver</t>
  </si>
  <si>
    <t>Cave trades 7.1, 8.2, 9.1, 10.2.   to Virginia for Virginia’s 5th next year</t>
  </si>
  <si>
    <t xml:space="preserve">Tokyo Trades 2021 #6 #8 for Beach #6 </t>
  </si>
  <si>
    <t>Hamilton, Davon</t>
  </si>
  <si>
    <t>Tokyo trades 6.5 (Originally Jerseys) and 10.21 (TOK) to Jersey for HB-Malcom Brown</t>
  </si>
  <si>
    <t>Ferdon Trades Robbie Gould to Omaha for 2022 #6</t>
  </si>
  <si>
    <t>Jersey trades 8.5, 9.3 and 10.21 to Ann Arbor for 6.7</t>
  </si>
  <si>
    <t>Beach trades pick 7.5 to Virginia for a 6th next year</t>
  </si>
  <si>
    <t>21/7</t>
  </si>
  <si>
    <t>Seattle trades their 7.21 to Tempe for their 2022 #6</t>
  </si>
  <si>
    <t>16/1.10</t>
  </si>
  <si>
    <t>20/1.3</t>
  </si>
  <si>
    <t>19/1.15</t>
  </si>
  <si>
    <t>20/1.2</t>
  </si>
  <si>
    <t>Delta trades 6.14 to toledo for next yr 5th rd</t>
  </si>
  <si>
    <t>Toronto trades Brian Poole CB and Mason Crosby K to Seattle for Connor McGovern (NYJ) C and Jake Elliot K.</t>
  </si>
  <si>
    <t>Chandler gets: OLB-Jordan Evans 0-4  Tokyo gets 10.22</t>
  </si>
  <si>
    <t>Beach city sends 8.21, 9.5, and 10.3 for delta next year 7</t>
  </si>
  <si>
    <t>London trades 9.2 and 10.1 for Tempe’s 2022 8th round pick.</t>
  </si>
  <si>
    <t>Vegas send 7th next season to ferdon for 8,22 and 9.17</t>
  </si>
  <si>
    <t>Delta sends 2022 6 for Independence 8,9,this year 9 next year</t>
  </si>
  <si>
    <t>21/8</t>
  </si>
  <si>
    <t>21/9</t>
  </si>
  <si>
    <t>21/10</t>
  </si>
  <si>
    <t>Cave sends Jordan Reed to Toledo for 2022 #10</t>
  </si>
  <si>
    <t>Dracut trades WR/PR Chad Beebe to Las Vegas for Las Vegas 10th round pick in 2022.</t>
  </si>
  <si>
    <t>Birmingham trades their 8th next year to Virginia for Cam Newton</t>
  </si>
  <si>
    <t>12/1.20</t>
  </si>
  <si>
    <t>10/1.4</t>
  </si>
  <si>
    <t>Fuller, Kyle %</t>
  </si>
  <si>
    <t>Virginia sends 10th rd and Justin Britt OC to Ferdon for Ty Phillips</t>
  </si>
  <si>
    <t>Jones, Naquan</t>
  </si>
  <si>
    <t>Rice, Monty</t>
  </si>
  <si>
    <t>Molden, Elijah</t>
  </si>
  <si>
    <t>Loudermilk, Isaiahh</t>
  </si>
  <si>
    <t>Norwood, Tre</t>
  </si>
  <si>
    <t>Pierre, James</t>
  </si>
  <si>
    <t>Riley, Elijah</t>
  </si>
  <si>
    <t>Echols, Brandin</t>
  </si>
  <si>
    <t>Blair III, Ronald</t>
  </si>
  <si>
    <t>Phillips, Del'Shawn</t>
  </si>
  <si>
    <t>Nasirildeen, Hamsah</t>
  </si>
  <si>
    <t>Sherwood, Jamien</t>
  </si>
  <si>
    <t>Pinnock, Jason</t>
  </si>
  <si>
    <t>Carter II, Michael</t>
  </si>
  <si>
    <t>Dunn, Isaiah</t>
  </si>
  <si>
    <t>Barmore, Christian</t>
  </si>
  <si>
    <t>Bryant, Myles</t>
  </si>
  <si>
    <t>Phillips, Jaelan</t>
  </si>
  <si>
    <t>Holland, Jevon</t>
  </si>
  <si>
    <t>Gaziano, Joe</t>
  </si>
  <si>
    <t>Fehoko, Breiden</t>
  </si>
  <si>
    <t>Niemann, Nick</t>
  </si>
  <si>
    <t>Ogbongbemiga, Amen</t>
  </si>
  <si>
    <t>Moehrig, Trevon</t>
  </si>
  <si>
    <t>Koonce, Malcolm</t>
  </si>
  <si>
    <t>Deablo, Divine</t>
  </si>
  <si>
    <t>Hobbs, Nate</t>
  </si>
  <si>
    <t>Robertson, Amik</t>
  </si>
  <si>
    <t>Bolton, Nick</t>
  </si>
  <si>
    <t>Campbell, Tyson</t>
  </si>
  <si>
    <t>Quarterman, Shaquille</t>
  </si>
  <si>
    <t>Russell, Chapelle</t>
  </si>
  <si>
    <t>Cisco, Andre</t>
  </si>
  <si>
    <t>Paye, Kwity</t>
  </si>
  <si>
    <t>Odeyingbo, Dayo</t>
  </si>
  <si>
    <t>Glasgow, Jordan</t>
  </si>
  <si>
    <t>Moore II, Kenny</t>
  </si>
  <si>
    <t>Tryon-Shoyinka, Joe</t>
  </si>
  <si>
    <t>Stuard, Grant</t>
  </si>
  <si>
    <t>Wilson, Marco</t>
  </si>
  <si>
    <t>Lawrence, Rashard</t>
  </si>
  <si>
    <t>Collins, Zaven</t>
  </si>
  <si>
    <t>Oluokun, Foyesade</t>
  </si>
  <si>
    <t>Ogundeji, Adetokunbo</t>
  </si>
  <si>
    <t>Graham, Ta'Quon</t>
  </si>
  <si>
    <t>Hall, Darren</t>
  </si>
  <si>
    <t>Grant, Richie</t>
  </si>
  <si>
    <t>Hoskins, Phil</t>
  </si>
  <si>
    <t>Nixon, Daviyon</t>
  </si>
  <si>
    <t>Taylor, Keith</t>
  </si>
  <si>
    <t>Tonga, Khyiris</t>
  </si>
  <si>
    <t>Kamara, Sam</t>
  </si>
  <si>
    <t>Crawford, Xavier</t>
  </si>
  <si>
    <t>Odighizuwa, Osa</t>
  </si>
  <si>
    <t>Parsons, Micah</t>
  </si>
  <si>
    <t>Golston, Chauncey</t>
  </si>
  <si>
    <t>Bohanna, Quinton</t>
  </si>
  <si>
    <t>Gifford, Luke</t>
  </si>
  <si>
    <t>Joseph, Kelvin</t>
  </si>
  <si>
    <t>McNeill, Alim</t>
  </si>
  <si>
    <t>Jacobs, Jerry</t>
  </si>
  <si>
    <t>Onwuzurike, Levi</t>
  </si>
  <si>
    <t>Lemonier, Jessie</t>
  </si>
  <si>
    <t>Pittman, Anthony</t>
  </si>
  <si>
    <t>Barnes, Derrick</t>
  </si>
  <si>
    <t>Melifonwu, Ifeatu</t>
  </si>
  <si>
    <t>Elliot, Jalen</t>
  </si>
  <si>
    <t>Parker, AJ</t>
  </si>
  <si>
    <t>Price, Bobby</t>
  </si>
  <si>
    <t>Stokes, Eric</t>
  </si>
  <si>
    <t>Slaton, T.J.</t>
  </si>
  <si>
    <t>Galeai, Tipa</t>
  </si>
  <si>
    <t>Garvin, Jonathan</t>
  </si>
  <si>
    <t>Rivers, Chauncey</t>
  </si>
  <si>
    <t>Hamilton, La'Darius</t>
  </si>
  <si>
    <t>Jean-Charles, Shemar</t>
  </si>
  <si>
    <t>Black, Henry</t>
  </si>
  <si>
    <t>Jones, Ernest</t>
  </si>
  <si>
    <t>Copeland, Marquise</t>
  </si>
  <si>
    <t>Brown III, Bobby</t>
  </si>
  <si>
    <t>Hoecht, Michael</t>
  </si>
  <si>
    <t>Rochell, Robert</t>
  </si>
  <si>
    <t>Willekes, Kenny</t>
  </si>
  <si>
    <t>Bynum, Camryn</t>
  </si>
  <si>
    <t>Metellus, Josh</t>
  </si>
  <si>
    <t>Werner, Pete</t>
  </si>
  <si>
    <t>Adebo, Paulson</t>
  </si>
  <si>
    <t>Turner, Payton</t>
  </si>
  <si>
    <t>Huggins, Albert</t>
  </si>
  <si>
    <t>Elliss, Kaden</t>
  </si>
  <si>
    <t>Ojulari, Azeez</t>
  </si>
  <si>
    <t>Moa, David</t>
  </si>
  <si>
    <t>Roche, Quincy</t>
  </si>
  <si>
    <t>Smith, Elerson</t>
  </si>
  <si>
    <t>Robinson, Aaron</t>
  </si>
  <si>
    <t>Williams, Jarren</t>
  </si>
  <si>
    <t>Jackson, Tarron</t>
  </si>
  <si>
    <t>Williams, Milton</t>
  </si>
  <si>
    <t>Tuipulotu, Marlon</t>
  </si>
  <si>
    <t>Johnson, Patrick</t>
  </si>
  <si>
    <t>Taylor, Davion</t>
  </si>
  <si>
    <t>Stevens, JaCoby</t>
  </si>
  <si>
    <t>Chachere, Andre</t>
  </si>
  <si>
    <t>McPhearson, Zech</t>
  </si>
  <si>
    <t>Hufanga, Talanoa</t>
  </si>
  <si>
    <t>Thomas, Ambry</t>
  </si>
  <si>
    <t>Lenoir, Deommodore</t>
  </si>
  <si>
    <t>Taylor, Darrell</t>
  </si>
  <si>
    <t>Brown, Tre</t>
  </si>
  <si>
    <t>Davis, Jamin</t>
  </si>
  <si>
    <t>Bradley-King, William</t>
  </si>
  <si>
    <t>Toney, Shaka</t>
  </si>
  <si>
    <t>Rotimi, Bunmi</t>
  </si>
  <si>
    <t>Ioannidis, Matt</t>
  </si>
  <si>
    <t>Harris, De'Jon</t>
  </si>
  <si>
    <t>Stephens, Brandon</t>
  </si>
  <si>
    <t>Oweh, Odafe</t>
  </si>
  <si>
    <t>Westry, Chris</t>
  </si>
  <si>
    <t>Stone, Geno</t>
  </si>
  <si>
    <t>Rousseau, Greg</t>
  </si>
  <si>
    <t>Basham, Boogie</t>
  </si>
  <si>
    <t>Lewis, Cam</t>
  </si>
  <si>
    <t>Johnson, Jaquan</t>
  </si>
  <si>
    <t>Sample, Cameron</t>
  </si>
  <si>
    <t>Bachie, Joe</t>
  </si>
  <si>
    <t>McDowell, Malik</t>
  </si>
  <si>
    <t>Newsome II, Greg</t>
  </si>
  <si>
    <t>Togiai, Tommy</t>
  </si>
  <si>
    <t>Phillips, Jacob</t>
  </si>
  <si>
    <t>Delpit, Grant</t>
  </si>
  <si>
    <t>Browning, Baron</t>
  </si>
  <si>
    <t>Surtain II, Pat</t>
  </si>
  <si>
    <t>Cooper, Jonathon</t>
  </si>
  <si>
    <t>Strnad, Justin</t>
  </si>
  <si>
    <t>Griffith, Jonas</t>
  </si>
  <si>
    <t>Sterns, Caden</t>
  </si>
  <si>
    <t>Lopez, Roy</t>
  </si>
  <si>
    <t>King II, Desmond</t>
  </si>
  <si>
    <t>Dwumfour, Michael</t>
  </si>
  <si>
    <t>Wallow, Garret</t>
  </si>
  <si>
    <t>Owens, Jonathan</t>
  </si>
  <si>
    <t>Henry, Marcus</t>
  </si>
  <si>
    <t>Wesley, Antoine</t>
  </si>
  <si>
    <t>Moore, Rondale</t>
  </si>
  <si>
    <t>Benjamin, Eno</t>
  </si>
  <si>
    <t>Pitts, Kyle</t>
  </si>
  <si>
    <t>Mayfield, Jalen</t>
  </si>
  <si>
    <t>Dalman, Drew</t>
  </si>
  <si>
    <t>Ollison, Qadree</t>
  </si>
  <si>
    <t>Erving, Cam</t>
  </si>
  <si>
    <t>Hubbard, Chuba</t>
  </si>
  <si>
    <t>Tremble, Tommy</t>
  </si>
  <si>
    <t>Christensen, Brady</t>
  </si>
  <si>
    <t>Brown, Deonte</t>
  </si>
  <si>
    <t>Tecklenburg, Sam</t>
  </si>
  <si>
    <t>Smith, Shi</t>
  </si>
  <si>
    <t>Borom, Larry</t>
  </si>
  <si>
    <t>Jenkins, Teven</t>
  </si>
  <si>
    <t>Simmons, Lachavious</t>
  </si>
  <si>
    <t>Herbert, Khalil</t>
  </si>
  <si>
    <t>Farniok, Matt</t>
  </si>
  <si>
    <t>Turner, Malik</t>
  </si>
  <si>
    <t>Sewell, Penei</t>
  </si>
  <si>
    <t>Wright, Brock</t>
  </si>
  <si>
    <t>Kraemer, Tommy</t>
  </si>
  <si>
    <t>McCollum, Ryan</t>
  </si>
  <si>
    <t>Hodge, KhaDarel</t>
  </si>
  <si>
    <t>Reynolds, Craig</t>
  </si>
  <si>
    <t>Newman, Royce</t>
  </si>
  <si>
    <t>Runyan Jr, Jon</t>
  </si>
  <si>
    <t>Deguara, Josiah</t>
  </si>
  <si>
    <t>Braden, Ben</t>
  </si>
  <si>
    <t>Hanson, Jake</t>
  </si>
  <si>
    <t>Myers, Josh</t>
  </si>
  <si>
    <t>Taylor, Patrick</t>
  </si>
  <si>
    <t>Henderson Jr, Darrell</t>
  </si>
  <si>
    <t>Blanton, Kendall</t>
  </si>
  <si>
    <t>Hopkins, Brycen</t>
  </si>
  <si>
    <t>Jackson, AJ</t>
  </si>
  <si>
    <t>Skowronek, Ben</t>
  </si>
  <si>
    <t>Darrisaw, Christian</t>
  </si>
  <si>
    <t>Herndon, Chris</t>
  </si>
  <si>
    <t>Brandel, Blake</t>
  </si>
  <si>
    <t>Smith-Marsette, Ihmir</t>
  </si>
  <si>
    <t>Nwangwu, Kene</t>
  </si>
  <si>
    <t>Throckmorton, Calvin</t>
  </si>
  <si>
    <t>Johnson, Juwan</t>
  </si>
  <si>
    <t>Young, Landon</t>
  </si>
  <si>
    <t>Humphrey, Lil'Jordan</t>
  </si>
  <si>
    <t>Kelly, Derrick</t>
  </si>
  <si>
    <t>Toney, Kadarius</t>
  </si>
  <si>
    <t>Dickerson, Landon</t>
  </si>
  <si>
    <t>Smith, DeVonta</t>
  </si>
  <si>
    <t>Stoll, Jack</t>
  </si>
  <si>
    <t>Jackson, Tyree</t>
  </si>
  <si>
    <t>Awosika, Kayode</t>
  </si>
  <si>
    <t>Gainwell, Kenneth</t>
  </si>
  <si>
    <t>Mitchell, Elijah</t>
  </si>
  <si>
    <t>Woerner, Charlie</t>
  </si>
  <si>
    <t>Moore, Jaylon</t>
  </si>
  <si>
    <t>Banks, Aaron</t>
  </si>
  <si>
    <t>Jennings, Jauan</t>
  </si>
  <si>
    <t>Sermon, Trey</t>
  </si>
  <si>
    <t>Parkinson, Colby</t>
  </si>
  <si>
    <t>Forsythe, Stone</t>
  </si>
  <si>
    <t>Curhan, Jake</t>
  </si>
  <si>
    <t>Haynes, Phil</t>
  </si>
  <si>
    <t>Eskridge, Dee</t>
  </si>
  <si>
    <t>Leverett, Nick</t>
  </si>
  <si>
    <t>Hainsey, Robert</t>
  </si>
  <si>
    <t>Bates, John</t>
  </si>
  <si>
    <t>Cosmi, Sam</t>
  </si>
  <si>
    <t>Toth, Jon</t>
  </si>
  <si>
    <t>Brown, Dyami</t>
  </si>
  <si>
    <t>Patterson, Jaret</t>
  </si>
  <si>
    <t>Oliver, Josh</t>
  </si>
  <si>
    <t>Jones-Smith, Jaryd</t>
  </si>
  <si>
    <t>Cleveland, Ben</t>
  </si>
  <si>
    <t>Bateman, Rashod</t>
  </si>
  <si>
    <t>Williams, Ty'son</t>
  </si>
  <si>
    <t>Brown, Spencer</t>
  </si>
  <si>
    <t>Sweeney, Tommy</t>
  </si>
  <si>
    <t>Doyle, Tommy</t>
  </si>
  <si>
    <t>Gilliam, Reggie</t>
  </si>
  <si>
    <t>Wilcox, Mitchell</t>
  </si>
  <si>
    <t>Smith, D'Ante</t>
  </si>
  <si>
    <t>Carman, Jackson</t>
  </si>
  <si>
    <t>Hill, Trey</t>
  </si>
  <si>
    <t>Evans, Chris</t>
  </si>
  <si>
    <t>Williams, Trayveon</t>
  </si>
  <si>
    <t>Hance, Blake</t>
  </si>
  <si>
    <t>Dunn, Michael</t>
  </si>
  <si>
    <t>Felton, Demetric</t>
  </si>
  <si>
    <t>Meinerz, Quinn</t>
  </si>
  <si>
    <t>Bailey, Quinn</t>
  </si>
  <si>
    <t>Hinton, Kendall</t>
  </si>
  <si>
    <t>Crockett, Damarea</t>
  </si>
  <si>
    <t>Williams, Javonte</t>
  </si>
  <si>
    <t>Heck, Charlie</t>
  </si>
  <si>
    <t>Jordan, Brevin</t>
  </si>
  <si>
    <t>Morrissey, Jimmy</t>
  </si>
  <si>
    <t>Collins, Nico</t>
  </si>
  <si>
    <t>Granson, Kylen</t>
  </si>
  <si>
    <t>Fries, Will</t>
  </si>
  <si>
    <t>Little, Walker</t>
  </si>
  <si>
    <t>McDermott, KC</t>
  </si>
  <si>
    <t>Wallace-Simms, Tre'Vour</t>
  </si>
  <si>
    <t>Smith, Trey</t>
  </si>
  <si>
    <t>Humphrey, Creed</t>
  </si>
  <si>
    <t>Niang, Lucas</t>
  </si>
  <si>
    <t>Gore, Derrick</t>
  </si>
  <si>
    <t>Leatherwood, Alex</t>
  </si>
  <si>
    <t>Edwards, Bryan</t>
  </si>
  <si>
    <t>Barton, Jackson</t>
  </si>
  <si>
    <t>Ruggs, Henry</t>
  </si>
  <si>
    <t>Slater, Rashawn</t>
  </si>
  <si>
    <t>Jaimes, Brenden</t>
  </si>
  <si>
    <t>Palmer, Josh</t>
  </si>
  <si>
    <t>Eichenberg, Liam</t>
  </si>
  <si>
    <t>Jones, Robert</t>
  </si>
  <si>
    <t>Cajuste, Yodny</t>
  </si>
  <si>
    <t>Stevenson, Rhamondre</t>
  </si>
  <si>
    <t>Vera-Tucker, Alijah</t>
  </si>
  <si>
    <t>Moore, Elijah</t>
  </si>
  <si>
    <t>Carter, Michael</t>
  </si>
  <si>
    <t>Williams, Isaiah</t>
  </si>
  <si>
    <t>Green, Kendrick</t>
  </si>
  <si>
    <t>Moore, Dan</t>
  </si>
  <si>
    <t>Freiermuth, Pat</t>
  </si>
  <si>
    <t>Harris, Najee</t>
  </si>
  <si>
    <t>Leglue, John</t>
  </si>
  <si>
    <t>Westbrook-Ikhin, Nick</t>
  </si>
  <si>
    <t>Radunz, Dillon</t>
  </si>
  <si>
    <t>Johnson, John III</t>
  </si>
  <si>
    <t>Williams, Jonah +</t>
  </si>
  <si>
    <t>Allen, Josh ++</t>
  </si>
  <si>
    <t>Fuller, Kyle +</t>
  </si>
  <si>
    <t>Dimukeje, Victor</t>
  </si>
  <si>
    <t>Gowan, Tay</t>
  </si>
  <si>
    <t>Wiggins, James</t>
  </si>
  <si>
    <t>Menet, Michal</t>
  </si>
  <si>
    <t>Williams, Avery</t>
  </si>
  <si>
    <t>Darby, Frank</t>
  </si>
  <si>
    <t>Wallace, Tylan</t>
  </si>
  <si>
    <t>Wade, Shaun</t>
  </si>
  <si>
    <t>Hayes, Daelin</t>
  </si>
  <si>
    <t>Mason, Ben</t>
  </si>
  <si>
    <t>Rousseau, Gregory</t>
  </si>
  <si>
    <t>Stevenson, Marquez</t>
  </si>
  <si>
    <t>Hamlin, Damar</t>
  </si>
  <si>
    <t>Wildgoose, Rachad</t>
  </si>
  <si>
    <t>Anderson, Jack</t>
  </si>
  <si>
    <t>Horn, Jaycee</t>
  </si>
  <si>
    <t>Fletcher, Thomas</t>
  </si>
  <si>
    <t>Fields, Justin</t>
  </si>
  <si>
    <t>Newsome, Dazz</t>
  </si>
  <si>
    <t>Graham, Thomas</t>
  </si>
  <si>
    <t>Chase, Ja'Marr</t>
  </si>
  <si>
    <t>Ossai, Joseph</t>
  </si>
  <si>
    <t>Shelvin, Tyler</t>
  </si>
  <si>
    <t>McPherson, Evan</t>
  </si>
  <si>
    <t>Hubert, Wyatt</t>
  </si>
  <si>
    <t>Schwartz, Anthony</t>
  </si>
  <si>
    <t>Fields, Tony</t>
  </si>
  <si>
    <t>LeCounte, Richard</t>
  </si>
  <si>
    <t>21/1(16)</t>
  </si>
  <si>
    <t>21/1(4)</t>
  </si>
  <si>
    <t>21/1(27)</t>
  </si>
  <si>
    <t>21/1(31)</t>
  </si>
  <si>
    <t>21/1(30)</t>
  </si>
  <si>
    <t>21/1(8)</t>
  </si>
  <si>
    <t>21/1(11)</t>
  </si>
  <si>
    <t>21/1(5)</t>
  </si>
  <si>
    <t>21/1(26)</t>
  </si>
  <si>
    <t>Birthdays</t>
  </si>
  <si>
    <t>=</t>
  </si>
  <si>
    <t>Profootball Reference - Team Roster Pages  - sort by years</t>
  </si>
  <si>
    <t>&lt;.&gt; Player</t>
  </si>
  <si>
    <t>Jr.</t>
  </si>
  <si>
    <t>II and III</t>
  </si>
  <si>
    <t>21/1(12)</t>
  </si>
  <si>
    <t>Wright, Nahshon</t>
  </si>
  <si>
    <t>Cox, Jabril</t>
  </si>
  <si>
    <t>Ball, Josh</t>
  </si>
  <si>
    <t>Fehoko, Simi</t>
  </si>
  <si>
    <t>Mukuamu, Israel</t>
  </si>
  <si>
    <t>21/1(9)</t>
  </si>
  <si>
    <t>Johnson, Jamar</t>
  </si>
  <si>
    <t>Williams, Seth</t>
  </si>
  <si>
    <t>Spencer, Marquiss</t>
  </si>
  <si>
    <t>21/1(7)</t>
  </si>
  <si>
    <t>Jefferson, Jermar</t>
  </si>
  <si>
    <t>21/1(29)</t>
  </si>
  <si>
    <t>Rodgers, Amari</t>
  </si>
  <si>
    <t>Slaton, Tedarrell</t>
  </si>
  <si>
    <t>McDuffie, Isaiah</t>
  </si>
  <si>
    <t>Hill, Kylin</t>
  </si>
  <si>
    <t>Mills, Davis</t>
  </si>
  <si>
    <t>21/1(21)</t>
  </si>
  <si>
    <t>Davis, Shawn</t>
  </si>
  <si>
    <t>Ehlinger, Sam</t>
  </si>
  <si>
    <t>Strachan, Mike</t>
  </si>
  <si>
    <t>Lawrence, Trevor</t>
  </si>
  <si>
    <t>21/1(1)</t>
  </si>
  <si>
    <t>Etienne, Travis</t>
  </si>
  <si>
    <t>21/1(25)</t>
  </si>
  <si>
    <t>Tufele, Jay</t>
  </si>
  <si>
    <t>Smith, Jordan</t>
  </si>
  <si>
    <t>Farrell, Luke</t>
  </si>
  <si>
    <t>Camp, Jalen</t>
  </si>
  <si>
    <t>Kaindoh, Joshua</t>
  </si>
  <si>
    <t>Gray, Noah</t>
  </si>
  <si>
    <t>Powell, Cornell</t>
  </si>
  <si>
    <t>21/1(13)</t>
  </si>
  <si>
    <t>Samuel Jr, Asante</t>
  </si>
  <si>
    <t>McKitty, Tre'</t>
  </si>
  <si>
    <t>Rumph, Chris</t>
  </si>
  <si>
    <t>Rountree, Larry</t>
  </si>
  <si>
    <t>Webb, Mark</t>
  </si>
  <si>
    <t>Atwell, Tutu</t>
  </si>
  <si>
    <t>Harris, Jacob</t>
  </si>
  <si>
    <t>Brown IV, Earnest</t>
  </si>
  <si>
    <t>Funk, Jake</t>
  </si>
  <si>
    <t>Garrett, Chris</t>
  </si>
  <si>
    <t>21/1(17)</t>
  </si>
  <si>
    <t>Gillespie, Tyree</t>
  </si>
  <si>
    <t>Waddle, Jaylen</t>
  </si>
  <si>
    <t>21/1(6)</t>
  </si>
  <si>
    <t>21/1(18)</t>
  </si>
  <si>
    <t>Long, Hunter</t>
  </si>
  <si>
    <t>Coleman, Larnel</t>
  </si>
  <si>
    <t>Doaks, Gerrid</t>
  </si>
  <si>
    <t>21/1(23)</t>
  </si>
  <si>
    <t>Mond, Kellen</t>
  </si>
  <si>
    <t>Surratt, Chazz</t>
  </si>
  <si>
    <t>Davis, Wyatt</t>
  </si>
  <si>
    <t>Jones II, Patrick</t>
  </si>
  <si>
    <t>Robinson, Janarius</t>
  </si>
  <si>
    <t>Davidson, Zach</t>
  </si>
  <si>
    <t>Twyman, Jaylen</t>
  </si>
  <si>
    <t>21/1(28)</t>
  </si>
  <si>
    <t>Book, Ian</t>
  </si>
  <si>
    <t>Baker, Kawaan</t>
  </si>
  <si>
    <t>Jones, Mac</t>
  </si>
  <si>
    <t>21/1(15)</t>
  </si>
  <si>
    <t>Perkins, Ronnie</t>
  </si>
  <si>
    <t>McGrone, Cameron</t>
  </si>
  <si>
    <t>Bledsoe, Joshuah</t>
  </si>
  <si>
    <t>Sherman, William</t>
  </si>
  <si>
    <t>Nixon, Tre</t>
  </si>
  <si>
    <t>21/1(20)</t>
  </si>
  <si>
    <t>Brightwell, Gary</t>
  </si>
  <si>
    <t>Williams, Rodarius</t>
  </si>
  <si>
    <t>Wilson, Zach</t>
  </si>
  <si>
    <t>21/1(2)</t>
  </si>
  <si>
    <t>21/1(14)</t>
  </si>
  <si>
    <t>Marshall, Jonathan</t>
  </si>
  <si>
    <t>21/1(10)</t>
  </si>
  <si>
    <t>21/1(24)</t>
  </si>
  <si>
    <t>Johnson, Buddy</t>
  </si>
  <si>
    <t>Eskridge, D'Wayne</t>
  </si>
  <si>
    <t>Lance, Trey</t>
  </si>
  <si>
    <t>21/1(3)</t>
  </si>
  <si>
    <t>21/1(32)</t>
  </si>
  <si>
    <t>Trask, Kyle</t>
  </si>
  <si>
    <t>Darden, Jaelon</t>
  </si>
  <si>
    <t>Britt, K.J.</t>
  </si>
  <si>
    <t>Wilcox, Chris</t>
  </si>
  <si>
    <t>Farley, Caleb</t>
  </si>
  <si>
    <t>21/1(22)</t>
  </si>
  <si>
    <t>Fitzpatrick, Dez</t>
  </si>
  <si>
    <t>Weaver, Rashad</t>
  </si>
  <si>
    <t>McMath, Racey</t>
  </si>
  <si>
    <t>Breeze, Brady</t>
  </si>
  <si>
    <t>21/1(19)</t>
  </si>
  <si>
    <t>St-Juste, Benjamin</t>
  </si>
  <si>
    <t>Forrest, Darrick</t>
  </si>
  <si>
    <t>Cheeseman, Camaron</t>
  </si>
  <si>
    <t>Milne, Dax</t>
  </si>
  <si>
    <t>Bithday</t>
  </si>
  <si>
    <t>Toldeo</t>
  </si>
  <si>
    <t>Cave Creek gets TE-Rob Gronkowski Tokyo's 1st round pick next year  Tokyo gets: Cave Creek's 2nd round pick (2.2) Toledo's 2nd round pick (2.23) Cave Creek's 5th round pick (5.1)</t>
  </si>
  <si>
    <t>21/FA</t>
  </si>
  <si>
    <t>Fowler Jr, Dante</t>
  </si>
  <si>
    <t>Huntley, Tyler</t>
  </si>
  <si>
    <t>Love, Jordan</t>
  </si>
  <si>
    <t>Fromm, Jake</t>
  </si>
  <si>
    <t>White, Mike</t>
  </si>
  <si>
    <t>Eason, Jacob</t>
  </si>
  <si>
    <t>St. Brown, Amon-Ra</t>
  </si>
  <si>
    <t>Watkins, Quez</t>
  </si>
  <si>
    <t>YAC</t>
  </si>
  <si>
    <t>Simmons, Isaiah</t>
  </si>
  <si>
    <t>Johnson III, John</t>
  </si>
  <si>
    <t>McLaughlin, Chase</t>
  </si>
  <si>
    <t>Patterson, Riley</t>
  </si>
  <si>
    <t>Wright, Matthew</t>
  </si>
  <si>
    <t>Gillikin, Blake</t>
  </si>
  <si>
    <t>Siposs, Arryn</t>
  </si>
  <si>
    <t>Igwebuike, Godwin</t>
  </si>
  <si>
    <t>Board, C.J.</t>
  </si>
  <si>
    <t>Hasty, JaMycal</t>
  </si>
  <si>
    <t>Hudson III, James</t>
  </si>
  <si>
    <t>Corderrel Patterson</t>
  </si>
  <si>
    <t>Marshall Jr, Terrace</t>
  </si>
  <si>
    <t>JC Tretter</t>
  </si>
  <si>
    <t>22/7</t>
  </si>
  <si>
    <t>16/1</t>
  </si>
  <si>
    <t>1//20</t>
  </si>
  <si>
    <t>Dracut trades SS 56 Adrian Amos to Seattle for OLB 44-0 Mack Wilson, SEA 7.22 in 2022 and SEA 7th in 2023</t>
  </si>
  <si>
    <t>Dracut trades draft pick DRA 4.23 in 2022 to Las Vegas for OLB 45-0 Zaire Franklin.</t>
  </si>
  <si>
    <t>Dracut trades DE Yannick Ngakoue 0-12*1 to Independence for OT Billy Turner 4-5 and IND 6th round pick in 2022</t>
  </si>
  <si>
    <t>Ferdon trades 2023 #1 to Beach city for Jamel dean and beach #5 2023</t>
  </si>
  <si>
    <t>ferdon trades Terry mclaurin to Virginia for Virginia 2023 #1</t>
  </si>
  <si>
    <t>Independence trades OC David Andrews to Jersey for SS Von Bell</t>
  </si>
  <si>
    <t xml:space="preserve">Ferdon trades Boulder #1  4.6 and 7.24 to Vegas for Marcus A Williams S </t>
  </si>
  <si>
    <t>Tempe Trades 2022 #3 to Vegas for Kyzir White</t>
  </si>
  <si>
    <t>Jones, Chris &amp;</t>
  </si>
  <si>
    <t>Thomas, Michael &amp;</t>
  </si>
  <si>
    <t>McGovern, Connor &amp;</t>
  </si>
  <si>
    <t>Connor McGovern</t>
  </si>
  <si>
    <t>William Jackson III</t>
  </si>
  <si>
    <t>Tokyo trades 2022 #3 to Beach City for Grover Stewart</t>
  </si>
  <si>
    <t>Tempe trades C Rodney Hudson to Cave Creek for CB Mike Hughes</t>
  </si>
  <si>
    <t xml:space="preserve">Westland trades 2023 #5 to Toronto for Shaq lawson </t>
  </si>
  <si>
    <t>Dracut trades 2023 #4 to Toledo for Zach Ertz</t>
  </si>
  <si>
    <t>Ferdon Trades 2022 Jersey #2, Leighton Vander Esch Wixom 2022 #6 to London for James Connor</t>
  </si>
  <si>
    <t>Beach City sends Josh Sweat and 2022 #5 to Jersey for 2023 #1 , Shy Tuttle, Ed Oliver</t>
  </si>
  <si>
    <t xml:space="preserve">Toledo sends  Miles Sanders, Boston Scott, Jonah Jackson, Maleik Collins, Emmanual Ogbah, Shaq Thompson, KJ Wright, DJ Reed, Taylor Decker From Cave Creek  Davon Godchaux, Lucas Patrick, CJ Mosely, Andrew Wylie, Genard Avery , VIrginia #1 2022 ,Cave #1 2022, Cave #2 2022,  Birmingham #3 2022, Cave #8 2022, Cave #4 2022, </t>
  </si>
  <si>
    <t>Boulder sends 2022 #3 2023 #3 to Tempe for Teddy Bridgewater</t>
  </si>
  <si>
    <t>Tempe sends 2023 #4 to Delta for Janoris Jenkins</t>
  </si>
  <si>
    <t>Westland sends 2023 #4 &amp; Mark Ingrahm to Birmingham for Devonta Freeman</t>
  </si>
  <si>
    <t>WES</t>
  </si>
  <si>
    <t>Westland</t>
  </si>
  <si>
    <t xml:space="preserve">Ferdon sends 2023 #4 to Toronto for T Heinicke </t>
  </si>
  <si>
    <t>Ferdon sends Casey Hayward, 2023 #5 and David Johnson to Westland for 2022 #2 and Boulder #6</t>
  </si>
  <si>
    <t>2021 Card Set</t>
  </si>
  <si>
    <t>Was Omaha</t>
  </si>
  <si>
    <t>John Wright</t>
  </si>
  <si>
    <t>jcbbwright@gmail.com</t>
  </si>
  <si>
    <t>Was Escondido</t>
  </si>
  <si>
    <t>DAY</t>
  </si>
  <si>
    <t>Dayton</t>
  </si>
  <si>
    <t>Dragons</t>
  </si>
  <si>
    <t>Beach trades Rock ya Sin to Toronto for Toronto #2 and Toronto #5</t>
  </si>
  <si>
    <t>Beach City trades David Long to Boulder for Boulder 4th</t>
  </si>
  <si>
    <t>London sends 2022 #1 to Toledo for Deforest Buckner</t>
  </si>
  <si>
    <t>Beach City sends Ferdon #1 in 2023 and Jersey #1 in 2023 and 2022 #4 to Ferdon for Ferdon #1 2022</t>
  </si>
  <si>
    <t>Toledo Sends Deandre Hopkins to Tempe for 2023 #2</t>
  </si>
  <si>
    <t>Cave,</t>
  </si>
  <si>
    <t>Beach City sends Zach martin and 2022 #2  to Tempe for Temp #1 and #5</t>
  </si>
  <si>
    <t>Acme trades 2022 #6.9 to Delta for LCB Joe Haden</t>
  </si>
  <si>
    <t>Ferdon sends 2023 #3 and Beach #5 to Toledo for CJ Mosley</t>
  </si>
  <si>
    <t>Vegas sends 3.17, 4.23 and 2023 4th to Brendan for pick 2.14</t>
  </si>
  <si>
    <t>Westland sends 2023 3rd and 8th to Toledo for Donta Hightower and Davon Godchaux</t>
  </si>
  <si>
    <t>Ferdon Trades Anthony Barr to Tempe for 2023 #3</t>
  </si>
  <si>
    <t>Toronto trades DE Michael Brockers to Tempe for DT Carlos Watkins.</t>
  </si>
  <si>
    <t>Ferdon Trades Justin Britt to Birmingham for 2023 #8</t>
  </si>
  <si>
    <t>Ferdon sends Birmingham #4 to Independence for Brandon Williams</t>
  </si>
  <si>
    <t>Ferdon Sends Damien Lewis to Cave Creek for 2022 #3.19</t>
  </si>
  <si>
    <t>Toledo sends Alex Anzelone 2023 #5  to Tokyo for Marquez Callaway, Rex Burkhead</t>
  </si>
  <si>
    <t>Birmingham sends its 22 second round pick and it's 23 second and fourth round picks next year for Jimmy G and Shaq Mason</t>
  </si>
  <si>
    <t>riverdoeg17@gmail.com</t>
  </si>
  <si>
    <t>Ferdon Fighting Otters</t>
  </si>
  <si>
    <t>shurrager@msn.com</t>
  </si>
  <si>
    <t>Richard Shurrager</t>
  </si>
  <si>
    <t>ROS</t>
  </si>
  <si>
    <t>Ferdon sends Matt Paradis to Vero for 2023 #4</t>
  </si>
  <si>
    <t>Rosarito</t>
  </si>
  <si>
    <t>Nixed</t>
  </si>
  <si>
    <t>Michael Schofield</t>
  </si>
  <si>
    <t>Garrett Bolles </t>
  </si>
  <si>
    <t>Foyesade Oluokun</t>
  </si>
  <si>
    <t>Andrwe Van Ginkle</t>
  </si>
  <si>
    <t>Roy Robertson-Harrison</t>
  </si>
  <si>
    <t>Desmond King</t>
  </si>
  <si>
    <t>Ryan Griffen</t>
  </si>
  <si>
    <t>Beach sends Birmingham #2 2023 and Chase Claypool to Cave for Tokyo 2022 #1</t>
  </si>
  <si>
    <t>Independence trades 1.11,  4.2 and next years 3rd rd to Beach City for 1.8.</t>
  </si>
  <si>
    <t>Ferdon trades: 1.15 &amp; 3.8 to Acme for 1.9.</t>
  </si>
  <si>
    <t>Tempe trades OG Laken Tomlinson to London for OT Joe Noteboom</t>
  </si>
  <si>
    <t>Ferdon send jersey 1 in 2023 and Tempe 3 I. 2023 for 1.12 </t>
  </si>
  <si>
    <t>Vero trades pick 1.16 to Las Vegas in exchange for D'Andre Swift and Jon Runyan</t>
  </si>
  <si>
    <t>21//1.2</t>
  </si>
  <si>
    <t>21/1.1</t>
  </si>
  <si>
    <t>Dracut trades their 1st and 5th in 2023 to Toledo for 1.17 in 2022 draft.</t>
  </si>
  <si>
    <t>Dracut trades 1.23 in 2022 to Vero for 4.16, 5.16 in 2022, and VER #1 in 2023. </t>
  </si>
  <si>
    <t>Smith, Devonta</t>
  </si>
  <si>
    <t>Ferdon sends 1.24 (wixom) to Dayton for Dayton 2nd rd pick 2023 my 3rd 2022 ,3rd 2023 and my 4th in 2022 </t>
  </si>
  <si>
    <t>Ferdon Sends 2022 #5 and 2023 Birmingham #8 for Marquez Callaway</t>
  </si>
  <si>
    <t xml:space="preserve">Ferdon Moves 2.6 and their 2023 #2 to Birmingham for their 2023 #1 and #3 </t>
  </si>
  <si>
    <t>Toledo sends 1.19 Cave to Westland for a first in 2023 and 5th2022</t>
  </si>
  <si>
    <t>Ferdon moves 2.24(wixom) and 2022 #4 to Vero for 2022 #2</t>
  </si>
  <si>
    <t>22/3</t>
  </si>
  <si>
    <t>Toledo sends 3.1 to Beach for Beach 2023 3rd and Independence's 2023 3rd round pick</t>
  </si>
  <si>
    <t>22/2</t>
  </si>
  <si>
    <t>22/4</t>
  </si>
  <si>
    <t>Mcpherson, Evan</t>
  </si>
  <si>
    <t>Toledo sends Taylor Morton, 5.24 and 2023 7th rounder to Dracut for 3.23</t>
  </si>
  <si>
    <t>Ferdon trades Henry Ruggs to Westland for Raheem Moestert and 2023 #7</t>
  </si>
  <si>
    <t>Ferdon trades Jersey #4 to Rosarito for Henry Ruggs and 2023 #7</t>
  </si>
  <si>
    <t>LAS VEGAS TRADES 5.17 AND NEXT YEAR 5TH FOR PICK 4.19</t>
  </si>
  <si>
    <t>vegas sends 2.17 and, 4.17 to red asses for chris godwin</t>
  </si>
  <si>
    <t>22/5</t>
  </si>
  <si>
    <t>Birmingham trades it’s 2023 4th round pick (acquired from Westland) to Cave for 5.19 2022.</t>
  </si>
  <si>
    <t>Tempe sends WR/LP  Dede Westbrook to Cave Creek for their 10th pick in this years draft.</t>
  </si>
  <si>
    <t>oronto trades CB William Jackson III to Ann Arbor for their 2023 #3 Pick</t>
  </si>
  <si>
    <t>Independence trades next year 4th rd to Delta for DB Grant Delpit Cle</t>
  </si>
  <si>
    <t>Jersey sends 5.18 &amp; 10.18 to red azz for next years rnd 4</t>
  </si>
  <si>
    <t>Graham, Ta'quon</t>
  </si>
  <si>
    <t>22/6</t>
  </si>
  <si>
    <t xml:space="preserve">Deguara, Josiah </t>
  </si>
  <si>
    <t>Chandler send 6.14 &amp; 9.21 to Vegas for DE Dean Lowry</t>
  </si>
  <si>
    <t>Vegas sends C Dan Feeney to beach city for pick 6.13</t>
  </si>
  <si>
    <t>Dracut trades Osa Odighizuwa to Las Vegas for 6.13 in 2022 and LV #6 in 2023</t>
  </si>
  <si>
    <t>Moore Jr, Dan</t>
  </si>
  <si>
    <t>Tokyo trades 6.18 to Rosario Beach for Rosarito's 6th next year</t>
  </si>
  <si>
    <t>Dracut trades 6.23 in 2022 to Ferdon for FER #6 and #8 in 2023. </t>
  </si>
  <si>
    <t>Ferdon move their 7 and 9 this year to Westland for 2023 #6</t>
  </si>
  <si>
    <t>Independence trades MLB Germaine Pratt to Toronto for OG Aaron Brewer</t>
  </si>
  <si>
    <t>Dracut trades 7.23 in 2022 to Tempe for TEM #6 in 2023</t>
  </si>
  <si>
    <t>Indy and Ann Arbor has made a trade.  6 and 10 from Delta for his 6 this year</t>
  </si>
  <si>
    <t>Jones, Daquan</t>
  </si>
  <si>
    <t>22/8</t>
  </si>
  <si>
    <t>Cleveland, ben</t>
  </si>
  <si>
    <t>Chandler trades 8th rounder in 2023 for TE Lee Smith with Tokyo</t>
  </si>
  <si>
    <t>TOKYO trades their 8th round pick next year to Tempe for Tempe's 9th round pick this year, 9.6</t>
  </si>
  <si>
    <t>Toledo sends their 2023 8th round pick to Beach for pick 9.12</t>
  </si>
  <si>
    <t>22/9</t>
  </si>
  <si>
    <t>Pass</t>
  </si>
  <si>
    <t>22/10</t>
  </si>
  <si>
    <t>Pruitt, Mycole</t>
  </si>
  <si>
    <t>21/11</t>
  </si>
  <si>
    <t>Tokyo sends 2023 #10 to Rosarito for 2022 #10</t>
  </si>
  <si>
    <t>Vegas send next years 10th to beach city for pick 10.11</t>
  </si>
  <si>
    <t>LG Draft</t>
  </si>
  <si>
    <t>Def-Prim</t>
  </si>
  <si>
    <t>Def-Sec</t>
  </si>
  <si>
    <t>PR*</t>
  </si>
  <si>
    <t>Run</t>
  </si>
  <si>
    <t>Run-Sec</t>
  </si>
  <si>
    <t xml:space="preserve">Vero trades CB-J.C. Jackson to Ferdon for CB-L'Jarius Sneed and Vero's 2023 4th round pick back </t>
  </si>
  <si>
    <t>Vero trades DT-Al Woods to Cave Creek for DT-Maliek Collins and Cave Creek's 2nd round pick in 2023</t>
  </si>
  <si>
    <t>Tokyo trades it's 2023 2nd and 2023 5th round picks to Dayton for HB-Kareem Hunt (Tokyo drops LB-Demetrius Flannigan-Fowles)</t>
  </si>
  <si>
    <t>Ferdon trades 2023 Dayton #2 and DE-Mike Danna to Rosarito Beach for DB-Tavierre Thomas and 2023 Rosarito Beach #3</t>
  </si>
  <si>
    <t>Dracut trades Isaiah McKenzie and 2023 Dracut #6 to Birmingham for Jakeem Grant</t>
  </si>
  <si>
    <t>Beach City trades Ian Book and 2023 Beach City #8 to Birmingham for QB Cam Newton</t>
  </si>
  <si>
    <t>Ridder, Desmond</t>
  </si>
  <si>
    <t>Thompson, Skylar</t>
  </si>
  <si>
    <t>Pickett, Kenny</t>
  </si>
  <si>
    <t>Purdy, Brock</t>
  </si>
  <si>
    <t>Zappe, Bailey</t>
  </si>
  <si>
    <t>Willis, Malik</t>
  </si>
  <si>
    <t>Perkins, Bryce</t>
  </si>
  <si>
    <t>Howell, Sam</t>
  </si>
  <si>
    <t>Ford, Jerome</t>
  </si>
  <si>
    <t>Ebner, Trestan</t>
  </si>
  <si>
    <t>Conner, Snoop</t>
  </si>
  <si>
    <t>Ingram, Keaontay</t>
  </si>
  <si>
    <t>Harris, Kevin</t>
  </si>
  <si>
    <t>Knight, Zonovan</t>
  </si>
  <si>
    <t>Haskins, Hassan</t>
  </si>
  <si>
    <t>White, Rachaad</t>
  </si>
  <si>
    <t>Williams, Kyren</t>
  </si>
  <si>
    <t>Pierce, Dameon</t>
  </si>
  <si>
    <t>Blackshear, Raheem</t>
  </si>
  <si>
    <t>Walker III, Kenneth</t>
  </si>
  <si>
    <t>Davis, Malik</t>
  </si>
  <si>
    <t>Warren, Jaylen</t>
  </si>
  <si>
    <t>Pacheco, Isiah</t>
  </si>
  <si>
    <t>Huntley, Caleb</t>
  </si>
  <si>
    <t>Mason, Jordan</t>
  </si>
  <si>
    <t>Allgeier, Tyler</t>
  </si>
  <si>
    <t>Cook, James</t>
  </si>
  <si>
    <t>Hall, Breece</t>
  </si>
  <si>
    <t>White, Zamir</t>
  </si>
  <si>
    <t>Bell, David</t>
  </si>
  <si>
    <t>Moore, Skyy</t>
  </si>
  <si>
    <t>Shakir, Khalil</t>
  </si>
  <si>
    <t>Thornton, Tyquan</t>
  </si>
  <si>
    <t>Toure, Samori</t>
  </si>
  <si>
    <t>Irwin, Trenton</t>
  </si>
  <si>
    <t>Nailor, Jalen</t>
  </si>
  <si>
    <t>Robinson, Wan'Dale</t>
  </si>
  <si>
    <t>Doubs, Romeo</t>
  </si>
  <si>
    <t>Hodgins, Isaiah</t>
  </si>
  <si>
    <t>Dortch, Greg</t>
  </si>
  <si>
    <t>Pierce, Alec</t>
  </si>
  <si>
    <t>Burks, Treylon</t>
  </si>
  <si>
    <t>Dotson, Jahan</t>
  </si>
  <si>
    <t>Chark, DJ</t>
  </si>
  <si>
    <t>Shaheed, Rashid</t>
  </si>
  <si>
    <t>Watson, Christian</t>
  </si>
  <si>
    <t>London, Drake</t>
  </si>
  <si>
    <t>Pickens, George</t>
  </si>
  <si>
    <t>Wilson, Garrett</t>
  </si>
  <si>
    <t>Olave, Chris</t>
  </si>
  <si>
    <t>Dulcich, Greg</t>
  </si>
  <si>
    <t>Okonkwo, Chigoziem</t>
  </si>
  <si>
    <t>Likely, Isaiah</t>
  </si>
  <si>
    <t>Otton, Cade</t>
  </si>
  <si>
    <t>Heyward, Connor</t>
  </si>
  <si>
    <t>Hendershot, Peyton</t>
  </si>
  <si>
    <t>Bellinger, Daniel</t>
  </si>
  <si>
    <t>Woods, Jelani</t>
  </si>
  <si>
    <t>McBride, Trey</t>
  </si>
  <si>
    <t>Cager, Lawrence</t>
  </si>
  <si>
    <t>Hudson, Tanner</t>
  </si>
  <si>
    <t>Mitchell, James</t>
  </si>
  <si>
    <t>Kieft, Ko</t>
  </si>
  <si>
    <t>Ferguson, Jake</t>
  </si>
  <si>
    <t>Morris, Quintin</t>
  </si>
  <si>
    <t>Calcaterra, Grant</t>
  </si>
  <si>
    <t>Rogers, Armani</t>
  </si>
  <si>
    <t>Asiasi, Devin</t>
  </si>
  <si>
    <t>Hamilton, Devery</t>
  </si>
  <si>
    <t>Penning, Trevor</t>
  </si>
  <si>
    <t>Jurgens, Cam</t>
  </si>
  <si>
    <t>Goedeke, Luke</t>
  </si>
  <si>
    <t>Faalele, Daniel</t>
  </si>
  <si>
    <t>Kidd, Lewis</t>
  </si>
  <si>
    <t>York, Cade</t>
  </si>
  <si>
    <t>Dicker, Cameron</t>
  </si>
  <si>
    <t>Stonehouse, Ryan</t>
  </si>
  <si>
    <t>Camarda, Jake</t>
  </si>
  <si>
    <t>Wright, Ryan</t>
  </si>
  <si>
    <t>Stout, Jordan</t>
  </si>
  <si>
    <t>Gill, Trenton</t>
  </si>
  <si>
    <t>Sanders, Myjai</t>
  </si>
  <si>
    <t>Thomas, meron</t>
  </si>
  <si>
    <t>Smith, Lecitus</t>
  </si>
  <si>
    <t>Matthew, Christian</t>
  </si>
  <si>
    <t>Luketa, Jesse</t>
  </si>
  <si>
    <t>22/1</t>
  </si>
  <si>
    <t>Ebiketie, Arnold</t>
  </si>
  <si>
    <t>Andersen, Troy</t>
  </si>
  <si>
    <t>Malone, DeAngelo</t>
  </si>
  <si>
    <t>Hamilton, Kyle</t>
  </si>
  <si>
    <t>Linderbaum, Tyler</t>
  </si>
  <si>
    <t>Ojabo, David</t>
  </si>
  <si>
    <t>Jones, Travis</t>
  </si>
  <si>
    <t>Armour-Davis, Jalyn</t>
  </si>
  <si>
    <t>Kolar, Charlie</t>
  </si>
  <si>
    <t>Williams, Damarion</t>
  </si>
  <si>
    <t>Badie, Tyler</t>
  </si>
  <si>
    <t>Elam, Kaiir</t>
  </si>
  <si>
    <t>Bernard, Terrel</t>
  </si>
  <si>
    <t>Benford, Christian</t>
  </si>
  <si>
    <t>Tenuta, Luke</t>
  </si>
  <si>
    <t>Spector, Baylon</t>
  </si>
  <si>
    <t>Ekwonu, Ikem</t>
  </si>
  <si>
    <t>Smith, Brandon</t>
  </si>
  <si>
    <t>Barno, Amare</t>
  </si>
  <si>
    <t>Mays, Cade</t>
  </si>
  <si>
    <t>Barnes, Kalon</t>
  </si>
  <si>
    <t>Gordon, Kyler</t>
  </si>
  <si>
    <t>Brisker, Jaquan</t>
  </si>
  <si>
    <t>Jones, Braxton</t>
  </si>
  <si>
    <t>Robinson, Dominique</t>
  </si>
  <si>
    <t>Thomas, Zachary</t>
  </si>
  <si>
    <t>Carter, Ja'Tyre</t>
  </si>
  <si>
    <t>Hicks, Elijah</t>
  </si>
  <si>
    <t>Hill, Daxton</t>
  </si>
  <si>
    <t>Taylor-Britt, Cam</t>
  </si>
  <si>
    <t>Carter, Zachary</t>
  </si>
  <si>
    <t>Volson, Cordell</t>
  </si>
  <si>
    <t>Gunter, Jeff</t>
  </si>
  <si>
    <t>Emerson, Martin</t>
  </si>
  <si>
    <t>Wright, Alex</t>
  </si>
  <si>
    <t>Winfrey, Perrion</t>
  </si>
  <si>
    <t>Woods, Michael</t>
  </si>
  <si>
    <t>Thomas, Isaiah</t>
  </si>
  <si>
    <t>Smith, Tyler</t>
  </si>
  <si>
    <t>Williams, Sam</t>
  </si>
  <si>
    <t>Tolbert, Jalen</t>
  </si>
  <si>
    <t>Waletzko, Matt</t>
  </si>
  <si>
    <t>Bland, DaRon</t>
  </si>
  <si>
    <t>Clark, Damone</t>
  </si>
  <si>
    <t>Ridgeway, John</t>
  </si>
  <si>
    <t>Harper, Devin</t>
  </si>
  <si>
    <t>Bonitto, Nik</t>
  </si>
  <si>
    <t>Mathis, Damarri</t>
  </si>
  <si>
    <t>Uwazurike, Eyioma</t>
  </si>
  <si>
    <t>Turner-Yell, Delarrin</t>
  </si>
  <si>
    <t>Washington, Montrell</t>
  </si>
  <si>
    <t>Wattenberg, Luke</t>
  </si>
  <si>
    <t>Henningsen, Matt</t>
  </si>
  <si>
    <t>Hicks, Faion</t>
  </si>
  <si>
    <t>Williams, Jameson</t>
  </si>
  <si>
    <t>Hutchinson, Aidan</t>
  </si>
  <si>
    <t>Paschal, Josh</t>
  </si>
  <si>
    <t>Joseph, Kerby</t>
  </si>
  <si>
    <t>Rodriguez, Malcolm</t>
  </si>
  <si>
    <t>Lucas, Chase</t>
  </si>
  <si>
    <t>Walker, Quay</t>
  </si>
  <si>
    <t>Wyatt, Devonte</t>
  </si>
  <si>
    <t>Rhyan, Sean</t>
  </si>
  <si>
    <t>Tom, Zach</t>
  </si>
  <si>
    <t>Enagbare, Kingsley</t>
  </si>
  <si>
    <t>Carpenter, Tariq</t>
  </si>
  <si>
    <t>Walker, Rasheed</t>
  </si>
  <si>
    <t>Green, Kenyon</t>
  </si>
  <si>
    <t>Pitre, Jalen</t>
  </si>
  <si>
    <t>Harris, Christian</t>
  </si>
  <si>
    <t>Quitoriano, Teagan</t>
  </si>
  <si>
    <t>Deculus, Austin</t>
  </si>
  <si>
    <t>Raimann, Bernhard</t>
  </si>
  <si>
    <t>Cross, Nick</t>
  </si>
  <si>
    <t>Johnson, Eric</t>
  </si>
  <si>
    <t>Green, Gerri</t>
  </si>
  <si>
    <t>Walker, Travon</t>
  </si>
  <si>
    <t>Lloyd, Devin</t>
  </si>
  <si>
    <t>Fortner, Luke</t>
  </si>
  <si>
    <t>Muma, Chad</t>
  </si>
  <si>
    <t>Junior, Gregory</t>
  </si>
  <si>
    <t>Brown, Montaric</t>
  </si>
  <si>
    <t>McDuffie, Trent</t>
  </si>
  <si>
    <t>Karlaftis, George</t>
  </si>
  <si>
    <t>Cook, Bryan</t>
  </si>
  <si>
    <t>Chenal, Leo</t>
  </si>
  <si>
    <t>Williams, Joshua</t>
  </si>
  <si>
    <t>Kinnard, Darian</t>
  </si>
  <si>
    <t>Watson, Jaylen</t>
  </si>
  <si>
    <t>Johnson, Nazeeh</t>
  </si>
  <si>
    <t>Parham, Dylan</t>
  </si>
  <si>
    <t>Butler, Matthew</t>
  </si>
  <si>
    <t>Brown, Brittain</t>
  </si>
  <si>
    <t>Johnson, Zion</t>
  </si>
  <si>
    <t>Woods, JT</t>
  </si>
  <si>
    <t>Spiller, Isaiah</t>
  </si>
  <si>
    <t>33/4</t>
  </si>
  <si>
    <t>Ogbonnia, Otito</t>
  </si>
  <si>
    <t>Salyer, Jamaree</t>
  </si>
  <si>
    <t>Taylor, Ja'Sir</t>
  </si>
  <si>
    <t>Leonard, Deane</t>
  </si>
  <si>
    <t>ww/7</t>
  </si>
  <si>
    <t>Horvath, Zander</t>
  </si>
  <si>
    <t>Durant, Cobie</t>
  </si>
  <si>
    <t>ww/5</t>
  </si>
  <si>
    <t>Brown, Earnest</t>
  </si>
  <si>
    <t>Lake, Quentin</t>
  </si>
  <si>
    <t>Kendrick, Derion</t>
  </si>
  <si>
    <t>Hardy, Daniel</t>
  </si>
  <si>
    <t>Yeast, Russ</t>
  </si>
  <si>
    <t>Arcuri, AJ</t>
  </si>
  <si>
    <t>Tindall, Channing</t>
  </si>
  <si>
    <t>Ezukanma, Erik</t>
  </si>
  <si>
    <t>Cine, Lewis</t>
  </si>
  <si>
    <t>Booth, Andrew</t>
  </si>
  <si>
    <t>Ingram, Ed</t>
  </si>
  <si>
    <t>Evans, Akayleb</t>
  </si>
  <si>
    <t>Otomewo, Esezi</t>
  </si>
  <si>
    <t>Chandler, Ty</t>
  </si>
  <si>
    <t>Lowe, Vederian</t>
  </si>
  <si>
    <t>Muse, Nick</t>
  </si>
  <si>
    <t>Hinton, Kyle</t>
  </si>
  <si>
    <t>Strange, Cole</t>
  </si>
  <si>
    <t>Jones, Marcus</t>
  </si>
  <si>
    <t>Jones, Jack</t>
  </si>
  <si>
    <t>Strong, Pierre</t>
  </si>
  <si>
    <t>Roberts, Sam</t>
  </si>
  <si>
    <t>Taylor, Alontae</t>
  </si>
  <si>
    <t>Thibodeaux, Kayvon</t>
  </si>
  <si>
    <t>Neal, Evan</t>
  </si>
  <si>
    <t>Ezeudu, Joshua</t>
  </si>
  <si>
    <t>Belton, Dane</t>
  </si>
  <si>
    <t>McFadden, Micah</t>
  </si>
  <si>
    <t>Davidson, D.J.</t>
  </si>
  <si>
    <t>Gardner, Sauce</t>
  </si>
  <si>
    <t>Ruckert, Jeremy</t>
  </si>
  <si>
    <t>Mitchell, Max</t>
  </si>
  <si>
    <t>Clemons, Micheal</t>
  </si>
  <si>
    <t>Davis, Jordan</t>
  </si>
  <si>
    <t>Dean, Nakobe</t>
  </si>
  <si>
    <t>Johnson, Kyron</t>
  </si>
  <si>
    <t>Jackson, Drake</t>
  </si>
  <si>
    <t>Gray, Danny</t>
  </si>
  <si>
    <t>Davis-Price, Tyrion</t>
  </si>
  <si>
    <t>Burford, Spencer</t>
  </si>
  <si>
    <t>Zakelj, Nick</t>
  </si>
  <si>
    <t>Castro-Fields, Tariq</t>
  </si>
  <si>
    <t>Cross, Charles</t>
  </si>
  <si>
    <t>Mafe, Boye</t>
  </si>
  <si>
    <t>Lucas, Abraham</t>
  </si>
  <si>
    <t>Bryant, Coby</t>
  </si>
  <si>
    <t>Woolen, Tariq</t>
  </si>
  <si>
    <t>Young, Dareke</t>
  </si>
  <si>
    <t>Hall, Logan</t>
  </si>
  <si>
    <t>McCollum, Zyon</t>
  </si>
  <si>
    <t>McCreary, Roger</t>
  </si>
  <si>
    <t>Petit-Frere, Nicholas</t>
  </si>
  <si>
    <t>Philips, Kyle</t>
  </si>
  <si>
    <t>Jackson, Theo</t>
  </si>
  <si>
    <t>Mathis, Phidarian</t>
  </si>
  <si>
    <t>Butler, Percy</t>
  </si>
  <si>
    <t>Turner, Cole</t>
  </si>
  <si>
    <t>Paul, Chris</t>
  </si>
  <si>
    <t>Holmes, Christian</t>
  </si>
  <si>
    <t>Abernathy, Micah</t>
  </si>
  <si>
    <t>22/FA</t>
  </si>
  <si>
    <t>Adams, Tony</t>
  </si>
  <si>
    <t>Addington, Tucker</t>
  </si>
  <si>
    <t>Adomitis, Cal</t>
  </si>
  <si>
    <t>Ahmed, Ramiz</t>
  </si>
  <si>
    <t>Ali, Josh</t>
  </si>
  <si>
    <t>Anderson, Ryder</t>
  </si>
  <si>
    <t>Avery, Tre</t>
  </si>
  <si>
    <t>Baccellia, Andre</t>
  </si>
  <si>
    <t>Bada, David</t>
  </si>
  <si>
    <t>Bailey, Zack</t>
  </si>
  <si>
    <t>Baldwin, Daylen</t>
  </si>
  <si>
    <t>Bell, D'Anthony</t>
  </si>
  <si>
    <t>Bell, Markquese</t>
  </si>
  <si>
    <t>Bernhardt, Jared</t>
  </si>
  <si>
    <t>Berryhill, Stanley</t>
  </si>
  <si>
    <t>Bertolet, Taylor</t>
  </si>
  <si>
    <t>Blackwell, Josh</t>
  </si>
  <si>
    <t>Blankenship, Reed</t>
  </si>
  <si>
    <t>Blount, Joey</t>
  </si>
  <si>
    <t>Brewer, C.J.</t>
  </si>
  <si>
    <t>Butler, Darien</t>
  </si>
  <si>
    <t>Carter, Roger</t>
  </si>
  <si>
    <t>Carter, T.J.</t>
  </si>
  <si>
    <t>Chestnut, Julius</t>
  </si>
  <si>
    <t>Chrisman, Drue</t>
  </si>
  <si>
    <t>Cochrane, Jack</t>
  </si>
  <si>
    <t>Coco, Jack</t>
  </si>
  <si>
    <t>Conner, Tanner</t>
  </si>
  <si>
    <t>Covey, Britain</t>
  </si>
  <si>
    <t>Cronk, Coy</t>
  </si>
  <si>
    <t>Dalton, Jalen</t>
  </si>
  <si>
    <t>Davis, Domenique</t>
  </si>
  <si>
    <t>Denbow, Trevor</t>
  </si>
  <si>
    <t>Dixon, De'Shaan</t>
  </si>
  <si>
    <t>Domann, JoJo</t>
  </si>
  <si>
    <t>Emili, Prince</t>
  </si>
  <si>
    <t>Fatukasi, Olakunle</t>
  </si>
  <si>
    <t>Fernea, Ethan</t>
  </si>
  <si>
    <t>Fields, DaMarcus</t>
  </si>
  <si>
    <t>Flowers, Dallis</t>
  </si>
  <si>
    <t>Fox, Tomon</t>
  </si>
  <si>
    <t>Fraboni, Mitchell</t>
  </si>
  <si>
    <t>Francis, Jacobi</t>
  </si>
  <si>
    <t>Garcia, Elijah</t>
  </si>
  <si>
    <t>Gardner, Don</t>
  </si>
  <si>
    <t>Gates, DeMarquis</t>
  </si>
  <si>
    <t>Geiger, Kaylon</t>
  </si>
  <si>
    <t>George, Allan</t>
  </si>
  <si>
    <t>Gibbens, Jack</t>
  </si>
  <si>
    <t>Gilbert, Zyon</t>
  </si>
  <si>
    <t>Gutierrez, Sebastian</t>
  </si>
  <si>
    <t>Hairston, Troy</t>
  </si>
  <si>
    <t>Hansen, Jake</t>
  </si>
  <si>
    <t>Hermanns, Grant</t>
  </si>
  <si>
    <t>Herring, Malik</t>
  </si>
  <si>
    <t>Hinish, Kurt</t>
  </si>
  <si>
    <t>Hinton, Christopher</t>
  </si>
  <si>
    <t>Hoffman, Brock</t>
  </si>
  <si>
    <t>Horne, Timmy</t>
  </si>
  <si>
    <t>Houston, Dennis</t>
  </si>
  <si>
    <t>Hummel, Jake</t>
  </si>
  <si>
    <t>Ingram, Ja'Marcus</t>
  </si>
  <si>
    <t>Jackson, Storey</t>
  </si>
  <si>
    <t>Jeter, Donovan</t>
  </si>
  <si>
    <t>Jobe, Josh</t>
  </si>
  <si>
    <t>Johnson, Cade</t>
  </si>
  <si>
    <t>Johnson, Johnny</t>
  </si>
  <si>
    <t>Johnson, Zack</t>
  </si>
  <si>
    <t>Jolly, Shaun</t>
  </si>
  <si>
    <t>Jonathan, Kingsley</t>
  </si>
  <si>
    <t>Jones, Jaylon</t>
  </si>
  <si>
    <t>Jones, Kobe</t>
  </si>
  <si>
    <t>Jones, Manny</t>
  </si>
  <si>
    <t>Jones, Tim</t>
  </si>
  <si>
    <t>Jones, Vi</t>
  </si>
  <si>
    <t>Kalinic, Nikola</t>
  </si>
  <si>
    <t>Kohou, Kader</t>
  </si>
  <si>
    <t>Kolone, Jeremiah</t>
  </si>
  <si>
    <t>Kongbo, Jonathan</t>
  </si>
  <si>
    <t>Krull, Lucas</t>
  </si>
  <si>
    <t>Kwenkeu, William</t>
  </si>
  <si>
    <t>Landman, Nathan</t>
  </si>
  <si>
    <t>Lassiter, Kwamie</t>
  </si>
  <si>
    <t>Layne, Raheem</t>
  </si>
  <si>
    <t>Martin, Tay</t>
  </si>
  <si>
    <t>Masterson, Luke</t>
  </si>
  <si>
    <t>McCall, Marquan</t>
  </si>
  <si>
    <t>McCullough, Liam</t>
  </si>
  <si>
    <t>McCutcheon, Lance</t>
  </si>
  <si>
    <t>McGowan, Kyric</t>
  </si>
  <si>
    <t>McMillian, Ja'Quan</t>
  </si>
  <si>
    <t>Meredith, Jordan</t>
  </si>
  <si>
    <t>Mitchell, DaMarcus</t>
  </si>
  <si>
    <t>Molchon, John</t>
  </si>
  <si>
    <t>Mosby, Arron</t>
  </si>
  <si>
    <t>Mosely, Quandre</t>
  </si>
  <si>
    <t>Murray, Bill</t>
  </si>
  <si>
    <t>Neuzil, Ryan</t>
  </si>
  <si>
    <t>Newman-Johnson, Xavier</t>
  </si>
  <si>
    <t>Nichols, Rayshad</t>
  </si>
  <si>
    <t>Okuayinonu, Sam</t>
  </si>
  <si>
    <t>Olubi, Segun</t>
  </si>
  <si>
    <t>Onujiogu, Josh</t>
  </si>
  <si>
    <t>Peevy, Jayden</t>
  </si>
  <si>
    <t>Perry, Roderick</t>
  </si>
  <si>
    <t>Pola-Mao, Isaiah</t>
  </si>
  <si>
    <t>Price, D'Vonte</t>
  </si>
  <si>
    <t>Rhyne, Forrest</t>
  </si>
  <si>
    <t>Rivers, Ronnie</t>
  </si>
  <si>
    <t>Ross, Josh</t>
  </si>
  <si>
    <t>Russell, J.J.</t>
  </si>
  <si>
    <t>Sanborn, Jack</t>
  </si>
  <si>
    <t>Sanders, Braylon</t>
  </si>
  <si>
    <t>Sarell, Foster</t>
  </si>
  <si>
    <t>Schooler, Brenden</t>
  </si>
  <si>
    <t>Sewell, Nephi</t>
  </si>
  <si>
    <t>Shudak, Caleb</t>
  </si>
  <si>
    <t>Sills, Josh</t>
  </si>
  <si>
    <t>Smartt, Stone</t>
  </si>
  <si>
    <t>Stille, Ben</t>
  </si>
  <si>
    <t>Taylor, Demetrius</t>
  </si>
  <si>
    <t>Thomas, A.J.</t>
  </si>
  <si>
    <t>Thomas, Brayden</t>
  </si>
  <si>
    <t>Thomas, Keir</t>
  </si>
  <si>
    <t>Thompkins, Deven</t>
  </si>
  <si>
    <t>Thompson, Josh</t>
  </si>
  <si>
    <t>Thompson, Trenton</t>
  </si>
  <si>
    <t>Tonges, Jake</t>
  </si>
  <si>
    <t>Turner, DJ</t>
  </si>
  <si>
    <t>Turner, Nolan</t>
  </si>
  <si>
    <t>Turpin, KaVontae</t>
  </si>
  <si>
    <t>Victor, Binjimen</t>
  </si>
  <si>
    <t>Vilain, Luiji</t>
  </si>
  <si>
    <t>Virgil, Jalen</t>
  </si>
  <si>
    <t>Walton, Brandon</t>
  </si>
  <si>
    <t>Washington, Scotty</t>
  </si>
  <si>
    <t>Weatherford, Sterling</t>
  </si>
  <si>
    <t>Webb, Raleigh</t>
  </si>
  <si>
    <t>Webb, Sam</t>
  </si>
  <si>
    <t>Wilborn, Ray</t>
  </si>
  <si>
    <t>Williams, Darryl</t>
  </si>
  <si>
    <t>Wooten, Chandler</t>
  </si>
  <si>
    <t>Harty, Deonte</t>
  </si>
  <si>
    <t>Colon, Trystan</t>
  </si>
  <si>
    <t>Eiselen, Dieter</t>
  </si>
  <si>
    <t>Pipkins III, Trey</t>
  </si>
  <si>
    <t>Jackson, Alaric</t>
  </si>
  <si>
    <t>Ledbetter, Jonathan</t>
  </si>
  <si>
    <t>Thomas, Cameron</t>
  </si>
  <si>
    <t>Alford, Dee</t>
  </si>
  <si>
    <t>Kunaszyk, Jordan</t>
  </si>
  <si>
    <t>Owusu-Koramoah, Jeremiah</t>
  </si>
  <si>
    <t>Houston IV, James</t>
  </si>
  <si>
    <t>Locke, P.J.</t>
  </si>
  <si>
    <t>Leonard, Shaquille</t>
  </si>
  <si>
    <t>Thomas II, Rodney</t>
  </si>
  <si>
    <t>Bootle, Dicaprio</t>
  </si>
  <si>
    <t>Lammons, Chris</t>
  </si>
  <si>
    <t>Campbell, Elijah</t>
  </si>
  <si>
    <t>Flott, Cor'Dale</t>
  </si>
  <si>
    <t>McCloud, Nick</t>
  </si>
  <si>
    <t>Leal, DeMarvin</t>
  </si>
  <si>
    <t>Robinson, Mark</t>
  </si>
  <si>
    <t>Adams, Myles</t>
  </si>
  <si>
    <t>Jackson Sr., Michael</t>
  </si>
  <si>
    <t>Delaney, Dee</t>
  </si>
  <si>
    <t>Edwards Jr, Mario</t>
  </si>
  <si>
    <t>McGovern, Connor &amp;%</t>
  </si>
  <si>
    <t>Ferdon Trades 2023 #1, Birmingham #3, 2024 #1, #6 Javon Holland, James Connor, Odefe Oweh to Westland for Trent Williams, Bobby Wagner, Darius Slay, Amari Cooper</t>
  </si>
  <si>
    <t>Toldeo Trades D'onte Foreman to Beach city for Tempe #2</t>
  </si>
  <si>
    <t>Tokyo Trades Charles Leno to Delta for Marco Wilson</t>
  </si>
  <si>
    <t>Westland trades Grady Jarrett and Brandon Graham to Cave Creek for D.J. Reed 5th in 2023 and 3rd in 2024 </t>
  </si>
  <si>
    <t>Toledo sends their 2024#7 to Cave Creek for AJ Cann and Myles Jack</t>
  </si>
  <si>
    <t>Birmingham trades G Shaq Mason to the Beach Bums for Patrick Mekari OT and Jawaan Taylor OT 0-7. </t>
  </si>
  <si>
    <t>Cave creek trades Darron Payne and Terrell Edmonds to Toronto for Lavonte David.  </t>
  </si>
  <si>
    <t>Toledo sends 2.2 and 3.19 for MLB Demario Davis from Delta</t>
  </si>
  <si>
    <t>Westland trade Ryan Tannehil, Jake Matthews, Brandon Sherff to Boulder for 2023 #2 #5 and 2024 #2 #3</t>
  </si>
  <si>
    <t xml:space="preserve">Independence trades 1.11, 3rd 2024 and QB Matt Stafford to Tronto for QB Jeff Goff.  </t>
  </si>
  <si>
    <t xml:space="preserve">Vegas trade Juwan Bentley to Toledo for Dracut #1 </t>
  </si>
  <si>
    <t>Toledo Trades Vegas #4 and Denzel Ward to Independence for Teiar Tart</t>
  </si>
  <si>
    <t>Cave trades Al Woods to Tempe for 2024 #2</t>
  </si>
  <si>
    <t>Ferdon trades 20024 #4 2023#7 Rosarito Tj Hockinson CJ Mosely Bobby Wagner Sione takiTaki to Cave for Jonathon Allen, Lavonte David, 2023 #1 #3 #4 Shaq Thompson, John Feliciano</t>
  </si>
  <si>
    <t>Acme trades Ashawn Robinson to Cave for Birmingham #2</t>
  </si>
  <si>
    <t>London trades Roger Saffold 45 LG and Brandon Shell RT to Dracut for Garrett Bradbury 53 C and Vegas #6</t>
  </si>
  <si>
    <t>Toronto sends C Connor McGovern to Tempe for G Evan Brown</t>
  </si>
  <si>
    <t>Independence trades OLB Zack Baun to Delta for DE Shelby Harris</t>
  </si>
  <si>
    <t>Ferdon trades Darius slay aaron Donald and tavierre Thomas to boulder for 1.18 budda baker and Troy hill </t>
  </si>
  <si>
    <t>Troy hill and a 2024 7 gets moved to Tokyo for 2023 3 and Andrew van tinkle</t>
  </si>
  <si>
    <t>Delta sends pick 6.1 (this year) to Independence for pick 5 and 10 (next year) </t>
  </si>
  <si>
    <t>PosiDT $ $ $ions2</t>
  </si>
  <si>
    <t>Ferdon trades R Mostert, Kevin Dotson Eddie Jackson and Tokyo #3 in 2023 to Tokyo for 1.23 Samuel Cosmi and 2024 #5 </t>
  </si>
  <si>
    <t>Boulder trades RCB Michael Davis to Beach City for Tempes #2. </t>
  </si>
  <si>
    <t>Tokyo trades 2024 #3 to Delta for Jacoby Brissett</t>
  </si>
  <si>
    <t>Delta sends 2.1 and Thornhill for the Bums QB Love and birminghams 4th</t>
  </si>
  <si>
    <t>Rosarito Beach sends OLB Floyd and 2023 #2 pick to Delta for Toledo #2 and Delta #3</t>
  </si>
  <si>
    <t>22/1(CHA)</t>
  </si>
  <si>
    <t>Beach trades pick 2.1 to Acme for Isaiah Simmons OLB.  Acme confirms. Thanks Butch.</t>
  </si>
  <si>
    <t>Ferdon trades tempe #1 and virginia #1 to Acme for Acme #1 and Acme #2</t>
  </si>
  <si>
    <t>Tempe trades OLB Anthony Barr to Toledo for SS Rayshawn Jenkins</t>
  </si>
  <si>
    <t>Beach City trades R Slater, E Moore, 2.17 this year, 4th next year To Ferdon for  Jonathon Allen 68 DT and Amari Cooper WR</t>
  </si>
  <si>
    <t>Dracut trades pick 1.8 to Toledo for picks  Westland 1.19 and Toledo 3.2.</t>
  </si>
  <si>
    <t>22/1(FER)</t>
  </si>
  <si>
    <t>Dracut trades DRA #3.22 in 2023 to Birmingham for S Duron Harmon</t>
  </si>
  <si>
    <t>21/1(BLU)</t>
  </si>
  <si>
    <t>Dracut trades Cameron Dantzler 4 LCB to Vero for VER #5.8 in 2023.</t>
  </si>
  <si>
    <t>22/1(TOR)</t>
  </si>
  <si>
    <t>Ferdom Trades Boulder #1 for Chandler #2  and Chandler 2024 #2</t>
  </si>
  <si>
    <t>21/1(BEA)</t>
  </si>
  <si>
    <t>Beach sends next years #1 and pick 3.8 for pick 1.24</t>
  </si>
  <si>
    <t>22/1(BEA)</t>
  </si>
  <si>
    <t>Toronto trades SS Terrell Edmunds to Ann Arbor for LG Elijah Wilkinson.</t>
  </si>
  <si>
    <t>Vero trades pick 2.6 to the Vegas Knights for WR Chris Godwin</t>
  </si>
  <si>
    <r>
      <t>Ferdon trades:Lavante David 65 MLb, Trent Williams 76 T, and 2023 #4.20 Cave to Vero for 2024 #1, 2023 #2.20 H Landry</t>
    </r>
    <r>
      <rPr>
        <sz val="10"/>
        <rFont val="Arial"/>
        <family val="2"/>
      </rPr>
      <t> </t>
    </r>
  </si>
  <si>
    <t>Dracut trades pick 2.22 and 10.22 to Rosario Beach for Rosario Beach 5.7 in 2023 and Rosario Beach 2nd round pick in 2024.</t>
  </si>
  <si>
    <t>Ferdon trades Ferdon trades James lynch to Vero for frank Clark</t>
  </si>
  <si>
    <t>22/3(FER)</t>
  </si>
  <si>
    <t>21/3(FER)</t>
  </si>
  <si>
    <t>22/3(TOK)</t>
  </si>
  <si>
    <t>20/2(FER)</t>
  </si>
  <si>
    <t>15/1.7(FER)</t>
  </si>
  <si>
    <t>22/4(FER)</t>
  </si>
  <si>
    <t>20/3(FER)</t>
  </si>
  <si>
    <t>18/4(FER)</t>
  </si>
  <si>
    <t>20/1(FER)</t>
  </si>
  <si>
    <t>16/1(FER)</t>
  </si>
  <si>
    <t>20/2(BEA)</t>
  </si>
  <si>
    <t>22/2(ROS)</t>
  </si>
  <si>
    <t>23/1(DRA)</t>
  </si>
  <si>
    <t>22/1.17(DRA)</t>
  </si>
  <si>
    <t>20/1.1(ACM)</t>
  </si>
  <si>
    <t>23/1(DEL)</t>
  </si>
  <si>
    <t>23/2(DEL)</t>
  </si>
  <si>
    <t>22/4(BEA)</t>
  </si>
  <si>
    <t>23/1(LON)</t>
  </si>
  <si>
    <t>23/2(LON)</t>
  </si>
  <si>
    <t>21/2(LON)</t>
  </si>
  <si>
    <t>23/3(ACM)</t>
  </si>
  <si>
    <t>23/1(ACM)</t>
  </si>
  <si>
    <t>23/4(ACM)</t>
  </si>
  <si>
    <t>23/1(ACM</t>
  </si>
  <si>
    <t>23/2(ACM</t>
  </si>
  <si>
    <t>23/3</t>
  </si>
  <si>
    <t>23/3(TOR)</t>
  </si>
  <si>
    <t>23/3(FER)</t>
  </si>
  <si>
    <t>23/4(FER)</t>
  </si>
  <si>
    <t>23/3(WES)</t>
  </si>
  <si>
    <t>23.3(VIR)</t>
  </si>
  <si>
    <t>23/4(VER)</t>
  </si>
  <si>
    <t>23/3(TOL)</t>
  </si>
  <si>
    <t>23/3(TOK)</t>
  </si>
  <si>
    <t>23/3(ROS)</t>
  </si>
  <si>
    <t>23/3(LON)</t>
  </si>
  <si>
    <t>23/3(Jer)</t>
  </si>
  <si>
    <t>23/4(DEL)</t>
  </si>
  <si>
    <t>23/1(CHA)</t>
  </si>
  <si>
    <t>23/4(CHA)</t>
  </si>
  <si>
    <t>23/4(BLU)</t>
  </si>
  <si>
    <t>23/3(BIR)</t>
  </si>
  <si>
    <t>23/4(BIR)</t>
  </si>
  <si>
    <t>23/4(ANN)</t>
  </si>
  <si>
    <t>Rosarito Beach trades pick 3.3 to Temple for Picks 3.18 and 8.23</t>
  </si>
  <si>
    <t>Toledo sends 3.17 and 4.22 to Toronto for TE Njoku</t>
  </si>
  <si>
    <t>Toledo sends 4.2 to Vegas for their 2024 2nd</t>
  </si>
  <si>
    <t>Birmingham trades it’s 2024 3 for Jersey’s 4.7.</t>
  </si>
  <si>
    <t>Rosarito Beach sends 2024 3rd rounder for Delta’s 4.9. </t>
  </si>
  <si>
    <t>23/2(FER)</t>
  </si>
  <si>
    <t>23/1(FER)</t>
  </si>
  <si>
    <t>22/1.9(FER)</t>
  </si>
  <si>
    <t>23/4(ROS)</t>
  </si>
  <si>
    <t>23/3(TEM)</t>
  </si>
  <si>
    <t>23/1(TOL)</t>
  </si>
  <si>
    <t>21/1.5(TOL)</t>
  </si>
  <si>
    <t>23/2(BIR)</t>
  </si>
  <si>
    <t>23/4(VIR)</t>
  </si>
  <si>
    <t>23/4</t>
  </si>
  <si>
    <t>Jersey gets: NT-Davon Hamilton Tokyo gets:  C David Andrews</t>
  </si>
  <si>
    <t>Dracut trades their 4th round pick in 2024 to Delta for Khyiris Tonga DT 4-1 MIN.</t>
  </si>
  <si>
    <t>23/5</t>
  </si>
  <si>
    <t>23/5(ANN)</t>
  </si>
  <si>
    <t>23/6</t>
  </si>
  <si>
    <t>Beach Trades 4.17 to brendon for  5.15, 8.9 and 8.19?</t>
  </si>
  <si>
    <t>Toledo sends 6.2 to Rosarito for their 6th and 9th next year</t>
  </si>
  <si>
    <t>Dracut trades 6.24 and 10.22 to Chandler for Chandler 6.5.   </t>
  </si>
  <si>
    <t>Bland, Daron</t>
  </si>
  <si>
    <t>Birmingham sends 6.24 and 9.23 to Dracut for 7.23. </t>
  </si>
  <si>
    <t>23/7</t>
  </si>
  <si>
    <t>23/1(TOR)</t>
  </si>
  <si>
    <t>22/1.23</t>
  </si>
  <si>
    <t>23/8</t>
  </si>
  <si>
    <t> Ann Arbor gets MLB-Alex Anzalone 44=5.  Tokyo gets Ann Arbor's 4th round pick next year.</t>
  </si>
  <si>
    <t>VEGAS TRADES PICK 8.15 AND 9.15 TO BIRMINGHAM FOR A 8TH NEXT SEASON</t>
  </si>
  <si>
    <t>Acme trades FS Nasir Adderley to Boulder for QB Teddy Bridgewater. </t>
  </si>
  <si>
    <t>Rosarito Beach Sends Cooper Rush to Indy for Indy's next year's 6 round pick</t>
  </si>
  <si>
    <t>Delta trades 10.1 to Independence for next year 9th rd</t>
  </si>
  <si>
    <t>Toledo trades 10.2 to Acme for 2024 Acme 10th Rd. pick</t>
  </si>
  <si>
    <t>23/8(BIR)</t>
  </si>
  <si>
    <t>23/9</t>
  </si>
  <si>
    <t>23/10</t>
  </si>
  <si>
    <t>23/2(ROS)</t>
  </si>
  <si>
    <t>√</t>
  </si>
  <si>
    <t>Dracut trades Alec Ingold and 7th round pick in 2024 to Vero for VER #5 in 2024</t>
  </si>
  <si>
    <t>Dractir trade 2024 #6 to Toledo for Myles Jack</t>
  </si>
  <si>
    <t>Birmingham sends its 2024 6th round pick to Toronto for LILB Rashaan Evans (0-4 5). </t>
  </si>
  <si>
    <t>Dracut trades Malik Harrison ILB to Dayton for DAY #6 in 2024</t>
  </si>
  <si>
    <t>Jersey sends rnd 10 and OLB DeAngelo Malone to Boulder for OLB Melvin Ingram</t>
  </si>
  <si>
    <t>Jersey sends rnd 8 and OG Wes Martin to Dracut for G Max Garcia</t>
  </si>
  <si>
    <t>mlongshot18@gmail.com</t>
  </si>
  <si>
    <t>954-707-9483</t>
  </si>
  <si>
    <t>Jersey trades Jersey 2024 2nd and S-Jessie Bates to Ferdon for S-Buddha Baker</t>
  </si>
  <si>
    <t xml:space="preserve">Acme trades FB/KR-Jerome Ford and QB-Teddy Bridgewater to Beach City for QB-Joshua Dobbs, HB/KR-Trayveon WIlliams and Beach City 10th Rd. pick in 2024. </t>
  </si>
  <si>
    <t>TORONTO HUSKIES -- Rudy Gobin</t>
  </si>
  <si>
    <t>DRACUT MIDDIES --- Michael Stucchi</t>
  </si>
  <si>
    <t>DAYTON DRAGONS - John Wright</t>
  </si>
  <si>
    <t>Rosarito Beach sends Benny Snell and next year’s 10th to Ferdon for Ferdon's next year’s 8th</t>
  </si>
  <si>
    <t>Rosarito Beach sends Michael Pitman Jr to Dayton for Tutu Atwell and Dayton’s second round pick.</t>
  </si>
  <si>
    <t>Rosarito Beach trades RCB-Jaire Alexander 6 to Tokyo for Tokyo #1 in 2024 and RCB-Marco Wilson 4</t>
  </si>
  <si>
    <t>Ferdon trades Chandler 2024 # 2, Tempe 2024 #3 and DE-Michael Clemons to Toronto for Cam Heyward and Toronto #4 2024</t>
  </si>
  <si>
    <t>Ferdon trades Geno Smith and Darnell Mooney to Tempe for 1.9 in 2023 Gabriel Davis WR and 2024 #3 to Tempe</t>
  </si>
  <si>
    <t xml:space="preserve">Ferdon trade Tokyo #1 and Beach #4 in 2024 for Jersey #1 </t>
  </si>
  <si>
    <t>Ferdon trades Ferdon #5 and Tokyo #5 both in 2024 and Huntley QB to Westland for Davon Godchaux and Patric Rickard BB/FB</t>
  </si>
  <si>
    <t>Abanikanda, Israel</t>
  </si>
  <si>
    <t>Abdullah, Yasir</t>
  </si>
  <si>
    <t>Achane, De'Von</t>
  </si>
  <si>
    <t>Addison, Jordan</t>
  </si>
  <si>
    <t>Adebawore, Adetomiwa</t>
  </si>
  <si>
    <t>Adkins, Nate</t>
  </si>
  <si>
    <t>Akingbulu, Alex</t>
  </si>
  <si>
    <t>Allen, Davis</t>
  </si>
  <si>
    <t>Allen, Devon</t>
  </si>
  <si>
    <t>Anderson, Alec</t>
  </si>
  <si>
    <t>Anderson, Spencer</t>
  </si>
  <si>
    <t>Anderson, Tycen</t>
  </si>
  <si>
    <t>Andrews, Jake</t>
  </si>
  <si>
    <t>Anudike-Uzomah, Felix</t>
  </si>
  <si>
    <t>Aubrey, Brandon</t>
  </si>
  <si>
    <t>Aumavae-Laulu, Malaesala</t>
  </si>
  <si>
    <t>Austin III, Calvin</t>
  </si>
  <si>
    <t>Austin, Alex</t>
  </si>
  <si>
    <t>Avila, Steve</t>
  </si>
  <si>
    <t>Bagent, Tyson</t>
  </si>
  <si>
    <t>Ballentine, Corey</t>
  </si>
  <si>
    <t>Banks, Deonte</t>
  </si>
  <si>
    <t>Baringer, Bryce</t>
  </si>
  <si>
    <t>Barnes, Zaire</t>
  </si>
  <si>
    <t>Bass, T.J.</t>
  </si>
  <si>
    <t>Battle, Jordan</t>
  </si>
  <si>
    <t>Beavers, Darrian</t>
  </si>
  <si>
    <t>Bell, Ronnie</t>
  </si>
  <si>
    <t>Bell, Travis</t>
  </si>
  <si>
    <t>Bennett, Jakorian</t>
  </si>
  <si>
    <t>Bennett, Stetson</t>
  </si>
  <si>
    <t>Benton, Keeanu</t>
  </si>
  <si>
    <t>Bergeron, Matthew</t>
  </si>
  <si>
    <t>Bernard-Converse, Jarrick</t>
  </si>
  <si>
    <t>Bigsby, Tank</t>
  </si>
  <si>
    <t>Blackmon, Mekhi</t>
  </si>
  <si>
    <t>Bobo, Jake</t>
  </si>
  <si>
    <t>Bolden, Isaiah</t>
  </si>
  <si>
    <t>Boutte, Kayshon</t>
  </si>
  <si>
    <t>Boye-Doe, Ekow</t>
  </si>
  <si>
    <t>Bradford, Anthony</t>
  </si>
  <si>
    <t>Branch, Brian</t>
  </si>
  <si>
    <t>Braswell , Christian</t>
  </si>
  <si>
    <t>Brents, Julius</t>
  </si>
  <si>
    <t>Bresee, Bryan</t>
  </si>
  <si>
    <t>Broeker, Nick</t>
  </si>
  <si>
    <t>Brooks, Chris</t>
  </si>
  <si>
    <t>Brooks, Curtis</t>
  </si>
  <si>
    <t>Brooks, Jalen</t>
  </si>
  <si>
    <t>Brooks, Karl</t>
  </si>
  <si>
    <t>Brown, Ben</t>
  </si>
  <si>
    <t>Brown, Chase</t>
  </si>
  <si>
    <t>Brown, Ji'Ayir</t>
  </si>
  <si>
    <t>Brown, Shakel</t>
  </si>
  <si>
    <t>Brown, Sydney</t>
  </si>
  <si>
    <t>Browning, Jake</t>
  </si>
  <si>
    <t>Brownlee, Jason</t>
  </si>
  <si>
    <t>Burney, Amari</t>
  </si>
  <si>
    <t>Caliendo, Mike</t>
  </si>
  <si>
    <t>Campbell, Chance</t>
  </si>
  <si>
    <t>Campbell, Jack</t>
  </si>
  <si>
    <t>Carlson, Anders</t>
  </si>
  <si>
    <t>Carter II, Andre</t>
  </si>
  <si>
    <t>Carter, Jalen</t>
  </si>
  <si>
    <t>Charbonnet, Zach</t>
  </si>
  <si>
    <t>Charles, Irvin</t>
  </si>
  <si>
    <t>Cherelus , Claudin</t>
  </si>
  <si>
    <t>Clark, Kei'Trel</t>
  </si>
  <si>
    <t>Clifford, Sean</t>
  </si>
  <si>
    <t>Coburn, Keondre</t>
  </si>
  <si>
    <t>Cochran, Devin</t>
  </si>
  <si>
    <t>Conner, Chamarri</t>
  </si>
  <si>
    <t>Cook, Alex</t>
  </si>
  <si>
    <t>Cook, Dylan</t>
  </si>
  <si>
    <t>Cooks, Elijah</t>
  </si>
  <si>
    <t>Corbin, Jashaun</t>
  </si>
  <si>
    <t>Cotton, Lester</t>
  </si>
  <si>
    <t>Cunningham, Malik</t>
  </si>
  <si>
    <t>Curtis, McClendon</t>
  </si>
  <si>
    <t>Daniels, Braeden</t>
  </si>
  <si>
    <t>Davis, Derius</t>
  </si>
  <si>
    <t>Davis, Jalen</t>
  </si>
  <si>
    <t>Davis, Kalia</t>
  </si>
  <si>
    <t>Deaton, Dawson</t>
  </si>
  <si>
    <t>Dell, Tank</t>
  </si>
  <si>
    <t>Demercado, Emari</t>
  </si>
  <si>
    <t>Dennis, SirVocea</t>
  </si>
  <si>
    <t>DeVito, Tommy</t>
  </si>
  <si>
    <t>Diabate, Mohamoud</t>
  </si>
  <si>
    <t>Diaby, YaYa</t>
  </si>
  <si>
    <t>DiRenzo, J.D.</t>
  </si>
  <si>
    <t>Douglas, Demario</t>
  </si>
  <si>
    <t>Dowdle, Rico</t>
  </si>
  <si>
    <t>Dowell, Colton</t>
  </si>
  <si>
    <t>Downs, Josh</t>
  </si>
  <si>
    <t>Duncan, Jaelyn</t>
  </si>
  <si>
    <t>Durden, Cory</t>
  </si>
  <si>
    <t>Durden, David</t>
  </si>
  <si>
    <t>Durham, Payne</t>
  </si>
  <si>
    <t>Elliss, Christian</t>
  </si>
  <si>
    <t>Enechukwu, Ikenna</t>
  </si>
  <si>
    <t>Evans, Ethan</t>
  </si>
  <si>
    <t>Evans, Zach</t>
  </si>
  <si>
    <t>Farmer, Andrew</t>
  </si>
  <si>
    <t>Fehoko , Viliami</t>
  </si>
  <si>
    <t>Finley, AJ</t>
  </si>
  <si>
    <t>Fisk, Tucker</t>
  </si>
  <si>
    <t>FitzPatrick, John</t>
  </si>
  <si>
    <t>Flowers, Zay</t>
  </si>
  <si>
    <t>Forbes, Emmanuel</t>
  </si>
  <si>
    <t>Ford-Wheaton, Bryce</t>
  </si>
  <si>
    <t>Forsyth, Alex</t>
  </si>
  <si>
    <t>Foskey, Isaiah</t>
  </si>
  <si>
    <t>Fotheringham, Cole</t>
  </si>
  <si>
    <t>Freeland, Blake</t>
  </si>
  <si>
    <t>French, Wesley</t>
  </si>
  <si>
    <t>Gaines, Jon</t>
  </si>
  <si>
    <t>Garror, Eric</t>
  </si>
  <si>
    <t>Gibbs, Jahmyr</t>
  </si>
  <si>
    <t>Gilmore, Steven</t>
  </si>
  <si>
    <t>Gipson, Xavier</t>
  </si>
  <si>
    <t>Glaser, Chris</t>
  </si>
  <si>
    <t>Gonzalez, Christian</t>
  </si>
  <si>
    <t>Goode, Cameron</t>
  </si>
  <si>
    <t>Good-Jones, Julian</t>
  </si>
  <si>
    <t>Goodson, Tyler</t>
  </si>
  <si>
    <t>Graham, Jalen</t>
  </si>
  <si>
    <t>Gray, Eric</t>
  </si>
  <si>
    <t>Green, Antoine</t>
  </si>
  <si>
    <t>Greene , Mike</t>
  </si>
  <si>
    <t>Greene, Mike</t>
  </si>
  <si>
    <t>Grupe, Blake</t>
  </si>
  <si>
    <t>Gwyn, Jovaughn</t>
  </si>
  <si>
    <t>Haener, Jake</t>
  </si>
  <si>
    <t>Hailassie, Kahlef</t>
  </si>
  <si>
    <t>Hall, Derick</t>
  </si>
  <si>
    <t>Hall, Jaren</t>
  </si>
  <si>
    <t>Hall, Maalik</t>
  </si>
  <si>
    <t>Hamm, Malik</t>
  </si>
  <si>
    <t>Hampton, Nick</t>
  </si>
  <si>
    <t>Harris, Jalen</t>
  </si>
  <si>
    <t>Harrison, Anton</t>
  </si>
  <si>
    <t>Harrison, Zach</t>
  </si>
  <si>
    <t>Hawkins, Tre</t>
  </si>
  <si>
    <t>Hayes, Josh</t>
  </si>
  <si>
    <t>Heath, Malik</t>
  </si>
  <si>
    <t>Hedley, Lou</t>
  </si>
  <si>
    <t>Hellams, DeMarcco</t>
  </si>
  <si>
    <t>Hembrough, Matt</t>
  </si>
  <si>
    <t>Henley, Daiyan</t>
  </si>
  <si>
    <t>Henry, K.J.</t>
  </si>
  <si>
    <t>Herbig, Nick</t>
  </si>
  <si>
    <t>Higgins, Elijah</t>
  </si>
  <si>
    <t>Hill, Julian</t>
  </si>
  <si>
    <t>23/FA</t>
  </si>
  <si>
    <t>Hodges, Cooper</t>
  </si>
  <si>
    <t>Hodges, Curtis</t>
  </si>
  <si>
    <t>Hooker, Hendon</t>
  </si>
  <si>
    <t>Horton, Dylan</t>
  </si>
  <si>
    <t>Howden, Jordan</t>
  </si>
  <si>
    <t>Howerton, Hayden</t>
  </si>
  <si>
    <t>Hull, Evan</t>
  </si>
  <si>
    <t>Hutchinson, Xavier</t>
  </si>
  <si>
    <t>Hyatt, Jalin</t>
  </si>
  <si>
    <t>Ibrahim, Mohamed</t>
  </si>
  <si>
    <t>Ika, Siaki</t>
  </si>
  <si>
    <t>Incoom, Thomas</t>
  </si>
  <si>
    <t>Iosivas, Andrei</t>
  </si>
  <si>
    <t>Ivey, D.J.</t>
  </si>
  <si>
    <t>Izien, Christian</t>
  </si>
  <si>
    <t>Jackson, D'Marco</t>
  </si>
  <si>
    <t>Jackson, Kearis</t>
  </si>
  <si>
    <t>Jackson, Shedrick</t>
  </si>
  <si>
    <t>James, Craig</t>
  </si>
  <si>
    <t>Jamison, D'Shawn</t>
  </si>
  <si>
    <t>Jarrett , Rakim</t>
  </si>
  <si>
    <t>Jefferson, Malik</t>
  </si>
  <si>
    <t>Jensen, Nash</t>
  </si>
  <si>
    <t>Johnson, Desjuan</t>
  </si>
  <si>
    <t>Johnson, DJ</t>
  </si>
  <si>
    <t>Johnson, Quindell</t>
  </si>
  <si>
    <t>Johnson, Roschon</t>
  </si>
  <si>
    <t>Johnston, Quentin</t>
  </si>
  <si>
    <t>Jones, Andre</t>
  </si>
  <si>
    <t>Jones, Broderick</t>
  </si>
  <si>
    <t>Jones, Caleb</t>
  </si>
  <si>
    <t>Jones, Cam</t>
  </si>
  <si>
    <t>Jones, Charlie</t>
  </si>
  <si>
    <t>Jones, Dawand</t>
  </si>
  <si>
    <t>Jones, Nic</t>
  </si>
  <si>
    <t>Kancey, Calijah</t>
  </si>
  <si>
    <t>Kendall, Anthony</t>
  </si>
  <si>
    <t>Kincaid, Dalton</t>
  </si>
  <si>
    <t>Kirkland, Jaxson</t>
  </si>
  <si>
    <t>Knight, Qwuantrezz</t>
  </si>
  <si>
    <t>Knowles, Malik</t>
  </si>
  <si>
    <t>Kraft, Tucker</t>
  </si>
  <si>
    <t>Kuntz, Zack</t>
  </si>
  <si>
    <t>Lacy, Tyler</t>
  </si>
  <si>
    <t>Land, Isaiah</t>
  </si>
  <si>
    <t>LaPorta, Sam</t>
  </si>
  <si>
    <t>Latu, Cameron</t>
  </si>
  <si>
    <t>Lee, Ricky</t>
  </si>
  <si>
    <t>Leo, Titus</t>
  </si>
  <si>
    <t>Leota, Eku</t>
  </si>
  <si>
    <t>Levis, Will</t>
  </si>
  <si>
    <t>London, LaCale</t>
  </si>
  <si>
    <t>Luepke, Hunter</t>
  </si>
  <si>
    <t>Luter, Darrell</t>
  </si>
  <si>
    <t>Maddox-Williams, Tyreek</t>
  </si>
  <si>
    <t>Mafi, Atonio</t>
  </si>
  <si>
    <t>Mallory, Will</t>
  </si>
  <si>
    <t>Manning, Ilm</t>
  </si>
  <si>
    <t>Mapu, Marte</t>
  </si>
  <si>
    <t>Martin, Brodric</t>
  </si>
  <si>
    <t>Martin, Quan</t>
  </si>
  <si>
    <t>Mathis, Ochaun</t>
  </si>
  <si>
    <t>Matlock, Scott</t>
  </si>
  <si>
    <t>Matthews, Jesse</t>
  </si>
  <si>
    <t>Mauch, Cody</t>
  </si>
  <si>
    <t>Mauga, Kana'i</t>
  </si>
  <si>
    <t>Maxwell, Devonnsha</t>
  </si>
  <si>
    <t>Mayer, Michael</t>
  </si>
  <si>
    <t>McClendon, Warren</t>
  </si>
  <si>
    <t>McDonald IV, Will</t>
  </si>
  <si>
    <t>McFadden, Jordan</t>
  </si>
  <si>
    <t>McGuire, Isaiah</t>
  </si>
  <si>
    <t>McIntosh, Kenny</t>
  </si>
  <si>
    <t>McKee, Tanner</t>
  </si>
  <si>
    <t>McKethan, Marcus</t>
  </si>
  <si>
    <t>McLaughlin, Jaleel</t>
  </si>
  <si>
    <t>McLendon, T.K.</t>
  </si>
  <si>
    <t>Melton, Bo</t>
  </si>
  <si>
    <t>Merriweather, Kaevon</t>
  </si>
  <si>
    <t>Metchie III, John</t>
  </si>
  <si>
    <t>Miller, Kendre</t>
  </si>
  <si>
    <t>Miller, Ventrell</t>
  </si>
  <si>
    <t>Mingo, Jonathan</t>
  </si>
  <si>
    <t>Mitchell, Cameron</t>
  </si>
  <si>
    <t>Mitchell, Keaton</t>
  </si>
  <si>
    <t>Moody, Jake</t>
  </si>
  <si>
    <t>Morris, Mike</t>
  </si>
  <si>
    <t>Morris, Wanya</t>
  </si>
  <si>
    <t>Moss, Riley</t>
  </si>
  <si>
    <t>Murphy, Caleb</t>
  </si>
  <si>
    <t>Murphy, Myles</t>
  </si>
  <si>
    <t>Musgrave, Luke</t>
  </si>
  <si>
    <t>Mustipher, PJ</t>
  </si>
  <si>
    <t>Nacua, Puka</t>
  </si>
  <si>
    <t>Nowaske, Trevor</t>
  </si>
  <si>
    <t>O'Connell, Aidan</t>
  </si>
  <si>
    <t>O'Donnell, Carter</t>
  </si>
  <si>
    <t>Ogletree, Andrew</t>
  </si>
  <si>
    <t>Ojomo, Moro</t>
  </si>
  <si>
    <t>Ojukwu, John</t>
  </si>
  <si>
    <t>Ojulari, BJ</t>
  </si>
  <si>
    <t>Oluwatimi, Olu</t>
  </si>
  <si>
    <t>Oluwatimi, Olusegun</t>
  </si>
  <si>
    <t>O'Neal, Raiqwon</t>
  </si>
  <si>
    <t>Overshown, DeMarvion</t>
  </si>
  <si>
    <t>Owens, Gervarrius</t>
  </si>
  <si>
    <t>Palczewski , Alex</t>
  </si>
  <si>
    <t>Palmer, Trey</t>
  </si>
  <si>
    <t>Pappoe, Owen</t>
  </si>
  <si>
    <t>Patterson, Jarrett</t>
  </si>
  <si>
    <t>Perry, A.T.</t>
  </si>
  <si>
    <t>Pharms, Jeremiah</t>
  </si>
  <si>
    <t>Phillips III, Clark</t>
  </si>
  <si>
    <t>Pickens, Zacch</t>
  </si>
  <si>
    <t>Pili, Brandon</t>
  </si>
  <si>
    <t>Pleasants, Austen</t>
  </si>
  <si>
    <t>Prince, Gerrit</t>
  </si>
  <si>
    <t>Pryor, Joshua</t>
  </si>
  <si>
    <t>Ray, LaBryan</t>
  </si>
  <si>
    <t>Reed, Jayden</t>
  </si>
  <si>
    <t>Reed, Jerrick</t>
  </si>
  <si>
    <t>Reese, Otis</t>
  </si>
  <si>
    <t>Rhattigan, Jon</t>
  </si>
  <si>
    <t>Rice, Rashee</t>
  </si>
  <si>
    <t>Richards, Asim</t>
  </si>
  <si>
    <t>Richardson, Anthony</t>
  </si>
  <si>
    <t>Ricks, Eli</t>
  </si>
  <si>
    <t>Riley, Jordon</t>
  </si>
  <si>
    <t>Ringo, Kelee</t>
  </si>
  <si>
    <t>Robbins, Brad</t>
  </si>
  <si>
    <t>Robinson, Bijan</t>
  </si>
  <si>
    <t>Robinson, Jammie</t>
  </si>
  <si>
    <t>Robinson, Tavius</t>
  </si>
  <si>
    <t>Ross, Justyn</t>
  </si>
  <si>
    <t>Rourke, Nathan</t>
  </si>
  <si>
    <t>Roy, Jaquelin</t>
  </si>
  <si>
    <t>Rozeboom, Christian</t>
  </si>
  <si>
    <t>Rupcich, Andrew</t>
  </si>
  <si>
    <t>Rush, Darius</t>
  </si>
  <si>
    <t>Russell, Brady</t>
  </si>
  <si>
    <t>Ryland, Chad</t>
  </si>
  <si>
    <t>Saldiveri, Nick</t>
  </si>
  <si>
    <t>Sanders, Drew</t>
  </si>
  <si>
    <t>Scaife, DJ</t>
  </si>
  <si>
    <t>Schoonmaker, Luke</t>
  </si>
  <si>
    <t>Scott, Daniel</t>
  </si>
  <si>
    <t>Scott, Eric</t>
  </si>
  <si>
    <t>Scott, Tyler</t>
  </si>
  <si>
    <t>Scruggs, Juice</t>
  </si>
  <si>
    <t>Sewell, Noah</t>
  </si>
  <si>
    <t>Shorter , Justin</t>
  </si>
  <si>
    <t>Simpson, Trenton</t>
  </si>
  <si>
    <t>Sims, Ben</t>
  </si>
  <si>
    <t>Skinner, JL</t>
  </si>
  <si>
    <t>Skoronski, Peter</t>
  </si>
  <si>
    <t>Smith, Cam</t>
  </si>
  <si>
    <t>Smith, Christopher</t>
  </si>
  <si>
    <t>Smith, Kion</t>
  </si>
  <si>
    <t>Smith, Mazi</t>
  </si>
  <si>
    <t>Smith, Nolan</t>
  </si>
  <si>
    <t>Smith, Terell</t>
  </si>
  <si>
    <t>Smith, Tyreke</t>
  </si>
  <si>
    <t>Smith-Njigba, Jaxon</t>
  </si>
  <si>
    <t>Sorsdal, Colby</t>
  </si>
  <si>
    <t>Sow, Sidy</t>
  </si>
  <si>
    <t>Spears, Tyjae</t>
  </si>
  <si>
    <t>Speed, Ameer</t>
  </si>
  <si>
    <t>Steen, Tyler</t>
  </si>
  <si>
    <t>Stephens, John</t>
  </si>
  <si>
    <t>Stevenson, Tyrique</t>
  </si>
  <si>
    <t>Stills, Dante</t>
  </si>
  <si>
    <t>Stoll, Chris</t>
  </si>
  <si>
    <t>Strange, Brenton</t>
  </si>
  <si>
    <t>Stromberg, Ricky</t>
  </si>
  <si>
    <t>Stroud, C.J.</t>
  </si>
  <si>
    <t>Sullivan, Stephen</t>
  </si>
  <si>
    <t>Taylor-Stuart, Isaac</t>
  </si>
  <si>
    <t>Thomas V, Starling</t>
  </si>
  <si>
    <t>Thomas, Charlie</t>
  </si>
  <si>
    <t>Thomas, Drake</t>
  </si>
  <si>
    <t>Thomas, Juanyeh</t>
  </si>
  <si>
    <t>Thomas, Starling</t>
  </si>
  <si>
    <t>Thompson, BJ</t>
  </si>
  <si>
    <t>Thompson, NaJee</t>
  </si>
  <si>
    <t>Thompson-Robinson, Dorian</t>
  </si>
  <si>
    <t>Tillman, Cedric</t>
  </si>
  <si>
    <t>Tinsley, Mitchell</t>
  </si>
  <si>
    <t>Tippmann, Joe</t>
  </si>
  <si>
    <t>Tomlinson, Tre'Vius</t>
  </si>
  <si>
    <t>To'oTo'o, Henry</t>
  </si>
  <si>
    <t>Torrence, O'Cyrus</t>
  </si>
  <si>
    <t>Trainer, Andrew</t>
  </si>
  <si>
    <t>Tucker, Sean</t>
  </si>
  <si>
    <t>Tucker, Tre</t>
  </si>
  <si>
    <t>Tuipulotu, Tuli</t>
  </si>
  <si>
    <t>Tune, Clayton</t>
  </si>
  <si>
    <t>Turner II, DJ</t>
  </si>
  <si>
    <t>Turner, Kobie</t>
  </si>
  <si>
    <t>Uzodinma, Amechi</t>
  </si>
  <si>
    <t>Valentine, Carrington</t>
  </si>
  <si>
    <t>Van Denmark, Ryan</t>
  </si>
  <si>
    <t>Van Ness, Lukas</t>
  </si>
  <si>
    <t>Vandenburgh, Zeke</t>
  </si>
  <si>
    <t>Vaughn, Deuce</t>
  </si>
  <si>
    <t>Vokolek, Travis</t>
  </si>
  <si>
    <t>Vorhees, Andrew</t>
  </si>
  <si>
    <t>Vrabel, Tyler</t>
  </si>
  <si>
    <t>Wagner, Dalton</t>
  </si>
  <si>
    <t>Ward, Alex</t>
  </si>
  <si>
    <t>Ward, Jay</t>
  </si>
  <si>
    <t>Ward, Jonathan</t>
  </si>
  <si>
    <t>Warren, Carter</t>
  </si>
  <si>
    <t>Washington, Darnell</t>
  </si>
  <si>
    <t>Washington, Parker</t>
  </si>
  <si>
    <t>Watts, Markees</t>
  </si>
  <si>
    <t>Wayne, Jared</t>
  </si>
  <si>
    <t>Welch, Kristian</t>
  </si>
  <si>
    <t>Wesco, Trevon</t>
  </si>
  <si>
    <t>Wesley, Barry</t>
  </si>
  <si>
    <t>Wheat, Tyrus</t>
  </si>
  <si>
    <t>Whelan, Daniel</t>
  </si>
  <si>
    <t>White, Keion</t>
  </si>
  <si>
    <t>Whiteheart, Blake</t>
  </si>
  <si>
    <t>Whitley, Benton</t>
  </si>
  <si>
    <t>Whyle, Josh</t>
  </si>
  <si>
    <t>Wicks, Dontayvion</t>
  </si>
  <si>
    <t>Williams, Dorian</t>
  </si>
  <si>
    <t>Williams, Garrett</t>
  </si>
  <si>
    <t>Williams, Rodney</t>
  </si>
  <si>
    <t>Willis, Brayden</t>
  </si>
  <si>
    <t>Wilson , Emanuel</t>
  </si>
  <si>
    <t>Wilson, Divaad</t>
  </si>
  <si>
    <t>Wilson, Michael</t>
  </si>
  <si>
    <t>Wilson, Tyree</t>
  </si>
  <si>
    <t>Winters, Dee</t>
  </si>
  <si>
    <t>Witherspoon, Devon</t>
  </si>
  <si>
    <t>Witt, Jake</t>
  </si>
  <si>
    <t>Wooden, Colby</t>
  </si>
  <si>
    <t>Wright, Darnell</t>
  </si>
  <si>
    <t>Wright, Derek</t>
  </si>
  <si>
    <t>Wypler, Luke</t>
  </si>
  <si>
    <t>Young, Bryce</t>
  </si>
  <si>
    <t>Young, Byron</t>
  </si>
  <si>
    <t>Young, Cameron</t>
  </si>
  <si>
    <t>Zavala, Chandler</t>
  </si>
  <si>
    <t>Zentner, Ty</t>
  </si>
  <si>
    <t>Zierer, Kilian</t>
  </si>
  <si>
    <t>Stick, Easton</t>
  </si>
  <si>
    <t>Bawden, Nick</t>
  </si>
  <si>
    <t>Johnson, Jermaine</t>
  </si>
  <si>
    <t>Martin, Jartavius</t>
  </si>
  <si>
    <t>Dorsey, Khalil</t>
  </si>
  <si>
    <t>Trammell, Austin</t>
  </si>
  <si>
    <t>Kinsey, Mason</t>
  </si>
  <si>
    <t>Baker Jr, Darrell</t>
  </si>
  <si>
    <t>Pittman Jr, Michael</t>
  </si>
  <si>
    <t>Stingley Jr, Derek</t>
  </si>
  <si>
    <t>Washington Jr, Broderick</t>
  </si>
  <si>
    <t>Winfield Jr, Antoine</t>
  </si>
  <si>
    <t>2025 Picks: ALL</t>
  </si>
  <si>
    <t>2025 SEASON SFFDL ROOKIE DRAFT - Teams Listed in Alpha Order to help track future traded picks</t>
  </si>
  <si>
    <t>2023 Card Set</t>
  </si>
  <si>
    <t xml:space="preserve">Took Over Independence </t>
  </si>
  <si>
    <t>Was Rosarito Beach</t>
  </si>
  <si>
    <t>Westland FOXES - Nicholas Hall</t>
  </si>
  <si>
    <t>Ferdon Trades Desmond Ridder to Chandler for 2024 #5</t>
  </si>
  <si>
    <t>Ferdon Trades Davon Godchaux and Patrick Ricard to Westland for Westland 2024 #2</t>
  </si>
  <si>
    <t>Westland trades 2024 #1.1 and Cave 2024 #3 to Vegas for 1.10 2024 Ryan Ramzyck, Erik McCoy, Tyreek Hill, Kwitty Paye and Justin Madubiuke</t>
  </si>
  <si>
    <t>Birmingham sends DE Cameron Jordan to Cave Creek for C Hjalte Froholdt and G Jonah Jackson.</t>
  </si>
  <si>
    <t>Westland trades 1.10 to Beach City for Justin Jefferson</t>
  </si>
  <si>
    <t>Ferdon trades Bailey Zappe to Beach for 2024 #6</t>
  </si>
  <si>
    <t>Beach - Virginia (24-7)</t>
  </si>
  <si>
    <t>Beach City trades their 2nd round pick 2024 and 2025 to Virginia for Gardner Minshew.</t>
  </si>
  <si>
    <t>BIRMINGHAM AMERICANS - Bob Gough</t>
  </si>
  <si>
    <t>Americans</t>
  </si>
  <si>
    <t>Dracut trades DRA #2 in 2024 and DRA #4 in 2025 to Toronto for QB Matt Staffor</t>
  </si>
  <si>
    <t>Birmingham trades its 2025 2nd round pick to Virginia for Justin Fields.</t>
  </si>
  <si>
    <t>Dracut trades RILB 44-3 Jack Gibbens to Tokyo for NT 4-0 T.J. Slaton</t>
  </si>
  <si>
    <t>Tokyo trades C-David Andrews 5-4 to London for OT-Trent Brown 5-7 </t>
  </si>
  <si>
    <t>Dracut - Toronto (24-10)</t>
  </si>
  <si>
    <t>Birmingham sends G Noah Jackson to Delta for OT Charles Leno and Delta's 6th round pick.</t>
  </si>
  <si>
    <t>oronto trades Centre Connor Williams to Virginia for LCB Carlton Davis and #3 Pick.</t>
  </si>
  <si>
    <t>Ferdon Trades Travis Kelce TE , Sam Cosmi 56 G Tyron Smith 75 T Van Ginkle 45 8 OLB , Deonty Harty WR PR and 2024 #6 Beach city to Westland for 2024 #1.19 (ferdons 1 back) 2024 #2.22 Boulder 2025 #3 #4 , 2024 #4.1 #5.1 Braxton Jones, </t>
  </si>
  <si>
    <t>Toledo sends Rachaad White to Toronto for DT Daron Payne</t>
  </si>
  <si>
    <t>Delta sends 3.21 to Westland for OC Bradley Bozeman.</t>
  </si>
  <si>
    <t>Birmingham sends its 25 4th round pick to Westland for OG Cade Mays</t>
  </si>
  <si>
    <t>Birmingham - Westland 24-17</t>
  </si>
  <si>
    <t>Dracut sends TE Kylen Granson to Acme for DE John Cominsky.</t>
  </si>
  <si>
    <t>Ferdon trades Braxton jones  to Toledo for juwan Bentley mlb</t>
  </si>
  <si>
    <t>Independence sends Graham Glasgow G/C 54 3 to Toledo for Toledo's 4.20 pick</t>
  </si>
  <si>
    <t>Independence sends it's 4.15 pick to Beach City for Tashaun Gipson FS 5-6</t>
  </si>
  <si>
    <t>Boulder receives QB Derek Carr. Delta receives Boulder's #1 pick this year and #3 pick next year.</t>
  </si>
  <si>
    <t>Dracut trade outside CB 5 Jonathan Jones to Toledo for TOL #2.16 in 2024 and TOL #5.15 in 2024</t>
  </si>
  <si>
    <t>Ferdon Trades 1.19 - 2.18. - 4.7 (Toronto)  Brian Burns Rashawn Slater 2025 #4 for Maxx Crosby / Penai Sewell and alex highsmith </t>
  </si>
  <si>
    <t xml:space="preserve">Astoria sends RG Zack Martin, LG Joe Thuney and LT Dion Dawkins to Virginia.     Virginia sends: 2024, 2.17, their 2025 1st and 3rd to Astoria. </t>
  </si>
  <si>
    <t>Independence trades Zack Tom RT/C to Beach City for Amari Cooper.</t>
  </si>
  <si>
    <t>Beach sends Nick Gates C to Ann Arbor for pick 5.4 </t>
  </si>
  <si>
    <t>Acme trades Robert Woods WR, 2024 #3 &amp; 2025 #3 to the Goonies for DeAndre Hopkins WR &amp; Jonathan Cooper OLB.</t>
  </si>
  <si>
    <t>Toldeo sends: 2.9 and 4.16   Astoria sends: Christian Benford - CB</t>
  </si>
  <si>
    <t>2025 Picks: No 2,3 4, Birmingham 4</t>
  </si>
  <si>
    <t>Westland - Cave (24-30)</t>
  </si>
  <si>
    <t>NYC</t>
  </si>
  <si>
    <t>NYC Bisons - J C Moreno</t>
  </si>
  <si>
    <t xml:space="preserve">Rosarito </t>
  </si>
  <si>
    <t>Bison</t>
  </si>
  <si>
    <t>J C Moreno</t>
  </si>
  <si>
    <t>Westland trades 2025 #2 to Cave for Frankie Luvu</t>
  </si>
  <si>
    <t>Tokyo gets NYC 1st round pick (1.8) and OLB-Baron Browning 05-9 | NYC gets WR-CeeDee Lamb</t>
  </si>
  <si>
    <t>Dracut trades 1.9 in 2024 to Ferdon for 1.12 in 2024 and 3.19 in 2024</t>
  </si>
  <si>
    <t>Jersey trades Zack Moss to (Rich) for rnd 2.15 Rosarito</t>
  </si>
  <si>
    <t>Cave Trades 1.24 and next year 3rd and next year 4th to Delta for 1.11</t>
  </si>
  <si>
    <t>Ferdon trades jahan dotsen wr to Astoria for Jonnu Smith te</t>
  </si>
  <si>
    <t>24/1.13</t>
  </si>
  <si>
    <t>Achane, De'von</t>
  </si>
  <si>
    <t>24.1.16</t>
  </si>
  <si>
    <t>24/1.17</t>
  </si>
  <si>
    <t>London trades Jermaine Johnson RLB to Beach City for Jonathan Allen DT</t>
  </si>
  <si>
    <t>Astoria receives 1.23  Jersey receives Viringia 2.17 and Acme 3.13</t>
  </si>
  <si>
    <t>Acme trades OG Isaac Seumalo to NYC for pick 2.14 Dayton</t>
  </si>
  <si>
    <t>Astoria gets TOK #2 (2.21); Tokyo gets TOL #4 (4.16) 2025 Acme #3 and 2025 Virginia #3</t>
  </si>
  <si>
    <t>Birmingham sends 25 #1 to Ferdon for 2.22  5.24 and 25 2</t>
  </si>
  <si>
    <t>Ferdon - (Birmingham 24-40)</t>
  </si>
  <si>
    <t>brown, ji'Ayir</t>
  </si>
  <si>
    <t>Ferdon trades 4.24 (Cave)and 6.24(cave) to Toldeo for 3.15 -</t>
  </si>
  <si>
    <t>24.3(TOR)</t>
  </si>
  <si>
    <t>24/1.7(TOR)</t>
  </si>
  <si>
    <t>24.2(TOR)</t>
  </si>
  <si>
    <t>24.3(DAY)</t>
  </si>
  <si>
    <t>24.1(DAY)</t>
  </si>
  <si>
    <t>24.1(ANN)</t>
  </si>
  <si>
    <t>24.2(ANN)</t>
  </si>
  <si>
    <t>24.1(AST)</t>
  </si>
  <si>
    <t>24.2(AST)</t>
  </si>
  <si>
    <t>24/1(AST)</t>
  </si>
  <si>
    <t>20/1.4(BEA)</t>
  </si>
  <si>
    <t>24.1(BEA)</t>
  </si>
  <si>
    <t>24.2(BEA)</t>
  </si>
  <si>
    <t>23/4(LON)</t>
  </si>
  <si>
    <t>21/2(BEA)</t>
  </si>
  <si>
    <t>21/1.15(ACM)</t>
  </si>
  <si>
    <t>21/1.22(BEA)</t>
  </si>
  <si>
    <t>21/2(VIR)</t>
  </si>
  <si>
    <t>24.2(BIR)</t>
  </si>
  <si>
    <t>24/1(BIR)</t>
  </si>
  <si>
    <t>24/1.5(BLU)</t>
  </si>
  <si>
    <t>24.2(BLU)</t>
  </si>
  <si>
    <t>24.3(BLU)</t>
  </si>
  <si>
    <t>24/1.9(FER)</t>
  </si>
  <si>
    <t>24.3(FER)</t>
  </si>
  <si>
    <t>23/8(FER)</t>
  </si>
  <si>
    <t>24.2(FER)</t>
  </si>
  <si>
    <t>23/1.18(FER)</t>
  </si>
  <si>
    <t>23/6(FER)</t>
  </si>
  <si>
    <t>22/6(FER)</t>
  </si>
  <si>
    <t>19/1.1(JER)</t>
  </si>
  <si>
    <t>21/1.2(JER)</t>
  </si>
  <si>
    <t>21/1.18(JER)</t>
  </si>
  <si>
    <t>21/4(JER)</t>
  </si>
  <si>
    <t>24.3(JER)</t>
  </si>
  <si>
    <t>23/10(JER)</t>
  </si>
  <si>
    <t>24.2(JER)</t>
  </si>
  <si>
    <t>21/3(JER)</t>
  </si>
  <si>
    <t>24/1.1(LAS)</t>
  </si>
  <si>
    <t>23/1(LAS)</t>
  </si>
  <si>
    <t>24.3(DRA)</t>
  </si>
  <si>
    <t>23/6(DRA)</t>
  </si>
  <si>
    <t>24.2(DRA)</t>
  </si>
  <si>
    <t>24.3(LON)</t>
  </si>
  <si>
    <t>(FER)</t>
  </si>
  <si>
    <t>24.1(LON)</t>
  </si>
  <si>
    <t>21/1.5(LON)</t>
  </si>
  <si>
    <t>24.3(WES)</t>
  </si>
  <si>
    <t>23/8(WES)</t>
  </si>
  <si>
    <t>21/2(LAS)</t>
  </si>
  <si>
    <t>21/2(FER)</t>
  </si>
  <si>
    <t>21/1.12(FER)</t>
  </si>
  <si>
    <t>21/1.19(WES)</t>
  </si>
  <si>
    <t>24.1(WES)</t>
  </si>
  <si>
    <t>24.2(CAV)</t>
  </si>
  <si>
    <t>24.4(TOK)</t>
  </si>
  <si>
    <t>24.4(CHA)</t>
  </si>
  <si>
    <t>24/1(CHA)</t>
  </si>
  <si>
    <t>Ferdon trades Gabe Davis WR to Vegas for Robert Spilane MLB  and 2025 #5 Jason to confirm</t>
  </si>
  <si>
    <t>Toronto trades MLB Cody Barton to Delta for Pick 4.10. </t>
  </si>
  <si>
    <t>Rosarito gets Dalton Risner  2024 Dracut 5.9 Dracut receives: A.J. Dillon</t>
  </si>
  <si>
    <t>Tokyo trades VIR #3 to Vegas for Nickel CB-Mike Hilton</t>
  </si>
  <si>
    <t>toledo trade 3 power forwards to Vegas 6.8.6.10 and 6.16 for vegas 4th next season</t>
  </si>
  <si>
    <t>Tokyo trades their 6th next year to Toledo for 6.24</t>
  </si>
  <si>
    <t>Ferdon - Cave(24-49)</t>
  </si>
  <si>
    <t>Ferdon -- Cave(24-49)</t>
  </si>
  <si>
    <t>Ferdon has traded their Westland 4 Ferdon 5 6 7 8 next year to Mark for their 4 5 6 7 8 this year</t>
  </si>
  <si>
    <t>Longshots trade 4.18 to Rosarito for his 4th next year.  </t>
  </si>
  <si>
    <t>Virginia - Asoria (24-25)- Tokyo(24-39) - Vegas(24-46)</t>
  </si>
  <si>
    <t>24.4(BIR)</t>
  </si>
  <si>
    <t>24.4(BOU)</t>
  </si>
  <si>
    <t>24.4(JER)</t>
  </si>
  <si>
    <t>24.4(ROS)</t>
  </si>
  <si>
    <t>Ferdon trades Cave 7 and Cave 8 for Astoria 2</t>
  </si>
  <si>
    <t>Toledo sends 4.24 to Rosarito for their 4th next year (Traed was reverted due to PRIOR traed Rosatiry duid not have a 4th)</t>
  </si>
  <si>
    <t>24.5(FER)</t>
  </si>
  <si>
    <t>24.5(AST)</t>
  </si>
  <si>
    <t>24.5(BEA)</t>
  </si>
  <si>
    <t>24.5(BIR)</t>
  </si>
  <si>
    <t>24.5(TOR)</t>
  </si>
  <si>
    <t>24.5(ROS)</t>
  </si>
  <si>
    <t>24.5(LAS)</t>
  </si>
  <si>
    <t>24/5(DEL)</t>
  </si>
  <si>
    <t>24.5(DRA)</t>
  </si>
  <si>
    <t>24.5(DAY)</t>
  </si>
  <si>
    <t>24/59DEL)</t>
  </si>
  <si>
    <t>24/5(WES)</t>
  </si>
  <si>
    <t>24/5(BIR)</t>
  </si>
  <si>
    <t>24/5(JER)</t>
  </si>
  <si>
    <t>24/6(WES)</t>
  </si>
  <si>
    <t>24/6(ANN)</t>
  </si>
  <si>
    <t>25/6(AST)</t>
  </si>
  <si>
    <t>24/6(CHA)</t>
  </si>
  <si>
    <t>24/6(BLU)</t>
  </si>
  <si>
    <t>24/6(TOR)</t>
  </si>
  <si>
    <t>24/6(LAS)</t>
  </si>
  <si>
    <t>24/6(BIR)</t>
  </si>
  <si>
    <t>smith, Mazi</t>
  </si>
  <si>
    <t>24/6(DRA)</t>
  </si>
  <si>
    <t>24/6(NYC)</t>
  </si>
  <si>
    <t>24/6(VIR)</t>
  </si>
  <si>
    <t>22/11</t>
  </si>
  <si>
    <t>24/7(ANN)</t>
  </si>
  <si>
    <t>24/7(TOR)</t>
  </si>
  <si>
    <t>24/7</t>
  </si>
  <si>
    <t>24/7(BLU)</t>
  </si>
  <si>
    <t>24/7(NYC)</t>
  </si>
  <si>
    <t>27/7(VER)</t>
  </si>
  <si>
    <t>Birmingham sends 25 6 to Vero for this unused pick. Is it 7-9</t>
  </si>
  <si>
    <t>Birmingham - Vero(24-52)</t>
  </si>
  <si>
    <t>2025 Picks: No 1, 2 4,6 Ferdon 2</t>
  </si>
  <si>
    <t>24/7(BIR</t>
  </si>
  <si>
    <t>24/7(LAS)</t>
  </si>
  <si>
    <t>24/7(VIR)</t>
  </si>
  <si>
    <t>24/7(LON)</t>
  </si>
  <si>
    <t>24/7(ROS)</t>
  </si>
  <si>
    <t>vegas trades 7th next year to delta for pick 8.12. </t>
  </si>
  <si>
    <t>24/7(TOK)</t>
  </si>
  <si>
    <t>24/7(JER)</t>
  </si>
  <si>
    <t>24/8(WES)</t>
  </si>
  <si>
    <t>24/8(CHA)</t>
  </si>
  <si>
    <t>24/8(BLU)</t>
  </si>
  <si>
    <t>24/8(LAS)</t>
  </si>
  <si>
    <t>24/8(NYC)</t>
  </si>
  <si>
    <t>24/8(DRa)</t>
  </si>
  <si>
    <t>Devito, Tommy</t>
  </si>
  <si>
    <t>24/8(VER)</t>
  </si>
  <si>
    <t>24/8(ROS)</t>
  </si>
  <si>
    <t>24/8(BEA)</t>
  </si>
  <si>
    <t>24/8(TOK)</t>
  </si>
  <si>
    <t>24/8(BOU)</t>
  </si>
  <si>
    <t>24/8(AST)</t>
  </si>
  <si>
    <t>24/7(ACM)</t>
  </si>
  <si>
    <t>24/8(BIR)</t>
  </si>
  <si>
    <t>Jersey trades Zeke Elliot to Vero for 2025 #4</t>
  </si>
  <si>
    <t>2025 Picks: No 4, Birmingham 6</t>
  </si>
  <si>
    <t>Vero- Jersey (24-55)</t>
  </si>
  <si>
    <t>24/9</t>
  </si>
  <si>
    <t>24/8</t>
  </si>
  <si>
    <t>24/9(CHA)</t>
  </si>
  <si>
    <t>24/9(ANN)</t>
  </si>
  <si>
    <t>24/9(BIR)</t>
  </si>
  <si>
    <t>Ferdon trade 25 9th to Astoria for Astoria 24 9th</t>
  </si>
  <si>
    <t>2025 Picks: ALL, Virginia 1, Ferdon 9</t>
  </si>
  <si>
    <t>cme confirms Dracut 9.9 for Acme 9.13 &amp; 10.13</t>
  </si>
  <si>
    <t>Toronto gets Tokyo's 5th round pick next year (2025); Tokyo receives S-Quandre Diggs 40</t>
  </si>
  <si>
    <t>24/9(DRA)</t>
  </si>
  <si>
    <t>Astoria trades 10.3 to Rosarito for 25 10th.</t>
  </si>
  <si>
    <t>Dayton receives OT Ronnie Stanley. Boulder receives Dayton's 5th round pick next year</t>
  </si>
  <si>
    <t>24/9(WES)</t>
  </si>
  <si>
    <t>24/9(TOL)</t>
  </si>
  <si>
    <t>24/9(LAS)</t>
  </si>
  <si>
    <t>24.3(LAS)</t>
  </si>
  <si>
    <t>23/3(LAS)</t>
  </si>
  <si>
    <t>23/4(LAS)</t>
  </si>
  <si>
    <t>24/9(VER)</t>
  </si>
  <si>
    <t>24/9(TOK)</t>
  </si>
  <si>
    <t>24/9(BOU)</t>
  </si>
  <si>
    <t>24/10(WES)</t>
  </si>
  <si>
    <t>24/10(ANN)</t>
  </si>
  <si>
    <t>24/10</t>
  </si>
  <si>
    <t>24/10(BIR</t>
  </si>
  <si>
    <t>24.10(DRA)</t>
  </si>
  <si>
    <t>24/10(LON)</t>
  </si>
  <si>
    <t>24/10(BOU)</t>
  </si>
  <si>
    <t>24/10(CAV)</t>
  </si>
  <si>
    <t>Dayton - Boulder (24-59)</t>
  </si>
  <si>
    <t>jersey trades Matt Milano to Dracut for a 2025 8</t>
  </si>
  <si>
    <t>dracut trades myles Jack to Dayton for 2025 #8</t>
  </si>
  <si>
    <t>Ferdon trades Ferdon 1 pollard and their 3 for chavarious ward</t>
  </si>
  <si>
    <t>Dracut _ Jersey(24-61)</t>
  </si>
  <si>
    <t>Ferdon - Vegas(24-62)</t>
  </si>
  <si>
    <t>Acme trades: Darrell Henderson &amp; Keaontay Ingram HB's to NYC for 2025 8th rd. pick</t>
  </si>
  <si>
    <t>Rosarito Beach sends Eric Kendrick LILB 44  5 to NYC for Solomon Thomas DE/DT 40  7.</t>
  </si>
  <si>
    <t>NYC - Toronto (24-65)</t>
  </si>
  <si>
    <t>TOR trades G C Ben Bartch to NYC Bisons for 2025 #7. </t>
  </si>
  <si>
    <t>Blue Island - TOR(24-67)</t>
  </si>
  <si>
    <t>2025 Picks: No 5</t>
  </si>
  <si>
    <t>TOR trades HB Jamaal Williams/HB Chase Edmonds/T G Max Mitchell to BLUE ISLAND for their 2025 #5.</t>
  </si>
  <si>
    <t>Toronto gets Beach 2025 #8 for: OLB Thomas, Cameron 3LDE KC LB	Asamoah, Brian 2RILB MIN DB	Ya-Sin, Rock 2LCB SF</t>
  </si>
  <si>
    <t>Rosarita Beach receives: Dayton #8 in 2025  Dracut receives: Rosarito #9 in 2025 Richie James KR/PR</t>
  </si>
  <si>
    <t>Beach - Toronto(24-68)</t>
  </si>
  <si>
    <t>Dayton - Dracut(24-60) - Rosarito(24-67)</t>
  </si>
  <si>
    <t>Rosarito - Dractur(24-67)</t>
  </si>
  <si>
    <t>LB_pass</t>
  </si>
  <si>
    <t>LB Pass</t>
  </si>
  <si>
    <t>RUN_PASS</t>
  </si>
  <si>
    <t>R_P</t>
  </si>
  <si>
    <t>4-3 Defense</t>
  </si>
  <si>
    <t>QB/WR FUMBLE RATING: MIAMI LP Turpin LK Turpin KO - MIN Punt Denver</t>
  </si>
  <si>
    <t>Defense Alignment: 4-3 Run Defense Rating: GOOD (28.25) /  Pass Defense Rating: AVG (24.25)</t>
  </si>
  <si>
    <t>24/FA</t>
  </si>
  <si>
    <t>24/FA(NYC)</t>
  </si>
  <si>
    <t>24/FA)DEL)</t>
  </si>
  <si>
    <t>24/FA(ROS)</t>
  </si>
  <si>
    <t>24/FA(FER)</t>
  </si>
  <si>
    <t>24/FA(CAV)</t>
  </si>
  <si>
    <t>24/FA(BIR)</t>
  </si>
  <si>
    <t>24/FA(BLU)</t>
  </si>
  <si>
    <t>24/FA(TOR)</t>
  </si>
  <si>
    <t>QB/WR FUMBLE RATING: SF LK Blackshear LP Carter</t>
  </si>
  <si>
    <t>Defense Alignment: 3-4 Run Defense Rating: Avg  (27)  |  Pass Defense Rating: Avg(27)</t>
  </si>
  <si>
    <t>QB/WR FUMBLE RATING:Hou LK Scott, LP Kinsey</t>
  </si>
  <si>
    <t>Defense Alignment: 4-3 Run Defense Rating: AVG (26) |  Pass Defense Rating: GOOD (27)</t>
  </si>
  <si>
    <t>QB/WR FUMBLE RATING: Lan KR Pringle Nwangu PR Proche</t>
  </si>
  <si>
    <t>Westland - Ferdon 24-14 - Acme(24-70)</t>
  </si>
  <si>
    <t>Acme trades Christian Mccafery Logan thomas to Ferdon for james Cooks, Westland 3 and Chigoziam Ogonkwo</t>
  </si>
  <si>
    <t>Rosarito trades Brandon Powers, D Archane to Cave for Tevin Jenkins and 2025 #2</t>
  </si>
  <si>
    <t>Boulder trades Aaron Jones to Virginia for Josh Kelly and Virginia #2 25</t>
  </si>
  <si>
    <t>Virginia - Boulder 24-71</t>
  </si>
  <si>
    <t>Boulder trades Brandon Aiyuk to Ferdon for Lukas Van Ness and garrett Wilson</t>
  </si>
  <si>
    <t xml:space="preserve">cave creek and NYC make a deal.  I move Achane and Miles Sanders to him for Allgiers and his 2nd. </t>
  </si>
  <si>
    <t>NYC - Cave 24-73</t>
  </si>
  <si>
    <t>Ferdon Trades garret Wilson and Lukas Van Ness to Boulder for Brandon Aiyuk and Shaq Quarterman</t>
  </si>
  <si>
    <t xml:space="preserve">Rosarito Beach trades Donovan Wilson S , Spencer Anderson G , Josh Paschall DE, Rosarito Beach 2nd and Cave Creek 2nd to...Boulder  for Brandon Sherff G , Aaron Donald DE, Talanoa Hufanga S and Boulder 4th. </t>
  </si>
  <si>
    <t>Cave - Rosarito 24-70 - Boulder 24-74</t>
  </si>
  <si>
    <t>Rosarito - Boulder 24-74</t>
  </si>
  <si>
    <t>Tokyo trades LB-David Mayo 04-4, Tokyo's 4th round pick next year to Boulder for LILB-David Long 06-3 and Boulder's 7th round pick next year</t>
  </si>
  <si>
    <t>Boulder - Tokyo</t>
  </si>
  <si>
    <t>Tokyo - Boulder 24-76</t>
  </si>
  <si>
    <t>Defense Alignment: 3-4 Run Defense Rating:  POOR(22.75  |  Pass Defense Rating: AVG (24)</t>
  </si>
  <si>
    <t>Acme trades to NYC: Andre James OC 5-5 Kwon Alexander ILB 4-0-3 Nathan Shepherd DT 4-4 Jake Martin DE/LB 0-0-4 NYC trades to Acme:Michael Dieter 0-5Micah McFadden 4-4-3 A.J. Terrell RCB 5 DeMarcus Walker DE 4-4 NYC 6th rd. pick</t>
  </si>
  <si>
    <t xml:space="preserve">London sends Kamu Grugier-Hill LILB and London's 4th round pick in next years' draft to Boulder for Kaden Elliss RILB and Boulder's 8th round pick in next years' draft. </t>
  </si>
  <si>
    <t>NYC - Acme(24-77)</t>
  </si>
  <si>
    <t>London - Boulder (24-78)</t>
  </si>
  <si>
    <t>2025 Picks: No 4, Boulder 8</t>
  </si>
  <si>
    <t>Boulder - London(24-78)</t>
  </si>
  <si>
    <t>Dayton - Rosarito(24-68) - NYC(24-79)</t>
  </si>
  <si>
    <t>NYC - Rosarito(24-79)</t>
  </si>
  <si>
    <t>Rosarito Beach trades Tachaun Gipson and Dayton 4 to NY for NY 3rd.  Mike Edwards</t>
  </si>
  <si>
    <t>3-4</t>
  </si>
  <si>
    <t>DEF</t>
  </si>
  <si>
    <t>Min</t>
  </si>
  <si>
    <t>Pts</t>
  </si>
  <si>
    <t>DB</t>
  </si>
  <si>
    <t>Abrams-Draine, Kris</t>
  </si>
  <si>
    <t>ATL</t>
  </si>
  <si>
    <t>Anderson, Evan</t>
  </si>
  <si>
    <t>Anderson, Zayne</t>
  </si>
  <si>
    <t>Andreessen, Joe</t>
  </si>
  <si>
    <t>RCB</t>
  </si>
  <si>
    <t>Arnold, Terrion</t>
  </si>
  <si>
    <t>Asamoah II, Brian</t>
  </si>
  <si>
    <t>LCB</t>
  </si>
  <si>
    <t>Bailey, Levelle</t>
  </si>
  <si>
    <t>Bell, Quinton</t>
  </si>
  <si>
    <t>S</t>
  </si>
  <si>
    <t>NT</t>
  </si>
  <si>
    <t>Bertrand, JD</t>
  </si>
  <si>
    <t>Bethune, Tatum</t>
  </si>
  <si>
    <t>Bishop, Cole</t>
  </si>
  <si>
    <t>Booker, Austin</t>
  </si>
  <si>
    <t>LAC</t>
  </si>
  <si>
    <t>Braswell, Chris</t>
  </si>
  <si>
    <t>Bullard, Javon</t>
  </si>
  <si>
    <t>Bullock, Calen</t>
  </si>
  <si>
    <t>Butler, Josh</t>
  </si>
  <si>
    <t>Carlies, Jaylon</t>
  </si>
  <si>
    <t>Carson, Caelen</t>
  </si>
  <si>
    <t>Carter, DeWayne</t>
  </si>
  <si>
    <t>Chatman, Elijah</t>
  </si>
  <si>
    <t>Cole, Myles</t>
  </si>
  <si>
    <t>Colson, Junior</t>
  </si>
  <si>
    <t>Cooper, Edgerrin</t>
  </si>
  <si>
    <t>Crumedy, Jaden</t>
  </si>
  <si>
    <t>Davis, Tyler</t>
  </si>
  <si>
    <t>DeJean, Cooper</t>
  </si>
  <si>
    <t>Dexter Sr., Gervon</t>
  </si>
  <si>
    <t>Dial, Marcellas</t>
  </si>
  <si>
    <t>Duck, Storm</t>
  </si>
  <si>
    <t>Eboigbe, Justin</t>
  </si>
  <si>
    <t>Eichenberg, Tommy</t>
  </si>
  <si>
    <t>Elliss, Jonah</t>
  </si>
  <si>
    <t>Fiske, Braden</t>
  </si>
  <si>
    <t>Funderburk, Tyrek</t>
  </si>
  <si>
    <t>Gaye, Ali</t>
  </si>
  <si>
    <t>Gray, Cedric</t>
  </si>
  <si>
    <t>Green, Renardo</t>
  </si>
  <si>
    <t>Harper, Thomas</t>
  </si>
  <si>
    <t>Harrell, Jaylen</t>
  </si>
  <si>
    <t>Hart, Cam</t>
  </si>
  <si>
    <t>Hicks, Jaden</t>
  </si>
  <si>
    <t>Hines-Allen, Josh</t>
  </si>
  <si>
    <t>Hopper, Ty'Ron</t>
  </si>
  <si>
    <t>Hunt, Jalyx</t>
  </si>
  <si>
    <t>Isaac, Adisa</t>
  </si>
  <si>
    <t>Jackson, Brennan</t>
  </si>
  <si>
    <t>Jackson, Jordan</t>
  </si>
  <si>
    <t>Jackson, McKinnley</t>
  </si>
  <si>
    <t>Jean-Baptiste, Javontae</t>
  </si>
  <si>
    <t>Jefferson, Jordan</t>
  </si>
  <si>
    <t>Johnson, Cedric</t>
  </si>
  <si>
    <t>Jones, Jarrian</t>
  </si>
  <si>
    <t>Joseph, Brandon</t>
  </si>
  <si>
    <t>Key, Devon</t>
  </si>
  <si>
    <t>Kinchens, Kamren</t>
  </si>
  <si>
    <t>Kneeland, Marshawn</t>
  </si>
  <si>
    <t>Knight, Tyrice</t>
  </si>
  <si>
    <t>CB FS</t>
  </si>
  <si>
    <t>Lassiter, Kamari</t>
  </si>
  <si>
    <t>Latu, Laiatu</t>
  </si>
  <si>
    <t>Laulu, Jonah</t>
  </si>
  <si>
    <t>Liufau, Marist</t>
  </si>
  <si>
    <t>Magee, Jordan</t>
  </si>
  <si>
    <t>McCollough, Jaylen</t>
  </si>
  <si>
    <t>McCollum, Tristin</t>
  </si>
  <si>
    <t>McGregor, Braiden</t>
  </si>
  <si>
    <t>McKinstry, Kool-Aid</t>
  </si>
  <si>
    <t>Melton, Max</t>
  </si>
  <si>
    <t>CB S</t>
  </si>
  <si>
    <t>Mitchell, Quinyon</t>
  </si>
  <si>
    <t>CB SS</t>
  </si>
  <si>
    <t>Moon, Jeremiah</t>
  </si>
  <si>
    <t>Muasau, Darius</t>
  </si>
  <si>
    <t>Murphy II, Byron</t>
  </si>
  <si>
    <t>Mustapha, Malik</t>
  </si>
  <si>
    <t>Newton, Jer'Zhan</t>
  </si>
  <si>
    <t>Newton, Josh</t>
  </si>
  <si>
    <t>Njongmeta, Maema</t>
  </si>
  <si>
    <t>Nubin, Tyler</t>
  </si>
  <si>
    <t>Okada, Ty</t>
  </si>
  <si>
    <t>Oladapo, Kitan</t>
  </si>
  <si>
    <t>Orhorhoro, Ruke</t>
  </si>
  <si>
    <t>Orji, Anfernee</t>
  </si>
  <si>
    <t>Pettus, Dell</t>
  </si>
  <si>
    <t>Phillips, Andru</t>
  </si>
  <si>
    <t>Prince, Deantre</t>
  </si>
  <si>
    <t>Pritchett, Nehemiah</t>
  </si>
  <si>
    <t>Redmond, Jalen</t>
  </si>
  <si>
    <t>Reid, Winston</t>
  </si>
  <si>
    <t>Richardson, Decamerion</t>
  </si>
  <si>
    <t>Richardson, Demani</t>
  </si>
  <si>
    <t>Robinson, Chop</t>
  </si>
  <si>
    <t>Robinson, Darius</t>
  </si>
  <si>
    <t>Roland-Wallace, Christian</t>
  </si>
  <si>
    <t>Ross, D'Angelo</t>
  </si>
  <si>
    <t>Sainristil, Mike</t>
  </si>
  <si>
    <t>Smith, Maason</t>
  </si>
  <si>
    <t>Smith, Tykee</t>
  </si>
  <si>
    <t>Smith-Wade, Chau</t>
  </si>
  <si>
    <t>Snowden, Charles</t>
  </si>
  <si>
    <t>Solomon, Javon</t>
  </si>
  <si>
    <t>Speights, Omar</t>
  </si>
  <si>
    <t>Steward, Reddy</t>
  </si>
  <si>
    <t>Still, Tarheeb</t>
  </si>
  <si>
    <t>Sweat, T'Vondre</t>
  </si>
  <si>
    <t>Taimani, Taki</t>
  </si>
  <si>
    <t>Taylor-Demerson, Dadrion</t>
  </si>
  <si>
    <t>Thomas, Xavier</t>
  </si>
  <si>
    <t>Tillman, Dondrea</t>
  </si>
  <si>
    <t>Turner, Dallas</t>
  </si>
  <si>
    <t>Ulofoshio, Edefuan</t>
  </si>
  <si>
    <t>Verse, Jared</t>
  </si>
  <si>
    <t>Wallace, Josh</t>
  </si>
  <si>
    <t>Wallace, Trevin</t>
  </si>
  <si>
    <t>Washington, Ar'Darius</t>
  </si>
  <si>
    <t>Watson, Nathaniel</t>
  </si>
  <si>
    <t>Watts, Eric</t>
  </si>
  <si>
    <t>Wiggins, Nate</t>
  </si>
  <si>
    <t>Williams, Evan</t>
  </si>
  <si>
    <t>Williams, James</t>
  </si>
  <si>
    <t>Wilson, Payton</t>
  </si>
  <si>
    <t>Windmon, Jacoby</t>
  </si>
  <si>
    <t>Wingo, Mekhi</t>
  </si>
  <si>
    <t>Womack III, Samuel</t>
  </si>
  <si>
    <t>LG</t>
  </si>
  <si>
    <t>SE</t>
  </si>
  <si>
    <t>RG</t>
  </si>
  <si>
    <t>LT</t>
  </si>
  <si>
    <t>McClellan, Jase</t>
  </si>
  <si>
    <t>RT</t>
  </si>
  <si>
    <t>Adams, Isaiah</t>
  </si>
  <si>
    <t>Benson, Trey</t>
  </si>
  <si>
    <t>Reiman, Tip</t>
  </si>
  <si>
    <t>BAL</t>
  </si>
  <si>
    <t>Rosengarten, Roger</t>
  </si>
  <si>
    <t>Coleman, Keon</t>
  </si>
  <si>
    <t>Davis, Ray</t>
  </si>
  <si>
    <t>Grable, Tylan</t>
  </si>
  <si>
    <t>G</t>
  </si>
  <si>
    <t>Van Pran-Grange, Sedrick</t>
  </si>
  <si>
    <t>Coker, Jalen</t>
  </si>
  <si>
    <t>Kingston, Jarrett</t>
  </si>
  <si>
    <t>Legette, Xavier</t>
  </si>
  <si>
    <t>Sanders, Ja'Tavion</t>
  </si>
  <si>
    <t>Amegadjie, Kiran</t>
  </si>
  <si>
    <t>Odunze, Rome</t>
  </si>
  <si>
    <t>All, Erick</t>
  </si>
  <si>
    <t>Burton, Jermaine</t>
  </si>
  <si>
    <t>Lee, Matt</t>
  </si>
  <si>
    <t>Mims, Amarius</t>
  </si>
  <si>
    <t>Stueber, Andrew</t>
  </si>
  <si>
    <t>Zinter, Zak</t>
  </si>
  <si>
    <t>Beebe, Cooper</t>
  </si>
  <si>
    <t>T G</t>
  </si>
  <si>
    <t>Guyton, Tyler</t>
  </si>
  <si>
    <t>Spann-Ford, Brevyn</t>
  </si>
  <si>
    <t>Crum, Frank</t>
  </si>
  <si>
    <t>Estime, Audric</t>
  </si>
  <si>
    <t>Franklin, Troy</t>
  </si>
  <si>
    <t>Palczewski, Alex</t>
  </si>
  <si>
    <t>T</t>
  </si>
  <si>
    <t>Mahogany, Christian</t>
  </si>
  <si>
    <t>Niese, Michael</t>
  </si>
  <si>
    <t>Zylstra, Shane</t>
  </si>
  <si>
    <t>Glover, Travis</t>
  </si>
  <si>
    <t>Morgan, Jordan</t>
  </si>
  <si>
    <t>Telfort, Kadeem</t>
  </si>
  <si>
    <t>Wilson, Emanuel</t>
  </si>
  <si>
    <t>Fisher, Blake</t>
  </si>
  <si>
    <t>Stover, Cade</t>
  </si>
  <si>
    <t>Bortolini, Tanor</t>
  </si>
  <si>
    <t>Goncalves, Matt</t>
  </si>
  <si>
    <t>Mitchell, Adonai</t>
  </si>
  <si>
    <t>Tucker, Dalton</t>
  </si>
  <si>
    <t>Driskell, Ethan</t>
  </si>
  <si>
    <t>Nourzad, Hunter</t>
  </si>
  <si>
    <t>Steele, Carson</t>
  </si>
  <si>
    <t>Suamataia, Kingsley</t>
  </si>
  <si>
    <t>Worthy, Xavier</t>
  </si>
  <si>
    <t>Corum, Blake</t>
  </si>
  <si>
    <t>Dedich, Justin</t>
  </si>
  <si>
    <t>Limmer, Beaux</t>
  </si>
  <si>
    <t>McMahon, Dylan</t>
  </si>
  <si>
    <t>Whittington, Jordan</t>
  </si>
  <si>
    <t>Alt, Joe</t>
  </si>
  <si>
    <t>Vidal, Kimani</t>
  </si>
  <si>
    <t>Bowers, Brock</t>
  </si>
  <si>
    <t>McCormick, Sincere</t>
  </si>
  <si>
    <t>Powers-Johnson, Jackson</t>
  </si>
  <si>
    <t>Meyer, Andrew</t>
  </si>
  <si>
    <t>Paul, Patrick</t>
  </si>
  <si>
    <t>Washington, Malik</t>
  </si>
  <si>
    <t>Wright, Jaylen</t>
  </si>
  <si>
    <t>Bell, Jaheim</t>
  </si>
  <si>
    <t>Jacobs, Demontrey</t>
  </si>
  <si>
    <t>Polk, Ja'Lynn</t>
  </si>
  <si>
    <t>Robinson, Layden</t>
  </si>
  <si>
    <t>Robinson, Tyrese</t>
  </si>
  <si>
    <t>Wallace, Caedan</t>
  </si>
  <si>
    <t>Fuaga, Taliese</t>
  </si>
  <si>
    <t>Hergel, Kyle</t>
  </si>
  <si>
    <t>Johnson, Theo</t>
  </si>
  <si>
    <t>Kubas, Jake</t>
  </si>
  <si>
    <t>Allen, Braelon</t>
  </si>
  <si>
    <t>Corley, Malachi</t>
  </si>
  <si>
    <t>Davis, Isaiah</t>
  </si>
  <si>
    <t>Yeboah, Kenny</t>
  </si>
  <si>
    <t>Jenkins, E.J.</t>
  </si>
  <si>
    <t>Keegan, Trevor</t>
  </si>
  <si>
    <t>Shipley, Will</t>
  </si>
  <si>
    <t>Wilson, Johnny</t>
  </si>
  <si>
    <t>Frazier, Zach</t>
  </si>
  <si>
    <t>McCormick, Mason</t>
  </si>
  <si>
    <t>Barner, AJ</t>
  </si>
  <si>
    <t>Haynes, Christian</t>
  </si>
  <si>
    <t>Jerrell, Michael</t>
  </si>
  <si>
    <t>Laumea, Sataoa</t>
  </si>
  <si>
    <t>McCaffrey, Luke</t>
  </si>
  <si>
    <t>Sundell, Jalen</t>
  </si>
  <si>
    <t>Guerendo, Isaac</t>
  </si>
  <si>
    <t>Pearsall, Ricky</t>
  </si>
  <si>
    <t>Puni, Dominick</t>
  </si>
  <si>
    <t>Barton, Graham</t>
  </si>
  <si>
    <t>Culp, Devin</t>
  </si>
  <si>
    <t>Irving, Bucky</t>
  </si>
  <si>
    <t>Klein, Elijah</t>
  </si>
  <si>
    <t>McMillan, Jalen</t>
  </si>
  <si>
    <t>Bruss, Logan</t>
  </si>
  <si>
    <t>Latham, JC</t>
  </si>
  <si>
    <t>Oliver, Bryce</t>
  </si>
  <si>
    <t>Sinnott, Ben</t>
  </si>
  <si>
    <t>Beal Jr, Robert</t>
  </si>
  <si>
    <t>Brownlee Jr, Jarvis</t>
  </si>
  <si>
    <t>Cox Jr, Brenton</t>
  </si>
  <si>
    <t>Farrell Jr, Neil</t>
  </si>
  <si>
    <t>Hall Jr, Michael</t>
  </si>
  <si>
    <t>Harrison Jr, Marvin</t>
  </si>
  <si>
    <t>Kramer Jr, Doug</t>
  </si>
  <si>
    <t>McClendon Jr, Warren</t>
  </si>
  <si>
    <t>Mims Jr, Marvin</t>
  </si>
  <si>
    <t>Munford Jr, Thayer</t>
  </si>
  <si>
    <t>Porter Jr, Joey</t>
  </si>
  <si>
    <t>Robinson Jr, Brian</t>
  </si>
  <si>
    <t>Rodriguez Jr, Chris</t>
  </si>
  <si>
    <t>Strong Jr, Pierre</t>
  </si>
  <si>
    <t>Thomas Jr, Brian</t>
  </si>
  <si>
    <t>Tracy Jr, Tyrone</t>
  </si>
  <si>
    <t>Trotter Jr, Jeremiah</t>
  </si>
  <si>
    <t>Porter JR, Joey</t>
  </si>
  <si>
    <t>SS CB</t>
  </si>
  <si>
    <t>Williams, Caleb</t>
  </si>
  <si>
    <t>Daniels, Jayden</t>
  </si>
  <si>
    <t>Maye, Drake</t>
  </si>
  <si>
    <t>Nabers, Malik</t>
  </si>
  <si>
    <t>Fashanu, Olumuyiwa</t>
  </si>
  <si>
    <t>Nix, Bo</t>
  </si>
  <si>
    <t>Fautanu, Troy</t>
  </si>
  <si>
    <t>McConkey, Ladd</t>
  </si>
  <si>
    <t>Rakestraw, Ennis</t>
  </si>
  <si>
    <t>Glaze, Delmar</t>
  </si>
  <si>
    <t>Blake Corum</t>
  </si>
  <si>
    <t>Wilson, Roman</t>
  </si>
  <si>
    <t>Lloyd, MarShawn</t>
  </si>
  <si>
    <t>Jones, Elijah</t>
  </si>
  <si>
    <t>Dorlus, Brandon</t>
  </si>
  <si>
    <t>Baker, Javon</t>
  </si>
  <si>
    <t>Walker, Devontez</t>
  </si>
  <si>
    <t>Foster, Javon</t>
  </si>
  <si>
    <t>Taylor, Tory</t>
  </si>
  <si>
    <t>Tampa, T.J.</t>
  </si>
  <si>
    <t>Vaki, Sione</t>
  </si>
  <si>
    <t>Cowing, Jacob</t>
  </si>
  <si>
    <t>Gould, Anthony</t>
  </si>
  <si>
    <t>Rattler, Spencer</t>
  </si>
  <si>
    <t>Smith, Ainias</t>
  </si>
  <si>
    <t>Thrash, Jamari</t>
  </si>
  <si>
    <t>Kamara, Mohamed</t>
  </si>
  <si>
    <t>Hampton, Dominique</t>
  </si>
  <si>
    <t>Monk, Jacob</t>
  </si>
  <si>
    <t>Ali, Rasheen</t>
  </si>
  <si>
    <t>Robinson, Keilan</t>
  </si>
  <si>
    <t>Ford, Jaylan</t>
  </si>
  <si>
    <t>Stiggers, Qwan'tez</t>
  </si>
  <si>
    <t>Rouse, Walter</t>
  </si>
  <si>
    <t>Jackson, Jha'Quan</t>
  </si>
  <si>
    <t>Washington, Casey</t>
  </si>
  <si>
    <t>Hill, Jamal</t>
  </si>
  <si>
    <t>Milton, Joe</t>
  </si>
  <si>
    <t>McLachlan, Tanner</t>
  </si>
  <si>
    <t>Logue, Zion</t>
  </si>
  <si>
    <t>McMorris, Patrick</t>
  </si>
  <si>
    <t>Boyd, Khristian</t>
  </si>
  <si>
    <t>Reichard, Will</t>
  </si>
  <si>
    <t>Laube, Dylan</t>
  </si>
  <si>
    <t>Karty, Joshua</t>
  </si>
  <si>
    <t>Hadden, Kamal</t>
  </si>
  <si>
    <t>Little, Cam</t>
  </si>
  <si>
    <t>Flournoy, Ryan</t>
  </si>
  <si>
    <t>Taylor, Trey</t>
  </si>
  <si>
    <t>Anthony, Daijahn</t>
  </si>
  <si>
    <t>Rice, Brenden</t>
  </si>
  <si>
    <t>Harden, Myles</t>
  </si>
  <si>
    <t>Jurgens, Michael</t>
  </si>
  <si>
    <t>Vele, Devaughn</t>
  </si>
  <si>
    <t>Byrd, Solomon</t>
  </si>
  <si>
    <t>Briggs, Jowon</t>
  </si>
  <si>
    <t>Hanson, C.J.</t>
  </si>
  <si>
    <t>Kane, Sanoussi</t>
  </si>
  <si>
    <t>24/1(1)</t>
  </si>
  <si>
    <t>24/1(11)</t>
  </si>
  <si>
    <t>24/1(12)</t>
  </si>
  <si>
    <t>24/1(13)</t>
  </si>
  <si>
    <t>24/1(14)</t>
  </si>
  <si>
    <t>24/1(15)</t>
  </si>
  <si>
    <t>24/1(16)</t>
  </si>
  <si>
    <t>24/1(17)</t>
  </si>
  <si>
    <t>24/1(18)</t>
  </si>
  <si>
    <t>24/1(19)</t>
  </si>
  <si>
    <t>24/1(2)</t>
  </si>
  <si>
    <t>24/1(20)</t>
  </si>
  <si>
    <t>24/1(21)</t>
  </si>
  <si>
    <t>24/1(22)</t>
  </si>
  <si>
    <t>24/1(23)</t>
  </si>
  <si>
    <t>24/1(24)</t>
  </si>
  <si>
    <t>24/1(25)</t>
  </si>
  <si>
    <t>24/1(26)</t>
  </si>
  <si>
    <t>24/1(27)</t>
  </si>
  <si>
    <t>24/1(28)</t>
  </si>
  <si>
    <t>24/1(29)</t>
  </si>
  <si>
    <t>24/1(3)</t>
  </si>
  <si>
    <t>24/1(30)</t>
  </si>
  <si>
    <t>24/1(31)</t>
  </si>
  <si>
    <t>24/1(32)</t>
  </si>
  <si>
    <t>24/1(4)</t>
  </si>
  <si>
    <t>24/1(5)</t>
  </si>
  <si>
    <t>24/1(6)</t>
  </si>
  <si>
    <t>24/1(7)</t>
  </si>
  <si>
    <t>24/1(8)</t>
  </si>
  <si>
    <t>24/1(9)</t>
  </si>
  <si>
    <t>24/2(33)</t>
  </si>
  <si>
    <t>24/2(34)</t>
  </si>
  <si>
    <t>24/2(35)</t>
  </si>
  <si>
    <t>24/2(36)</t>
  </si>
  <si>
    <t>24/2(37)</t>
  </si>
  <si>
    <t>24/2(38)</t>
  </si>
  <si>
    <t>24/2(39)</t>
  </si>
  <si>
    <t>24/2(40)</t>
  </si>
  <si>
    <t>24/2(41)</t>
  </si>
  <si>
    <t>24/2(42)</t>
  </si>
  <si>
    <t>24/2(43)</t>
  </si>
  <si>
    <t>24/2(44)</t>
  </si>
  <si>
    <t>24/2(45)</t>
  </si>
  <si>
    <t>24/2(47)</t>
  </si>
  <si>
    <t>24/2(48)</t>
  </si>
  <si>
    <t>24/2(49)</t>
  </si>
  <si>
    <t>24/2(50)</t>
  </si>
  <si>
    <t>24/2(51)</t>
  </si>
  <si>
    <t>24/2(52)</t>
  </si>
  <si>
    <t>24/2(53)</t>
  </si>
  <si>
    <t>24/2(54)</t>
  </si>
  <si>
    <t>24/2(55)</t>
  </si>
  <si>
    <t>24/2(56)</t>
  </si>
  <si>
    <t>24/2(57)</t>
  </si>
  <si>
    <t>24/2(58)</t>
  </si>
  <si>
    <t>24/2(59)</t>
  </si>
  <si>
    <t>24/2(60)</t>
  </si>
  <si>
    <t>24/2(61)</t>
  </si>
  <si>
    <t>24/2(62)</t>
  </si>
  <si>
    <t>24/2(63)</t>
  </si>
  <si>
    <t>24/2(64)</t>
  </si>
  <si>
    <t>24/3(100)</t>
  </si>
  <si>
    <t>24/3(65)</t>
  </si>
  <si>
    <t>24/3(66)</t>
  </si>
  <si>
    <t>24/3(67)</t>
  </si>
  <si>
    <t>24/3(68)</t>
  </si>
  <si>
    <t>24/3(69)</t>
  </si>
  <si>
    <t>24/3(70)</t>
  </si>
  <si>
    <t>24/3(71)</t>
  </si>
  <si>
    <t>24/3(73)</t>
  </si>
  <si>
    <t>24/3(75)</t>
  </si>
  <si>
    <t>24/3(76)</t>
  </si>
  <si>
    <t>24/3(77)</t>
  </si>
  <si>
    <t>24/3(78)</t>
  </si>
  <si>
    <t>24/3(79)</t>
  </si>
  <si>
    <t>24/3(80)</t>
  </si>
  <si>
    <t>24/3(81)</t>
  </si>
  <si>
    <t>24/3(82)</t>
  </si>
  <si>
    <t>24/3(83)</t>
  </si>
  <si>
    <t>24/3(84)</t>
  </si>
  <si>
    <t>24/3(85)</t>
  </si>
  <si>
    <t>24/3(86)</t>
  </si>
  <si>
    <t>24/3(87)</t>
  </si>
  <si>
    <t>24/3(88)</t>
  </si>
  <si>
    <t>24/3(89)</t>
  </si>
  <si>
    <t>24/3(90)</t>
  </si>
  <si>
    <t>24/3(91)</t>
  </si>
  <si>
    <t>24/3(92)</t>
  </si>
  <si>
    <t>24/3(93)</t>
  </si>
  <si>
    <t>24/3(94)</t>
  </si>
  <si>
    <t>24/3(95)</t>
  </si>
  <si>
    <t>24/3(96)</t>
  </si>
  <si>
    <t>24/3(97)</t>
  </si>
  <si>
    <t>24/3(98)</t>
  </si>
  <si>
    <t>24/3(99)</t>
  </si>
  <si>
    <t>24/4(101)</t>
  </si>
  <si>
    <t>24/4(102)</t>
  </si>
  <si>
    <t>24/4(103)</t>
  </si>
  <si>
    <t>24/4(104)</t>
  </si>
  <si>
    <t>24/4(105)</t>
  </si>
  <si>
    <t>24/4(106)</t>
  </si>
  <si>
    <t>24/4(107)</t>
  </si>
  <si>
    <t>24/4(109)</t>
  </si>
  <si>
    <t>24/4(110)</t>
  </si>
  <si>
    <t>24/4(111)</t>
  </si>
  <si>
    <t>24/4(112)</t>
  </si>
  <si>
    <t>24/4(113)</t>
  </si>
  <si>
    <t>24/4(114)</t>
  </si>
  <si>
    <t>24/4(115)</t>
  </si>
  <si>
    <t>24/4(116)</t>
  </si>
  <si>
    <t>24/4(117)</t>
  </si>
  <si>
    <t>24/4(118)</t>
  </si>
  <si>
    <t>24/4(119)</t>
  </si>
  <si>
    <t>24/4(120)</t>
  </si>
  <si>
    <t>24/4(121)</t>
  </si>
  <si>
    <t>24/4(122)</t>
  </si>
  <si>
    <t>24/4(123)</t>
  </si>
  <si>
    <t>24/4(124)</t>
  </si>
  <si>
    <t>24/4(125)</t>
  </si>
  <si>
    <t>24/4(127)</t>
  </si>
  <si>
    <t>24/4(128)</t>
  </si>
  <si>
    <t>24/4(129)</t>
  </si>
  <si>
    <t>24/4(130)</t>
  </si>
  <si>
    <t>24/4(132)</t>
  </si>
  <si>
    <t>24/4(133)</t>
  </si>
  <si>
    <t>24/4(134)</t>
  </si>
  <si>
    <t>24/4(135)</t>
  </si>
  <si>
    <t>24/5(136)</t>
  </si>
  <si>
    <t>24/5(137)</t>
  </si>
  <si>
    <t>24/5(138)</t>
  </si>
  <si>
    <t>24/5(139)</t>
  </si>
  <si>
    <t>24/5(140)</t>
  </si>
  <si>
    <t>24/5(142)</t>
  </si>
  <si>
    <t>24/5(143)</t>
  </si>
  <si>
    <t>24/5(144)</t>
  </si>
  <si>
    <t>24/5(145)</t>
  </si>
  <si>
    <t>24/5(146)</t>
  </si>
  <si>
    <t>24/5(147)</t>
  </si>
  <si>
    <t>24/5(148)</t>
  </si>
  <si>
    <t>24/5(149)</t>
  </si>
  <si>
    <t>24/5(150)</t>
  </si>
  <si>
    <t>24/5(151)</t>
  </si>
  <si>
    <t>24/5(152)</t>
  </si>
  <si>
    <t>24/5(153)</t>
  </si>
  <si>
    <t>24/5(154)</t>
  </si>
  <si>
    <t>24/5(156)</t>
  </si>
  <si>
    <t>24/5(157)</t>
  </si>
  <si>
    <t>24/5(158)</t>
  </si>
  <si>
    <t>24/5(159)</t>
  </si>
  <si>
    <t>24/5(160)</t>
  </si>
  <si>
    <t>24/5(161)</t>
  </si>
  <si>
    <t>24/5(162)</t>
  </si>
  <si>
    <t>24/5(163)</t>
  </si>
  <si>
    <t>24/5(165)</t>
  </si>
  <si>
    <t>24/5(167)</t>
  </si>
  <si>
    <t>24/5(168)</t>
  </si>
  <si>
    <t>24/5(169)</t>
  </si>
  <si>
    <t>24/5(172)</t>
  </si>
  <si>
    <t>24/5(173)</t>
  </si>
  <si>
    <t>24/5(174)</t>
  </si>
  <si>
    <t>24/5(175)</t>
  </si>
  <si>
    <t>24/5(176)</t>
  </si>
  <si>
    <t>24/6(177)</t>
  </si>
  <si>
    <t>24/6(179)</t>
  </si>
  <si>
    <t>24/6(180)</t>
  </si>
  <si>
    <t>24/6(181)</t>
  </si>
  <si>
    <t>24/6(182)</t>
  </si>
  <si>
    <t>24/6(183)</t>
  </si>
  <si>
    <t>24/6(184)</t>
  </si>
  <si>
    <t>24/6(185)</t>
  </si>
  <si>
    <t>24/6(187)</t>
  </si>
  <si>
    <t>24/6(188)</t>
  </si>
  <si>
    <t>24/6(189)</t>
  </si>
  <si>
    <t>24/6(190)</t>
  </si>
  <si>
    <t>24/6(193)</t>
  </si>
  <si>
    <t>24/6(194)</t>
  </si>
  <si>
    <t>24/6(196)</t>
  </si>
  <si>
    <t>24/6(197)</t>
  </si>
  <si>
    <t>24/6(198)</t>
  </si>
  <si>
    <t>24/6(199)</t>
  </si>
  <si>
    <t>24/6(200)</t>
  </si>
  <si>
    <t>24/6(202)</t>
  </si>
  <si>
    <t>24/6(203)</t>
  </si>
  <si>
    <t>24/6(204)</t>
  </si>
  <si>
    <t>24/6(206)</t>
  </si>
  <si>
    <t>24/6(207)</t>
  </si>
  <si>
    <t>24/6(208)</t>
  </si>
  <si>
    <t>24/6(209)</t>
  </si>
  <si>
    <t>24/6(210)</t>
  </si>
  <si>
    <t>24/6(211)</t>
  </si>
  <si>
    <t>24/6(212)</t>
  </si>
  <si>
    <t>24/6(213)</t>
  </si>
  <si>
    <t>24/6(214)</t>
  </si>
  <si>
    <t>24/6(215)</t>
  </si>
  <si>
    <t>24/6(216)</t>
  </si>
  <si>
    <t>24/6(217)</t>
  </si>
  <si>
    <t>24/6(220)</t>
  </si>
  <si>
    <t>24/7(222)</t>
  </si>
  <si>
    <t>24/7(223)</t>
  </si>
  <si>
    <t>24/7(224)</t>
  </si>
  <si>
    <t>24/7(225)</t>
  </si>
  <si>
    <t>24/7(227)</t>
  </si>
  <si>
    <t>24/7(230)</t>
  </si>
  <si>
    <t>24/7(231)</t>
  </si>
  <si>
    <t>24/7(234)</t>
  </si>
  <si>
    <t>24/7(235)</t>
  </si>
  <si>
    <t>24/7(236)</t>
  </si>
  <si>
    <t>24/7(237)</t>
  </si>
  <si>
    <t>24/7(238)</t>
  </si>
  <si>
    <t>24/7(242)</t>
  </si>
  <si>
    <t>24/7(243)</t>
  </si>
  <si>
    <t>24/7(246)</t>
  </si>
  <si>
    <t>24/7(248)</t>
  </si>
  <si>
    <t>24/7(250)</t>
  </si>
  <si>
    <t>24/7(252)</t>
  </si>
  <si>
    <t>Webb.B.W.</t>
  </si>
  <si>
    <t>Adams, MikeP.</t>
  </si>
  <si>
    <t>Adams, MikeT.</t>
  </si>
  <si>
    <t>AhYou, C.J.</t>
  </si>
  <si>
    <t>Allen, WillA.</t>
  </si>
  <si>
    <t>Anusiem, Chigozie</t>
  </si>
  <si>
    <t>Baker, SamD.</t>
  </si>
  <si>
    <t>Banks, Keshawn</t>
  </si>
  <si>
    <t>Bartholomew, Shemar</t>
  </si>
  <si>
    <t>Bates, Brenden</t>
  </si>
  <si>
    <t>Battle, Miles</t>
  </si>
  <si>
    <t>Bennett, MichaelF.</t>
  </si>
  <si>
    <t>BluKelly, Kyu</t>
  </si>
  <si>
    <t>Bonner, Ethan</t>
  </si>
  <si>
    <t>Brade, Beau</t>
  </si>
  <si>
    <t>Brooks , Jonathon</t>
  </si>
  <si>
    <t>Brooks, British</t>
  </si>
  <si>
    <t>Brooks, Kendell</t>
  </si>
  <si>
    <t>Brooks, Natrone</t>
  </si>
  <si>
    <t>BrownIV, Earnest</t>
  </si>
  <si>
    <t>Browning, Jack</t>
  </si>
  <si>
    <t>Burns , Robert</t>
  </si>
  <si>
    <t>Cephus, Joshua</t>
  </si>
  <si>
    <t>Clemons, ChrisD.</t>
  </si>
  <si>
    <t>Clinton-Dix, HaHa</t>
  </si>
  <si>
    <t>Codrington, Brandon</t>
  </si>
  <si>
    <t>Cohen, Javion</t>
  </si>
  <si>
    <t>Coleman, DJ</t>
  </si>
  <si>
    <t>Collier, Chris</t>
  </si>
  <si>
    <t>Cooper, Bump</t>
  </si>
  <si>
    <t>CottonSr, Lester</t>
  </si>
  <si>
    <t>Cupp, Baylor</t>
  </si>
  <si>
    <t>Davis, Kaden</t>
  </si>
  <si>
    <t>DeLaPuente, Brian</t>
  </si>
  <si>
    <t>Deckers, Evan</t>
  </si>
  <si>
    <t>Deen, Branson</t>
  </si>
  <si>
    <t>Drake, LeviRodriguez</t>
  </si>
  <si>
    <t>Dubose, Grant</t>
  </si>
  <si>
    <t>Duke, Khalid</t>
  </si>
  <si>
    <t>Dzansi , Silas</t>
  </si>
  <si>
    <t>Edmonds, Chris</t>
  </si>
  <si>
    <t>Ford, Jonathan</t>
  </si>
  <si>
    <t>Francois, RickyJean</t>
  </si>
  <si>
    <t>Fuller, Kyle%</t>
  </si>
  <si>
    <t>Fuller, Kyle+</t>
  </si>
  <si>
    <t>Gainer, Amari</t>
  </si>
  <si>
    <t>Gant, Dallas</t>
  </si>
  <si>
    <t>Gouraige, Richard</t>
  </si>
  <si>
    <t>Grandy, Cam</t>
  </si>
  <si>
    <t>Green, Art</t>
  </si>
  <si>
    <t>Grier, Antonio</t>
  </si>
  <si>
    <t>Griffin, RyanT.</t>
  </si>
  <si>
    <t>Hamilton, ShaunDion</t>
  </si>
  <si>
    <t>Hamilton, ShawnDion</t>
  </si>
  <si>
    <t>Hatten, Hogan</t>
  </si>
  <si>
    <t>Hayball, Matthew</t>
  </si>
  <si>
    <t>Hayes, Ryan</t>
  </si>
  <si>
    <t>Heyward, Shaka</t>
  </si>
  <si>
    <t>Hill, SammieLee</t>
  </si>
  <si>
    <t>Holker, Dallin</t>
  </si>
  <si>
    <t>Jacobs, Curtis</t>
  </si>
  <si>
    <t>Jeffcoat, Trajan</t>
  </si>
  <si>
    <t>Jennings, Terrell</t>
  </si>
  <si>
    <t>Jeudy-Lally, Gabe</t>
  </si>
  <si>
    <t>Johnson , Kameron</t>
  </si>
  <si>
    <t>Johnson, Antonio&amp;</t>
  </si>
  <si>
    <t>Johnson, CharlesM.</t>
  </si>
  <si>
    <t>Johnson, CharlieA.</t>
  </si>
  <si>
    <t>Johnson, ChrisD.</t>
  </si>
  <si>
    <t>Johnson, DavidA.</t>
  </si>
  <si>
    <t>Johnson, Dillon</t>
  </si>
  <si>
    <t>Johnson, Dyontae</t>
  </si>
  <si>
    <t>Johnson, IsaiahD.</t>
  </si>
  <si>
    <t>Johnson, IsaiahT.</t>
  </si>
  <si>
    <t>Johnson, Jaylen</t>
  </si>
  <si>
    <t>Johnson, JoshD.</t>
  </si>
  <si>
    <t>Johnson, MichaelD.</t>
  </si>
  <si>
    <t>Johnson, MikeP.</t>
  </si>
  <si>
    <t>Jones, Carl</t>
  </si>
  <si>
    <t>Jones, Truman</t>
  </si>
  <si>
    <t>Keyton, Ramel</t>
  </si>
  <si>
    <t>Kibodi, Jacob</t>
  </si>
  <si>
    <t>KingII, Desmond</t>
  </si>
  <si>
    <t>Leveston , KT</t>
  </si>
  <si>
    <t>Lindstrom, Alec</t>
  </si>
  <si>
    <t>Marshall, BrandonD.</t>
  </si>
  <si>
    <t>Martin-Robinson, David</t>
  </si>
  <si>
    <t>McAllister, Tyreik</t>
  </si>
  <si>
    <t>McAtamney, Jude</t>
  </si>
  <si>
    <t>McCrary-Ball, Marcelino</t>
  </si>
  <si>
    <t>McDonald, Will</t>
  </si>
  <si>
    <t>McGlothern, Dwight</t>
  </si>
  <si>
    <t>Means , Bub</t>
  </si>
  <si>
    <t>Mettauer , McKade</t>
  </si>
  <si>
    <t>Miller, Dante</t>
  </si>
  <si>
    <t>Milton, Kendall</t>
  </si>
  <si>
    <t>Monroe, Jarius</t>
  </si>
  <si>
    <t>Moreno-Cropper, Jalen</t>
  </si>
  <si>
    <t>Murphy, Gabriel</t>
  </si>
  <si>
    <t>Narveson, Brayden</t>
  </si>
  <si>
    <t>Norris, Morice</t>
  </si>
  <si>
    <t>Odukoya, Thomas</t>
  </si>
  <si>
    <t>Owens, Tyler</t>
  </si>
  <si>
    <t>Parker, JohnRomo</t>
  </si>
  <si>
    <t>Payton, Rico</t>
  </si>
  <si>
    <t>Peterson , Camron</t>
  </si>
  <si>
    <t>Peterson, AdrianL.</t>
  </si>
  <si>
    <t>Pline, Mason</t>
  </si>
  <si>
    <t>Pryor, Kendric</t>
  </si>
  <si>
    <t>Ramirez, Jose</t>
  </si>
  <si>
    <t>RandleEl, Antwaan</t>
  </si>
  <si>
    <t>Rehkow, Ryan</t>
  </si>
  <si>
    <t>Remigio, Nikko</t>
  </si>
  <si>
    <t>Richter, Bo</t>
  </si>
  <si>
    <t>Rogers, Casey</t>
  </si>
  <si>
    <t>RumphII, Chris</t>
  </si>
  <si>
    <t>Sam, Andre'</t>
  </si>
  <si>
    <t>Samuel, JohnShenker</t>
  </si>
  <si>
    <t>Schrader, Cody</t>
  </si>
  <si>
    <t>Shampklin, Aaron</t>
  </si>
  <si>
    <t>Shavers, Tyrell</t>
  </si>
  <si>
    <t>Sheriff, Jamie</t>
  </si>
  <si>
    <t>Shorter, Justin</t>
  </si>
  <si>
    <t>Shrader , Spencer</t>
  </si>
  <si>
    <t>Shrader, Spencer</t>
  </si>
  <si>
    <t>Smith, AlexD.</t>
  </si>
  <si>
    <t>Smith, AndreT.</t>
  </si>
  <si>
    <t>Smith, SteveL.</t>
  </si>
  <si>
    <t>Smith, Xavier</t>
  </si>
  <si>
    <t>Spears, MarcusR.</t>
  </si>
  <si>
    <t>St.Brown, Equanimeous</t>
  </si>
  <si>
    <t>St.Louis, Tyree</t>
  </si>
  <si>
    <t>Strickland, Loren</t>
  </si>
  <si>
    <t>Sunahara, Rex</t>
  </si>
  <si>
    <t>Swilling, Tre</t>
  </si>
  <si>
    <t>Thomas, JoeL.</t>
  </si>
  <si>
    <t>Thomas, Michael&amp;</t>
  </si>
  <si>
    <t>Thomas, MichaelD.</t>
  </si>
  <si>
    <t>Thompson, ChrisW.</t>
  </si>
  <si>
    <t>Tipton, Mason</t>
  </si>
  <si>
    <t>ToliverII, Kevin</t>
  </si>
  <si>
    <t>Tremayne, Brycen</t>
  </si>
  <si>
    <t>Trice , Bralen</t>
  </si>
  <si>
    <t>Ukwu, Isaac</t>
  </si>
  <si>
    <t>V.Jones, Jaylon</t>
  </si>
  <si>
    <t>VandenBosch, Kyle</t>
  </si>
  <si>
    <t>Wallace , Trevin</t>
  </si>
  <si>
    <t>Wanogho, PrinceTega</t>
  </si>
  <si>
    <t>Washington, Carlos</t>
  </si>
  <si>
    <t>WatsonIV, Leroy</t>
  </si>
  <si>
    <t>Watson, Blake</t>
  </si>
  <si>
    <t>Weaver, Xavier</t>
  </si>
  <si>
    <t>Westover, Jack</t>
  </si>
  <si>
    <t>Wiley , Jared</t>
  </si>
  <si>
    <t>Williams, ChrisB.</t>
  </si>
  <si>
    <t>Williams, Dee</t>
  </si>
  <si>
    <t>Williams, Jonah+</t>
  </si>
  <si>
    <t>Williams, JonahC.</t>
  </si>
  <si>
    <t>Williams, KyleB.</t>
  </si>
  <si>
    <t>Williamson, Kendall</t>
  </si>
  <si>
    <t>Wiltz, Jomal(Perry, Jamal)</t>
  </si>
  <si>
    <t>Womack, PorkChop</t>
  </si>
  <si>
    <t>Wood, Julius</t>
  </si>
  <si>
    <t>Woods, Charles</t>
  </si>
  <si>
    <t>Wright , Rejzohn</t>
  </si>
  <si>
    <t>Wright, EricA.</t>
  </si>
  <si>
    <t>Yankoff, Colson</t>
  </si>
  <si>
    <t>Young, Byron%</t>
  </si>
  <si>
    <t>Barber III, Marion</t>
  </si>
  <si>
    <t>Brown  III, Bobby</t>
  </si>
  <si>
    <t>Gilbert III, Ulysees</t>
  </si>
  <si>
    <t>Griffin III, Robert</t>
  </si>
  <si>
    <t>Hargreaves III, Vernon</t>
  </si>
  <si>
    <t>Harvin III, Pressley</t>
  </si>
  <si>
    <t>Jackson III, William</t>
  </si>
  <si>
    <t>Johnson III, Raymond</t>
  </si>
  <si>
    <t>McKinley III, Verone</t>
  </si>
  <si>
    <t>Rountree III, Larry</t>
  </si>
  <si>
    <t>Sapp III, Benny</t>
  </si>
  <si>
    <t>Schofield III, Michael</t>
  </si>
  <si>
    <t>Tell III, Marvell</t>
  </si>
  <si>
    <t>Cox Jr, Bryan</t>
  </si>
  <si>
    <t>Dawson Jr, Duke</t>
  </si>
  <si>
    <t>Long Jr, David</t>
  </si>
  <si>
    <t>Richardson Jr, Will</t>
  </si>
  <si>
    <t>Whyte Jr, Kerrith</t>
  </si>
  <si>
    <t>Van Dyke, DeMarcus</t>
  </si>
  <si>
    <t>Michael Schmitz, John</t>
  </si>
  <si>
    <t>Williams, Brandon A.</t>
  </si>
  <si>
    <t>Williams, Brandon D.</t>
  </si>
  <si>
    <t>Williams, Brandon +</t>
  </si>
  <si>
    <t>Williams, Nick A.</t>
  </si>
  <si>
    <t>Williams, Mike A.</t>
  </si>
  <si>
    <t>Williams, Nick P.</t>
  </si>
  <si>
    <t>Williams, Roy E.</t>
  </si>
  <si>
    <t>Jones II, Ronald</t>
  </si>
  <si>
    <t>Allen, Josh C.</t>
  </si>
  <si>
    <t>Jones, Chris P.</t>
  </si>
  <si>
    <t>Jones, Chris T.</t>
  </si>
  <si>
    <t>Pharms Jr, Jeremiah</t>
  </si>
  <si>
    <t>Johnson Jr, Paris</t>
  </si>
  <si>
    <t>Anderson Jr, Will</t>
  </si>
  <si>
    <t>Pace Jr, Ivan</t>
  </si>
  <si>
    <t>Bennett, Michael Jr</t>
  </si>
  <si>
    <t>Bowden Jr, Lynn</t>
  </si>
  <si>
    <t>Ginn Jr, Ted</t>
  </si>
  <si>
    <t>Hickman Jr, Ronnie</t>
  </si>
  <si>
    <t>Johnson Jr, Anthony</t>
  </si>
  <si>
    <t>Johnson Jr, Lonnie</t>
  </si>
  <si>
    <t>Jones Jr, Tony</t>
  </si>
  <si>
    <t>Jones Jr, Velus</t>
  </si>
  <si>
    <t>McFarland Jr, Anthony</t>
  </si>
  <si>
    <t>Pride Jr, Troy</t>
  </si>
  <si>
    <t>Vincent, Kary Jr</t>
  </si>
  <si>
    <t>Wheatley Jr, Tyrone</t>
  </si>
  <si>
    <t>Williams Jr, D.J.</t>
  </si>
  <si>
    <t>Winslow Jr, Kellen</t>
  </si>
  <si>
    <t>Winston Jr, Easop</t>
  </si>
  <si>
    <t>Booth Jr, Andrew</t>
  </si>
  <si>
    <t>Bishop Jr, Beanie</t>
  </si>
  <si>
    <t>Booker IV, Thomas</t>
  </si>
  <si>
    <t>Jenkins Jr, Kris</t>
  </si>
  <si>
    <t>Patterson, Cordarrelle</t>
  </si>
  <si>
    <t>Van Sumeren, Ben</t>
  </si>
  <si>
    <t>Van Valkenburg, Zach</t>
  </si>
  <si>
    <t>Vander Esch, Leighton</t>
  </si>
  <si>
    <t>23/1</t>
  </si>
  <si>
    <t>23/2</t>
  </si>
  <si>
    <t>Orlando</t>
  </si>
  <si>
    <t>Valkyries</t>
  </si>
  <si>
    <t>Natalie Lewis</t>
  </si>
  <si>
    <t>natalielucilleknowlton@yahoo.com</t>
  </si>
  <si>
    <t>Nat Orlando Valkyries</t>
  </si>
  <si>
    <t>Took Over Delta</t>
  </si>
  <si>
    <t>2025 Card Set</t>
  </si>
  <si>
    <t>ORLANDO VALKYRIES - Nat</t>
  </si>
  <si>
    <t>ORL</t>
  </si>
  <si>
    <t>Boulder - Orlando (24-23)</t>
  </si>
  <si>
    <t>Cave - Orlando (24-34)</t>
  </si>
  <si>
    <t>Vegas - Orlando(24-53)</t>
  </si>
  <si>
    <t>Roanoke River Dogs - George Torres</t>
  </si>
  <si>
    <t>ROA</t>
  </si>
  <si>
    <t>Roanoke</t>
  </si>
  <si>
    <t>Virginia - Roanoke (24-25)</t>
  </si>
  <si>
    <t>Ferdon - Roanoke (24-57)</t>
  </si>
  <si>
    <t>Rosarito - Roanoke(24-58)</t>
  </si>
  <si>
    <t xml:space="preserve"> River Dogs</t>
  </si>
  <si>
    <t>George Torres</t>
  </si>
  <si>
    <t>gntorres61@yahoo.com</t>
  </si>
  <si>
    <t>Took over Astoria</t>
  </si>
  <si>
    <t>BAA</t>
  </si>
  <si>
    <t>INA</t>
  </si>
  <si>
    <t>WAN</t>
  </si>
  <si>
    <t>GBN</t>
  </si>
  <si>
    <t>CHN</t>
  </si>
  <si>
    <t>BFA</t>
  </si>
  <si>
    <t>PIA</t>
  </si>
  <si>
    <t>PHN</t>
  </si>
  <si>
    <t>DNA</t>
  </si>
  <si>
    <t>NYN</t>
  </si>
  <si>
    <t>CLA</t>
  </si>
  <si>
    <t>LAA</t>
  </si>
  <si>
    <t>TBN</t>
  </si>
  <si>
    <t>KCA</t>
  </si>
  <si>
    <t>SEN</t>
  </si>
  <si>
    <t>HOA</t>
  </si>
  <si>
    <t>NON</t>
  </si>
  <si>
    <t>TNA</t>
  </si>
  <si>
    <t>NEA</t>
  </si>
  <si>
    <t>NYA</t>
  </si>
  <si>
    <t>LAN</t>
  </si>
  <si>
    <t>CAN</t>
  </si>
  <si>
    <t>LVA</t>
  </si>
  <si>
    <t>ATN</t>
  </si>
  <si>
    <t>JXA</t>
  </si>
  <si>
    <t>B</t>
  </si>
  <si>
    <t>A</t>
  </si>
  <si>
    <t>HB KOR</t>
  </si>
  <si>
    <t>D</t>
  </si>
  <si>
    <t>E</t>
  </si>
  <si>
    <t>HB FB</t>
  </si>
  <si>
    <t>TE FB</t>
  </si>
  <si>
    <t>Taylor, J.J.</t>
  </si>
  <si>
    <t>HB KOR PR</t>
  </si>
  <si>
    <t>Mims, Jordan</t>
  </si>
  <si>
    <t>SE FL HB</t>
  </si>
  <si>
    <t>SE HB KOR</t>
  </si>
  <si>
    <t>FB T</t>
  </si>
  <si>
    <t>FB TE</t>
  </si>
  <si>
    <t>Prentice, Adam</t>
  </si>
  <si>
    <t>FL</t>
  </si>
  <si>
    <t>SE FL</t>
  </si>
  <si>
    <t>TE SE</t>
  </si>
  <si>
    <t>SE FL KOR</t>
  </si>
  <si>
    <t>FL PR</t>
  </si>
  <si>
    <t>SE FL KOR PR</t>
  </si>
  <si>
    <t>SE FL TE</t>
  </si>
  <si>
    <t>SE PR</t>
  </si>
  <si>
    <t>SE FL PR</t>
  </si>
  <si>
    <t>BB TE</t>
  </si>
  <si>
    <t>RT TE</t>
  </si>
  <si>
    <t>T G TE</t>
  </si>
  <si>
    <t>LT TE</t>
  </si>
  <si>
    <t>T TE</t>
  </si>
  <si>
    <t>C G TE</t>
  </si>
  <si>
    <t>G T TE</t>
  </si>
  <si>
    <t>C T TE</t>
  </si>
  <si>
    <t>G TE</t>
  </si>
  <si>
    <t>RG TE</t>
  </si>
  <si>
    <t>G C</t>
  </si>
  <si>
    <t>C G T</t>
  </si>
  <si>
    <t>LG T</t>
  </si>
  <si>
    <t>G T</t>
  </si>
  <si>
    <t>RG T</t>
  </si>
  <si>
    <t>C G</t>
  </si>
  <si>
    <t>LG C</t>
  </si>
  <si>
    <t>RG C</t>
  </si>
  <si>
    <t>RT G</t>
  </si>
  <si>
    <t>C T</t>
  </si>
  <si>
    <t>Van Lanen, Cole</t>
  </si>
  <si>
    <t>LG LT</t>
  </si>
  <si>
    <t>6-5</t>
  </si>
  <si>
    <t>0-4</t>
  </si>
  <si>
    <t>0-0</t>
  </si>
  <si>
    <t>4-6</t>
  </si>
  <si>
    <t>End T</t>
  </si>
  <si>
    <t>4-5</t>
  </si>
  <si>
    <t>5-5</t>
  </si>
  <si>
    <t>0-5</t>
  </si>
  <si>
    <t>4-0</t>
  </si>
  <si>
    <t>SS FS</t>
  </si>
  <si>
    <t>6-6</t>
  </si>
  <si>
    <t>5-6</t>
  </si>
  <si>
    <t>RILB OLB</t>
  </si>
  <si>
    <t>6-0</t>
  </si>
  <si>
    <t>4-4</t>
  </si>
  <si>
    <t>6-4</t>
  </si>
  <si>
    <t>End OLB</t>
  </si>
  <si>
    <t>DB PR</t>
  </si>
  <si>
    <t>0-6</t>
  </si>
  <si>
    <t>5-4</t>
  </si>
  <si>
    <t>T End</t>
  </si>
  <si>
    <t>MLB OLB</t>
  </si>
  <si>
    <t>RE OLB</t>
  </si>
  <si>
    <t>LE OLB</t>
  </si>
  <si>
    <t>LCB KOR</t>
  </si>
  <si>
    <t>5-0</t>
  </si>
  <si>
    <t>Silvera, Nesta Jade</t>
  </si>
  <si>
    <t>LE T</t>
  </si>
  <si>
    <t>LLB MLB</t>
  </si>
  <si>
    <t>ROLB End</t>
  </si>
  <si>
    <t>LOLB End</t>
  </si>
  <si>
    <t>CB PR</t>
  </si>
  <si>
    <t>Taylor III, Leonard</t>
  </si>
  <si>
    <t>LB SS</t>
  </si>
  <si>
    <t>OLB End</t>
  </si>
  <si>
    <t>DB KOR</t>
  </si>
  <si>
    <t>SS LB</t>
  </si>
  <si>
    <t>PK</t>
  </si>
  <si>
    <t>Bates, Jake</t>
  </si>
  <si>
    <t>Punt</t>
  </si>
  <si>
    <t>Araiza, Matt</t>
  </si>
  <si>
    <t>Waitman, Corliss</t>
  </si>
  <si>
    <t>KOR</t>
  </si>
  <si>
    <t>KOR PR</t>
  </si>
  <si>
    <t>Kennedy, Tom</t>
  </si>
  <si>
    <t>Jackson, Jermaine</t>
  </si>
  <si>
    <t>Penix Jr, Michael</t>
  </si>
  <si>
    <t>Trice Jr, Cory</t>
  </si>
  <si>
    <t>Austin, Kevin</t>
  </si>
  <si>
    <t>Turner, DJ WR</t>
  </si>
  <si>
    <t>Mims Jr., Marvin</t>
  </si>
  <si>
    <t>Woods II, Michael</t>
  </si>
  <si>
    <t>Turner, D.J.</t>
  </si>
  <si>
    <t>Robinson II, Allen</t>
  </si>
  <si>
    <t>WRS</t>
  </si>
  <si>
    <t>FLAT</t>
  </si>
  <si>
    <t>SHORT</t>
  </si>
  <si>
    <t>LONG</t>
  </si>
  <si>
    <t>Patterson, C.</t>
  </si>
  <si>
    <t>Strong Jr., Pierre</t>
  </si>
  <si>
    <t>HALFBACKS</t>
  </si>
  <si>
    <t>35% Right</t>
  </si>
  <si>
    <t>QBS - Anyone with 75 more Attempts(Can start a playoff game)</t>
  </si>
  <si>
    <t>Penix Jr., Michael</t>
  </si>
  <si>
    <t>Thompson-Robins, Dorian</t>
  </si>
  <si>
    <t>Must Runs are favored in strategically and end runs marginally so</t>
  </si>
  <si>
    <t>Yellow is anyone with INT over .02(which is medium not high)  - its marginally factoring into ranking</t>
  </si>
  <si>
    <t xml:space="preserve">Orlando </t>
  </si>
  <si>
    <t>Chanlder receives Dion Dawkins, Virginia 2026 #1, Virginia receives Jonathon Taylor</t>
  </si>
  <si>
    <t>Munford Jr., Thayer</t>
  </si>
  <si>
    <t>Austin Jr, Kevin</t>
  </si>
  <si>
    <t>PUNT RETURNERS</t>
  </si>
  <si>
    <t>CAN BE BOTH</t>
  </si>
  <si>
    <t>YES</t>
  </si>
  <si>
    <t>KICKOFF RETURNERS</t>
  </si>
  <si>
    <t>in GROSS AVG order</t>
  </si>
  <si>
    <t>NET AVG ORDER</t>
  </si>
  <si>
    <t>Ferdon - Orlando (25-2)</t>
  </si>
  <si>
    <t>Orlando Receives Christian McCafery , 2026 #1, Ferdon Receives Jordan Love, DJ Turner II</t>
  </si>
  <si>
    <t>(720) 474-3322</t>
  </si>
  <si>
    <t>24/3</t>
  </si>
  <si>
    <t>Cave Creek trades Tyler Allgeier HB &amp; Kevin Byard FS to Acme for MLB/OLB Jordan Hicks</t>
  </si>
  <si>
    <t>Jersey trades Devonte Adams and Jalen Tolbert to Orlando for LT Paris Johnson Jr,</t>
  </si>
  <si>
    <t>Orlando -Beach(25-5)</t>
  </si>
  <si>
    <t>Orlando - Jersey(25-6)</t>
  </si>
  <si>
    <t>Orlando Trades 2025#4 to Beach City for Anthony Richardson</t>
  </si>
  <si>
    <t>Orlando Trades 2025#1 to Jersey for Baker Mayfield</t>
  </si>
  <si>
    <t>Roanoke Trades Geno Smith to London for London 2026 #3</t>
  </si>
  <si>
    <t>London - Roanoke(25-7)</t>
  </si>
  <si>
    <t>Ferdon trades Trenton Simpson and Clark Phillips to Vegas for elandon Robert’s</t>
  </si>
  <si>
    <t>Orlando Trades  #1 in 2026 and #2 in 2025 NYC for Cee Dee Lamb</t>
  </si>
  <si>
    <t>Orlando - NYC (25-9)</t>
  </si>
  <si>
    <t>Toronto trades CB Taron Johnson to Orlando for G-C Jonah Jackson.</t>
  </si>
  <si>
    <t>Dracut - Virgina (25-11)</t>
  </si>
  <si>
    <t>Dracut trades DT T.J. Slaton 5-2 and DRA #9.21 to Virginia for HB Aaron Jones.</t>
  </si>
  <si>
    <t>54 SS</t>
  </si>
  <si>
    <t>Ferdon - Roanoke (25-12)</t>
  </si>
  <si>
    <t>Ferdon Trades 2026 #4 to Roanoke for Antonio Gibson</t>
  </si>
  <si>
    <t>Orlando trades Christian Watson, Greenard, and Brandon Jones to Rosarito  for K Mack, Chase Brown, 4th round 11 pick (4.11) this year and Kenyon Green</t>
  </si>
  <si>
    <t xml:space="preserve">Boulder - Rosarito 24-76 - Orlando (25-13) </t>
  </si>
  <si>
    <t>Rosarito Red Assed Babooons --Richard Shurrager</t>
  </si>
  <si>
    <t>Taylor, JJ</t>
  </si>
  <si>
    <t>Patterson, C</t>
  </si>
  <si>
    <t>Carries = 32</t>
  </si>
  <si>
    <t>Carries = 15</t>
  </si>
  <si>
    <t>25 1.1 (CHA)</t>
  </si>
  <si>
    <t>25 1.2(BEA)</t>
  </si>
  <si>
    <t>25 1.3(JER)</t>
  </si>
  <si>
    <t>25 _ Barnett</t>
  </si>
  <si>
    <t>cave creek trades 3rd next year to Vegas for Tony Pollard.</t>
  </si>
  <si>
    <t>Orlando gets:  Tokyo #3 Tokyo gets: C-Juice Scruggs 4-4 Orlando #6</t>
  </si>
  <si>
    <t>Orlando -Tokyo(25-14)</t>
  </si>
  <si>
    <t>Tokyo - Orlando(25-14)</t>
  </si>
  <si>
    <t>Tokyo Trades Kareem Hunt and 2026 #3 to Beach City for Jerome Ford</t>
  </si>
  <si>
    <t>Tokyo - Beach (25-16)</t>
  </si>
  <si>
    <t>Orlando - Vegas(25-17)</t>
  </si>
  <si>
    <t>Orlando trades their 3rd round pick this year 3.3 to Vegas for CB Michael Jackson SR</t>
  </si>
  <si>
    <t>Dayton - Ferdon 25-18</t>
  </si>
  <si>
    <t>Ferdon - Dayton (25-18)</t>
  </si>
  <si>
    <t>Birmingham - Ferdon (24-40) - Dayton(25-18)</t>
  </si>
  <si>
    <t>Ferdon Trades Birmingham #1, Jessie Bates, 2026 #5 2026 #8 to Dayton for 2025 #1, 2026 #2 and Darnell Savage</t>
  </si>
  <si>
    <t>Ferdon Trades Michael Pierce to Beach City for Shy Tuttle</t>
  </si>
  <si>
    <t xml:space="preserve">BIRMINGHAM sends its 2026 4th rounder to Beach City for Gardner Minshew. </t>
  </si>
  <si>
    <t>Birmingham - Beach City(25-20)</t>
  </si>
  <si>
    <t>Toledo Trades 2025 #3 to Dractur for Sam hubbard</t>
  </si>
  <si>
    <t>Toldeo - Dracut (25-21)</t>
  </si>
  <si>
    <t>25 1.7(NYC)</t>
  </si>
  <si>
    <t>25 1.10(ROA)</t>
  </si>
  <si>
    <t>25 1.7 (TOL)</t>
  </si>
  <si>
    <t>25 1.8 (TOR)</t>
  </si>
  <si>
    <t>z</t>
  </si>
  <si>
    <t>25 1.3 (BOU)</t>
  </si>
  <si>
    <t>25 1.13 (DAY)</t>
  </si>
  <si>
    <t>25 1.11 (ANN)</t>
  </si>
  <si>
    <t>Vegas trades 1.23 and next years 2nd to Cave Creek for 1.14</t>
  </si>
  <si>
    <t>Vegas - Cave (25-22)</t>
  </si>
  <si>
    <t>25 1.4(LAS)</t>
  </si>
  <si>
    <t>23/2(LAS)</t>
  </si>
  <si>
    <t>21/1.14(LAS)</t>
  </si>
  <si>
    <t>25 1.15(ACM)</t>
  </si>
  <si>
    <t>25/1.16 (ROS)</t>
  </si>
  <si>
    <t>25 1.17(VER)</t>
  </si>
  <si>
    <t>Vegas - Jersey(25-23)</t>
  </si>
  <si>
    <t>2025 Picks: No 1, Vero 4, Dracut 8, Orlando 1, Vegas 2, Vegas 3</t>
  </si>
  <si>
    <t>25/1.18 (LAS)</t>
  </si>
  <si>
    <t>22/3(LAS)</t>
  </si>
  <si>
    <t>25 1.19(LON)</t>
  </si>
  <si>
    <t>25 1.21 (DRA)</t>
  </si>
  <si>
    <t>Roanoke receives TOK #1 1.22   Tokyo receives WR Jaxson Smith-Njigba</t>
  </si>
  <si>
    <t>Tokyo - Roanoke - 25-24</t>
  </si>
  <si>
    <t>Ferdon - Vegas(24-62)- Cave()</t>
  </si>
  <si>
    <t>25/1.22 (ROA)</t>
  </si>
  <si>
    <t>Dracut trades Zaire Franklin to Dayton for 2025 #2</t>
  </si>
  <si>
    <t>Dayton - Dracut</t>
  </si>
  <si>
    <t>cave creek moves 4.23 to Boulder for Jonathan Bullard DE and Laviska Shenault, PR</t>
  </si>
  <si>
    <t>Rosarito -Cave(24-50) -- Boulder (25-25)</t>
  </si>
  <si>
    <t>2025 Picks: No 3 , 4 , 7,  8Dayton 5, Virginia #2, Rosarito 2, Cave #2, Tokyo 4, London 4, Rosarito  #4,</t>
  </si>
  <si>
    <t>25/1.20 (ROA)</t>
  </si>
  <si>
    <t>Westland sends Malcolm Rodriguez to NYC for Kolton Miller J C to confirm</t>
  </si>
  <si>
    <t>Chandler trades Virgina’s 2026 1st round pick &amp; Chandler’s 3rd round pick (2025) for Rashawn Slater.</t>
  </si>
  <si>
    <t>Chandler - Beach City 25-28</t>
  </si>
  <si>
    <t>2025 Picks: No 3</t>
  </si>
  <si>
    <t>25/2</t>
  </si>
  <si>
    <t>25/2(CHA)</t>
  </si>
  <si>
    <t>25/2(JER)</t>
  </si>
  <si>
    <t>25/2 (VIR)</t>
  </si>
  <si>
    <t>25/1.24(WES)</t>
  </si>
  <si>
    <t>Jayden Daniels QB Washington</t>
  </si>
  <si>
    <t>Caleb Williams QB Bears</t>
  </si>
  <si>
    <t>Christian Gonzalez CB New England</t>
  </si>
  <si>
    <t>Brock Bowers TE Raiders</t>
  </si>
  <si>
    <t>Bo Nix QB Denver</t>
  </si>
  <si>
    <t>Bucky Irving HB Tampa</t>
  </si>
  <si>
    <t>Ardarious Washington 6 FS  Ravens</t>
  </si>
  <si>
    <t>Malik Nabers WR NY GIants</t>
  </si>
  <si>
    <t>Brian thomas Jr, WR Jacksonville</t>
  </si>
  <si>
    <t>Joe Alt OT LAC</t>
  </si>
  <si>
    <t>Drake Maye QB Patriots</t>
  </si>
  <si>
    <t>Quinyon Mitchell CB Eagles</t>
  </si>
  <si>
    <t>Marvin Harrison Jr WR Arizona</t>
  </si>
  <si>
    <t>Ladd McKonkey WR Chargers</t>
  </si>
  <si>
    <t>Kamari Lassiter CB Houston</t>
  </si>
  <si>
    <t>Renardo Green CB San Fran</t>
  </si>
  <si>
    <t>Nate Wiggins - CB Ravens</t>
  </si>
  <si>
    <t>Jared Verse - OLB Rams</t>
  </si>
  <si>
    <t>Dominick Puni OG San Fran</t>
  </si>
  <si>
    <t>T'Vondre Sweat NT Tennessee</t>
  </si>
  <si>
    <t>JC Latham OT Tennessee</t>
  </si>
  <si>
    <t>Michael Penix Jr QB Atalnta</t>
  </si>
  <si>
    <t>Cooper DeJean CB Philly</t>
  </si>
  <si>
    <t>Tarheeb Still CB LAC</t>
  </si>
  <si>
    <t>Dracut trades pick 2.6 in 2025 to Beach City for Virginia #1 in 2026 and 4.23 in 2025</t>
  </si>
  <si>
    <t>Virginia - Chandler(25-1)- Beach(25-27) - Dracut(25-28)</t>
  </si>
  <si>
    <t>Ferdon - Beach(24-24) - Dracut(25-28)</t>
  </si>
  <si>
    <t>2025 Picks: No 8,9 Rosarito 9, Toledo 3, ,  Ferdon 4,</t>
  </si>
  <si>
    <t>Virginia - Ferdon 2025 -29</t>
  </si>
  <si>
    <t>2025 Picks: No 1,2,3, Beach 2, , Dracut 9</t>
  </si>
  <si>
    <t>Birmingham - Virginia (24-9) - Ferdon 25-29</t>
  </si>
  <si>
    <t>25/2(BOU)</t>
  </si>
  <si>
    <t>25/2(CAV)</t>
  </si>
  <si>
    <t>25/2(ANN)</t>
  </si>
  <si>
    <t>25/2(TOR)</t>
  </si>
  <si>
    <t>25/2(TOL)</t>
  </si>
  <si>
    <t>Tokyo - Toronto(24-57) - Dayton (25-30)</t>
  </si>
  <si>
    <t>2025 Picks: ALL, Dracut 4., Blue 5, NYC 7, Beach 8</t>
  </si>
  <si>
    <t>ROUND 2</t>
  </si>
  <si>
    <t>23 - 1:30 EST Birmingham</t>
  </si>
  <si>
    <t xml:space="preserve">24 - 1:45pm ET Cave </t>
  </si>
  <si>
    <t>25/2(TOK)</t>
  </si>
  <si>
    <t>25.2 (LON)</t>
  </si>
  <si>
    <t>25/2(DRA)</t>
  </si>
  <si>
    <t>24/5(BOU)</t>
  </si>
  <si>
    <t>25/2(BIR)</t>
  </si>
  <si>
    <t>25/3(BEA)</t>
  </si>
  <si>
    <t>25/2(BLU)</t>
  </si>
  <si>
    <t>25/2(ACM)</t>
  </si>
  <si>
    <t>NYC trades their current year drafts 4th (4.10) &amp; 5th (5.7) to The Valkyries for 3.14</t>
  </si>
  <si>
    <t>NYC - ORL(25-31)</t>
  </si>
  <si>
    <t>Cave - Orlando (24-34) - NYC(25-31)</t>
  </si>
  <si>
    <t>2025 Picks: No 2,3,4,5 6, 7 ,8, Dayton 8, Dayton 4, Orlando 2, Cave 3</t>
  </si>
  <si>
    <t>2025 Picks: No 1, no 2, No 3 no 4, No 6  Boulder 3, , Cave 4, Vegas 7,  Boulder 4, Tokyo 3, NYC 4 NYC 5</t>
  </si>
  <si>
    <t>Jackson Powers-Johnson OG Raiders</t>
  </si>
  <si>
    <t>Chuck Clark SS</t>
  </si>
  <si>
    <t>Jaylon Carlies OLB Indy</t>
  </si>
  <si>
    <t>Edgerrin Cooper LBer GreenBay</t>
  </si>
  <si>
    <t>Samuel Womack III CB Indy</t>
  </si>
  <si>
    <t>Rome Odunze WR Bears</t>
  </si>
  <si>
    <t>Theo Johnson TE Giants</t>
  </si>
  <si>
    <t>Payton Wilson LBer Steelers</t>
  </si>
  <si>
    <t>Dee Winters - OLB 49ers</t>
  </si>
  <si>
    <t>Dallas Turner OLB Vikings</t>
  </si>
  <si>
    <t>Zack Frazier OC Steelers</t>
  </si>
  <si>
    <t>Byron Murphy II NT Seattle</t>
  </si>
  <si>
    <t>Cooper Beebe, C, DAL</t>
  </si>
  <si>
    <t>Graham Barton - C, Tampa Bay</t>
  </si>
  <si>
    <t>Ray Davis, HB/KOR, Buffalo</t>
  </si>
  <si>
    <t>OT Taliese Fuaga NO</t>
  </si>
  <si>
    <t>Trey Benson HB Arizona</t>
  </si>
  <si>
    <t>Tyrice KNight LB Seattle</t>
  </si>
  <si>
    <t>KoolAid McKinstry CB NO</t>
  </si>
  <si>
    <t>Terrion Arnold CB LIons</t>
  </si>
  <si>
    <t>Xavier Worthy WR KC</t>
  </si>
  <si>
    <t>Keon Coleman WR Bills</t>
  </si>
  <si>
    <t>516 526 8191</t>
  </si>
  <si>
    <t>JCM@1rom.org</t>
  </si>
  <si>
    <t>678-4094-305</t>
  </si>
  <si>
    <t>252 505 1940.</t>
  </si>
  <si>
    <t>909-489-3485</t>
  </si>
  <si>
    <t>416 576 4223</t>
  </si>
  <si>
    <t> (407) 676-6193</t>
  </si>
  <si>
    <t>ajp711@gmail.com</t>
  </si>
  <si>
    <t>25/3 (ROS)</t>
  </si>
  <si>
    <t>25/3(JER)</t>
  </si>
  <si>
    <t>25/3(LAS)</t>
  </si>
  <si>
    <t>25/3 (DRA)</t>
  </si>
  <si>
    <t>25/3(TOR)</t>
  </si>
  <si>
    <t>25/3(ROA)</t>
  </si>
  <si>
    <t>25/3(BLU)</t>
  </si>
  <si>
    <t>25/3(ANN)</t>
  </si>
  <si>
    <t>25/3(ORL)</t>
  </si>
  <si>
    <t>25/3(BIR)</t>
  </si>
  <si>
    <t>25/3(NYC)</t>
  </si>
  <si>
    <t>Acme - Roanoke (24-28) Tokyo 24-39 - Cave(25-32)</t>
  </si>
  <si>
    <t>Tokyo trades Acme 3 to Cave for Ferdon 4, Cave 5   Ferdon 7</t>
  </si>
  <si>
    <t>Westland - Ferdon 24-14 - Cave(24-49) - Tokyo (25-32)</t>
  </si>
  <si>
    <t>Ferdon - - Cave(24-49) Tokyo (25-32)</t>
  </si>
  <si>
    <t>2025 Picks: No 1, 2,3,4, 5, Westland #2  Ferdon 5 Ferdon 6 Ferdon 8, NYC 2, Vegas 1</t>
  </si>
  <si>
    <t>25/3(VER)</t>
  </si>
  <si>
    <t>25/3 (LON)</t>
  </si>
  <si>
    <t>25/3(DRA)</t>
  </si>
  <si>
    <t>25/3(ACM)</t>
  </si>
  <si>
    <t>25/4(CHA)</t>
  </si>
  <si>
    <t>25/4(BEA)</t>
  </si>
  <si>
    <t>25/4(DAY)</t>
  </si>
  <si>
    <t>25/4(BLU)</t>
  </si>
  <si>
    <t>25/4(NYC)</t>
  </si>
  <si>
    <t>25/4(ROA)</t>
  </si>
  <si>
    <t>25/4(TOR)</t>
  </si>
  <si>
    <t>25/5(TOR)</t>
  </si>
  <si>
    <t>25/5(DAY)</t>
  </si>
  <si>
    <t>25/4 (ORL)</t>
  </si>
  <si>
    <t>25/4(ORL)</t>
  </si>
  <si>
    <t>25/4</t>
  </si>
  <si>
    <t>25/4(JER)</t>
  </si>
  <si>
    <t>25/4(BOU</t>
  </si>
  <si>
    <t>25/4(BOU)</t>
  </si>
  <si>
    <t>25/4(VEG)</t>
  </si>
  <si>
    <t>Carries = 33</t>
  </si>
  <si>
    <t>25/5(CHA)</t>
  </si>
  <si>
    <t>25/5(BEA)</t>
  </si>
  <si>
    <t>Toledo sends 4.4 and 4.9 to Dayton for Joe Mixon RB</t>
  </si>
  <si>
    <t>Vegas - Toledo (24-47)- Dayton(25-33)</t>
  </si>
  <si>
    <t>Toledo Dayton(25-33)</t>
  </si>
  <si>
    <t>2025 Picks: No 12 4 5, 8, Birmingham 1,  Tokyo 5, Vegas 4 Toledo 4</t>
  </si>
  <si>
    <t>Westland sends 4.13 to Ann Arbor for 2026 3rd</t>
  </si>
  <si>
    <t>VIRGINIA trades (2026) next years 3rd rd pick for 4.23</t>
  </si>
  <si>
    <t>Ann Arbor - Westland 25-34</t>
  </si>
  <si>
    <t>Cave - Vegas (25-15)- Tokyo (25-35)</t>
  </si>
  <si>
    <t>Virginia - Dracut(25-36)</t>
  </si>
  <si>
    <t>Mason Smith</t>
  </si>
  <si>
    <t>FB OT</t>
  </si>
  <si>
    <t>PosiDDT $ $ $ions2</t>
  </si>
  <si>
    <t>WR PR</t>
  </si>
  <si>
    <t>WR HB</t>
  </si>
  <si>
    <t>WR KOR</t>
  </si>
  <si>
    <t>WR KOR PR</t>
  </si>
  <si>
    <t>WR TE</t>
  </si>
  <si>
    <t>WR HB KOR</t>
  </si>
  <si>
    <t>RG @</t>
  </si>
  <si>
    <t>RG @ TE</t>
  </si>
  <si>
    <t>G @</t>
  </si>
  <si>
    <t>G @ TE</t>
  </si>
  <si>
    <t>LG @</t>
  </si>
  <si>
    <t>OC @</t>
  </si>
  <si>
    <t>LOT @</t>
  </si>
  <si>
    <t>LOT @ TE</t>
  </si>
  <si>
    <t>LG @ LOT @</t>
  </si>
  <si>
    <t>LG @ OC @</t>
  </si>
  <si>
    <t>LG @ OT @</t>
  </si>
  <si>
    <t>RG @ OC @</t>
  </si>
  <si>
    <t>RG @ OT @</t>
  </si>
  <si>
    <t>ROT @</t>
  </si>
  <si>
    <t>ROT @ TE</t>
  </si>
  <si>
    <t>SS ^</t>
  </si>
  <si>
    <t>SS ^ FS</t>
  </si>
  <si>
    <t>SS ^ LB</t>
  </si>
  <si>
    <t>SS ^ CB</t>
  </si>
  <si>
    <t>S ^</t>
  </si>
  <si>
    <t>RCB ^</t>
  </si>
  <si>
    <t>OT @</t>
  </si>
  <si>
    <t>OT @ TE</t>
  </si>
  <si>
    <t>OT @ OG @</t>
  </si>
  <si>
    <t>OT @ OG @ TE</t>
  </si>
  <si>
    <t>G @ OT @</t>
  </si>
  <si>
    <t>G @ OT @ TE</t>
  </si>
  <si>
    <t>G @ OC @</t>
  </si>
  <si>
    <t>CB ^</t>
  </si>
  <si>
    <t>OCB ^ FS</t>
  </si>
  <si>
    <t>OCB ^ PR</t>
  </si>
  <si>
    <t>OCB ^ S</t>
  </si>
  <si>
    <t>OCB ^ SS</t>
  </si>
  <si>
    <t>OC @ OG @</t>
  </si>
  <si>
    <t>OC @ OG @ TE</t>
  </si>
  <si>
    <t>OC @ OG @ OT @</t>
  </si>
  <si>
    <t>OC @ OT @</t>
  </si>
  <si>
    <t>OC @ OT @ TE</t>
  </si>
  <si>
    <t>LCB ^</t>
  </si>
  <si>
    <t>LCB ^ KOR</t>
  </si>
  <si>
    <t>LB SS ^</t>
  </si>
  <si>
    <t>FS ^</t>
  </si>
  <si>
    <t>DB ^</t>
  </si>
  <si>
    <t>DB ^ KOR</t>
  </si>
  <si>
    <t>DB ^ PR</t>
  </si>
  <si>
    <t>DT $</t>
  </si>
  <si>
    <t>DT $ End $</t>
  </si>
  <si>
    <t>End $</t>
  </si>
  <si>
    <t>End $ DT $</t>
  </si>
  <si>
    <t>End $ OLB</t>
  </si>
  <si>
    <t>LDT $</t>
  </si>
  <si>
    <t>LE $</t>
  </si>
  <si>
    <t>LE $ DT</t>
  </si>
  <si>
    <t>LE $ OLB</t>
  </si>
  <si>
    <t>NDT $</t>
  </si>
  <si>
    <t>OLB End $</t>
  </si>
  <si>
    <t>RDT $</t>
  </si>
  <si>
    <t>RE $</t>
  </si>
  <si>
    <t>RE $ OLB</t>
  </si>
  <si>
    <t>ROLB End $</t>
  </si>
  <si>
    <t>ROT @ OG @</t>
  </si>
  <si>
    <t>25/5 (ORL)</t>
  </si>
  <si>
    <t>25/5(BOU)</t>
  </si>
  <si>
    <t>Vegas - Ferdon 24-44 - Tokyo</t>
  </si>
  <si>
    <t>Cave  Tokyo (25-32) - Ferdon - Vegas</t>
  </si>
  <si>
    <t>Vegas - Ferdon</t>
  </si>
  <si>
    <t>Tokyo - Ferdon</t>
  </si>
  <si>
    <t>2025 Picks: No 3, 4, 5, 6, 7 Acme #3, Boulder 7, Orlando 6 Westland 4,Ferdon 7, Vegas 5</t>
  </si>
  <si>
    <t>Ferdon trades 5.14 (Cave) to Vegas for 6.4 (Vegas) and 2026 #5 </t>
  </si>
  <si>
    <t>25/5(ROA)</t>
  </si>
  <si>
    <t>25.5(BIR)</t>
  </si>
  <si>
    <t>25/5(VEG)</t>
  </si>
  <si>
    <t>25/5(ACM)</t>
  </si>
  <si>
    <t>Dracut trades pick 5.25 this year to Orlando for Orlando #4 in 2026</t>
  </si>
  <si>
    <t>25/5(JER)</t>
  </si>
  <si>
    <t>25/5(VIR)</t>
  </si>
  <si>
    <t>25/5(DRA)</t>
  </si>
  <si>
    <t>25/5(ORL)</t>
  </si>
  <si>
    <t>25/6(CHA)</t>
  </si>
  <si>
    <t>25/6 (TOK)</t>
  </si>
  <si>
    <t>25/5(CAV)</t>
  </si>
  <si>
    <t>25/6(CAV)</t>
  </si>
  <si>
    <t>KINGSLEY SUAMATAIA OT/OG KC</t>
  </si>
  <si>
    <t>25/6(BLU)</t>
  </si>
  <si>
    <t>SUAMAtaia, Kingsley</t>
  </si>
  <si>
    <t>25/5(TOL)</t>
  </si>
  <si>
    <t>25/6(ROA)</t>
  </si>
  <si>
    <t>25/6(TOR)</t>
  </si>
  <si>
    <t>25/6(ORL)</t>
  </si>
  <si>
    <t>25/6(ACM)</t>
  </si>
  <si>
    <t>25/6(BOU)</t>
  </si>
  <si>
    <t>25/6(ANN)</t>
  </si>
  <si>
    <t>25/6(ROS)</t>
  </si>
  <si>
    <t>25/6(VER)</t>
  </si>
  <si>
    <t>25/6(LON)</t>
  </si>
  <si>
    <t>25/6(VIR)</t>
  </si>
  <si>
    <t>25/6(DRA)</t>
  </si>
  <si>
    <t>25/6(TOK)</t>
  </si>
  <si>
    <t>25/5(LON)</t>
  </si>
  <si>
    <t>Toledo trades 6.9 to Orlando for Orlando’s #5 in 2026</t>
  </si>
  <si>
    <t>Orlando - Dracut(25-38)</t>
  </si>
  <si>
    <t>Orlando- Toledo(25-39)</t>
  </si>
  <si>
    <t>Picks: ALL</t>
  </si>
  <si>
    <t>Picks: No 3</t>
  </si>
  <si>
    <t>Picks: No 1,4,5 Ferdon 1</t>
  </si>
  <si>
    <t>Picks: No 3, Cave 3</t>
  </si>
  <si>
    <t>Picks: ALL, Ann Arbor 3</t>
  </si>
  <si>
    <t>Picks: No 1, No3 n o 6</t>
  </si>
  <si>
    <t>Tyron Tracy HB NY Giants</t>
  </si>
  <si>
    <t>Jalen McMillian WR Tampa</t>
  </si>
  <si>
    <t>Braden Fiske DE LA</t>
  </si>
  <si>
    <t>Chop Robinson DE Miami</t>
  </si>
  <si>
    <t>Cam Little K JAgs</t>
  </si>
  <si>
    <t>Brandon Coleman OT Washington</t>
  </si>
  <si>
    <t>Ricky Pearsall WR San Fran</t>
  </si>
  <si>
    <t>Mason McCormick OG</t>
  </si>
  <si>
    <t>Michael Hall Jr DE</t>
  </si>
  <si>
    <t>Isaiah Adams RG AZ</t>
  </si>
  <si>
    <t>Mike Sainristil RCB. WAS</t>
  </si>
  <si>
    <t>Andru Phillips CB Giants</t>
  </si>
  <si>
    <t>Laiatu Latu, DE Colts</t>
  </si>
  <si>
    <t>NEVILLE HEWITT L LB Hou</t>
  </si>
  <si>
    <t>Jason Sanders, K, Mia</t>
  </si>
  <si>
    <t>Olumuyiwa Fashanu TG Jets</t>
  </si>
  <si>
    <t xml:space="preserve">Emmanuel Ogbah </t>
  </si>
  <si>
    <t>Jalyx Hunt PHI</t>
  </si>
  <si>
    <t>CHARLES SNOWDEN LLB LVA</t>
  </si>
  <si>
    <t>CAM HART LAC</t>
  </si>
  <si>
    <t>Kamren Kinchens S LAR</t>
  </si>
  <si>
    <t>HB Isaac Guerendo SF</t>
  </si>
  <si>
    <t>Jarrian Jones JAX</t>
  </si>
  <si>
    <t>D.J. (Delmar) Glaze LAV</t>
  </si>
  <si>
    <t>Christian Ellis</t>
  </si>
  <si>
    <t>S Evan Williams GB</t>
  </si>
  <si>
    <t>CB Tykee Smith TB</t>
  </si>
  <si>
    <t>PR-Josh Blackwell CHI</t>
  </si>
  <si>
    <t>OT-Amarius Mims CIN</t>
  </si>
  <si>
    <t>DE-Daniel Ekuale NE</t>
  </si>
  <si>
    <t>OLB-Jonah Ellis DEN</t>
  </si>
  <si>
    <t>RILB-Omar Speights LAR</t>
  </si>
  <si>
    <t>TE/WR-Jalen Coker, CAR</t>
  </si>
  <si>
    <t>OT-Tyler Guyton DAL</t>
  </si>
  <si>
    <t>HB-Braelon Allen NYJ</t>
  </si>
  <si>
    <t>RCB-Josh Newton</t>
  </si>
  <si>
    <t>S-Dadrion Taylor-Demerson AZ</t>
  </si>
  <si>
    <t>HB-Emmanuel Wilson</t>
  </si>
  <si>
    <t>ILB-Trevin Wallace</t>
  </si>
  <si>
    <t>OLB-DeMarvion Overshown DAL</t>
  </si>
  <si>
    <t>KR/LP-Brandon Codrington BUF</t>
  </si>
  <si>
    <t>TE-JaTavion Sanders CAR</t>
  </si>
  <si>
    <t>BB/TE-Brenton Strange JAX</t>
  </si>
  <si>
    <t>SS-Tyler Nubin NYG</t>
  </si>
  <si>
    <t>TE/BB-AJ Barner SEA</t>
  </si>
  <si>
    <t>SS-Calen Bullock HOU</t>
  </si>
  <si>
    <t>QB-Spencer Rattler NOS</t>
  </si>
  <si>
    <t>HB-Jaylen Wright MIA</t>
  </si>
  <si>
    <t>Mike Pennell</t>
  </si>
  <si>
    <t>Xavier Leggett</t>
  </si>
  <si>
    <t>Andrew Vorhees, G, BAL</t>
  </si>
  <si>
    <t>Moro Ojomo END T PHI</t>
  </si>
  <si>
    <t>Isaiah Rodgers DB Philadelphia</t>
  </si>
  <si>
    <t>Alec Anderson OG TE OT Buffalo</t>
  </si>
  <si>
    <t>Jeremiah Trotter JR LB PHI</t>
  </si>
  <si>
    <t>Malik Mustapha SF S</t>
  </si>
  <si>
    <t>Jha’Quan Jackson KR/PR TEN</t>
  </si>
  <si>
    <t>Ryan Rehkow, P, CIN</t>
  </si>
  <si>
    <t>Darius Robinson, DE/DT, ARZ</t>
  </si>
  <si>
    <t>CARSON STEELE KC</t>
  </si>
  <si>
    <t>Sean Tucker, HB/KR - Tampa Bay</t>
  </si>
  <si>
    <t>Jake Bates PK Det (RELEASE JAKE MOODY)</t>
  </si>
  <si>
    <t>Devaughn Vele, now on New Orleans</t>
  </si>
  <si>
    <t>RB/FB Jeremy McNichols WAS</t>
  </si>
  <si>
    <t>Jordan Morgan G GB</t>
  </si>
  <si>
    <t>TANOR BORTOLINI OC/OG Indy</t>
  </si>
  <si>
    <t>Will Shipley HB/FB Phi</t>
  </si>
  <si>
    <t>Jermaine Burton Wr CNA</t>
  </si>
  <si>
    <t>Patrick Paul OT</t>
  </si>
  <si>
    <t>ANTHONY GOULD KR/PR</t>
  </si>
  <si>
    <t>Chazz Surratt LB NY Jets</t>
  </si>
  <si>
    <t>Jacob Cowing PR San Fran</t>
  </si>
  <si>
    <t>DT-Jer'Zhan Newton WAS</t>
  </si>
  <si>
    <t>MISSING PICK ANYTIME</t>
  </si>
  <si>
    <t>Chad Ryland PK Arizona</t>
  </si>
  <si>
    <t>C Alex Forsyth</t>
  </si>
  <si>
    <t>G Matt Goncalves INDY</t>
  </si>
  <si>
    <t>Christian Mahogany G DET</t>
  </si>
  <si>
    <t>OT Warren McClendon LA Rams</t>
  </si>
  <si>
    <t>Malik Washington, WR/KOR/PR - Miami</t>
  </si>
  <si>
    <t>Max Melton DB, AZ</t>
  </si>
  <si>
    <t>Javon Bullard SS GB</t>
  </si>
  <si>
    <t>Will Reichard, PK, Minnesota</t>
  </si>
  <si>
    <t>Dondrea Tillman OLB Den</t>
  </si>
  <si>
    <t>Eric Murray, FS - Houston</t>
  </si>
  <si>
    <t>End T Ruke Orhorhoro</t>
  </si>
  <si>
    <t>WR Jordan Whittington LAR</t>
  </si>
  <si>
    <t>DB Cole Bishop, Buffalo</t>
  </si>
  <si>
    <t>JUSTIN STRNAD LILB DENVER</t>
  </si>
  <si>
    <t>MARIST LIUFAU OLB, Dallas</t>
  </si>
  <si>
    <t>Eric Wilson OLB GB</t>
  </si>
  <si>
    <t>JD Bertland</t>
  </si>
  <si>
    <t>Jenkins JR, Kris</t>
  </si>
  <si>
    <t>Ferdon Trades 6 7 10 next year for Caves  7 8 8 9 10 this year</t>
  </si>
  <si>
    <t>Ferdon - Cave(33-40)</t>
  </si>
  <si>
    <t>Ferdon- Cave(33-40)</t>
  </si>
  <si>
    <t>2025 Picks: no 1,2,3,4,5,6,7,8,9 , Vegas 5, Birmingham 2, Dayton 1, Vegas 6 Tokyo 7, Cave 7 Cave 8 Cave 9 Cave 10, Ferdon 8</t>
  </si>
  <si>
    <t>Kris Jenkins Jr</t>
  </si>
  <si>
    <t>Cave - Ferdon(25-40)</t>
  </si>
  <si>
    <t>CaveFerdon(25-40)</t>
  </si>
  <si>
    <t>Ferdon -- Cave(24-49)Ferdon(25-40)</t>
  </si>
  <si>
    <t>Toledo sends 6.22 to Dayton for a 6 nxt year</t>
  </si>
  <si>
    <t>Picks: No 2,6 Ferdon 5 Ferdon 8</t>
  </si>
  <si>
    <t>Dayton - Toledo 25-41</t>
  </si>
  <si>
    <t>Tokyo/Toledo (24-48/Dayton 25-41</t>
  </si>
  <si>
    <t>25/7(DAY)</t>
  </si>
  <si>
    <t>24/7(CHA)</t>
  </si>
  <si>
    <t>25/7(TOR)</t>
  </si>
  <si>
    <t>25/7(ROA)</t>
  </si>
  <si>
    <t>25/7(FER)</t>
  </si>
  <si>
    <t>24/7(FER)</t>
  </si>
  <si>
    <t>25/7(DRA)</t>
  </si>
  <si>
    <t>25/7(VIR)</t>
  </si>
  <si>
    <t>25/7(LON)</t>
  </si>
  <si>
    <t>25/7(JER)</t>
  </si>
  <si>
    <t>25/7(VER)</t>
  </si>
  <si>
    <t>25/7(ACM)</t>
  </si>
  <si>
    <t>25/8(TOK)</t>
  </si>
  <si>
    <t>25/7(ANN)</t>
  </si>
  <si>
    <t>27/8(ROA)</t>
  </si>
  <si>
    <t>25/8</t>
  </si>
  <si>
    <t>25/8(TOR)</t>
  </si>
  <si>
    <t>25/8(ANN)</t>
  </si>
  <si>
    <t>25/8(LAS)</t>
  </si>
  <si>
    <t>25/8(ROS)</t>
  </si>
  <si>
    <t>25/8(BIR)</t>
  </si>
  <si>
    <t> Beach Trades 6.3 to Vegas for Vegas #4 in 2026</t>
  </si>
  <si>
    <t>Beach Trades 7.2 for Acme 7.15 &amp; 10.15 </t>
  </si>
  <si>
    <t>Vegas - Beach City(25-41)</t>
  </si>
  <si>
    <t>Acme - Beach(25-43)</t>
  </si>
  <si>
    <t>2025 Picks: No 2, 6,7,8 Orlando 4, Chandler 3, Dayton 2, Acme 7 Acme 7</t>
  </si>
  <si>
    <t>2025 Picks: No 1,2,3, 4, 5, 6, 7 Virginia 3, Ferdon 1 Ferdon 3, Orlando 3, Cave 1, Jersey 1, Cave 5, Beach 6</t>
  </si>
  <si>
    <t>Vegas/</t>
  </si>
  <si>
    <t>Toledo - Vegas(25-45)</t>
  </si>
  <si>
    <t xml:space="preserve">2025 Picks: No 3,4 , 8, tokyo 6, </t>
  </si>
  <si>
    <t>Picks: No 2,4,5,7</t>
  </si>
  <si>
    <t>Picks: ALL, Orlando 5, Dayton 6, Vegas 7</t>
  </si>
  <si>
    <t>Vegas - Toledo (25-45)</t>
  </si>
  <si>
    <t>NYC- Acme(24-63) - Rosarito(25-44)</t>
  </si>
  <si>
    <t>Acme Rosarito(25-44)</t>
  </si>
  <si>
    <t>Acme  Rosarito(25-44)</t>
  </si>
  <si>
    <t>2025 Picks: No 3 ,8 9, Westland #3, NYC 6, Beach 7</t>
  </si>
  <si>
    <t>2025 Picks: No 2, 4,9,10, Dayton 8 , NYC 3,  NYC 8 Acme 8 Acme 9</t>
  </si>
  <si>
    <t>25/8(VER)</t>
  </si>
  <si>
    <t>SmArtt, Stone</t>
  </si>
  <si>
    <t>25/8(LON)</t>
  </si>
  <si>
    <t>25/8(VIR)</t>
  </si>
  <si>
    <t>25/8(FER)</t>
  </si>
  <si>
    <t>ROUND 9</t>
  </si>
  <si>
    <t>ROUND 10</t>
  </si>
  <si>
    <t>Virgina</t>
  </si>
  <si>
    <t>25/8(WES)</t>
  </si>
  <si>
    <t>25/7(WES)</t>
  </si>
  <si>
    <t>2025</t>
  </si>
  <si>
    <t>25/9</t>
  </si>
  <si>
    <t>25/9)CHA)</t>
  </si>
  <si>
    <t>Birmingham - Toronto(25-46)</t>
  </si>
  <si>
    <t>25/9(NYC)</t>
  </si>
  <si>
    <t>25/9(ORL)</t>
  </si>
  <si>
    <t>25/9(ROA)</t>
  </si>
  <si>
    <t>25/9(ANN)</t>
  </si>
  <si>
    <t>25/9(BLU)</t>
  </si>
  <si>
    <t>25/9(DRA)</t>
  </si>
  <si>
    <t>25/9(BIR)</t>
  </si>
  <si>
    <t>25/9(LON)</t>
  </si>
  <si>
    <t>25/10(TOR)</t>
  </si>
  <si>
    <t>25/10(ROA)</t>
  </si>
  <si>
    <t>25/10(BOU)</t>
  </si>
  <si>
    <t>25/10(LAS)</t>
  </si>
  <si>
    <t>25/10(DAY)</t>
  </si>
  <si>
    <t>25/10(ANN)</t>
  </si>
  <si>
    <t>Carries = 17</t>
  </si>
  <si>
    <t>25/10</t>
  </si>
  <si>
    <t>25/10(VER)</t>
  </si>
  <si>
    <t>25/10(VIR)</t>
  </si>
  <si>
    <t>25/10(WES)</t>
  </si>
  <si>
    <t>20/1.13(FER)</t>
  </si>
  <si>
    <t>25/10(TOL)</t>
  </si>
  <si>
    <t>24/1(TOL)</t>
  </si>
  <si>
    <t>25/10(TOK)</t>
  </si>
  <si>
    <t>Blake Brandel OG Minn</t>
  </si>
  <si>
    <t>KR/PR DEE WILLIAMS</t>
  </si>
  <si>
    <t>Xavier Thomas OLB Arizona</t>
  </si>
  <si>
    <t>DE/OLB JAYLEN HARRELL TENN</t>
  </si>
  <si>
    <t>Jeremiah Ledbetter DT Jax</t>
  </si>
  <si>
    <t>DARIUS MAUSAU OLB NYG</t>
  </si>
  <si>
    <t>Matt Pryor RG OT</t>
  </si>
  <si>
    <t>Chau Smith-Wade</t>
  </si>
  <si>
    <t>Brandin Echols, CB, NYA</t>
  </si>
  <si>
    <t>Malik Willis</t>
  </si>
  <si>
    <t>Ty Summers ILB NYG</t>
  </si>
  <si>
    <t>SirVocea Dennis, LB, TB</t>
  </si>
  <si>
    <t>Malik Herring, DT, KC</t>
  </si>
  <si>
    <t>Deuce Vaughn HB Dallas</t>
  </si>
  <si>
    <t>Kimani Videl RB LAC</t>
  </si>
  <si>
    <t>Troy Franklin WR Den</t>
  </si>
  <si>
    <t>PR/WR Dante Pettis, NO</t>
  </si>
  <si>
    <t>G Zak Zinter CLE</t>
  </si>
  <si>
    <t>AUSTIN BOOKER DE CHN</t>
  </si>
  <si>
    <t>DARRELL BAKER Jr. CB Tenn.</t>
  </si>
  <si>
    <t>BEN SINNOTT TE WASH</t>
  </si>
  <si>
    <t>S-Mike Brown 40</t>
  </si>
  <si>
    <t>Cooper Rush QB</t>
  </si>
  <si>
    <t xml:space="preserve">Chris Brooks </t>
  </si>
  <si>
    <t>Jordan Elliott</t>
  </si>
  <si>
    <t>Levi Onwuzurike DT Detroit</t>
  </si>
  <si>
    <t>James Williams LB TEN</t>
  </si>
  <si>
    <t>JOSH JOBE SEA</t>
  </si>
  <si>
    <t>JAMES LYNCH DE/DT TEN</t>
  </si>
  <si>
    <t>Reggie Gilliam FB/TE Buf</t>
  </si>
  <si>
    <t>Scott Matlock LAA</t>
  </si>
  <si>
    <t>Jaylen McCollough DB LAR</t>
  </si>
  <si>
    <t>STARLING THOMAS V ARZ</t>
  </si>
  <si>
    <t>Tyler Goodson HB/KOR Indy</t>
  </si>
  <si>
    <t>STONE SMARTT TE BB LAA</t>
  </si>
  <si>
    <t>Tip Reiman BB/TE AZ</t>
  </si>
  <si>
    <t>Ty’Ron Hopper LB GB</t>
  </si>
  <si>
    <t>Tommy Eichenberg LB LV</t>
  </si>
  <si>
    <t>Asia’s Isaac LB Balt</t>
  </si>
  <si>
    <t>Corlis Waitmann P</t>
  </si>
  <si>
    <t>Jordan Meredith G LVA</t>
  </si>
  <si>
    <t>Nikko Remigio , KC</t>
  </si>
  <si>
    <t>JAILON NAILOR SE FL MIN</t>
  </si>
  <si>
    <t>TRAVIS HOMER HB CHICAGO</t>
  </si>
  <si>
    <t>Matt Araiza KC</t>
  </si>
  <si>
    <t>Charlie Kolar</t>
  </si>
  <si>
    <t>Isaiah Davis HB Jets</t>
  </si>
  <si>
    <t>Montaric Brown CB Jax</t>
  </si>
  <si>
    <t>Kayshon Boutte WR</t>
  </si>
  <si>
    <t>Isaiah McGuire DE Cleveland</t>
  </si>
  <si>
    <t>TJ Bass</t>
  </si>
  <si>
    <t>CHris Braswell</t>
  </si>
  <si>
    <t>Layden Robinson G NE</t>
  </si>
  <si>
    <t>Eddie Goldman</t>
  </si>
  <si>
    <t>Dyami Brown SE FL WAS</t>
  </si>
  <si>
    <t>Zane Gonzalez</t>
  </si>
  <si>
    <t>Jarvis Brownlee RCB TEN</t>
  </si>
  <si>
    <t>Beaux Limmer, C LAR</t>
  </si>
  <si>
    <t>Luke Gifford ILB TEN</t>
  </si>
  <si>
    <t>Isaiah Pola-Mao LAV</t>
  </si>
  <si>
    <t>Josh Karty K LA Rams</t>
  </si>
  <si>
    <t>Marshawn Kneeland DE Cowboys</t>
  </si>
  <si>
    <t>JARRETT PATTERSON</t>
  </si>
  <si>
    <t>Kevin Givens, SF</t>
  </si>
  <si>
    <t>Jacoby Windmon, LB, Carolina</t>
  </si>
  <si>
    <t>Junior Colson</t>
  </si>
  <si>
    <t>Cedric Gray LB</t>
  </si>
  <si>
    <t>MOHAMOUD DIABATE ILB CLEVELAND</t>
  </si>
  <si>
    <t>Jalen Redmond DT/DE Min</t>
  </si>
  <si>
    <t>Adonai Mitchell WR Indy</t>
  </si>
  <si>
    <t>Daniel Carlson PK LVA</t>
  </si>
  <si>
    <t>Jordan Stout P Baltimore</t>
  </si>
  <si>
    <t>Audric Estime HB</t>
  </si>
  <si>
    <t>Luke McCaffery</t>
  </si>
  <si>
    <t>HENDON HOOKER DET</t>
  </si>
  <si>
    <t>ARIS ABRAMS-DRAINE DB DEN</t>
  </si>
  <si>
    <t>Kenny McIntosh SEN HB</t>
  </si>
  <si>
    <t>Tatum Bethune SF LB</t>
  </si>
  <si>
    <t>Jonah Laulu</t>
  </si>
  <si>
    <t>Nick Saldivri</t>
  </si>
  <si>
    <t>Tim Boyle</t>
  </si>
  <si>
    <t>Storm Duck, DB, MIA</t>
  </si>
  <si>
    <t>Landon Young G/T/TE New Orleans</t>
  </si>
  <si>
    <t>Christian Jones OT Arizona</t>
  </si>
  <si>
    <t>Juanyeh Thomas KR</t>
  </si>
  <si>
    <t>Cade Stover TE</t>
  </si>
  <si>
    <t>Ogunbowale, Dare HB Houston</t>
  </si>
  <si>
    <t>Jon Gaines, C, AZ</t>
  </si>
  <si>
    <t>ERIC SAUBERT TE BB SFN</t>
  </si>
  <si>
    <t>TIM PATRICK WR DETROIT</t>
  </si>
  <si>
    <t>Isaiah Wiliams PR Cin</t>
  </si>
  <si>
    <t>Sataoa Laumea</t>
  </si>
  <si>
    <t>Avery Williams PR KO ATL</t>
  </si>
  <si>
    <t>Josh Whyle TE BB</t>
  </si>
  <si>
    <t>Roger Rosengarten OT BAL</t>
  </si>
  <si>
    <t>Jaden Hicks S</t>
  </si>
  <si>
    <t xml:space="preserve"> Cave</t>
  </si>
  <si>
    <t>Jer'Zhan Newton WAS</t>
  </si>
  <si>
    <t>Malik Washington,</t>
  </si>
  <si>
    <t>Warren McClendon LA Rams</t>
  </si>
  <si>
    <t>Matt Goncalves INDY</t>
  </si>
  <si>
    <t>Kingsly SUAMATAIA OT/OG KC</t>
  </si>
  <si>
    <t>Justin Strnad LILB DENVER</t>
  </si>
  <si>
    <t>MaristLiuFiu OLB, Dallas</t>
  </si>
  <si>
    <t>Charles Snowden</t>
  </si>
  <si>
    <t>Cam Hart</t>
  </si>
  <si>
    <t xml:space="preserve"> Jerse</t>
  </si>
  <si>
    <t xml:space="preserve"> Vegas</t>
  </si>
  <si>
    <t>Stone Smartt</t>
  </si>
  <si>
    <t>Starling V Thomas</t>
  </si>
  <si>
    <t>James Lynch</t>
  </si>
  <si>
    <t>Josh Jobe</t>
  </si>
  <si>
    <t>Jailen Nailor</t>
  </si>
  <si>
    <t>Travis Homer</t>
  </si>
  <si>
    <t>MOHAMOUD DIABATE</t>
  </si>
  <si>
    <t xml:space="preserve"> Toky</t>
  </si>
  <si>
    <t>Carson Steel</t>
  </si>
  <si>
    <t>Anthony Gould</t>
  </si>
  <si>
    <t>Andrew Vorhees</t>
  </si>
  <si>
    <t>Moro Ojomo</t>
  </si>
  <si>
    <t>Isaiah Rodgers</t>
  </si>
  <si>
    <t>Alec Anderson</t>
  </si>
  <si>
    <t>Jeremiah Trotter</t>
  </si>
  <si>
    <t xml:space="preserve">Malik Mustapha </t>
  </si>
  <si>
    <t>Jha’Quan Jackson</t>
  </si>
  <si>
    <t>Jake Bates</t>
  </si>
  <si>
    <t>Devaughn Vele</t>
  </si>
  <si>
    <t>Jeremy McNichols WAS</t>
  </si>
  <si>
    <t>Tanor Bortoonlini</t>
  </si>
  <si>
    <t>Ben Sinnot</t>
  </si>
  <si>
    <t>Austin Booker</t>
  </si>
  <si>
    <t>Dante Pettis, NO</t>
  </si>
  <si>
    <t xml:space="preserve">Dracut </t>
  </si>
  <si>
    <t>Beacg</t>
  </si>
  <si>
    <t>Hendon Hooker</t>
  </si>
  <si>
    <t>Tim Patrick</t>
  </si>
  <si>
    <t>Eric Saubert</t>
  </si>
  <si>
    <t>Jaylen Harrell</t>
  </si>
  <si>
    <t>Dee Williams</t>
  </si>
  <si>
    <t> Richardson, Decamerion</t>
  </si>
  <si>
    <t>Alec Palczewski G</t>
  </si>
  <si>
    <t>Jarrett Patterson</t>
  </si>
  <si>
    <t>Vegas Trades 2026 #7 to Toledo for Toledo #8 25</t>
  </si>
  <si>
    <t>Acme trades 8.10, 8.15 &amp; 9.15 to Rosarito Beach for 7.16 </t>
  </si>
  <si>
    <t>Tokyo sends SS-Deshon Elliot 45 and ROLB-Arden Key 04-12-1* to Dayton for OT-Ronnie Stanley 4-7</t>
  </si>
  <si>
    <t>Toronto trades Pick 9.9 to Birmingham for their 2026 #8</t>
  </si>
  <si>
    <t>Jersey trades 10.17 to Ferdon for QB Browning</t>
  </si>
  <si>
    <t>Vegas trades Cave 2026 #3 TO Tokyo for Westland #4</t>
  </si>
  <si>
    <t>Vegas sends 25 #2 and 25 #3 TO Jersey for Jersey #1 25</t>
  </si>
  <si>
    <t>Tokyo sends OT-Evan Neal 5-3 to Beach City for HB-Kareem Hunt</t>
  </si>
  <si>
    <t>Toronto trades TE Darnell Washington WR Cooper Kupp 5.22  Dayton trades: QB Jalen Hurts</t>
  </si>
  <si>
    <t>Ferdon trades Danielle Hunter to Virginia for this pick 2.13 and a 6th in 2026</t>
  </si>
  <si>
    <t>2026</t>
  </si>
  <si>
    <t>Neville Hewitt</t>
  </si>
  <si>
    <t>Darrell Baker</t>
  </si>
  <si>
    <t>18/6(TEM)</t>
  </si>
  <si>
    <t>25/10(FER)</t>
  </si>
  <si>
    <t>14/2(VIR)</t>
  </si>
  <si>
    <t>12/5(WIS)</t>
  </si>
  <si>
    <t>19(LAS)</t>
  </si>
  <si>
    <t>20/1(ESC)</t>
  </si>
  <si>
    <t>24/4</t>
  </si>
  <si>
    <t>19/3(VER)</t>
  </si>
  <si>
    <t>21/6(LAS)</t>
  </si>
  <si>
    <t>17/3()</t>
  </si>
  <si>
    <t>21/2(BOU)</t>
  </si>
  <si>
    <t>21/1.9(TEM)</t>
  </si>
  <si>
    <t>25/1.5(FER)</t>
  </si>
  <si>
    <t>Toronto sends G Evan Brown ARI to Birmingham for its 2026 #6. Rudy to confirm</t>
  </si>
  <si>
    <t>Johny Mundt</t>
  </si>
  <si>
    <t>Hunter Long</t>
  </si>
  <si>
    <t>Picks: No 4 No 6 No 8</t>
  </si>
  <si>
    <t>Birmingham Toronto (25-50)</t>
  </si>
  <si>
    <t>LILB KJ Britt/T TE Thayer Munford/SS Jordan Fuller   NYC trades: 2026 #7</t>
  </si>
  <si>
    <t>NYC - Toronto(25-51)</t>
  </si>
  <si>
    <t>Dracut trades Aaron Rodgers to NYC for NYC #3 and #4 in 2026, Tim Boyle, and Sam Howell.</t>
  </si>
  <si>
    <t>Picks: No 3,4,7, Orlando 1,</t>
  </si>
  <si>
    <t>NYC - Dracut (25-52)</t>
  </si>
  <si>
    <t>NYC  Dracut (25-52)</t>
  </si>
  <si>
    <t>Dracut trades DRA #6 in 2026 draft to Toronto for Logan Wilson OLB and Ja'Quan McMillian SCB</t>
  </si>
  <si>
    <t>Picks: ALL, Birmingham 8 Birmingham 6, NYC 7, Dracut 6</t>
  </si>
  <si>
    <t>Dracut - Toronto (25-43)</t>
  </si>
  <si>
    <t>Picks: ALL, No 3</t>
  </si>
  <si>
    <t>Picks: No 6, Virginia 1, Virginia 3, Orlando 4, NYC 3 NYC 4, Chandler 3</t>
  </si>
  <si>
    <t>Chandler - Dracut - 25-54</t>
  </si>
  <si>
    <t>Dracut trades TE Zach Ertz to Chandler for Chandler #3 in 2026 draft </t>
  </si>
  <si>
    <t>Nick Mullins</t>
  </si>
  <si>
    <t>Column12</t>
  </si>
  <si>
    <t>Pickup</t>
  </si>
  <si>
    <t>Cut</t>
  </si>
  <si>
    <t>Noah Sewell</t>
  </si>
  <si>
    <t>Julian Hill</t>
  </si>
  <si>
    <t>Scottie Miller</t>
  </si>
  <si>
    <t>None</t>
  </si>
  <si>
    <t>25/WAV</t>
  </si>
  <si>
    <t>Sterling Shepard</t>
  </si>
  <si>
    <t>Steven Sims</t>
  </si>
  <si>
    <t>Blake Whiteheart</t>
  </si>
  <si>
    <t>Ventrell Miller</t>
  </si>
  <si>
    <t>Tyquan Lewis</t>
  </si>
  <si>
    <t>Matt Lee</t>
  </si>
  <si>
    <t>Elija Garcia</t>
  </si>
  <si>
    <t>Westland 24 15-1 Bowl Winner</t>
  </si>
  <si>
    <t>Ferdon         23 13-3 Bowl Loser</t>
  </si>
  <si>
    <t>Tokyo         22 14-2 Semi Lose</t>
  </si>
  <si>
    <t>Dracut         21 12-4 Semi Loser</t>
  </si>
  <si>
    <t>Virginia         20 13-3 Quarter Loser</t>
  </si>
  <si>
    <t>London         19 10-6 Quarter Loser</t>
  </si>
  <si>
    <t>Jersey         18 Strength of V 8-8  Quarter Loser</t>
  </si>
  <si>
    <t>Vero         17 Strength of V 8-8  Quarter Loser</t>
  </si>
  <si>
    <t>Rosarito         16 Strength of V 10-6 1st Round Playoffs</t>
  </si>
  <si>
    <t>Acme         15 Strength of V 10-6 1st Round Playoffs</t>
  </si>
  <si>
    <t>Cave         14 Strength of V 10-6  1st Round Playoffs</t>
  </si>
  <si>
    <t>Birmingham 13 9-7   1st Round Playoffs</t>
  </si>
  <si>
    <t>Boulder         12 Strength of Schedule 7-9</t>
  </si>
  <si>
    <t>Ann Arbor 11 Strength of Schedule 7-9</t>
  </si>
  <si>
    <t>Astoria         10 Strength of V 6-10</t>
  </si>
  <si>
    <t>Toronto         9 Strength of V 6-10</t>
  </si>
  <si>
    <t>Toledeo         8 Strength of V 6-10</t>
  </si>
  <si>
    <t>NYC         7 Strength of V 6-10</t>
  </si>
  <si>
    <t>Blue Island 6 Lost to Dayton Twice 5-11</t>
  </si>
  <si>
    <t>Dayton         5 Beat Blue Twice 5-11</t>
  </si>
  <si>
    <t>Vegas         4 4-12</t>
  </si>
  <si>
    <t>Delta         3 Lost To Beach 3-13</t>
  </si>
  <si>
    <t>Beach         2 Beat Delta 3-13</t>
  </si>
  <si>
    <t>Chandler 1 2-14</t>
  </si>
  <si>
    <t>Brenton Cox</t>
  </si>
  <si>
    <t>258/WAV</t>
  </si>
  <si>
    <t>Jaylen Moore</t>
  </si>
  <si>
    <t>Joe Andreeesen</t>
  </si>
  <si>
    <t>Udoh</t>
  </si>
  <si>
    <t>David Moore</t>
  </si>
  <si>
    <t>Cameron McGrone</t>
  </si>
  <si>
    <t>Zach Cunningham</t>
  </si>
  <si>
    <t>Jake Bobo</t>
  </si>
  <si>
    <t>Jordan Poyer</t>
  </si>
  <si>
    <t>Quinton Bell</t>
  </si>
  <si>
    <t>Bryce Hall</t>
  </si>
  <si>
    <t>Tyler Johnson</t>
  </si>
  <si>
    <t>James Mitchell</t>
  </si>
  <si>
    <t>Brandon Powell</t>
  </si>
  <si>
    <t>Kevin Strong</t>
  </si>
  <si>
    <t>Erick All</t>
  </si>
  <si>
    <t>Mycole Pruitt</t>
  </si>
  <si>
    <t>Javon Solomon</t>
  </si>
  <si>
    <t>Jordan Jefferson</t>
  </si>
  <si>
    <t>Sam Kamara</t>
  </si>
  <si>
    <t>KhaDarel Hodeg</t>
  </si>
  <si>
    <t>Roshcon Johnson</t>
  </si>
  <si>
    <t>Kimani Vidal</t>
  </si>
  <si>
    <t>Yetur Gross</t>
  </si>
  <si>
    <t>Tory Taylor</t>
  </si>
  <si>
    <t>Sam Martin</t>
  </si>
  <si>
    <t>P</t>
  </si>
  <si>
    <t>Eddie Jackson</t>
  </si>
  <si>
    <t>Michael Burton</t>
  </si>
  <si>
    <t>Isaac Yiadom</t>
  </si>
  <si>
    <t>25/FA</t>
  </si>
  <si>
    <t>Nick Hampton</t>
  </si>
  <si>
    <t>Michael Davis</t>
  </si>
  <si>
    <t>Stone Forsythe</t>
  </si>
  <si>
    <t>Zay Jones</t>
  </si>
  <si>
    <t>Jordan Phillips</t>
  </si>
  <si>
    <t>Rashawn Jenkins</t>
  </si>
  <si>
    <t>Jason Pinnock</t>
  </si>
  <si>
    <t>Isaiah Williams</t>
  </si>
  <si>
    <t>Braxton Berrios</t>
  </si>
  <si>
    <t xml:space="preserve">Williams, Isaiah </t>
  </si>
  <si>
    <t>Jordan Mims</t>
  </si>
  <si>
    <t>25/WAV(WES)</t>
  </si>
  <si>
    <t>Trevor Nowaske</t>
  </si>
  <si>
    <t>Dernest Jackson</t>
  </si>
  <si>
    <t>Sincere McLormick</t>
  </si>
  <si>
    <t>Non</t>
  </si>
  <si>
    <t>Amari Burney</t>
  </si>
  <si>
    <t>Demar hamlin</t>
  </si>
  <si>
    <t>Jessie Luketa</t>
  </si>
  <si>
    <t>Elijah Higgen</t>
  </si>
  <si>
    <t>Blake Fisher</t>
  </si>
  <si>
    <t>2025Waivers</t>
  </si>
  <si>
    <t>#</t>
  </si>
  <si>
    <t>4-3</t>
  </si>
  <si>
    <t>POOR</t>
  </si>
  <si>
    <t>CHI</t>
  </si>
  <si>
    <t>KO1</t>
  </si>
  <si>
    <t>KO2</t>
  </si>
  <si>
    <t>PR1</t>
  </si>
  <si>
    <t>PR2</t>
  </si>
  <si>
    <t>Pearce</t>
  </si>
  <si>
    <t>Williams</t>
  </si>
  <si>
    <t>Austin</t>
  </si>
  <si>
    <t>Ekeler</t>
  </si>
  <si>
    <t>Shaheed</t>
  </si>
  <si>
    <t>AVG</t>
  </si>
  <si>
    <t>Carter</t>
  </si>
  <si>
    <t>GOOD</t>
  </si>
  <si>
    <t>KOC</t>
  </si>
  <si>
    <t>PRC</t>
  </si>
  <si>
    <t>NEW</t>
  </si>
  <si>
    <t>DET</t>
  </si>
  <si>
    <t>PIT</t>
  </si>
  <si>
    <t>ARZ</t>
  </si>
  <si>
    <t>Goodson</t>
  </si>
  <si>
    <t>Duverney</t>
  </si>
  <si>
    <t>CIN</t>
  </si>
  <si>
    <t>EXC</t>
  </si>
  <si>
    <t>SEA</t>
  </si>
  <si>
    <t>Gould</t>
  </si>
  <si>
    <t>Mims</t>
  </si>
  <si>
    <t>Dortch</t>
  </si>
  <si>
    <t>PHI</t>
  </si>
  <si>
    <t>LAV</t>
  </si>
  <si>
    <t>LAR</t>
  </si>
  <si>
    <t>Sims</t>
  </si>
  <si>
    <t>McCloud</t>
  </si>
  <si>
    <t>Powell</t>
  </si>
  <si>
    <t>Simms</t>
  </si>
  <si>
    <t>TEN</t>
  </si>
  <si>
    <t>Hill</t>
  </si>
  <si>
    <t>Jackson</t>
  </si>
  <si>
    <t>IND</t>
  </si>
  <si>
    <t>TAM</t>
  </si>
  <si>
    <t>McCaffery</t>
  </si>
  <si>
    <t>Rogers</t>
  </si>
  <si>
    <t>Raymond</t>
  </si>
  <si>
    <t>CLE</t>
  </si>
  <si>
    <t>DAL</t>
  </si>
  <si>
    <t>Harty</t>
  </si>
  <si>
    <t>DeJean</t>
  </si>
  <si>
    <t>Nixon</t>
  </si>
  <si>
    <t>KC</t>
  </si>
  <si>
    <t>Bigsby</t>
  </si>
  <si>
    <t>Downs</t>
  </si>
  <si>
    <t>Reed</t>
  </si>
  <si>
    <t>Gipson</t>
  </si>
  <si>
    <t>TB</t>
  </si>
  <si>
    <t>JAX</t>
  </si>
  <si>
    <t>BUF</t>
  </si>
  <si>
    <t>Shenault</t>
  </si>
  <si>
    <t>Jones</t>
  </si>
  <si>
    <t>Washington</t>
  </si>
  <si>
    <t>Tucker</t>
  </si>
  <si>
    <t>FUM</t>
  </si>
  <si>
    <t>NO</t>
  </si>
  <si>
    <t>WAS</t>
  </si>
  <si>
    <t>Smith-M</t>
  </si>
  <si>
    <t>Zaccheaus</t>
  </si>
  <si>
    <t>GB</t>
  </si>
  <si>
    <t>Cordington</t>
  </si>
  <si>
    <t>Whittington</t>
  </si>
  <si>
    <t>CAR</t>
  </si>
  <si>
    <t>HOU</t>
  </si>
  <si>
    <t>Gray</t>
  </si>
  <si>
    <t>Palmer</t>
  </si>
  <si>
    <t>Berrios</t>
  </si>
  <si>
    <t>MINN</t>
  </si>
  <si>
    <t>Abdullah</t>
  </si>
  <si>
    <t>Burton</t>
  </si>
  <si>
    <t>Blackwell</t>
  </si>
  <si>
    <t>Chestnut</t>
  </si>
  <si>
    <t>Remigio</t>
  </si>
  <si>
    <t>Pettis</t>
  </si>
  <si>
    <t>NYJ</t>
  </si>
  <si>
    <t>Dallas</t>
  </si>
  <si>
    <t>Derius</t>
  </si>
  <si>
    <t>NYG</t>
  </si>
  <si>
    <t>Turpin</t>
  </si>
  <si>
    <t>Thomas</t>
  </si>
  <si>
    <t>Dorsey</t>
  </si>
  <si>
    <t>Nwangwu</t>
  </si>
  <si>
    <t>Hardman</t>
  </si>
  <si>
    <t>Corum</t>
  </si>
  <si>
    <t>Patterson</t>
  </si>
  <si>
    <t>Cowing</t>
  </si>
  <si>
    <t>Woods</t>
  </si>
  <si>
    <t>Dracut trades DE 0-8 Dorance Armstrong to Rosarito Beach for ROS #6 in the 2026 draft. </t>
  </si>
  <si>
    <t>Rosarito - Dracut(25-53)</t>
  </si>
  <si>
    <t>Picks: No 6, Virginia 1, Virginia 3, Orlando 4, NYC 3 NYC 4, Chandler 3, Rosarito 6</t>
  </si>
  <si>
    <t>Roanoke moves sincere McCormick and Mike Hughes to Cave Creek for Zach Charbonnet and my 4th.   </t>
  </si>
  <si>
    <t>Ferdon trades DJ turner and a 5th to beach for Samuel Womack</t>
  </si>
  <si>
    <t>Picks: No 1 4, 5,6,7,8,10 Dayton 2, Virginia 6,</t>
  </si>
  <si>
    <t>Vegas - Ferdon (25-37)- Beach(25-56)</t>
  </si>
  <si>
    <t>Cave- Roa(25-57)</t>
  </si>
  <si>
    <t>Picks: No 3, No 4, Vegas 2, Ferdon 6 Ferdon 7 Ferdon 10</t>
  </si>
  <si>
    <t>Picks: ALL, London 3 Ferdon 4, Cave 4</t>
  </si>
  <si>
    <t>Ferdon trades elijah Higgins john bates to Roanoke  for Jordan Atkins</t>
  </si>
  <si>
    <t>Ferdon trades Elijah Moore to Ann Arbor for Valdez-Scantling </t>
  </si>
  <si>
    <t xml:space="preserve">Beach City,  </t>
  </si>
  <si>
    <t>Picks: ALL, Tokyo 3, Birmingham 4, Vegas 4 Vegas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</si>
</sst>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General;\-General;"/>
    <numFmt numFmtId="165" formatCode="mmm/yy"/>
    <numFmt numFmtId="166" formatCode="[$-409]h:mm\ AM/PM;@"/>
    <numFmt numFmtId="167" formatCode="mm/yy"/>
  </numFmts>
  <fonts count="13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0"/>
      <color indexed="12"/>
      <name val="Arial"/>
      <family val="2"/>
    </font>
    <font>
      <b/>
      <u/>
      <sz val="14"/>
      <name val="Arial"/>
      <family val="2"/>
    </font>
    <font>
      <sz val="10"/>
      <name val="Arial"/>
      <family val="2"/>
    </font>
    <font>
      <b/>
      <u/>
      <sz val="16"/>
      <name val="Arial"/>
      <family val="2"/>
    </font>
    <font>
      <vertAlign val="superscript"/>
      <sz val="12"/>
      <name val="Calibri"/>
      <family val="2"/>
    </font>
    <font>
      <sz val="12"/>
      <name val="Calibri"/>
      <family val="2"/>
    </font>
    <font>
      <sz val="12"/>
      <color indexed="12"/>
      <name val="Calibri"/>
      <family val="2"/>
    </font>
    <font>
      <sz val="8"/>
      <name val="Arial Unicode MS"/>
      <family val="2"/>
    </font>
    <font>
      <sz val="8"/>
      <name val="Arial Unicode MS"/>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indexed="8"/>
      <name val="Tahoma"/>
      <family val="2"/>
    </font>
    <font>
      <b/>
      <sz val="14"/>
      <name val="Arial"/>
      <family val="2"/>
    </font>
    <font>
      <sz val="12"/>
      <name val="Arial Black"/>
      <family val="2"/>
    </font>
    <font>
      <sz val="12"/>
      <color indexed="17"/>
      <name val="Calibri"/>
      <family val="2"/>
    </font>
    <font>
      <sz val="8"/>
      <color indexed="8"/>
      <name val="Calibri"/>
      <family val="2"/>
    </font>
    <font>
      <b/>
      <sz val="12"/>
      <color indexed="17"/>
      <name val="Calibri"/>
      <family val="2"/>
    </font>
    <font>
      <b/>
      <sz val="10"/>
      <color indexed="17"/>
      <name val="Arial"/>
      <family val="2"/>
    </font>
    <font>
      <b/>
      <sz val="10"/>
      <name val="Arial"/>
      <family val="2"/>
    </font>
    <font>
      <b/>
      <sz val="12"/>
      <name val="Arial Black"/>
      <family val="2"/>
    </font>
    <font>
      <b/>
      <sz val="12"/>
      <name val="Arial"/>
      <family val="2"/>
    </font>
    <font>
      <sz val="8"/>
      <name val="Verdana"/>
      <family val="2"/>
    </font>
    <font>
      <sz val="10"/>
      <name val="Arial"/>
      <family val="2"/>
    </font>
    <font>
      <sz val="10"/>
      <name val="Verdana"/>
      <family val="2"/>
    </font>
    <font>
      <sz val="10"/>
      <name val="Verdana"/>
      <family val="2"/>
    </font>
    <font>
      <sz val="14"/>
      <name val="Arial"/>
      <family val="2"/>
    </font>
    <font>
      <sz val="12"/>
      <name val="Times New Roman"/>
      <family val="1"/>
    </font>
    <font>
      <sz val="11"/>
      <color theme="1"/>
      <name val="Calibri"/>
      <family val="2"/>
      <scheme val="minor"/>
    </font>
    <font>
      <b/>
      <sz val="10"/>
      <color rgb="FF0070C0"/>
      <name val="Arial"/>
      <family val="2"/>
    </font>
    <font>
      <b/>
      <sz val="14"/>
      <color rgb="FF0070C0"/>
      <name val="Arial"/>
      <family val="2"/>
    </font>
    <font>
      <sz val="10"/>
      <color theme="1"/>
      <name val="Calibri"/>
      <family val="2"/>
      <scheme val="minor"/>
    </font>
    <font>
      <sz val="10"/>
      <name val="Calibri"/>
      <family val="2"/>
      <scheme val="minor"/>
    </font>
    <font>
      <b/>
      <sz val="12"/>
      <color rgb="FF009900"/>
      <name val="Calibri"/>
      <family val="2"/>
    </font>
    <font>
      <b/>
      <sz val="10"/>
      <color rgb="FF009900"/>
      <name val="Arial"/>
      <family val="2"/>
    </font>
    <font>
      <sz val="10"/>
      <color rgb="FF00B050"/>
      <name val="Arial"/>
      <family val="2"/>
    </font>
    <font>
      <sz val="8"/>
      <color theme="1"/>
      <name val="Calibri"/>
      <family val="2"/>
      <scheme val="minor"/>
    </font>
    <font>
      <b/>
      <sz val="12"/>
      <color rgb="FF00B050"/>
      <name val="Calibri"/>
      <family val="2"/>
    </font>
    <font>
      <b/>
      <sz val="10"/>
      <color rgb="FF00B050"/>
      <name val="Arial"/>
      <family val="2"/>
    </font>
    <font>
      <b/>
      <u/>
      <sz val="11"/>
      <color theme="1"/>
      <name val="Calibri"/>
      <family val="2"/>
      <scheme val="minor"/>
    </font>
    <font>
      <sz val="10"/>
      <color theme="1"/>
      <name val="Arial"/>
      <family val="2"/>
    </font>
    <font>
      <sz val="10"/>
      <color theme="1"/>
      <name val="Verdana"/>
      <family val="2"/>
    </font>
    <font>
      <sz val="8"/>
      <color rgb="FF201F1E"/>
      <name val="Arial"/>
      <family val="2"/>
    </font>
    <font>
      <sz val="9"/>
      <color rgb="FF201F1E"/>
      <name val="Arial"/>
      <family val="2"/>
    </font>
    <font>
      <sz val="10"/>
      <color rgb="FF26282A"/>
      <name val="Arial"/>
      <family val="2"/>
    </font>
    <font>
      <sz val="8"/>
      <color rgb="FF000000"/>
      <name val="Calibri"/>
      <family val="2"/>
    </font>
    <font>
      <sz val="8"/>
      <color rgb="FF000000"/>
      <name val="Arial"/>
      <family val="2"/>
    </font>
    <font>
      <sz val="10"/>
      <color theme="1"/>
      <name val="Arial"/>
      <family val="2"/>
    </font>
    <font>
      <sz val="8"/>
      <color rgb="FF201F1E"/>
      <name val="Georgia"/>
      <family val="1"/>
    </font>
    <font>
      <sz val="8"/>
      <name val="Arial"/>
      <family val="2"/>
    </font>
    <font>
      <sz val="8"/>
      <color rgb="FF201F1E"/>
      <name val="Segoe UI"/>
      <family val="2"/>
    </font>
    <font>
      <sz val="7"/>
      <color rgb="FF201F1E"/>
      <name val="Georgia"/>
      <family val="1"/>
    </font>
    <font>
      <vertAlign val="superscript"/>
      <sz val="9"/>
      <color rgb="FF201F1E"/>
      <name val="Arial"/>
      <family val="2"/>
    </font>
    <font>
      <sz val="8"/>
      <color rgb="FF1D1C1D"/>
      <name val="Arial"/>
      <family val="2"/>
    </font>
    <font>
      <u/>
      <sz val="10"/>
      <color rgb="FF0000FF"/>
      <name val="Arial"/>
      <family val="2"/>
    </font>
    <font>
      <sz val="7"/>
      <color rgb="FF000099"/>
      <name val="Comic Sans MS"/>
      <family val="4"/>
    </font>
    <font>
      <b/>
      <sz val="9"/>
      <color rgb="FF0070C0"/>
      <name val="Arial"/>
      <family val="2"/>
    </font>
    <font>
      <sz val="9"/>
      <name val="Arial"/>
      <family val="2"/>
    </font>
    <font>
      <sz val="9"/>
      <name val="Arial Unicode MS"/>
      <family val="2"/>
    </font>
    <font>
      <b/>
      <sz val="8"/>
      <name val="Arial"/>
      <family val="2"/>
    </font>
    <font>
      <sz val="8"/>
      <name val="Arial"/>
      <family val="2"/>
    </font>
    <font>
      <sz val="7"/>
      <color rgb="FF201F1E"/>
      <name val="Calibri"/>
      <family val="2"/>
    </font>
    <font>
      <sz val="8"/>
      <name val="Arial"/>
      <family val="2"/>
    </font>
    <font>
      <b/>
      <sz val="16"/>
      <name val="Arial"/>
      <family val="2"/>
    </font>
    <font>
      <sz val="10"/>
      <color rgb="FF1D1C1D"/>
      <name val="Arial"/>
      <family val="2"/>
    </font>
    <font>
      <sz val="11"/>
      <color rgb="FF1D1C1D"/>
      <name val="Arial"/>
      <family val="2"/>
    </font>
    <font>
      <sz val="10"/>
      <color rgb="FF222222"/>
      <name val="Calibri"/>
      <family val="2"/>
      <scheme val="minor"/>
    </font>
    <font>
      <sz val="10"/>
      <color rgb="FF26282A"/>
      <name val="Calibri"/>
      <family val="2"/>
      <scheme val="minor"/>
    </font>
    <font>
      <sz val="10"/>
      <name val="Calibri"/>
      <family val="2"/>
    </font>
    <font>
      <sz val="12"/>
      <color rgb="FF000099"/>
      <name val="Comic Sans MS"/>
      <family val="4"/>
    </font>
    <font>
      <sz val="10"/>
      <color rgb="FF000099"/>
      <name val="Comic Sans MS"/>
      <family val="4"/>
    </font>
    <font>
      <sz val="8"/>
      <name val="Arial"/>
      <family val="2"/>
    </font>
    <font>
      <sz val="11"/>
      <name val="Calibri"/>
      <family val="2"/>
      <scheme val="minor"/>
    </font>
    <font>
      <sz val="11"/>
      <color rgb="FF000000"/>
      <name val="Calibri"/>
      <family val="2"/>
      <scheme val="minor"/>
    </font>
    <font>
      <sz val="10"/>
      <color theme="1"/>
      <name val="Arial"/>
      <family val="2"/>
    </font>
    <font>
      <sz val="10"/>
      <color theme="1"/>
      <name val="Arial"/>
      <family val="2"/>
    </font>
    <font>
      <sz val="8.6"/>
      <color rgb="FF000000"/>
      <name val="Verdana"/>
      <family val="2"/>
    </font>
    <font>
      <u/>
      <sz val="11"/>
      <color theme="10"/>
      <name val="Calibri"/>
      <family val="2"/>
      <scheme val="minor"/>
    </font>
    <font>
      <sz val="10"/>
      <color theme="1"/>
      <name val="Arial"/>
      <family val="2"/>
    </font>
    <font>
      <sz val="12"/>
      <name val="Times New Roman"/>
      <family val="1"/>
    </font>
    <font>
      <sz val="10"/>
      <color theme="1"/>
      <name val="Verdana"/>
      <family val="2"/>
    </font>
    <font>
      <b/>
      <sz val="10"/>
      <color theme="0"/>
      <name val="Arial"/>
      <family val="2"/>
    </font>
    <font>
      <sz val="10"/>
      <color theme="1"/>
      <name val="Arial"/>
      <family val="2"/>
    </font>
    <font>
      <sz val="12"/>
      <color theme="1"/>
      <name val="Times New Roman"/>
      <family val="1"/>
    </font>
    <font>
      <sz val="8"/>
      <name val="Arial"/>
      <family val="2"/>
    </font>
    <font>
      <sz val="12"/>
      <color rgb="FF222222"/>
      <name val="Arial"/>
      <family val="2"/>
    </font>
    <font>
      <sz val="9"/>
      <color rgb="FF1D1C1D"/>
      <name val="Arial"/>
      <family val="2"/>
    </font>
    <font>
      <sz val="10"/>
      <color theme="1"/>
      <name val="Arial"/>
      <family val="2"/>
    </font>
    <font>
      <sz val="10"/>
      <color rgb="FF000000"/>
      <name val="Calibri"/>
      <family val="2"/>
      <scheme val="minor"/>
    </font>
    <font>
      <sz val="8"/>
      <name val="Arial"/>
      <family val="2"/>
    </font>
    <font>
      <b/>
      <u/>
      <sz val="10"/>
      <name val="Calibri"/>
      <family val="2"/>
      <scheme val="minor"/>
    </font>
    <font>
      <b/>
      <u/>
      <sz val="10"/>
      <color theme="1"/>
      <name val="Calibri"/>
      <family val="2"/>
      <scheme val="minor"/>
    </font>
    <font>
      <sz val="10"/>
      <color rgb="FF1D1C1D"/>
      <name val="Calibri"/>
      <family val="2"/>
      <scheme val="minor"/>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4" tint="0.79998168889431442"/>
        <bgColor theme="4" tint="0.79998168889431442"/>
      </patternFill>
    </fill>
    <fill>
      <patternFill patternType="solid">
        <fgColor theme="4" tint="0.59999389629810485"/>
        <bgColor theme="4" tint="0.59999389629810485"/>
      </patternFill>
    </fill>
    <fill>
      <patternFill patternType="solid">
        <fgColor theme="4" tint="0.39997558519241921"/>
        <bgColor indexed="64"/>
      </patternFill>
    </fill>
    <fill>
      <patternFill patternType="solid">
        <fgColor theme="9" tint="0.79998168889431442"/>
        <bgColor indexed="64"/>
      </patternFill>
    </fill>
    <fill>
      <patternFill patternType="solid">
        <fgColor rgb="FF00B0F0"/>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rgb="FFFFFFFF"/>
        <bgColor rgb="FF000000"/>
      </patternFill>
    </fill>
    <fill>
      <patternFill patternType="solid">
        <fgColor rgb="FF7030A0"/>
        <bgColor indexed="64"/>
      </patternFill>
    </fill>
    <fill>
      <patternFill patternType="solid">
        <fgColor rgb="FF92D050"/>
        <bgColor indexed="64"/>
      </patternFill>
    </fill>
    <fill>
      <patternFill patternType="solid">
        <fgColor rgb="FF00B05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FF00"/>
        <bgColor theme="4" tint="0.79998168889431442"/>
      </patternFill>
    </fill>
    <fill>
      <patternFill patternType="solid">
        <fgColor rgb="FFFFFF00"/>
        <bgColor theme="4" tint="0.59999389629810485"/>
      </patternFill>
    </fill>
    <fill>
      <patternFill patternType="solid">
        <fgColor theme="4"/>
        <bgColor theme="4"/>
      </patternFill>
    </fill>
    <fill>
      <patternFill patternType="solid">
        <fgColor rgb="FF002060"/>
        <bgColor indexed="64"/>
      </patternFill>
    </fill>
  </fills>
  <borders count="8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medium">
        <color indexed="8"/>
      </left>
      <right/>
      <top style="medium">
        <color indexed="8"/>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top style="thin">
        <color indexed="8"/>
      </top>
      <bottom style="medium">
        <color indexed="8"/>
      </bottom>
      <diagonal/>
    </border>
    <border>
      <left style="medium">
        <color indexed="8"/>
      </left>
      <right style="medium">
        <color indexed="8"/>
      </right>
      <top style="thin">
        <color indexed="8"/>
      </top>
      <bottom style="medium">
        <color indexed="8"/>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theme="0"/>
      </top>
      <bottom style="thin">
        <color theme="0"/>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medium">
        <color rgb="FFDDDDDD"/>
      </left>
      <right/>
      <top/>
      <bottom style="dotted">
        <color rgb="FFDDDDDD"/>
      </bottom>
      <diagonal/>
    </border>
    <border>
      <left style="medium">
        <color rgb="FFDDDDDD"/>
      </left>
      <right/>
      <top/>
      <bottom/>
      <diagonal/>
    </border>
    <border>
      <left/>
      <right/>
      <top style="medium">
        <color rgb="FF747678"/>
      </top>
      <bottom/>
      <diagonal/>
    </border>
    <border>
      <left style="medium">
        <color rgb="FFDDDDDD"/>
      </left>
      <right/>
      <top style="medium">
        <color rgb="FF747678"/>
      </top>
      <bottom style="dotted">
        <color rgb="FFDDDDDD"/>
      </bottom>
      <diagonal/>
    </border>
    <border>
      <left style="medium">
        <color rgb="FFDDDDDD"/>
      </left>
      <right style="medium">
        <color rgb="FF747678"/>
      </right>
      <top/>
      <bottom style="dotted">
        <color rgb="FFDDDDDD"/>
      </bottom>
      <diagonal/>
    </border>
    <border>
      <left style="medium">
        <color indexed="8"/>
      </left>
      <right style="medium">
        <color indexed="8"/>
      </right>
      <top style="thin">
        <color indexed="8"/>
      </top>
      <bottom/>
      <diagonal/>
    </border>
    <border>
      <left style="medium">
        <color indexed="8"/>
      </left>
      <right style="medium">
        <color indexed="8"/>
      </right>
      <top/>
      <bottom style="thin">
        <color indexed="8"/>
      </bottom>
      <diagonal/>
    </border>
    <border>
      <left style="medium">
        <color indexed="64"/>
      </left>
      <right/>
      <top style="medium">
        <color indexed="64"/>
      </top>
      <bottom style="thin">
        <color indexed="8"/>
      </bottom>
      <diagonal/>
    </border>
    <border>
      <left style="medium">
        <color indexed="64"/>
      </left>
      <right/>
      <top style="thin">
        <color indexed="8"/>
      </top>
      <bottom style="thin">
        <color indexed="8"/>
      </bottom>
      <diagonal/>
    </border>
    <border>
      <left style="medium">
        <color indexed="64"/>
      </left>
      <right/>
      <top style="thin">
        <color indexed="8"/>
      </top>
      <bottom style="medium">
        <color indexed="64"/>
      </bottom>
      <diagonal/>
    </border>
    <border>
      <left style="medium">
        <color indexed="8"/>
      </left>
      <right/>
      <top style="thin">
        <color indexed="8"/>
      </top>
      <bottom/>
      <diagonal/>
    </border>
    <border>
      <left style="medium">
        <color indexed="8"/>
      </left>
      <right/>
      <top/>
      <bottom style="thin">
        <color indexed="8"/>
      </bottom>
      <diagonal/>
    </border>
    <border>
      <left style="medium">
        <color indexed="8"/>
      </left>
      <right/>
      <top style="medium">
        <color indexed="64"/>
      </top>
      <bottom style="thin">
        <color indexed="8"/>
      </bottom>
      <diagonal/>
    </border>
    <border>
      <left style="medium">
        <color indexed="8"/>
      </left>
      <right style="medium">
        <color indexed="8"/>
      </right>
      <top style="medium">
        <color indexed="64"/>
      </top>
      <bottom style="thin">
        <color indexed="8"/>
      </bottom>
      <diagonal/>
    </border>
    <border>
      <left/>
      <right style="medium">
        <color indexed="64"/>
      </right>
      <top/>
      <bottom/>
      <diagonal/>
    </border>
    <border>
      <left style="medium">
        <color indexed="8"/>
      </left>
      <right/>
      <top style="thin">
        <color indexed="8"/>
      </top>
      <bottom style="medium">
        <color indexed="64"/>
      </bottom>
      <diagonal/>
    </border>
    <border>
      <left style="medium">
        <color indexed="8"/>
      </left>
      <right style="medium">
        <color indexed="8"/>
      </right>
      <top style="thin">
        <color indexed="8"/>
      </top>
      <bottom style="medium">
        <color indexed="64"/>
      </bottom>
      <diagonal/>
    </border>
    <border>
      <left style="thin">
        <color indexed="64"/>
      </left>
      <right style="thin">
        <color indexed="64"/>
      </right>
      <top style="thin">
        <color theme="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DDDDDD"/>
      </left>
      <right/>
      <top/>
      <bottom style="medium">
        <color rgb="FF747678"/>
      </bottom>
      <diagonal/>
    </border>
    <border>
      <left style="medium">
        <color rgb="FFDDDDDD"/>
      </left>
      <right style="medium">
        <color rgb="FF747678"/>
      </right>
      <top/>
      <bottom style="medium">
        <color rgb="FF747678"/>
      </bottom>
      <diagonal/>
    </border>
    <border>
      <left/>
      <right style="thin">
        <color theme="0"/>
      </right>
      <top style="thin">
        <color theme="0"/>
      </top>
      <bottom style="thin">
        <color theme="0"/>
      </bottom>
      <diagonal/>
    </border>
    <border>
      <left/>
      <right style="thin">
        <color indexed="64"/>
      </right>
      <top style="thin">
        <color theme="0"/>
      </top>
      <bottom style="thin">
        <color theme="0"/>
      </bottom>
      <diagonal/>
    </border>
    <border>
      <left/>
      <right style="thin">
        <color indexed="64"/>
      </right>
      <top style="thin">
        <color theme="0"/>
      </top>
      <bottom/>
      <diagonal/>
    </border>
    <border>
      <left style="thin">
        <color theme="0"/>
      </left>
      <right style="thin">
        <color indexed="64"/>
      </right>
      <top style="thin">
        <color theme="0"/>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style="thin">
        <color theme="0"/>
      </left>
      <right style="thin">
        <color indexed="64"/>
      </right>
      <top/>
      <bottom style="thin">
        <color theme="0"/>
      </bottom>
      <diagonal/>
    </border>
    <border>
      <left style="thin">
        <color theme="0"/>
      </left>
      <right style="thin">
        <color indexed="64"/>
      </right>
      <top/>
      <bottom/>
      <diagonal/>
    </border>
    <border>
      <left style="thin">
        <color indexed="64"/>
      </left>
      <right style="thin">
        <color indexed="64"/>
      </right>
      <top/>
      <bottom style="thin">
        <color theme="0"/>
      </bottom>
      <diagonal/>
    </border>
    <border>
      <left/>
      <right/>
      <top style="thin">
        <color theme="0"/>
      </top>
      <bottom style="thin">
        <color theme="0"/>
      </bottom>
      <diagonal/>
    </border>
    <border>
      <left/>
      <right/>
      <top style="thin">
        <color theme="0"/>
      </top>
      <bottom/>
      <diagonal/>
    </border>
  </borders>
  <cellStyleXfs count="239">
    <xf numFmtId="0" fontId="0" fillId="0" borderId="0"/>
    <xf numFmtId="0" fontId="35" fillId="2" borderId="0" applyNumberFormat="0" applyBorder="0" applyAlignment="0" applyProtection="0"/>
    <xf numFmtId="0" fontId="35" fillId="2" borderId="0" applyNumberFormat="0" applyBorder="0" applyAlignment="0" applyProtection="0"/>
    <xf numFmtId="0" fontId="35" fillId="2" borderId="0" applyNumberFormat="0" applyBorder="0" applyAlignment="0" applyProtection="0"/>
    <xf numFmtId="0" fontId="35" fillId="3" borderId="0" applyNumberFormat="0" applyBorder="0" applyAlignment="0" applyProtection="0"/>
    <xf numFmtId="0" fontId="35" fillId="3" borderId="0" applyNumberFormat="0" applyBorder="0" applyAlignment="0" applyProtection="0"/>
    <xf numFmtId="0" fontId="35" fillId="3"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9" borderId="0" applyNumberFormat="0" applyBorder="0" applyAlignment="0" applyProtection="0"/>
    <xf numFmtId="0" fontId="36" fillId="9"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36" fillId="14" borderId="0" applyNumberFormat="0" applyBorder="0" applyAlignment="0" applyProtection="0"/>
    <xf numFmtId="0" fontId="36" fillId="14"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36" fillId="14" borderId="0" applyNumberFormat="0" applyBorder="0" applyAlignment="0" applyProtection="0"/>
    <xf numFmtId="0" fontId="36" fillId="14"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7" fillId="3" borderId="0" applyNumberFormat="0" applyBorder="0" applyAlignment="0" applyProtection="0"/>
    <xf numFmtId="0" fontId="37" fillId="3" borderId="0" applyNumberFormat="0" applyBorder="0" applyAlignment="0" applyProtection="0"/>
    <xf numFmtId="0" fontId="37" fillId="3" borderId="0" applyNumberFormat="0" applyBorder="0" applyAlignment="0" applyProtection="0"/>
    <xf numFmtId="0" fontId="38" fillId="20" borderId="1" applyNumberFormat="0" applyAlignment="0" applyProtection="0"/>
    <xf numFmtId="0" fontId="38" fillId="20" borderId="1" applyNumberFormat="0" applyAlignment="0" applyProtection="0"/>
    <xf numFmtId="0" fontId="38" fillId="20" borderId="1" applyNumberFormat="0" applyAlignment="0" applyProtection="0"/>
    <xf numFmtId="0" fontId="39" fillId="21" borderId="2" applyNumberFormat="0" applyAlignment="0" applyProtection="0"/>
    <xf numFmtId="0" fontId="39" fillId="21" borderId="2" applyNumberFormat="0" applyAlignment="0" applyProtection="0"/>
    <xf numFmtId="0" fontId="39" fillId="21" borderId="2" applyNumberFormat="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2" fillId="0" borderId="3" applyNumberFormat="0" applyFill="0" applyAlignment="0" applyProtection="0"/>
    <xf numFmtId="0" fontId="42" fillId="0" borderId="3" applyNumberFormat="0" applyFill="0" applyAlignment="0" applyProtection="0"/>
    <xf numFmtId="0" fontId="42" fillId="0" borderId="3" applyNumberFormat="0" applyFill="0" applyAlignment="0" applyProtection="0"/>
    <xf numFmtId="0" fontId="43" fillId="0" borderId="4" applyNumberFormat="0" applyFill="0" applyAlignment="0" applyProtection="0"/>
    <xf numFmtId="0" fontId="43" fillId="0" borderId="4" applyNumberFormat="0" applyFill="0" applyAlignment="0" applyProtection="0"/>
    <xf numFmtId="0" fontId="43" fillId="0" borderId="4" applyNumberFormat="0" applyFill="0" applyAlignment="0" applyProtection="0"/>
    <xf numFmtId="0" fontId="44" fillId="0" borderId="5" applyNumberFormat="0" applyFill="0" applyAlignment="0" applyProtection="0"/>
    <xf numFmtId="0" fontId="44" fillId="0" borderId="5" applyNumberFormat="0" applyFill="0" applyAlignment="0" applyProtection="0"/>
    <xf numFmtId="0" fontId="44" fillId="0" borderId="5"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26" fillId="0" borderId="0" applyNumberFormat="0" applyFill="0" applyBorder="0" applyAlignment="0" applyProtection="0">
      <alignment vertical="top"/>
      <protection locked="0"/>
    </xf>
    <xf numFmtId="0" fontId="45" fillId="7" borderId="1" applyNumberFormat="0" applyAlignment="0" applyProtection="0"/>
    <xf numFmtId="0" fontId="45" fillId="7" borderId="1" applyNumberFormat="0" applyAlignment="0" applyProtection="0"/>
    <xf numFmtId="0" fontId="45" fillId="7" borderId="1" applyNumberFormat="0" applyAlignment="0" applyProtection="0"/>
    <xf numFmtId="0" fontId="46" fillId="0" borderId="6" applyNumberFormat="0" applyFill="0" applyAlignment="0" applyProtection="0"/>
    <xf numFmtId="0" fontId="46" fillId="0" borderId="6" applyNumberFormat="0" applyFill="0" applyAlignment="0" applyProtection="0"/>
    <xf numFmtId="0" fontId="46" fillId="0" borderId="6" applyNumberFormat="0" applyFill="0" applyAlignment="0" applyProtection="0"/>
    <xf numFmtId="0" fontId="47" fillId="22" borderId="0" applyNumberFormat="0" applyBorder="0" applyAlignment="0" applyProtection="0"/>
    <xf numFmtId="0" fontId="47" fillId="22" borderId="0" applyNumberFormat="0" applyBorder="0" applyAlignment="0" applyProtection="0"/>
    <xf numFmtId="0" fontId="47" fillId="22" borderId="0" applyNumberFormat="0" applyBorder="0" applyAlignment="0" applyProtection="0"/>
    <xf numFmtId="0" fontId="28" fillId="0" borderId="0"/>
    <xf numFmtId="0" fontId="2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4" fillId="0" borderId="0"/>
    <xf numFmtId="0" fontId="65" fillId="0" borderId="0"/>
    <xf numFmtId="0" fontId="64" fillId="0" borderId="0"/>
    <xf numFmtId="0" fontId="28" fillId="0" borderId="0"/>
    <xf numFmtId="0" fontId="68" fillId="0" borderId="0"/>
    <xf numFmtId="0" fontId="35" fillId="23" borderId="7" applyNumberFormat="0" applyFont="0" applyAlignment="0" applyProtection="0"/>
    <xf numFmtId="0" fontId="35" fillId="23" borderId="7" applyNumberFormat="0" applyFont="0" applyAlignment="0" applyProtection="0"/>
    <xf numFmtId="0" fontId="35" fillId="23" borderId="7" applyNumberFormat="0" applyFont="0" applyAlignment="0" applyProtection="0"/>
    <xf numFmtId="0" fontId="48" fillId="20" borderId="8" applyNumberFormat="0" applyAlignment="0" applyProtection="0"/>
    <xf numFmtId="0" fontId="48" fillId="20" borderId="8" applyNumberFormat="0" applyAlignment="0" applyProtection="0"/>
    <xf numFmtId="0" fontId="48" fillId="20" borderId="8" applyNumberFormat="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50" fillId="0" borderId="9" applyNumberFormat="0" applyFill="0" applyAlignment="0" applyProtection="0"/>
    <xf numFmtId="0" fontId="50" fillId="0" borderId="9" applyNumberFormat="0" applyFill="0" applyAlignment="0" applyProtection="0"/>
    <xf numFmtId="0" fontId="50" fillId="0" borderId="9" applyNumberFormat="0" applyFill="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0" borderId="0"/>
    <xf numFmtId="0" fontId="17" fillId="0" borderId="0"/>
    <xf numFmtId="0" fontId="10" fillId="0" borderId="0"/>
    <xf numFmtId="0" fontId="117" fillId="0" borderId="0" applyNumberFormat="0" applyFill="0" applyBorder="0" applyAlignment="0" applyProtection="0"/>
  </cellStyleXfs>
  <cellXfs count="515">
    <xf numFmtId="0" fontId="0" fillId="0" borderId="0" xfId="0"/>
    <xf numFmtId="49" fontId="0" fillId="0" borderId="0" xfId="0" applyNumberFormat="1"/>
    <xf numFmtId="0" fontId="0" fillId="0" borderId="0" xfId="0" applyAlignment="1">
      <alignment horizontal="left"/>
    </xf>
    <xf numFmtId="0" fontId="0" fillId="0" borderId="0" xfId="0" applyAlignment="1">
      <alignment horizontal="center"/>
    </xf>
    <xf numFmtId="0" fontId="29" fillId="0" borderId="0" xfId="0" applyFont="1" applyAlignment="1">
      <alignment horizontal="center"/>
    </xf>
    <xf numFmtId="0" fontId="28" fillId="0" borderId="0" xfId="0" applyFont="1"/>
    <xf numFmtId="0" fontId="31" fillId="0" borderId="0" xfId="0" applyFont="1" applyAlignment="1">
      <alignment horizontal="left" indent="1"/>
    </xf>
    <xf numFmtId="0" fontId="31" fillId="0" borderId="0" xfId="0" applyFont="1"/>
    <xf numFmtId="0" fontId="32" fillId="0" borderId="0" xfId="0" applyFont="1" applyAlignment="1">
      <alignment horizontal="left" indent="1"/>
    </xf>
    <xf numFmtId="49" fontId="28" fillId="0" borderId="0" xfId="0" applyNumberFormat="1" applyFont="1"/>
    <xf numFmtId="0" fontId="28" fillId="0" borderId="0" xfId="0" applyFont="1" applyAlignment="1">
      <alignment horizontal="left"/>
    </xf>
    <xf numFmtId="0" fontId="53" fillId="0" borderId="0" xfId="0" applyFont="1"/>
    <xf numFmtId="0" fontId="55" fillId="0" borderId="0" xfId="0" applyFont="1" applyAlignment="1">
      <alignment horizontal="left" indent="1"/>
    </xf>
    <xf numFmtId="0" fontId="56" fillId="0" borderId="0" xfId="0" applyFont="1"/>
    <xf numFmtId="0" fontId="57" fillId="0" borderId="0" xfId="0" applyFont="1" applyAlignment="1">
      <alignment horizontal="left" indent="1"/>
    </xf>
    <xf numFmtId="0" fontId="58" fillId="0" borderId="0" xfId="0" applyFont="1"/>
    <xf numFmtId="0" fontId="71" fillId="0" borderId="0" xfId="0" applyFont="1"/>
    <xf numFmtId="0" fontId="72" fillId="0" borderId="0" xfId="0" applyFont="1"/>
    <xf numFmtId="0" fontId="73" fillId="0" borderId="0" xfId="0" applyFont="1" applyAlignment="1">
      <alignment horizontal="left" indent="1"/>
    </xf>
    <xf numFmtId="0" fontId="74" fillId="0" borderId="0" xfId="0" applyFont="1"/>
    <xf numFmtId="0" fontId="26" fillId="0" borderId="0" xfId="100" applyAlignment="1" applyProtection="1"/>
    <xf numFmtId="0" fontId="75" fillId="0" borderId="0" xfId="0" applyFont="1"/>
    <xf numFmtId="0" fontId="76" fillId="0" borderId="0" xfId="0" applyFont="1"/>
    <xf numFmtId="0" fontId="77" fillId="0" borderId="0" xfId="0" applyFont="1" applyAlignment="1">
      <alignment horizontal="left" indent="1"/>
    </xf>
    <xf numFmtId="0" fontId="78" fillId="0" borderId="0" xfId="0" applyFont="1"/>
    <xf numFmtId="0" fontId="0" fillId="24" borderId="36" xfId="0" applyFill="1" applyBorder="1" applyAlignment="1">
      <alignment horizontal="center"/>
    </xf>
    <xf numFmtId="0" fontId="0" fillId="24" borderId="37" xfId="0" applyFill="1" applyBorder="1" applyAlignment="1">
      <alignment horizontal="center"/>
    </xf>
    <xf numFmtId="0" fontId="0" fillId="0" borderId="38" xfId="0" applyBorder="1" applyAlignment="1">
      <alignment horizontal="center"/>
    </xf>
    <xf numFmtId="0" fontId="0" fillId="0" borderId="36" xfId="0" applyBorder="1"/>
    <xf numFmtId="0" fontId="0" fillId="0" borderId="36" xfId="0" applyBorder="1" applyAlignment="1">
      <alignment horizontal="center"/>
    </xf>
    <xf numFmtId="0" fontId="0" fillId="0" borderId="10" xfId="0" applyBorder="1"/>
    <xf numFmtId="0" fontId="0" fillId="0" borderId="41" xfId="0" applyBorder="1"/>
    <xf numFmtId="0" fontId="0" fillId="0" borderId="42" xfId="0" applyBorder="1"/>
    <xf numFmtId="0" fontId="0" fillId="0" borderId="43" xfId="0" applyBorder="1"/>
    <xf numFmtId="0" fontId="0" fillId="0" borderId="42" xfId="0" applyBorder="1" applyAlignment="1">
      <alignment horizontal="center"/>
    </xf>
    <xf numFmtId="0" fontId="0" fillId="26" borderId="0" xfId="0" applyFill="1" applyAlignment="1">
      <alignment horizontal="center"/>
    </xf>
    <xf numFmtId="0" fontId="64" fillId="0" borderId="0" xfId="124" applyAlignment="1">
      <alignment horizontal="center"/>
    </xf>
    <xf numFmtId="0" fontId="64" fillId="0" borderId="0" xfId="124"/>
    <xf numFmtId="0" fontId="65" fillId="0" borderId="0" xfId="125"/>
    <xf numFmtId="0" fontId="0" fillId="25" borderId="0" xfId="0" applyFill="1"/>
    <xf numFmtId="0" fontId="66" fillId="0" borderId="0" xfId="0" applyFont="1"/>
    <xf numFmtId="0" fontId="0" fillId="0" borderId="0" xfId="0" quotePrefix="1"/>
    <xf numFmtId="0" fontId="79" fillId="0" borderId="0" xfId="128" applyFont="1"/>
    <xf numFmtId="0" fontId="28" fillId="0" borderId="0" xfId="127" applyAlignment="1">
      <alignment horizontal="left"/>
    </xf>
    <xf numFmtId="0" fontId="59" fillId="0" borderId="0" xfId="0" applyFont="1"/>
    <xf numFmtId="0" fontId="0" fillId="0" borderId="44" xfId="0" applyBorder="1"/>
    <xf numFmtId="0" fontId="77" fillId="29" borderId="0" xfId="0" applyFont="1" applyFill="1" applyAlignment="1">
      <alignment horizontal="left" indent="1"/>
    </xf>
    <xf numFmtId="0" fontId="31" fillId="29" borderId="0" xfId="0" applyFont="1" applyFill="1" applyAlignment="1">
      <alignment horizontal="left" indent="1"/>
    </xf>
    <xf numFmtId="0" fontId="64" fillId="0" borderId="0" xfId="126" applyAlignment="1">
      <alignment horizontal="center"/>
    </xf>
    <xf numFmtId="0" fontId="82" fillId="0" borderId="0" xfId="0" applyFont="1"/>
    <xf numFmtId="0" fontId="83" fillId="0" borderId="0" xfId="0" applyFont="1"/>
    <xf numFmtId="0" fontId="28" fillId="30" borderId="0" xfId="0" applyFont="1" applyFill="1"/>
    <xf numFmtId="0" fontId="84" fillId="0" borderId="0" xfId="0" applyFont="1" applyAlignment="1">
      <alignment vertical="center"/>
    </xf>
    <xf numFmtId="0" fontId="0" fillId="31" borderId="0" xfId="0" applyFill="1"/>
    <xf numFmtId="0" fontId="86" fillId="0" borderId="0" xfId="0" applyFont="1" applyAlignment="1">
      <alignment vertical="center" wrapText="1"/>
    </xf>
    <xf numFmtId="0" fontId="0" fillId="33" borderId="0" xfId="0" applyFill="1"/>
    <xf numFmtId="0" fontId="0" fillId="0" borderId="46" xfId="0" applyBorder="1"/>
    <xf numFmtId="0" fontId="88" fillId="0" borderId="0" xfId="0" applyFont="1"/>
    <xf numFmtId="0" fontId="90" fillId="0" borderId="0" xfId="0" applyFont="1"/>
    <xf numFmtId="0" fontId="83" fillId="0" borderId="0" xfId="0" applyFont="1" applyAlignment="1">
      <alignment vertical="center"/>
    </xf>
    <xf numFmtId="0" fontId="91" fillId="0" borderId="0" xfId="0" applyFont="1" applyAlignment="1">
      <alignment vertical="center"/>
    </xf>
    <xf numFmtId="0" fontId="31" fillId="0" borderId="0" xfId="0" applyFont="1" applyAlignment="1">
      <alignment horizontal="left"/>
    </xf>
    <xf numFmtId="0" fontId="89" fillId="0" borderId="0" xfId="0" applyFont="1"/>
    <xf numFmtId="0" fontId="93" fillId="0" borderId="0" xfId="0" applyFont="1"/>
    <xf numFmtId="0" fontId="80" fillId="0" borderId="0" xfId="0" applyFont="1"/>
    <xf numFmtId="0" fontId="81" fillId="0" borderId="0" xfId="124" applyFont="1"/>
    <xf numFmtId="0" fontId="85" fillId="0" borderId="0" xfId="0" applyFont="1"/>
    <xf numFmtId="0" fontId="0" fillId="34" borderId="0" xfId="0" applyFill="1"/>
    <xf numFmtId="0" fontId="59" fillId="34" borderId="0" xfId="0" applyFont="1" applyFill="1"/>
    <xf numFmtId="0" fontId="94" fillId="0" borderId="0" xfId="0" applyFont="1"/>
    <xf numFmtId="0" fontId="95" fillId="0" borderId="0" xfId="0" applyFont="1"/>
    <xf numFmtId="0" fontId="101" fillId="0" borderId="0" xfId="0" applyFont="1"/>
    <xf numFmtId="0" fontId="103" fillId="0" borderId="0" xfId="0" applyFont="1"/>
    <xf numFmtId="17" fontId="64" fillId="0" borderId="0" xfId="124" applyNumberFormat="1"/>
    <xf numFmtId="0" fontId="28" fillId="32" borderId="0" xfId="0" applyFont="1" applyFill="1"/>
    <xf numFmtId="0" fontId="104" fillId="0" borderId="0" xfId="0" applyFont="1"/>
    <xf numFmtId="0" fontId="105" fillId="0" borderId="0" xfId="0" applyFont="1"/>
    <xf numFmtId="0" fontId="72" fillId="0" borderId="0" xfId="124" applyFont="1"/>
    <xf numFmtId="0" fontId="64" fillId="0" borderId="0" xfId="126"/>
    <xf numFmtId="17" fontId="64" fillId="0" borderId="0" xfId="126" applyNumberFormat="1"/>
    <xf numFmtId="1" fontId="0" fillId="0" borderId="0" xfId="0" applyNumberFormat="1"/>
    <xf numFmtId="0" fontId="71" fillId="0" borderId="0" xfId="124" applyFont="1"/>
    <xf numFmtId="0" fontId="106" fillId="0" borderId="0" xfId="0" applyFont="1"/>
    <xf numFmtId="0" fontId="107" fillId="0" borderId="0" xfId="0" applyFont="1"/>
    <xf numFmtId="0" fontId="72" fillId="0" borderId="0" xfId="235" applyFont="1"/>
    <xf numFmtId="0" fontId="72" fillId="0" borderId="0" xfId="235" applyFont="1" applyAlignment="1">
      <alignment horizontal="left"/>
    </xf>
    <xf numFmtId="0" fontId="0" fillId="32" borderId="0" xfId="0" applyFill="1"/>
    <xf numFmtId="1" fontId="0" fillId="25" borderId="0" xfId="0" applyNumberFormat="1" applyFill="1"/>
    <xf numFmtId="0" fontId="105" fillId="25" borderId="0" xfId="0" applyFont="1" applyFill="1"/>
    <xf numFmtId="0" fontId="105" fillId="0" borderId="0" xfId="0" applyFont="1" applyAlignment="1">
      <alignment horizontal="left" vertical="center"/>
    </xf>
    <xf numFmtId="0" fontId="108" fillId="35" borderId="0" xfId="0" applyFont="1" applyFill="1"/>
    <xf numFmtId="0" fontId="109" fillId="0" borderId="0" xfId="0" applyFont="1"/>
    <xf numFmtId="0" fontId="110" fillId="0" borderId="0" xfId="0" applyFont="1"/>
    <xf numFmtId="1" fontId="28" fillId="0" borderId="0" xfId="0" applyNumberFormat="1" applyFont="1"/>
    <xf numFmtId="20" fontId="0" fillId="0" borderId="0" xfId="0" applyNumberFormat="1"/>
    <xf numFmtId="0" fontId="105" fillId="32" borderId="0" xfId="0" applyFont="1" applyFill="1"/>
    <xf numFmtId="0" fontId="0" fillId="37" borderId="0" xfId="0" applyFill="1"/>
    <xf numFmtId="0" fontId="69" fillId="0" borderId="0" xfId="0" applyFont="1" applyAlignment="1">
      <alignment horizontal="center"/>
    </xf>
    <xf numFmtId="0" fontId="69" fillId="0" borderId="0" xfId="0" applyFont="1"/>
    <xf numFmtId="17" fontId="69" fillId="0" borderId="0" xfId="0" applyNumberFormat="1" applyFont="1" applyAlignment="1">
      <alignment horizontal="left"/>
    </xf>
    <xf numFmtId="49" fontId="96" fillId="0" borderId="0" xfId="0" applyNumberFormat="1" applyFont="1" applyAlignment="1">
      <alignment horizontal="left"/>
    </xf>
    <xf numFmtId="49" fontId="69" fillId="0" borderId="0" xfId="0" applyNumberFormat="1" applyFont="1" applyAlignment="1">
      <alignment horizontal="left"/>
    </xf>
    <xf numFmtId="0" fontId="69" fillId="0" borderId="0" xfId="0" applyFont="1" applyAlignment="1">
      <alignment horizontal="left"/>
    </xf>
    <xf numFmtId="49" fontId="69" fillId="0" borderId="0" xfId="0" applyNumberFormat="1" applyFont="1"/>
    <xf numFmtId="0" fontId="70" fillId="0" borderId="0" xfId="0" applyFont="1"/>
    <xf numFmtId="0" fontId="27" fillId="0" borderId="0" xfId="0" applyFont="1"/>
    <xf numFmtId="17" fontId="0" fillId="0" borderId="0" xfId="0" applyNumberFormat="1"/>
    <xf numFmtId="0" fontId="97" fillId="0" borderId="0" xfId="0" applyFont="1"/>
    <xf numFmtId="0" fontId="54" fillId="0" borderId="0" xfId="0" applyFont="1"/>
    <xf numFmtId="49" fontId="0" fillId="0" borderId="0" xfId="0" applyNumberFormat="1" applyAlignment="1">
      <alignment horizontal="left"/>
    </xf>
    <xf numFmtId="2" fontId="0" fillId="0" borderId="0" xfId="0" applyNumberFormat="1" applyAlignment="1">
      <alignment horizontal="right"/>
    </xf>
    <xf numFmtId="17" fontId="28" fillId="0" borderId="0" xfId="0" applyNumberFormat="1" applyFont="1" applyAlignment="1">
      <alignment horizontal="left"/>
    </xf>
    <xf numFmtId="164" fontId="97" fillId="0" borderId="0" xfId="0" applyNumberFormat="1" applyFont="1" applyAlignment="1">
      <alignment horizontal="left"/>
    </xf>
    <xf numFmtId="164" fontId="89" fillId="0" borderId="0" xfId="0" applyNumberFormat="1" applyFont="1" applyAlignment="1">
      <alignment horizontal="left"/>
    </xf>
    <xf numFmtId="0" fontId="28" fillId="0" borderId="0" xfId="0" applyFont="1" applyAlignment="1">
      <alignment horizontal="center"/>
    </xf>
    <xf numFmtId="164" fontId="99" fillId="0" borderId="0" xfId="0" applyNumberFormat="1" applyFont="1" applyAlignment="1">
      <alignment horizontal="left"/>
    </xf>
    <xf numFmtId="0" fontId="18" fillId="0" borderId="0" xfId="128" applyFont="1"/>
    <xf numFmtId="0" fontId="22" fillId="0" borderId="0" xfId="128" applyFont="1"/>
    <xf numFmtId="49" fontId="28" fillId="0" borderId="0" xfId="0" applyNumberFormat="1" applyFont="1" applyAlignment="1">
      <alignment horizontal="left"/>
    </xf>
    <xf numFmtId="0" fontId="80" fillId="0" borderId="44" xfId="0" applyFont="1" applyBorder="1"/>
    <xf numFmtId="0" fontId="61" fillId="0" borderId="0" xfId="0" applyFont="1" applyAlignment="1">
      <alignment horizontal="left"/>
    </xf>
    <xf numFmtId="17" fontId="61" fillId="0" borderId="0" xfId="0" applyNumberFormat="1" applyFont="1" applyAlignment="1">
      <alignment horizontal="left"/>
    </xf>
    <xf numFmtId="0" fontId="61" fillId="0" borderId="0" xfId="0" applyFont="1" applyAlignment="1">
      <alignment horizontal="center"/>
    </xf>
    <xf numFmtId="0" fontId="54" fillId="0" borderId="0" xfId="0" applyFont="1" applyAlignment="1">
      <alignment horizontal="center"/>
    </xf>
    <xf numFmtId="0" fontId="80" fillId="0" borderId="45" xfId="0" applyFont="1" applyBorder="1"/>
    <xf numFmtId="14" fontId="0" fillId="0" borderId="0" xfId="0" applyNumberFormat="1" applyAlignment="1">
      <alignment horizontal="left"/>
    </xf>
    <xf numFmtId="0" fontId="80" fillId="0" borderId="46" xfId="0" applyFont="1" applyBorder="1"/>
    <xf numFmtId="0" fontId="115" fillId="0" borderId="46" xfId="0" applyFont="1" applyBorder="1"/>
    <xf numFmtId="0" fontId="81" fillId="0" borderId="45" xfId="124" applyFont="1" applyBorder="1"/>
    <xf numFmtId="0" fontId="97" fillId="0" borderId="0" xfId="0" applyFont="1" applyAlignment="1">
      <alignment horizontal="left"/>
    </xf>
    <xf numFmtId="0" fontId="89" fillId="0" borderId="0" xfId="0" applyFont="1" applyAlignment="1">
      <alignment horizontal="left"/>
    </xf>
    <xf numFmtId="0" fontId="115" fillId="0" borderId="44" xfId="0" applyFont="1" applyBorder="1"/>
    <xf numFmtId="0" fontId="115" fillId="0" borderId="0" xfId="0" applyFont="1"/>
    <xf numFmtId="49" fontId="99" fillId="0" borderId="0" xfId="0" applyNumberFormat="1" applyFont="1" applyAlignment="1">
      <alignment horizontal="left"/>
    </xf>
    <xf numFmtId="0" fontId="33" fillId="0" borderId="21" xfId="0" applyFont="1" applyBorder="1"/>
    <xf numFmtId="0" fontId="33" fillId="0" borderId="10" xfId="0" applyFont="1" applyBorder="1" applyAlignment="1">
      <alignment horizontal="center"/>
    </xf>
    <xf numFmtId="0" fontId="33" fillId="0" borderId="17" xfId="0" applyFont="1" applyBorder="1" applyAlignment="1">
      <alignment horizontal="center"/>
    </xf>
    <xf numFmtId="17" fontId="33" fillId="0" borderId="17" xfId="0" applyNumberFormat="1" applyFont="1" applyBorder="1" applyAlignment="1">
      <alignment horizontal="center"/>
    </xf>
    <xf numFmtId="0" fontId="98" fillId="0" borderId="17" xfId="0" applyFont="1" applyBorder="1" applyAlignment="1">
      <alignment horizontal="center"/>
    </xf>
    <xf numFmtId="0" fontId="33" fillId="0" borderId="17" xfId="0" applyFont="1" applyBorder="1"/>
    <xf numFmtId="0" fontId="33" fillId="0" borderId="29" xfId="0" applyFont="1" applyBorder="1" applyAlignment="1">
      <alignment horizontal="center"/>
    </xf>
    <xf numFmtId="0" fontId="33" fillId="0" borderId="21" xfId="0" applyFont="1" applyBorder="1" applyAlignment="1">
      <alignment horizontal="center"/>
    </xf>
    <xf numFmtId="0" fontId="34" fillId="0" borderId="11" xfId="0" applyFont="1" applyBorder="1" applyProtection="1">
      <protection locked="0"/>
    </xf>
    <xf numFmtId="0" fontId="34" fillId="0" borderId="12" xfId="0" applyFont="1" applyBorder="1" applyAlignment="1" applyProtection="1">
      <alignment horizontal="center"/>
      <protection locked="0"/>
    </xf>
    <xf numFmtId="0" fontId="34" fillId="0" borderId="0" xfId="0" applyFont="1" applyAlignment="1" applyProtection="1">
      <alignment horizontal="center"/>
      <protection locked="0"/>
    </xf>
    <xf numFmtId="17" fontId="34" fillId="0" borderId="0" xfId="0" applyNumberFormat="1" applyFont="1" applyAlignment="1" applyProtection="1">
      <alignment horizontal="center"/>
      <protection locked="0"/>
    </xf>
    <xf numFmtId="0" fontId="98" fillId="0" borderId="0" xfId="0" applyFont="1" applyAlignment="1" applyProtection="1">
      <alignment horizontal="center"/>
      <protection locked="0"/>
    </xf>
    <xf numFmtId="0" fontId="33" fillId="0" borderId="0" xfId="0" applyFont="1" applyAlignment="1" applyProtection="1">
      <alignment horizontal="center"/>
      <protection locked="0"/>
    </xf>
    <xf numFmtId="0" fontId="33" fillId="0" borderId="18" xfId="0" applyFont="1" applyBorder="1"/>
    <xf numFmtId="0" fontId="33" fillId="0" borderId="30" xfId="0" applyFont="1" applyBorder="1" applyAlignment="1">
      <alignment horizontal="center"/>
    </xf>
    <xf numFmtId="0" fontId="33" fillId="0" borderId="31" xfId="0" applyFont="1" applyBorder="1"/>
    <xf numFmtId="0" fontId="33" fillId="0" borderId="23" xfId="0" applyFont="1" applyBorder="1" applyAlignment="1">
      <alignment horizontal="center"/>
    </xf>
    <xf numFmtId="0" fontId="34" fillId="0" borderId="13" xfId="0" applyFont="1" applyBorder="1" applyProtection="1">
      <protection locked="0"/>
    </xf>
    <xf numFmtId="0" fontId="34" fillId="0" borderId="14" xfId="0" applyFont="1" applyBorder="1" applyAlignment="1" applyProtection="1">
      <alignment horizontal="center"/>
      <protection locked="0"/>
    </xf>
    <xf numFmtId="0" fontId="33" fillId="0" borderId="19" xfId="0" applyFont="1" applyBorder="1"/>
    <xf numFmtId="0" fontId="33" fillId="0" borderId="32" xfId="0" applyFont="1" applyBorder="1" applyAlignment="1">
      <alignment horizontal="center"/>
    </xf>
    <xf numFmtId="0" fontId="33" fillId="0" borderId="33" xfId="0" applyFont="1" applyBorder="1"/>
    <xf numFmtId="0" fontId="33" fillId="0" borderId="24" xfId="0" applyFont="1" applyBorder="1" applyAlignment="1">
      <alignment horizontal="center"/>
    </xf>
    <xf numFmtId="0" fontId="34" fillId="0" borderId="54" xfId="0" applyFont="1" applyBorder="1" applyAlignment="1" applyProtection="1">
      <alignment horizontal="center"/>
      <protection locked="0"/>
    </xf>
    <xf numFmtId="0" fontId="33" fillId="0" borderId="20" xfId="0" applyFont="1" applyBorder="1"/>
    <xf numFmtId="0" fontId="33" fillId="0" borderId="34" xfId="0" applyFont="1" applyBorder="1" applyAlignment="1">
      <alignment horizontal="center"/>
    </xf>
    <xf numFmtId="0" fontId="33" fillId="0" borderId="13" xfId="0" applyFont="1" applyBorder="1" applyProtection="1">
      <protection locked="0"/>
    </xf>
    <xf numFmtId="0" fontId="34" fillId="0" borderId="29" xfId="0" applyFont="1" applyBorder="1" applyAlignment="1" applyProtection="1">
      <alignment horizontal="center"/>
      <protection locked="0"/>
    </xf>
    <xf numFmtId="0" fontId="34" fillId="0" borderId="59" xfId="0" applyFont="1" applyBorder="1" applyProtection="1">
      <protection locked="0"/>
    </xf>
    <xf numFmtId="0" fontId="33" fillId="0" borderId="0" xfId="0" applyFont="1"/>
    <xf numFmtId="0" fontId="33" fillId="0" borderId="0" xfId="0" applyFont="1" applyAlignment="1">
      <alignment horizontal="center"/>
    </xf>
    <xf numFmtId="0" fontId="34" fillId="0" borderId="38" xfId="0" applyFont="1" applyBorder="1" applyAlignment="1" applyProtection="1">
      <alignment horizontal="center"/>
      <protection locked="0"/>
    </xf>
    <xf numFmtId="0" fontId="34" fillId="0" borderId="56" xfId="0" applyFont="1" applyBorder="1" applyProtection="1">
      <protection locked="0"/>
    </xf>
    <xf numFmtId="0" fontId="34" fillId="0" borderId="61" xfId="0" applyFont="1" applyBorder="1" applyProtection="1">
      <protection locked="0"/>
    </xf>
    <xf numFmtId="0" fontId="34" fillId="0" borderId="62" xfId="0" applyFont="1" applyBorder="1" applyAlignment="1" applyProtection="1">
      <alignment horizontal="center"/>
      <protection locked="0"/>
    </xf>
    <xf numFmtId="0" fontId="34" fillId="0" borderId="25" xfId="0" applyFont="1" applyBorder="1" applyAlignment="1" applyProtection="1">
      <alignment horizontal="center"/>
      <protection locked="0"/>
    </xf>
    <xf numFmtId="0" fontId="33" fillId="0" borderId="29" xfId="0" applyFont="1" applyBorder="1"/>
    <xf numFmtId="0" fontId="33" fillId="0" borderId="25" xfId="0" applyFont="1" applyBorder="1" applyAlignment="1">
      <alignment horizontal="center"/>
    </xf>
    <xf numFmtId="0" fontId="34" fillId="0" borderId="57" xfId="0" applyFont="1" applyBorder="1" applyProtection="1">
      <protection locked="0"/>
    </xf>
    <xf numFmtId="0" fontId="34" fillId="0" borderId="63" xfId="0" applyFont="1" applyBorder="1" applyAlignment="1" applyProtection="1">
      <alignment horizontal="center"/>
      <protection locked="0"/>
    </xf>
    <xf numFmtId="0" fontId="33" fillId="0" borderId="30" xfId="0" applyFont="1" applyBorder="1"/>
    <xf numFmtId="0" fontId="33" fillId="0" borderId="26" xfId="0" applyFont="1" applyBorder="1" applyAlignment="1">
      <alignment horizontal="center"/>
    </xf>
    <xf numFmtId="0" fontId="34" fillId="0" borderId="35" xfId="0" applyFont="1" applyBorder="1" applyAlignment="1" applyProtection="1">
      <alignment horizontal="center"/>
      <protection locked="0"/>
    </xf>
    <xf numFmtId="0" fontId="34" fillId="0" borderId="58" xfId="0" applyFont="1" applyBorder="1" applyProtection="1">
      <protection locked="0"/>
    </xf>
    <xf numFmtId="0" fontId="34" fillId="0" borderId="64" xfId="0" applyFont="1" applyBorder="1" applyProtection="1">
      <protection locked="0"/>
    </xf>
    <xf numFmtId="0" fontId="34" fillId="0" borderId="65" xfId="0" applyFont="1" applyBorder="1" applyAlignment="1" applyProtection="1">
      <alignment horizontal="center"/>
      <protection locked="0"/>
    </xf>
    <xf numFmtId="0" fontId="34" fillId="0" borderId="28" xfId="0" applyFont="1" applyBorder="1" applyAlignment="1" applyProtection="1">
      <alignment horizontal="center"/>
      <protection locked="0"/>
    </xf>
    <xf numFmtId="0" fontId="33" fillId="0" borderId="34" xfId="0" applyFont="1" applyBorder="1"/>
    <xf numFmtId="0" fontId="33" fillId="0" borderId="27" xfId="0" applyFont="1" applyBorder="1" applyAlignment="1">
      <alignment horizontal="center"/>
    </xf>
    <xf numFmtId="0" fontId="34" fillId="0" borderId="55" xfId="0" applyFont="1" applyBorder="1" applyAlignment="1" applyProtection="1">
      <alignment horizontal="center"/>
      <protection locked="0"/>
    </xf>
    <xf numFmtId="0" fontId="34" fillId="0" borderId="60" xfId="0" applyFont="1" applyBorder="1" applyProtection="1">
      <protection locked="0"/>
    </xf>
    <xf numFmtId="0" fontId="33" fillId="0" borderId="35" xfId="0" applyFont="1" applyBorder="1"/>
    <xf numFmtId="0" fontId="33" fillId="0" borderId="28" xfId="0" applyFont="1" applyBorder="1" applyAlignment="1">
      <alignment horizontal="center"/>
    </xf>
    <xf numFmtId="0" fontId="33" fillId="0" borderId="22" xfId="0" applyFont="1" applyBorder="1"/>
    <xf numFmtId="0" fontId="33" fillId="0" borderId="35" xfId="0" applyFont="1" applyBorder="1" applyAlignment="1">
      <alignment horizontal="center"/>
    </xf>
    <xf numFmtId="0" fontId="34" fillId="0" borderId="15" xfId="0" applyFont="1" applyBorder="1" applyProtection="1">
      <protection locked="0"/>
    </xf>
    <xf numFmtId="0" fontId="34" fillId="0" borderId="16" xfId="0" applyFont="1" applyBorder="1" applyAlignment="1" applyProtection="1">
      <alignment horizontal="center"/>
      <protection locked="0"/>
    </xf>
    <xf numFmtId="0" fontId="52" fillId="0" borderId="0" xfId="0" applyFont="1"/>
    <xf numFmtId="0" fontId="28" fillId="24" borderId="36" xfId="0" applyFont="1" applyFill="1" applyBorder="1" applyAlignment="1">
      <alignment horizontal="center"/>
    </xf>
    <xf numFmtId="0" fontId="0" fillId="37" borderId="0" xfId="0" applyFill="1" applyAlignment="1">
      <alignment horizontal="center"/>
    </xf>
    <xf numFmtId="0" fontId="0" fillId="31" borderId="0" xfId="0" applyFill="1" applyAlignment="1">
      <alignment horizontal="center"/>
    </xf>
    <xf numFmtId="0" fontId="28" fillId="38" borderId="0" xfId="0" applyFont="1" applyFill="1"/>
    <xf numFmtId="0" fontId="28" fillId="38" borderId="0" xfId="0" applyFont="1" applyFill="1" applyAlignment="1">
      <alignment horizontal="center"/>
    </xf>
    <xf numFmtId="0" fontId="0" fillId="38" borderId="0" xfId="0" applyFill="1"/>
    <xf numFmtId="0" fontId="0" fillId="38" borderId="0" xfId="0" applyFill="1" applyAlignment="1">
      <alignment horizontal="center"/>
    </xf>
    <xf numFmtId="0" fontId="28" fillId="39" borderId="0" xfId="0" applyFont="1" applyFill="1"/>
    <xf numFmtId="0" fontId="28" fillId="39" borderId="0" xfId="0" applyFont="1" applyFill="1" applyAlignment="1">
      <alignment horizontal="center"/>
    </xf>
    <xf numFmtId="0" fontId="0" fillId="39" borderId="0" xfId="0" applyFill="1"/>
    <xf numFmtId="0" fontId="0" fillId="39" borderId="0" xfId="0" applyFill="1" applyAlignment="1">
      <alignment horizontal="center"/>
    </xf>
    <xf numFmtId="49" fontId="28" fillId="0" borderId="67" xfId="0" applyNumberFormat="1" applyFont="1" applyBorder="1"/>
    <xf numFmtId="0" fontId="28" fillId="38" borderId="68" xfId="0" applyFont="1" applyFill="1" applyBorder="1"/>
    <xf numFmtId="0" fontId="28" fillId="38" borderId="68" xfId="0" applyFont="1" applyFill="1" applyBorder="1" applyAlignment="1">
      <alignment horizontal="center"/>
    </xf>
    <xf numFmtId="0" fontId="28" fillId="39" borderId="68" xfId="0" applyFont="1" applyFill="1" applyBorder="1"/>
    <xf numFmtId="0" fontId="28" fillId="39" borderId="68" xfId="0" applyFont="1" applyFill="1" applyBorder="1" applyAlignment="1">
      <alignment horizontal="center"/>
    </xf>
    <xf numFmtId="0" fontId="28" fillId="0" borderId="69" xfId="0" applyFont="1" applyBorder="1"/>
    <xf numFmtId="0" fontId="10" fillId="0" borderId="0" xfId="128" applyFont="1"/>
    <xf numFmtId="0" fontId="80" fillId="28" borderId="44" xfId="0" applyFont="1" applyFill="1" applyBorder="1"/>
    <xf numFmtId="0" fontId="118" fillId="28" borderId="44" xfId="0" applyFont="1" applyFill="1" applyBorder="1"/>
    <xf numFmtId="0" fontId="118" fillId="27" borderId="44" xfId="0" applyFont="1" applyFill="1" applyBorder="1"/>
    <xf numFmtId="0" fontId="118" fillId="28" borderId="72" xfId="0" applyFont="1" applyFill="1" applyBorder="1"/>
    <xf numFmtId="0" fontId="118" fillId="27" borderId="72" xfId="0" applyFont="1" applyFill="1" applyBorder="1"/>
    <xf numFmtId="49" fontId="64" fillId="0" borderId="0" xfId="126" applyNumberFormat="1"/>
    <xf numFmtId="49" fontId="64" fillId="0" borderId="0" xfId="124" applyNumberFormat="1"/>
    <xf numFmtId="0" fontId="9" fillId="28" borderId="44" xfId="128" applyFont="1" applyFill="1" applyBorder="1"/>
    <xf numFmtId="0" fontId="9" fillId="27" borderId="44" xfId="128" applyFont="1" applyFill="1" applyBorder="1"/>
    <xf numFmtId="0" fontId="63" fillId="0" borderId="0" xfId="110" applyFont="1"/>
    <xf numFmtId="14" fontId="112" fillId="0" borderId="0" xfId="110" applyNumberFormat="1" applyFont="1" applyAlignment="1">
      <alignment horizontal="left"/>
    </xf>
    <xf numFmtId="49" fontId="112" fillId="0" borderId="0" xfId="110" applyNumberFormat="1" applyFont="1" applyAlignment="1">
      <alignment horizontal="left"/>
    </xf>
    <xf numFmtId="17" fontId="112" fillId="0" borderId="0" xfId="110" applyNumberFormat="1" applyFont="1" applyAlignment="1">
      <alignment horizontal="left"/>
    </xf>
    <xf numFmtId="0" fontId="17" fillId="0" borderId="0" xfId="236"/>
    <xf numFmtId="17" fontId="113" fillId="0" borderId="0" xfId="236" applyNumberFormat="1" applyFont="1" applyAlignment="1">
      <alignment horizontal="left" vertical="center"/>
    </xf>
    <xf numFmtId="0" fontId="112" fillId="0" borderId="0" xfId="0" applyFont="1" applyAlignment="1">
      <alignment horizontal="left"/>
    </xf>
    <xf numFmtId="0" fontId="28" fillId="0" borderId="0" xfId="110"/>
    <xf numFmtId="17" fontId="112" fillId="0" borderId="0" xfId="0" applyNumberFormat="1" applyFont="1" applyAlignment="1">
      <alignment horizontal="left"/>
    </xf>
    <xf numFmtId="49" fontId="112" fillId="0" borderId="0" xfId="0" applyNumberFormat="1" applyFont="1" applyAlignment="1">
      <alignment horizontal="left"/>
    </xf>
    <xf numFmtId="165" fontId="113" fillId="0" borderId="0" xfId="0" applyNumberFormat="1" applyFont="1" applyAlignment="1">
      <alignment horizontal="left" vertical="center"/>
    </xf>
    <xf numFmtId="0" fontId="28" fillId="0" borderId="0" xfId="111"/>
    <xf numFmtId="17" fontId="113" fillId="0" borderId="0" xfId="0" applyNumberFormat="1" applyFont="1" applyAlignment="1">
      <alignment horizontal="left" vertical="center"/>
    </xf>
    <xf numFmtId="0" fontId="17" fillId="0" borderId="0" xfId="0" applyFont="1" applyAlignment="1">
      <alignment horizontal="left"/>
    </xf>
    <xf numFmtId="167" fontId="116" fillId="0" borderId="0" xfId="0" applyNumberFormat="1" applyFont="1" applyAlignment="1">
      <alignment horizontal="center" vertical="center"/>
    </xf>
    <xf numFmtId="0" fontId="112" fillId="0" borderId="0" xfId="110" applyFont="1" applyAlignment="1">
      <alignment horizontal="left"/>
    </xf>
    <xf numFmtId="17" fontId="17" fillId="0" borderId="0" xfId="0" applyNumberFormat="1" applyFont="1" applyAlignment="1">
      <alignment horizontal="left"/>
    </xf>
    <xf numFmtId="164" fontId="112" fillId="0" borderId="0" xfId="110" applyNumberFormat="1" applyFont="1" applyAlignment="1">
      <alignment horizontal="left"/>
    </xf>
    <xf numFmtId="14" fontId="113" fillId="0" borderId="0" xfId="0" applyNumberFormat="1" applyFont="1" applyAlignment="1">
      <alignment horizontal="left" vertical="center"/>
    </xf>
    <xf numFmtId="0" fontId="23" fillId="0" borderId="0" xfId="128" applyFont="1"/>
    <xf numFmtId="14" fontId="28" fillId="0" borderId="0" xfId="124" applyNumberFormat="1" applyFont="1"/>
    <xf numFmtId="0" fontId="28" fillId="0" borderId="0" xfId="124" applyFont="1"/>
    <xf numFmtId="0" fontId="80" fillId="0" borderId="0" xfId="110" applyFont="1"/>
    <xf numFmtId="17" fontId="17" fillId="0" borderId="0" xfId="110" applyNumberFormat="1" applyFont="1" applyAlignment="1">
      <alignment horizontal="left"/>
    </xf>
    <xf numFmtId="0" fontId="17" fillId="0" borderId="0" xfId="110" applyFont="1" applyAlignment="1">
      <alignment horizontal="left"/>
    </xf>
    <xf numFmtId="14" fontId="112" fillId="0" borderId="0" xfId="124" applyNumberFormat="1" applyFont="1" applyAlignment="1">
      <alignment horizontal="left"/>
    </xf>
    <xf numFmtId="0" fontId="0" fillId="0" borderId="0" xfId="110" applyFont="1"/>
    <xf numFmtId="0" fontId="0" fillId="0" borderId="39" xfId="0" applyBorder="1"/>
    <xf numFmtId="0" fontId="24" fillId="0" borderId="0" xfId="128" applyFont="1"/>
    <xf numFmtId="49" fontId="28" fillId="0" borderId="0" xfId="110" applyNumberFormat="1"/>
    <xf numFmtId="16" fontId="17" fillId="0" borderId="0" xfId="0" quotePrefix="1" applyNumberFormat="1" applyFont="1" applyAlignment="1">
      <alignment horizontal="left"/>
    </xf>
    <xf numFmtId="0" fontId="28" fillId="0" borderId="39" xfId="110" applyBorder="1"/>
    <xf numFmtId="0" fontId="28" fillId="0" borderId="46" xfId="110" applyBorder="1"/>
    <xf numFmtId="0" fontId="17" fillId="0" borderId="0" xfId="0" quotePrefix="1" applyFont="1" applyAlignment="1">
      <alignment horizontal="left"/>
    </xf>
    <xf numFmtId="49" fontId="17" fillId="0" borderId="0" xfId="110" applyNumberFormat="1" applyFont="1" applyAlignment="1">
      <alignment horizontal="left"/>
    </xf>
    <xf numFmtId="0" fontId="81" fillId="0" borderId="0" xfId="0" applyFont="1"/>
    <xf numFmtId="0" fontId="67" fillId="0" borderId="0" xfId="0" applyFont="1"/>
    <xf numFmtId="0" fontId="87" fillId="0" borderId="0" xfId="0" applyFont="1"/>
    <xf numFmtId="17" fontId="113" fillId="0" borderId="0" xfId="0" applyNumberFormat="1" applyFont="1" applyAlignment="1">
      <alignment horizontal="left"/>
    </xf>
    <xf numFmtId="49" fontId="28" fillId="0" borderId="0" xfId="110" applyNumberFormat="1" applyAlignment="1">
      <alignment horizontal="left"/>
    </xf>
    <xf numFmtId="0" fontId="28" fillId="0" borderId="40" xfId="110" applyBorder="1"/>
    <xf numFmtId="0" fontId="0" fillId="0" borderId="40" xfId="0" applyBorder="1"/>
    <xf numFmtId="0" fontId="28" fillId="0" borderId="47" xfId="110" applyBorder="1"/>
    <xf numFmtId="17" fontId="112" fillId="0" borderId="48" xfId="110" applyNumberFormat="1" applyFont="1" applyBorder="1" applyAlignment="1">
      <alignment horizontal="left"/>
    </xf>
    <xf numFmtId="49" fontId="112" fillId="0" borderId="48" xfId="110" applyNumberFormat="1" applyFont="1" applyBorder="1" applyAlignment="1">
      <alignment horizontal="left"/>
    </xf>
    <xf numFmtId="0" fontId="0" fillId="0" borderId="47" xfId="0" applyBorder="1"/>
    <xf numFmtId="17" fontId="112" fillId="0" borderId="48" xfId="0" applyNumberFormat="1" applyFont="1" applyBorder="1" applyAlignment="1">
      <alignment horizontal="left"/>
    </xf>
    <xf numFmtId="0" fontId="112" fillId="0" borderId="48" xfId="0" applyFont="1" applyBorder="1" applyAlignment="1">
      <alignment horizontal="left"/>
    </xf>
    <xf numFmtId="164" fontId="112" fillId="0" borderId="48" xfId="110" applyNumberFormat="1" applyFont="1" applyBorder="1" applyAlignment="1">
      <alignment horizontal="left"/>
    </xf>
    <xf numFmtId="49" fontId="112" fillId="0" borderId="48" xfId="0" applyNumberFormat="1" applyFont="1" applyBorder="1" applyAlignment="1">
      <alignment horizontal="left"/>
    </xf>
    <xf numFmtId="0" fontId="112" fillId="0" borderId="48" xfId="110" applyFont="1" applyBorder="1" applyAlignment="1">
      <alignment horizontal="left"/>
    </xf>
    <xf numFmtId="0" fontId="80" fillId="0" borderId="47" xfId="0" applyFont="1" applyBorder="1"/>
    <xf numFmtId="17" fontId="113" fillId="0" borderId="48" xfId="0" applyNumberFormat="1" applyFont="1" applyBorder="1" applyAlignment="1">
      <alignment horizontal="left" vertical="center"/>
    </xf>
    <xf numFmtId="0" fontId="17" fillId="0" borderId="48" xfId="0" applyFont="1" applyBorder="1" applyAlignment="1">
      <alignment horizontal="left"/>
    </xf>
    <xf numFmtId="0" fontId="17" fillId="0" borderId="47" xfId="236" applyBorder="1"/>
    <xf numFmtId="17" fontId="113" fillId="0" borderId="48" xfId="236" applyNumberFormat="1" applyFont="1" applyBorder="1" applyAlignment="1">
      <alignment horizontal="left" vertical="center"/>
    </xf>
    <xf numFmtId="16" fontId="112" fillId="0" borderId="48" xfId="0" applyNumberFormat="1" applyFont="1" applyBorder="1" applyAlignment="1">
      <alignment horizontal="left"/>
    </xf>
    <xf numFmtId="165" fontId="113" fillId="0" borderId="48" xfId="0" applyNumberFormat="1" applyFont="1" applyBorder="1" applyAlignment="1">
      <alignment horizontal="left" vertical="center"/>
    </xf>
    <xf numFmtId="0" fontId="28" fillId="0" borderId="47" xfId="0" applyFont="1" applyBorder="1"/>
    <xf numFmtId="0" fontId="64" fillId="0" borderId="47" xfId="124" applyBorder="1"/>
    <xf numFmtId="167" fontId="116" fillId="0" borderId="48" xfId="0" applyNumberFormat="1" applyFont="1" applyBorder="1" applyAlignment="1">
      <alignment horizontal="center" vertical="center"/>
    </xf>
    <xf numFmtId="0" fontId="63" fillId="0" borderId="47" xfId="110" applyFont="1" applyBorder="1"/>
    <xf numFmtId="0" fontId="28" fillId="0" borderId="47" xfId="111" applyBorder="1"/>
    <xf numFmtId="0" fontId="0" fillId="0" borderId="47" xfId="110" applyFont="1" applyBorder="1"/>
    <xf numFmtId="0" fontId="80" fillId="0" borderId="47" xfId="110" applyFont="1" applyBorder="1"/>
    <xf numFmtId="17" fontId="17" fillId="0" borderId="48" xfId="110" applyNumberFormat="1" applyFont="1" applyBorder="1" applyAlignment="1">
      <alignment horizontal="left"/>
    </xf>
    <xf numFmtId="0" fontId="17" fillId="0" borderId="48" xfId="110" applyFont="1" applyBorder="1" applyAlignment="1">
      <alignment horizontal="left"/>
    </xf>
    <xf numFmtId="16" fontId="112" fillId="0" borderId="0" xfId="0" applyNumberFormat="1" applyFont="1" applyAlignment="1">
      <alignment horizontal="left"/>
    </xf>
    <xf numFmtId="0" fontId="17" fillId="0" borderId="39" xfId="236" applyBorder="1"/>
    <xf numFmtId="0" fontId="28" fillId="0" borderId="39" xfId="0" applyFont="1" applyBorder="1"/>
    <xf numFmtId="0" fontId="63" fillId="0" borderId="39" xfId="110" applyFont="1" applyBorder="1"/>
    <xf numFmtId="0" fontId="28" fillId="0" borderId="39" xfId="111" applyBorder="1"/>
    <xf numFmtId="0" fontId="80" fillId="0" borderId="39" xfId="0" applyFont="1" applyBorder="1"/>
    <xf numFmtId="0" fontId="80" fillId="0" borderId="39" xfId="110" applyFont="1" applyBorder="1"/>
    <xf numFmtId="0" fontId="0" fillId="0" borderId="39" xfId="110" applyFont="1" applyBorder="1"/>
    <xf numFmtId="17" fontId="112" fillId="0" borderId="49" xfId="0" applyNumberFormat="1" applyFont="1" applyBorder="1" applyAlignment="1">
      <alignment horizontal="left"/>
    </xf>
    <xf numFmtId="17" fontId="112" fillId="0" borderId="49" xfId="110" applyNumberFormat="1" applyFont="1" applyBorder="1" applyAlignment="1">
      <alignment horizontal="left"/>
    </xf>
    <xf numFmtId="165" fontId="113" fillId="0" borderId="50" xfId="0" applyNumberFormat="1" applyFont="1" applyBorder="1" applyAlignment="1">
      <alignment horizontal="left" vertical="center"/>
    </xf>
    <xf numFmtId="167" fontId="116" fillId="0" borderId="51" xfId="0" applyNumberFormat="1" applyFont="1" applyBorder="1" applyAlignment="1">
      <alignment horizontal="center" vertical="center"/>
    </xf>
    <xf numFmtId="17" fontId="113" fillId="0" borderId="49" xfId="236" applyNumberFormat="1" applyFont="1" applyBorder="1" applyAlignment="1">
      <alignment horizontal="left" vertical="center"/>
    </xf>
    <xf numFmtId="167" fontId="116" fillId="0" borderId="49" xfId="0" applyNumberFormat="1" applyFont="1" applyBorder="1" applyAlignment="1">
      <alignment horizontal="center" vertical="center"/>
    </xf>
    <xf numFmtId="17" fontId="112" fillId="0" borderId="50" xfId="0" applyNumberFormat="1" applyFont="1" applyBorder="1" applyAlignment="1">
      <alignment horizontal="left"/>
    </xf>
    <xf numFmtId="17" fontId="112" fillId="0" borderId="52" xfId="0" applyNumberFormat="1" applyFont="1" applyBorder="1" applyAlignment="1">
      <alignment horizontal="left"/>
    </xf>
    <xf numFmtId="17" fontId="112" fillId="0" borderId="50" xfId="110" applyNumberFormat="1" applyFont="1" applyBorder="1" applyAlignment="1">
      <alignment horizontal="left"/>
    </xf>
    <xf numFmtId="17" fontId="113" fillId="0" borderId="52" xfId="0" applyNumberFormat="1" applyFont="1" applyBorder="1" applyAlignment="1">
      <alignment horizontal="left" vertical="center"/>
    </xf>
    <xf numFmtId="17" fontId="113" fillId="0" borderId="50" xfId="236" applyNumberFormat="1" applyFont="1" applyBorder="1" applyAlignment="1">
      <alignment horizontal="left" vertical="center"/>
    </xf>
    <xf numFmtId="165" fontId="113" fillId="0" borderId="49" xfId="0" applyNumberFormat="1" applyFont="1" applyBorder="1" applyAlignment="1">
      <alignment horizontal="left" vertical="center"/>
    </xf>
    <xf numFmtId="17" fontId="113" fillId="0" borderId="49" xfId="0" applyNumberFormat="1" applyFont="1" applyBorder="1" applyAlignment="1">
      <alignment horizontal="left" vertical="center"/>
    </xf>
    <xf numFmtId="17" fontId="112" fillId="0" borderId="51" xfId="0" applyNumberFormat="1" applyFont="1" applyBorder="1" applyAlignment="1">
      <alignment horizontal="left"/>
    </xf>
    <xf numFmtId="167" fontId="116" fillId="0" borderId="50" xfId="0" applyNumberFormat="1" applyFont="1" applyBorder="1" applyAlignment="1">
      <alignment horizontal="center" vertical="center"/>
    </xf>
    <xf numFmtId="17" fontId="112" fillId="0" borderId="52" xfId="110" applyNumberFormat="1" applyFont="1" applyBorder="1" applyAlignment="1">
      <alignment horizontal="left"/>
    </xf>
    <xf numFmtId="17" fontId="113" fillId="0" borderId="52" xfId="236" applyNumberFormat="1" applyFont="1" applyBorder="1" applyAlignment="1">
      <alignment horizontal="left" vertical="center"/>
    </xf>
    <xf numFmtId="17" fontId="112" fillId="0" borderId="51" xfId="110" applyNumberFormat="1" applyFont="1" applyBorder="1" applyAlignment="1">
      <alignment horizontal="left"/>
    </xf>
    <xf numFmtId="17" fontId="113" fillId="0" borderId="50" xfId="0" applyNumberFormat="1" applyFont="1" applyBorder="1" applyAlignment="1">
      <alignment horizontal="left" vertical="center"/>
    </xf>
    <xf numFmtId="49" fontId="112" fillId="0" borderId="53" xfId="0" applyNumberFormat="1" applyFont="1" applyBorder="1" applyAlignment="1">
      <alignment horizontal="left"/>
    </xf>
    <xf numFmtId="0" fontId="17" fillId="0" borderId="53" xfId="0" applyFont="1" applyBorder="1" applyAlignment="1">
      <alignment horizontal="left"/>
    </xf>
    <xf numFmtId="17" fontId="112" fillId="0" borderId="53" xfId="0" applyNumberFormat="1" applyFont="1" applyBorder="1" applyAlignment="1">
      <alignment horizontal="left"/>
    </xf>
    <xf numFmtId="167" fontId="116" fillId="0" borderId="53" xfId="0" applyNumberFormat="1" applyFont="1" applyBorder="1" applyAlignment="1">
      <alignment horizontal="center" vertical="center"/>
    </xf>
    <xf numFmtId="49" fontId="112" fillId="0" borderId="53" xfId="110" applyNumberFormat="1" applyFont="1" applyBorder="1" applyAlignment="1">
      <alignment horizontal="left"/>
    </xf>
    <xf numFmtId="0" fontId="112" fillId="0" borderId="53" xfId="0" applyFont="1" applyBorder="1" applyAlignment="1">
      <alignment horizontal="left"/>
    </xf>
    <xf numFmtId="0" fontId="112" fillId="0" borderId="53" xfId="110" applyFont="1" applyBorder="1" applyAlignment="1">
      <alignment horizontal="left"/>
    </xf>
    <xf numFmtId="164" fontId="112" fillId="0" borderId="53" xfId="110" applyNumberFormat="1" applyFont="1" applyBorder="1" applyAlignment="1">
      <alignment horizontal="left"/>
    </xf>
    <xf numFmtId="17" fontId="17" fillId="0" borderId="49" xfId="110" applyNumberFormat="1" applyFont="1" applyBorder="1" applyAlignment="1">
      <alignment horizontal="left"/>
    </xf>
    <xf numFmtId="0" fontId="17" fillId="0" borderId="53" xfId="110" applyFont="1" applyBorder="1" applyAlignment="1">
      <alignment horizontal="left"/>
    </xf>
    <xf numFmtId="165" fontId="113" fillId="0" borderId="52" xfId="0" applyNumberFormat="1" applyFont="1" applyBorder="1" applyAlignment="1">
      <alignment horizontal="left" vertical="center"/>
    </xf>
    <xf numFmtId="0" fontId="63" fillId="0" borderId="40" xfId="110" applyFont="1" applyBorder="1"/>
    <xf numFmtId="0" fontId="17" fillId="0" borderId="40" xfId="236" applyBorder="1"/>
    <xf numFmtId="0" fontId="9" fillId="0" borderId="0" xfId="236" applyFont="1"/>
    <xf numFmtId="167" fontId="116" fillId="0" borderId="52" xfId="0" applyNumberFormat="1" applyFont="1" applyBorder="1" applyAlignment="1">
      <alignment horizontal="center" vertical="center"/>
    </xf>
    <xf numFmtId="0" fontId="64" fillId="0" borderId="39" xfId="124" applyBorder="1"/>
    <xf numFmtId="0" fontId="28" fillId="0" borderId="40" xfId="0" applyFont="1" applyBorder="1"/>
    <xf numFmtId="49" fontId="112" fillId="0" borderId="52" xfId="110" applyNumberFormat="1" applyFont="1" applyBorder="1" applyAlignment="1">
      <alignment horizontal="left"/>
    </xf>
    <xf numFmtId="49" fontId="112" fillId="0" borderId="49" xfId="0" applyNumberFormat="1" applyFont="1" applyBorder="1" applyAlignment="1">
      <alignment horizontal="left"/>
    </xf>
    <xf numFmtId="49" fontId="112" fillId="0" borderId="49" xfId="110" applyNumberFormat="1" applyFont="1" applyBorder="1" applyAlignment="1">
      <alignment horizontal="left"/>
    </xf>
    <xf numFmtId="0" fontId="112" fillId="0" borderId="49" xfId="110" applyFont="1" applyBorder="1" applyAlignment="1">
      <alignment horizontal="left"/>
    </xf>
    <xf numFmtId="0" fontId="17" fillId="0" borderId="49" xfId="0" applyFont="1" applyBorder="1" applyAlignment="1">
      <alignment horizontal="left"/>
    </xf>
    <xf numFmtId="0" fontId="112" fillId="0" borderId="49" xfId="0" applyFont="1" applyBorder="1" applyAlignment="1">
      <alignment horizontal="left"/>
    </xf>
    <xf numFmtId="49" fontId="112" fillId="0" borderId="50" xfId="0" applyNumberFormat="1" applyFont="1" applyBorder="1" applyAlignment="1">
      <alignment horizontal="left"/>
    </xf>
    <xf numFmtId="49" fontId="112" fillId="0" borderId="52" xfId="0" applyNumberFormat="1" applyFont="1" applyBorder="1" applyAlignment="1">
      <alignment horizontal="left"/>
    </xf>
    <xf numFmtId="0" fontId="112" fillId="0" borderId="50" xfId="0" applyFont="1" applyBorder="1" applyAlignment="1">
      <alignment horizontal="left"/>
    </xf>
    <xf numFmtId="0" fontId="112" fillId="0" borderId="50" xfId="110" applyFont="1" applyBorder="1" applyAlignment="1">
      <alignment horizontal="left"/>
    </xf>
    <xf numFmtId="49" fontId="112" fillId="0" borderId="50" xfId="110" applyNumberFormat="1" applyFont="1" applyBorder="1" applyAlignment="1">
      <alignment horizontal="left"/>
    </xf>
    <xf numFmtId="0" fontId="112" fillId="0" borderId="52" xfId="0" applyFont="1" applyBorder="1" applyAlignment="1">
      <alignment horizontal="left"/>
    </xf>
    <xf numFmtId="0" fontId="17" fillId="0" borderId="49" xfId="110" applyFont="1" applyBorder="1" applyAlignment="1">
      <alignment horizontal="left"/>
    </xf>
    <xf numFmtId="164" fontId="112" fillId="0" borderId="49" xfId="110" applyNumberFormat="1" applyFont="1" applyBorder="1" applyAlignment="1">
      <alignment horizontal="left"/>
    </xf>
    <xf numFmtId="0" fontId="17" fillId="0" borderId="52" xfId="0" applyFont="1" applyBorder="1" applyAlignment="1">
      <alignment horizontal="left"/>
    </xf>
    <xf numFmtId="0" fontId="112" fillId="0" borderId="52" xfId="110" applyFont="1" applyBorder="1" applyAlignment="1">
      <alignment horizontal="left"/>
    </xf>
    <xf numFmtId="16" fontId="17" fillId="0" borderId="49" xfId="0" quotePrefix="1" applyNumberFormat="1" applyFont="1" applyBorder="1" applyAlignment="1">
      <alignment horizontal="left"/>
    </xf>
    <xf numFmtId="0" fontId="17" fillId="0" borderId="50" xfId="0" applyFont="1" applyBorder="1" applyAlignment="1">
      <alignment horizontal="left"/>
    </xf>
    <xf numFmtId="0" fontId="9" fillId="28" borderId="72" xfId="236" applyFont="1" applyFill="1" applyBorder="1"/>
    <xf numFmtId="0" fontId="81" fillId="27" borderId="72" xfId="124" applyFont="1" applyFill="1" applyBorder="1"/>
    <xf numFmtId="0" fontId="25" fillId="0" borderId="39" xfId="128" applyFont="1" applyBorder="1"/>
    <xf numFmtId="0" fontId="80" fillId="0" borderId="40" xfId="0" applyFont="1" applyBorder="1"/>
    <xf numFmtId="17" fontId="113" fillId="0" borderId="51" xfId="236" applyNumberFormat="1" applyFont="1" applyBorder="1" applyAlignment="1">
      <alignment horizontal="left" vertical="center"/>
    </xf>
    <xf numFmtId="17" fontId="112" fillId="0" borderId="71" xfId="0" applyNumberFormat="1" applyFont="1" applyBorder="1" applyAlignment="1">
      <alignment horizontal="left"/>
    </xf>
    <xf numFmtId="49" fontId="112" fillId="0" borderId="70" xfId="0" applyNumberFormat="1" applyFont="1" applyBorder="1" applyAlignment="1">
      <alignment horizontal="left"/>
    </xf>
    <xf numFmtId="0" fontId="27" fillId="0" borderId="0" xfId="110" applyFont="1"/>
    <xf numFmtId="49" fontId="0" fillId="0" borderId="40" xfId="0" applyNumberFormat="1" applyBorder="1"/>
    <xf numFmtId="49" fontId="64" fillId="0" borderId="0" xfId="124" applyNumberFormat="1" applyAlignment="1">
      <alignment horizontal="center"/>
    </xf>
    <xf numFmtId="0" fontId="68" fillId="0" borderId="0" xfId="128" applyAlignment="1">
      <alignment horizontal="center"/>
    </xf>
    <xf numFmtId="14" fontId="65" fillId="0" borderId="0" xfId="125" applyNumberFormat="1"/>
    <xf numFmtId="0" fontId="119" fillId="0" borderId="40" xfId="0" applyFont="1" applyBorder="1"/>
    <xf numFmtId="0" fontId="64" fillId="0" borderId="40" xfId="124" applyBorder="1"/>
    <xf numFmtId="0" fontId="81" fillId="0" borderId="40" xfId="124" applyFont="1" applyBorder="1"/>
    <xf numFmtId="0" fontId="22" fillId="0" borderId="40" xfId="128" applyFont="1" applyBorder="1"/>
    <xf numFmtId="0" fontId="9" fillId="0" borderId="40" xfId="236" applyFont="1" applyBorder="1"/>
    <xf numFmtId="0" fontId="72" fillId="0" borderId="40" xfId="124" applyFont="1" applyBorder="1"/>
    <xf numFmtId="0" fontId="64" fillId="0" borderId="45" xfId="124" applyBorder="1"/>
    <xf numFmtId="0" fontId="120" fillId="28" borderId="73" xfId="0" applyFont="1" applyFill="1" applyBorder="1"/>
    <xf numFmtId="0" fontId="120" fillId="28" borderId="45" xfId="0" applyFont="1" applyFill="1" applyBorder="1"/>
    <xf numFmtId="0" fontId="120" fillId="28" borderId="45" xfId="0" applyFont="1" applyFill="1" applyBorder="1" applyAlignment="1">
      <alignment horizontal="center"/>
    </xf>
    <xf numFmtId="0" fontId="120" fillId="27" borderId="73" xfId="0" applyFont="1" applyFill="1" applyBorder="1"/>
    <xf numFmtId="0" fontId="120" fillId="27" borderId="45" xfId="0" applyFont="1" applyFill="1" applyBorder="1"/>
    <xf numFmtId="0" fontId="120" fillId="27" borderId="45" xfId="0" applyFont="1" applyFill="1" applyBorder="1" applyAlignment="1">
      <alignment horizontal="center"/>
    </xf>
    <xf numFmtId="0" fontId="120" fillId="28" borderId="74" xfId="0" applyFont="1" applyFill="1" applyBorder="1"/>
    <xf numFmtId="0" fontId="120" fillId="28" borderId="75" xfId="0" applyFont="1" applyFill="1" applyBorder="1"/>
    <xf numFmtId="0" fontId="120" fillId="28" borderId="75" xfId="0" applyFont="1" applyFill="1" applyBorder="1" applyAlignment="1">
      <alignment horizontal="center"/>
    </xf>
    <xf numFmtId="0" fontId="120" fillId="40" borderId="73" xfId="0" applyFont="1" applyFill="1" applyBorder="1"/>
    <xf numFmtId="0" fontId="120" fillId="41" borderId="73" xfId="0" applyFont="1" applyFill="1" applyBorder="1"/>
    <xf numFmtId="0" fontId="120" fillId="25" borderId="73" xfId="0" applyFont="1" applyFill="1" applyBorder="1"/>
    <xf numFmtId="0" fontId="121" fillId="42" borderId="76" xfId="0" applyFont="1" applyFill="1" applyBorder="1"/>
    <xf numFmtId="0" fontId="121" fillId="42" borderId="77" xfId="0" applyFont="1" applyFill="1" applyBorder="1"/>
    <xf numFmtId="0" fontId="120" fillId="28" borderId="79" xfId="0" applyFont="1" applyFill="1" applyBorder="1" applyAlignment="1">
      <alignment horizontal="center"/>
    </xf>
    <xf numFmtId="49" fontId="121" fillId="42" borderId="78" xfId="0" applyNumberFormat="1" applyFont="1" applyFill="1" applyBorder="1"/>
    <xf numFmtId="0" fontId="120" fillId="28" borderId="46" xfId="0" applyFont="1" applyFill="1" applyBorder="1"/>
    <xf numFmtId="0" fontId="120" fillId="27" borderId="46" xfId="0" applyFont="1" applyFill="1" applyBorder="1"/>
    <xf numFmtId="0" fontId="123" fillId="27" borderId="46" xfId="0" applyFont="1" applyFill="1" applyBorder="1"/>
    <xf numFmtId="0" fontId="120" fillId="27" borderId="80" xfId="0" applyFont="1" applyFill="1" applyBorder="1" applyAlignment="1">
      <alignment horizontal="center"/>
    </xf>
    <xf numFmtId="0" fontId="120" fillId="28" borderId="81" xfId="0" applyFont="1" applyFill="1" applyBorder="1"/>
    <xf numFmtId="0" fontId="120" fillId="28" borderId="79" xfId="0" applyFont="1" applyFill="1" applyBorder="1"/>
    <xf numFmtId="0" fontId="0" fillId="0" borderId="37" xfId="0" applyBorder="1"/>
    <xf numFmtId="0" fontId="59" fillId="0" borderId="10" xfId="0" applyFont="1" applyBorder="1"/>
    <xf numFmtId="0" fontId="81" fillId="28" borderId="46" xfId="0" applyFont="1" applyFill="1" applyBorder="1"/>
    <xf numFmtId="0" fontId="81" fillId="28" borderId="45" xfId="0" applyFont="1" applyFill="1" applyBorder="1"/>
    <xf numFmtId="0" fontId="81" fillId="27" borderId="46" xfId="0" applyFont="1" applyFill="1" applyBorder="1"/>
    <xf numFmtId="0" fontId="81" fillId="27" borderId="45" xfId="0" applyFont="1" applyFill="1" applyBorder="1"/>
    <xf numFmtId="0" fontId="81" fillId="28" borderId="81" xfId="0" applyFont="1" applyFill="1" applyBorder="1"/>
    <xf numFmtId="0" fontId="81" fillId="28" borderId="79" xfId="0" applyFont="1" applyFill="1" applyBorder="1"/>
    <xf numFmtId="0" fontId="59" fillId="0" borderId="21" xfId="0" applyFont="1" applyBorder="1"/>
    <xf numFmtId="0" fontId="59" fillId="0" borderId="36" xfId="0" applyFont="1" applyBorder="1"/>
    <xf numFmtId="0" fontId="59" fillId="0" borderId="37" xfId="0" applyFont="1" applyBorder="1"/>
    <xf numFmtId="0" fontId="81" fillId="28" borderId="80" xfId="0" applyFont="1" applyFill="1" applyBorder="1"/>
    <xf numFmtId="0" fontId="81" fillId="27" borderId="80" xfId="0" applyFont="1" applyFill="1" applyBorder="1"/>
    <xf numFmtId="0" fontId="28" fillId="0" borderId="36" xfId="0" applyFont="1" applyBorder="1"/>
    <xf numFmtId="0" fontId="125" fillId="0" borderId="0" xfId="0" applyFont="1"/>
    <xf numFmtId="49" fontId="28" fillId="0" borderId="40" xfId="0" applyNumberFormat="1" applyFont="1" applyBorder="1"/>
    <xf numFmtId="0" fontId="126" fillId="0" borderId="0" xfId="0" applyFont="1"/>
    <xf numFmtId="0" fontId="81" fillId="28" borderId="73" xfId="0" applyFont="1" applyFill="1" applyBorder="1"/>
    <xf numFmtId="0" fontId="60" fillId="0" borderId="0" xfId="0" applyFont="1" applyAlignment="1">
      <alignment horizontal="center"/>
    </xf>
    <xf numFmtId="0" fontId="120" fillId="28" borderId="0" xfId="0" applyFont="1" applyFill="1"/>
    <xf numFmtId="0" fontId="81" fillId="27" borderId="73" xfId="0" applyFont="1" applyFill="1" applyBorder="1"/>
    <xf numFmtId="0" fontId="81" fillId="27" borderId="74" xfId="0" applyFont="1" applyFill="1" applyBorder="1"/>
    <xf numFmtId="166" fontId="28" fillId="0" borderId="0" xfId="0" applyNumberFormat="1" applyFont="1"/>
    <xf numFmtId="166" fontId="0" fillId="0" borderId="0" xfId="0" applyNumberFormat="1"/>
    <xf numFmtId="0" fontId="64" fillId="36" borderId="0" xfId="124" applyFill="1"/>
    <xf numFmtId="0" fontId="72" fillId="0" borderId="0" xfId="0" applyFont="1" applyAlignment="1">
      <alignment horizontal="center"/>
    </xf>
    <xf numFmtId="0" fontId="130" fillId="0" borderId="0" xfId="0" applyFont="1" applyAlignment="1">
      <alignment horizontal="center"/>
    </xf>
    <xf numFmtId="0" fontId="131" fillId="0" borderId="0" xfId="128" applyFont="1"/>
    <xf numFmtId="0" fontId="72" fillId="0" borderId="0" xfId="127" applyFont="1" applyAlignment="1">
      <alignment horizontal="left"/>
    </xf>
    <xf numFmtId="0" fontId="128" fillId="0" borderId="0" xfId="0" applyFont="1" applyAlignment="1">
      <alignment vertical="center" wrapText="1"/>
    </xf>
    <xf numFmtId="0" fontId="72" fillId="0" borderId="0" xfId="0" applyFont="1" applyAlignment="1">
      <alignment horizontal="left"/>
    </xf>
    <xf numFmtId="18" fontId="72" fillId="0" borderId="0" xfId="0" applyNumberFormat="1" applyFont="1"/>
    <xf numFmtId="0" fontId="132" fillId="0" borderId="0" xfId="0" applyFont="1"/>
    <xf numFmtId="0" fontId="28" fillId="0" borderId="0" xfId="0" quotePrefix="1" applyFont="1"/>
    <xf numFmtId="0" fontId="12" fillId="0" borderId="0" xfId="128" applyFont="1"/>
    <xf numFmtId="0" fontId="86" fillId="30" borderId="0" xfId="0" applyFont="1" applyFill="1" applyAlignment="1">
      <alignment vertical="center" wrapText="1"/>
    </xf>
    <xf numFmtId="0" fontId="14" fillId="0" borderId="0" xfId="128" applyFont="1"/>
    <xf numFmtId="0" fontId="127" fillId="0" borderId="45" xfId="0" applyFont="1" applyBorder="1"/>
    <xf numFmtId="0" fontId="64" fillId="0" borderId="44" xfId="124" applyBorder="1"/>
    <xf numFmtId="0" fontId="118" fillId="0" borderId="44" xfId="0" applyFont="1" applyBorder="1"/>
    <xf numFmtId="0" fontId="115" fillId="0" borderId="45" xfId="0" applyFont="1" applyBorder="1"/>
    <xf numFmtId="0" fontId="81" fillId="0" borderId="44" xfId="124" applyFont="1" applyBorder="1"/>
    <xf numFmtId="0" fontId="127" fillId="0" borderId="0" xfId="0" applyFont="1"/>
    <xf numFmtId="0" fontId="64" fillId="0" borderId="46" xfId="124" applyBorder="1"/>
    <xf numFmtId="0" fontId="114" fillId="0" borderId="46" xfId="0" applyFont="1" applyBorder="1"/>
    <xf numFmtId="0" fontId="80" fillId="0" borderId="73" xfId="0" applyFont="1" applyBorder="1"/>
    <xf numFmtId="0" fontId="114" fillId="0" borderId="45" xfId="0" applyFont="1" applyBorder="1"/>
    <xf numFmtId="0" fontId="81" fillId="0" borderId="46" xfId="124" applyFont="1" applyBorder="1"/>
    <xf numFmtId="0" fontId="115" fillId="0" borderId="66" xfId="0" applyFont="1" applyBorder="1"/>
    <xf numFmtId="0" fontId="81" fillId="0" borderId="46" xfId="0" applyFont="1" applyBorder="1"/>
    <xf numFmtId="0" fontId="80" fillId="0" borderId="72" xfId="0" applyFont="1" applyBorder="1"/>
    <xf numFmtId="0" fontId="9" fillId="0" borderId="72" xfId="236" applyFont="1" applyBorder="1"/>
    <xf numFmtId="0" fontId="80" fillId="0" borderId="82" xfId="0" applyFont="1" applyBorder="1"/>
    <xf numFmtId="0" fontId="13" fillId="0" borderId="0" xfId="128" applyFont="1"/>
    <xf numFmtId="0" fontId="15" fillId="0" borderId="0" xfId="128" applyFont="1"/>
    <xf numFmtId="0" fontId="4" fillId="0" borderId="0" xfId="128" applyFont="1"/>
    <xf numFmtId="0" fontId="2" fillId="0" borderId="0" xfId="128" applyFont="1"/>
    <xf numFmtId="0" fontId="5" fillId="0" borderId="0" xfId="128" applyFont="1"/>
    <xf numFmtId="0" fontId="127" fillId="0" borderId="44" xfId="0" applyFont="1" applyBorder="1"/>
    <xf numFmtId="0" fontId="5" fillId="0" borderId="0" xfId="236" applyFont="1"/>
    <xf numFmtId="0" fontId="11" fillId="0" borderId="0" xfId="128" applyFont="1"/>
    <xf numFmtId="0" fontId="3" fillId="0" borderId="0" xfId="128" applyFont="1"/>
    <xf numFmtId="0" fontId="6" fillId="0" borderId="0" xfId="128" applyFont="1"/>
    <xf numFmtId="0" fontId="16" fillId="0" borderId="0" xfId="128" applyFont="1"/>
    <xf numFmtId="0" fontId="7" fillId="0" borderId="0" xfId="128" applyFont="1"/>
    <xf numFmtId="0" fontId="114" fillId="0" borderId="44" xfId="0" applyFont="1" applyBorder="1"/>
    <xf numFmtId="0" fontId="122" fillId="0" borderId="45" xfId="0" applyFont="1" applyBorder="1"/>
    <xf numFmtId="0" fontId="2" fillId="0" borderId="45" xfId="236" applyFont="1" applyBorder="1"/>
    <xf numFmtId="0" fontId="34" fillId="0" borderId="56" xfId="0" applyFont="1" applyBorder="1" applyAlignment="1" applyProtection="1">
      <alignment horizontal="center"/>
      <protection locked="0"/>
    </xf>
    <xf numFmtId="0" fontId="34" fillId="0" borderId="57" xfId="0" applyFont="1" applyBorder="1" applyAlignment="1" applyProtection="1">
      <alignment horizontal="center"/>
      <protection locked="0"/>
    </xf>
    <xf numFmtId="0" fontId="34" fillId="0" borderId="58" xfId="0" applyFont="1" applyBorder="1" applyAlignment="1" applyProtection="1">
      <alignment horizontal="center"/>
      <protection locked="0"/>
    </xf>
    <xf numFmtId="0" fontId="13" fillId="0" borderId="0" xfId="236" applyFont="1"/>
    <xf numFmtId="0" fontId="22" fillId="0" borderId="45" xfId="128" applyFont="1" applyBorder="1"/>
    <xf numFmtId="0" fontId="72" fillId="0" borderId="0" xfId="126" applyFont="1"/>
    <xf numFmtId="0" fontId="72" fillId="0" borderId="0" xfId="126" applyFont="1" applyAlignment="1">
      <alignment horizontal="center"/>
    </xf>
    <xf numFmtId="17" fontId="72" fillId="0" borderId="0" xfId="126" applyNumberFormat="1" applyFont="1" applyAlignment="1">
      <alignment horizontal="left"/>
    </xf>
    <xf numFmtId="0" fontId="72" fillId="0" borderId="0" xfId="125" applyFont="1" applyAlignment="1">
      <alignment horizontal="center"/>
    </xf>
    <xf numFmtId="0" fontId="72" fillId="0" borderId="0" xfId="126" applyFont="1" applyAlignment="1">
      <alignment horizontal="left"/>
    </xf>
    <xf numFmtId="49" fontId="72" fillId="0" borderId="0" xfId="124" applyNumberFormat="1" applyFont="1"/>
    <xf numFmtId="49" fontId="71" fillId="27" borderId="40" xfId="124" applyNumberFormat="1" applyFont="1" applyFill="1" applyBorder="1"/>
    <xf numFmtId="49" fontId="72" fillId="0" borderId="40" xfId="0" applyNumberFormat="1" applyFont="1" applyBorder="1"/>
    <xf numFmtId="49" fontId="72" fillId="0" borderId="0" xfId="124" applyNumberFormat="1" applyFont="1" applyAlignment="1">
      <alignment horizontal="center"/>
    </xf>
    <xf numFmtId="0" fontId="72" fillId="0" borderId="0" xfId="124" applyFont="1" applyAlignment="1">
      <alignment horizontal="center"/>
    </xf>
    <xf numFmtId="14" fontId="72" fillId="0" borderId="0" xfId="125" applyNumberFormat="1" applyFont="1" applyAlignment="1">
      <alignment horizontal="left"/>
    </xf>
    <xf numFmtId="0" fontId="72" fillId="0" borderId="40" xfId="0" applyFont="1" applyBorder="1"/>
    <xf numFmtId="14" fontId="72" fillId="0" borderId="0" xfId="125" applyNumberFormat="1" applyFont="1"/>
    <xf numFmtId="49" fontId="71" fillId="28" borderId="40" xfId="124" applyNumberFormat="1" applyFont="1" applyFill="1" applyBorder="1"/>
    <xf numFmtId="49" fontId="71" fillId="28" borderId="40" xfId="0" applyNumberFormat="1" applyFont="1" applyFill="1" applyBorder="1"/>
    <xf numFmtId="49" fontId="71" fillId="27" borderId="40" xfId="0" applyNumberFormat="1" applyFont="1" applyFill="1" applyBorder="1"/>
    <xf numFmtId="49" fontId="71" fillId="36" borderId="40" xfId="124" applyNumberFormat="1" applyFont="1" applyFill="1" applyBorder="1"/>
    <xf numFmtId="0" fontId="72" fillId="0" borderId="46" xfId="0" applyFont="1" applyBorder="1"/>
    <xf numFmtId="49" fontId="72" fillId="0" borderId="40" xfId="124" applyNumberFormat="1" applyFont="1" applyBorder="1"/>
    <xf numFmtId="0" fontId="72" fillId="0" borderId="82" xfId="0" applyFont="1" applyBorder="1"/>
    <xf numFmtId="49" fontId="72" fillId="0" borderId="0" xfId="0" applyNumberFormat="1" applyFont="1"/>
    <xf numFmtId="49" fontId="71" fillId="28" borderId="82" xfId="124" applyNumberFormat="1" applyFont="1" applyFill="1" applyBorder="1"/>
    <xf numFmtId="49" fontId="71" fillId="27" borderId="82" xfId="124" applyNumberFormat="1" applyFont="1" applyFill="1" applyBorder="1"/>
    <xf numFmtId="49" fontId="72" fillId="0" borderId="82" xfId="0" applyNumberFormat="1" applyFont="1" applyBorder="1"/>
    <xf numFmtId="49" fontId="71" fillId="28" borderId="82" xfId="0" applyNumberFormat="1" applyFont="1" applyFill="1" applyBorder="1"/>
    <xf numFmtId="0" fontId="72" fillId="0" borderId="82" xfId="124" applyFont="1" applyBorder="1"/>
    <xf numFmtId="0" fontId="72" fillId="0" borderId="83" xfId="0" applyFont="1" applyBorder="1"/>
    <xf numFmtId="0" fontId="71" fillId="0" borderId="0" xfId="128" applyFont="1" applyAlignment="1">
      <alignment horizontal="center"/>
    </xf>
    <xf numFmtId="49" fontId="71" fillId="28" borderId="40" xfId="128" applyNumberFormat="1" applyFont="1" applyFill="1" applyBorder="1"/>
    <xf numFmtId="0" fontId="71" fillId="0" borderId="40" xfId="128" applyFont="1" applyBorder="1"/>
    <xf numFmtId="49" fontId="71" fillId="27" borderId="40" xfId="128" applyNumberFormat="1" applyFont="1" applyFill="1" applyBorder="1"/>
    <xf numFmtId="49" fontId="71" fillId="27" borderId="82" xfId="128" applyNumberFormat="1" applyFont="1" applyFill="1" applyBorder="1"/>
    <xf numFmtId="49" fontId="71" fillId="28" borderId="82" xfId="128" applyNumberFormat="1" applyFont="1" applyFill="1" applyBorder="1"/>
    <xf numFmtId="0" fontId="8" fillId="0" borderId="0" xfId="128" applyFont="1"/>
    <xf numFmtId="0" fontId="71" fillId="0" borderId="40" xfId="236" applyFont="1" applyBorder="1"/>
    <xf numFmtId="49" fontId="71" fillId="27" borderId="40" xfId="236" applyNumberFormat="1" applyFont="1" applyFill="1" applyBorder="1"/>
    <xf numFmtId="0" fontId="71" fillId="27" borderId="45" xfId="0" applyFont="1" applyFill="1" applyBorder="1"/>
    <xf numFmtId="0" fontId="71" fillId="28" borderId="45" xfId="0" applyFont="1" applyFill="1" applyBorder="1"/>
    <xf numFmtId="0" fontId="1" fillId="0" borderId="0" xfId="128" applyFont="1"/>
    <xf numFmtId="0" fontId="71" fillId="0" borderId="45" xfId="0" applyFont="1" applyBorder="1"/>
    <xf numFmtId="0" fontId="71" fillId="27" borderId="44" xfId="0" applyFont="1" applyFill="1" applyBorder="1"/>
    <xf numFmtId="0" fontId="71" fillId="28" borderId="44" xfId="0" applyFont="1" applyFill="1" applyBorder="1"/>
    <xf numFmtId="0" fontId="0" fillId="43" borderId="0" xfId="0" applyFill="1"/>
    <xf numFmtId="49" fontId="71" fillId="27" borderId="45" xfId="124" applyNumberFormat="1" applyFont="1" applyFill="1" applyBorder="1"/>
    <xf numFmtId="49" fontId="71" fillId="28" borderId="45" xfId="124" applyNumberFormat="1" applyFont="1" applyFill="1" applyBorder="1"/>
    <xf numFmtId="0" fontId="72" fillId="0" borderId="82" xfId="110" applyFont="1" applyBorder="1"/>
    <xf numFmtId="49" fontId="71" fillId="27" borderId="45" xfId="0" applyNumberFormat="1" applyFont="1" applyFill="1" applyBorder="1"/>
    <xf numFmtId="0" fontId="0" fillId="31" borderId="38" xfId="0" applyFill="1" applyBorder="1" applyAlignment="1">
      <alignment horizontal="center"/>
    </xf>
    <xf numFmtId="0" fontId="28" fillId="31" borderId="38" xfId="0" applyFont="1" applyFill="1" applyBorder="1" applyAlignment="1">
      <alignment horizontal="center"/>
    </xf>
    <xf numFmtId="0" fontId="0" fillId="31" borderId="29" xfId="0" applyFill="1" applyBorder="1" applyAlignment="1">
      <alignment horizontal="center"/>
    </xf>
    <xf numFmtId="0" fontId="10" fillId="0" borderId="40" xfId="128" applyFont="1" applyBorder="1"/>
    <xf numFmtId="0" fontId="119" fillId="0" borderId="0" xfId="0" applyFont="1"/>
  </cellXfs>
  <cellStyles count="239">
    <cellStyle name="20% - Accent1" xfId="1" builtinId="30" customBuiltin="1"/>
    <cellStyle name="20% - Accent1 2" xfId="2" xr:uid="{00000000-0005-0000-0000-000001000000}"/>
    <cellStyle name="20% - Accent1 3" xfId="3" xr:uid="{00000000-0005-0000-0000-000002000000}"/>
    <cellStyle name="20% - Accent2" xfId="4" builtinId="34" customBuiltin="1"/>
    <cellStyle name="20% - Accent2 2" xfId="5" xr:uid="{00000000-0005-0000-0000-000004000000}"/>
    <cellStyle name="20% - Accent2 3" xfId="6" xr:uid="{00000000-0005-0000-0000-000005000000}"/>
    <cellStyle name="20% - Accent3" xfId="7" builtinId="38" customBuiltin="1"/>
    <cellStyle name="20% - Accent3 2" xfId="8" xr:uid="{00000000-0005-0000-0000-000007000000}"/>
    <cellStyle name="20% - Accent3 3" xfId="9" xr:uid="{00000000-0005-0000-0000-000008000000}"/>
    <cellStyle name="20% - Accent4" xfId="10" builtinId="42" customBuiltin="1"/>
    <cellStyle name="20% - Accent4 2" xfId="11" xr:uid="{00000000-0005-0000-0000-00000A000000}"/>
    <cellStyle name="20% - Accent4 3" xfId="12" xr:uid="{00000000-0005-0000-0000-00000B000000}"/>
    <cellStyle name="20% - Accent5" xfId="13" builtinId="46" customBuiltin="1"/>
    <cellStyle name="20% - Accent5 2" xfId="14" xr:uid="{00000000-0005-0000-0000-00000D000000}"/>
    <cellStyle name="20% - Accent5 3" xfId="15" xr:uid="{00000000-0005-0000-0000-00000E000000}"/>
    <cellStyle name="20% - Accent6" xfId="16" builtinId="50" customBuiltin="1"/>
    <cellStyle name="20% - Accent6 2" xfId="17" xr:uid="{00000000-0005-0000-0000-000010000000}"/>
    <cellStyle name="20% - Accent6 3" xfId="18" xr:uid="{00000000-0005-0000-0000-000011000000}"/>
    <cellStyle name="40% - Accent1" xfId="19" builtinId="31" customBuiltin="1"/>
    <cellStyle name="40% - Accent1 2" xfId="20" xr:uid="{00000000-0005-0000-0000-000013000000}"/>
    <cellStyle name="40% - Accent1 3" xfId="21" xr:uid="{00000000-0005-0000-0000-000014000000}"/>
    <cellStyle name="40% - Accent2" xfId="22" builtinId="35" customBuiltin="1"/>
    <cellStyle name="40% - Accent2 2" xfId="23" xr:uid="{00000000-0005-0000-0000-000016000000}"/>
    <cellStyle name="40% - Accent2 3" xfId="24" xr:uid="{00000000-0005-0000-0000-000017000000}"/>
    <cellStyle name="40% - Accent3" xfId="25" builtinId="39" customBuiltin="1"/>
    <cellStyle name="40% - Accent3 2" xfId="26" xr:uid="{00000000-0005-0000-0000-000019000000}"/>
    <cellStyle name="40% - Accent3 3" xfId="27" xr:uid="{00000000-0005-0000-0000-00001A000000}"/>
    <cellStyle name="40% - Accent4" xfId="28" builtinId="43" customBuiltin="1"/>
    <cellStyle name="40% - Accent4 2" xfId="29" xr:uid="{00000000-0005-0000-0000-00001C000000}"/>
    <cellStyle name="40% - Accent4 3" xfId="30" xr:uid="{00000000-0005-0000-0000-00001D000000}"/>
    <cellStyle name="40% - Accent5" xfId="31" builtinId="47" customBuiltin="1"/>
    <cellStyle name="40% - Accent5 2" xfId="32" xr:uid="{00000000-0005-0000-0000-00001F000000}"/>
    <cellStyle name="40% - Accent5 3" xfId="33" xr:uid="{00000000-0005-0000-0000-000020000000}"/>
    <cellStyle name="40% - Accent6" xfId="34" builtinId="51" customBuiltin="1"/>
    <cellStyle name="40% - Accent6 2" xfId="35" xr:uid="{00000000-0005-0000-0000-000022000000}"/>
    <cellStyle name="40% - Accent6 3" xfId="36" xr:uid="{00000000-0005-0000-0000-000023000000}"/>
    <cellStyle name="60% - Accent1" xfId="37" builtinId="32" customBuiltin="1"/>
    <cellStyle name="60% - Accent1 2" xfId="38" xr:uid="{00000000-0005-0000-0000-000025000000}"/>
    <cellStyle name="60% - Accent1 3" xfId="39" xr:uid="{00000000-0005-0000-0000-000026000000}"/>
    <cellStyle name="60% - Accent2" xfId="40" builtinId="36" customBuiltin="1"/>
    <cellStyle name="60% - Accent2 2" xfId="41" xr:uid="{00000000-0005-0000-0000-000028000000}"/>
    <cellStyle name="60% - Accent2 3" xfId="42" xr:uid="{00000000-0005-0000-0000-000029000000}"/>
    <cellStyle name="60% - Accent3" xfId="43" builtinId="40" customBuiltin="1"/>
    <cellStyle name="60% - Accent3 2" xfId="44" xr:uid="{00000000-0005-0000-0000-00002B000000}"/>
    <cellStyle name="60% - Accent3 3" xfId="45" xr:uid="{00000000-0005-0000-0000-00002C000000}"/>
    <cellStyle name="60% - Accent4" xfId="46" builtinId="44" customBuiltin="1"/>
    <cellStyle name="60% - Accent4 2" xfId="47" xr:uid="{00000000-0005-0000-0000-00002E000000}"/>
    <cellStyle name="60% - Accent4 3" xfId="48" xr:uid="{00000000-0005-0000-0000-00002F000000}"/>
    <cellStyle name="60% - Accent5" xfId="49" builtinId="48" customBuiltin="1"/>
    <cellStyle name="60% - Accent5 2" xfId="50" xr:uid="{00000000-0005-0000-0000-000031000000}"/>
    <cellStyle name="60% - Accent5 3" xfId="51" xr:uid="{00000000-0005-0000-0000-000032000000}"/>
    <cellStyle name="60% - Accent6" xfId="52" builtinId="52" customBuiltin="1"/>
    <cellStyle name="60% - Accent6 2" xfId="53" xr:uid="{00000000-0005-0000-0000-000034000000}"/>
    <cellStyle name="60% - Accent6 3" xfId="54" xr:uid="{00000000-0005-0000-0000-000035000000}"/>
    <cellStyle name="Accent1" xfId="55" builtinId="29" customBuiltin="1"/>
    <cellStyle name="Accent1 2" xfId="56" xr:uid="{00000000-0005-0000-0000-000037000000}"/>
    <cellStyle name="Accent1 3" xfId="57" xr:uid="{00000000-0005-0000-0000-000038000000}"/>
    <cellStyle name="Accent2" xfId="58" builtinId="33" customBuiltin="1"/>
    <cellStyle name="Accent2 2" xfId="59" xr:uid="{00000000-0005-0000-0000-00003A000000}"/>
    <cellStyle name="Accent2 3" xfId="60" xr:uid="{00000000-0005-0000-0000-00003B000000}"/>
    <cellStyle name="Accent3" xfId="61" builtinId="37" customBuiltin="1"/>
    <cellStyle name="Accent3 2" xfId="62" xr:uid="{00000000-0005-0000-0000-00003D000000}"/>
    <cellStyle name="Accent3 3" xfId="63" xr:uid="{00000000-0005-0000-0000-00003E000000}"/>
    <cellStyle name="Accent4" xfId="64" builtinId="41" customBuiltin="1"/>
    <cellStyle name="Accent4 2" xfId="65" xr:uid="{00000000-0005-0000-0000-000040000000}"/>
    <cellStyle name="Accent4 3" xfId="66" xr:uid="{00000000-0005-0000-0000-000041000000}"/>
    <cellStyle name="Accent5" xfId="67" builtinId="45" customBuiltin="1"/>
    <cellStyle name="Accent5 2" xfId="68" xr:uid="{00000000-0005-0000-0000-000043000000}"/>
    <cellStyle name="Accent5 3" xfId="69" xr:uid="{00000000-0005-0000-0000-000044000000}"/>
    <cellStyle name="Accent6" xfId="70" builtinId="49" customBuiltin="1"/>
    <cellStyle name="Accent6 2" xfId="71" xr:uid="{00000000-0005-0000-0000-000046000000}"/>
    <cellStyle name="Accent6 3" xfId="72" xr:uid="{00000000-0005-0000-0000-000047000000}"/>
    <cellStyle name="Bad" xfId="73" builtinId="27" customBuiltin="1"/>
    <cellStyle name="Bad 2" xfId="74" xr:uid="{00000000-0005-0000-0000-000049000000}"/>
    <cellStyle name="Bad 3" xfId="75" xr:uid="{00000000-0005-0000-0000-00004A000000}"/>
    <cellStyle name="Calculation" xfId="76" builtinId="22" customBuiltin="1"/>
    <cellStyle name="Calculation 2" xfId="77" xr:uid="{00000000-0005-0000-0000-00004C000000}"/>
    <cellStyle name="Calculation 3" xfId="78" xr:uid="{00000000-0005-0000-0000-00004D000000}"/>
    <cellStyle name="Check Cell" xfId="79" builtinId="23" customBuiltin="1"/>
    <cellStyle name="Check Cell 2" xfId="80" xr:uid="{00000000-0005-0000-0000-00004F000000}"/>
    <cellStyle name="Check Cell 3" xfId="81" xr:uid="{00000000-0005-0000-0000-000050000000}"/>
    <cellStyle name="Explanatory Text" xfId="82" builtinId="53" customBuiltin="1"/>
    <cellStyle name="Explanatory Text 2" xfId="83" xr:uid="{00000000-0005-0000-0000-000052000000}"/>
    <cellStyle name="Explanatory Text 3" xfId="84" xr:uid="{00000000-0005-0000-0000-000053000000}"/>
    <cellStyle name="Good" xfId="85" builtinId="26" customBuiltin="1"/>
    <cellStyle name="Good 2" xfId="86" xr:uid="{00000000-0005-0000-0000-000055000000}"/>
    <cellStyle name="Good 3" xfId="87" xr:uid="{00000000-0005-0000-0000-000056000000}"/>
    <cellStyle name="Heading 1" xfId="88" builtinId="16" customBuiltin="1"/>
    <cellStyle name="Heading 1 2" xfId="89" xr:uid="{00000000-0005-0000-0000-000058000000}"/>
    <cellStyle name="Heading 1 3" xfId="90" xr:uid="{00000000-0005-0000-0000-000059000000}"/>
    <cellStyle name="Heading 2" xfId="91" builtinId="17" customBuiltin="1"/>
    <cellStyle name="Heading 2 2" xfId="92" xr:uid="{00000000-0005-0000-0000-00005B000000}"/>
    <cellStyle name="Heading 2 3" xfId="93" xr:uid="{00000000-0005-0000-0000-00005C000000}"/>
    <cellStyle name="Heading 3" xfId="94" builtinId="18" customBuiltin="1"/>
    <cellStyle name="Heading 3 2" xfId="95" xr:uid="{00000000-0005-0000-0000-00005E000000}"/>
    <cellStyle name="Heading 3 3" xfId="96" xr:uid="{00000000-0005-0000-0000-00005F000000}"/>
    <cellStyle name="Heading 4" xfId="97" builtinId="19" customBuiltin="1"/>
    <cellStyle name="Heading 4 2" xfId="98" xr:uid="{00000000-0005-0000-0000-000061000000}"/>
    <cellStyle name="Heading 4 3" xfId="99" xr:uid="{00000000-0005-0000-0000-000062000000}"/>
    <cellStyle name="Hyperlink" xfId="100" builtinId="8"/>
    <cellStyle name="Hyperlink 2" xfId="238" xr:uid="{145269CA-70AF-4D8C-B5C6-CA11FCAB9F02}"/>
    <cellStyle name="Input" xfId="101" builtinId="20" customBuiltin="1"/>
    <cellStyle name="Input 2" xfId="102" xr:uid="{00000000-0005-0000-0000-000065000000}"/>
    <cellStyle name="Input 3" xfId="103" xr:uid="{00000000-0005-0000-0000-000066000000}"/>
    <cellStyle name="Linked Cell" xfId="104" builtinId="24" customBuiltin="1"/>
    <cellStyle name="Linked Cell 2" xfId="105" xr:uid="{00000000-0005-0000-0000-000068000000}"/>
    <cellStyle name="Linked Cell 3" xfId="106" xr:uid="{00000000-0005-0000-0000-000069000000}"/>
    <cellStyle name="Neutral" xfId="107" builtinId="28" customBuiltin="1"/>
    <cellStyle name="Neutral 2" xfId="108" xr:uid="{00000000-0005-0000-0000-00006B000000}"/>
    <cellStyle name="Neutral 3" xfId="109" xr:uid="{00000000-0005-0000-0000-00006C000000}"/>
    <cellStyle name="Normal" xfId="0" builtinId="0"/>
    <cellStyle name="Normal 10" xfId="236" xr:uid="{3A36D81A-F2A0-4C73-980C-EC3B0F95E08C}"/>
    <cellStyle name="Normal 2" xfId="110" xr:uid="{00000000-0005-0000-0000-00006E000000}"/>
    <cellStyle name="Normal 2 2" xfId="111" xr:uid="{00000000-0005-0000-0000-00006F000000}"/>
    <cellStyle name="Normal 2 2 2" xfId="235" xr:uid="{8AC30775-24B4-45B1-9999-C2FA9171C6D8}"/>
    <cellStyle name="Normal 3" xfId="112" xr:uid="{00000000-0005-0000-0000-000070000000}"/>
    <cellStyle name="Normal 3 2" xfId="113" xr:uid="{00000000-0005-0000-0000-000071000000}"/>
    <cellStyle name="Normal 3 2 2" xfId="114" xr:uid="{00000000-0005-0000-0000-000072000000}"/>
    <cellStyle name="Normal 3 2 2 2" xfId="146" xr:uid="{06602F0C-ECDA-4CFD-895C-910A99C81948}"/>
    <cellStyle name="Normal 3 2 2 2 2" xfId="172" xr:uid="{A3E87DD2-9993-40A3-81DB-BC0C13EC3D02}"/>
    <cellStyle name="Normal 3 2 2 2 2 2" xfId="224" xr:uid="{53CD9D83-AFC1-4F31-A459-8256C78F8395}"/>
    <cellStyle name="Normal 3 2 2 2 3" xfId="198" xr:uid="{9689D214-86AC-4AD5-A0EF-9E337BB1CFEB}"/>
    <cellStyle name="Normal 3 2 2 3" xfId="159" xr:uid="{4D673BDC-C55B-4596-B33C-76C2F80ACB7A}"/>
    <cellStyle name="Normal 3 2 2 3 2" xfId="211" xr:uid="{8D17ABA0-D754-4D3F-B174-4F489BBCB20A}"/>
    <cellStyle name="Normal 3 2 2 4" xfId="185" xr:uid="{5977D162-2A67-4CA6-9FF5-6BA42679C057}"/>
    <cellStyle name="Normal 3 2 3" xfId="115" xr:uid="{00000000-0005-0000-0000-000073000000}"/>
    <cellStyle name="Normal 3 2 3 2" xfId="147" xr:uid="{84BBCA27-C6EB-47E9-BD2B-652A7601596C}"/>
    <cellStyle name="Normal 3 2 3 2 2" xfId="173" xr:uid="{B9D2DB3B-1BAB-495C-B23E-AA98979E8FB9}"/>
    <cellStyle name="Normal 3 2 3 2 2 2" xfId="225" xr:uid="{988ED572-D964-4D2E-AD91-82E1854FE3A5}"/>
    <cellStyle name="Normal 3 2 3 2 3" xfId="199" xr:uid="{7D06CD10-96B3-49CE-B405-140A0526983F}"/>
    <cellStyle name="Normal 3 2 3 3" xfId="160" xr:uid="{448F6B68-261F-4261-9951-343DA65E1909}"/>
    <cellStyle name="Normal 3 2 3 3 2" xfId="212" xr:uid="{262AFE6F-AF1E-42C5-A3A4-39B48DE6808B}"/>
    <cellStyle name="Normal 3 2 3 4" xfId="186" xr:uid="{871B2E71-40D5-489E-8DD5-7215477D6477}"/>
    <cellStyle name="Normal 3 2 4" xfId="145" xr:uid="{D4778714-251B-43C0-96E1-A5AF425281E6}"/>
    <cellStyle name="Normal 3 2 4 2" xfId="171" xr:uid="{B49414DC-C0EB-4AB9-A1AB-706A32BCC00F}"/>
    <cellStyle name="Normal 3 2 4 2 2" xfId="223" xr:uid="{39C17537-2994-4886-A85F-A6F2BD3B4F75}"/>
    <cellStyle name="Normal 3 2 4 3" xfId="197" xr:uid="{4DE385B3-ACFB-4568-B133-D6B50D8B9FE3}"/>
    <cellStyle name="Normal 3 2 5" xfId="158" xr:uid="{C46AC102-13D9-493E-99C0-537DEB09812D}"/>
    <cellStyle name="Normal 3 2 5 2" xfId="210" xr:uid="{8D1D4D00-9792-413C-99B8-EB9F25683EDA}"/>
    <cellStyle name="Normal 3 2 6" xfId="184" xr:uid="{6EB05217-62A5-47DB-8745-8AFDADE7E8B0}"/>
    <cellStyle name="Normal 3 3" xfId="116" xr:uid="{00000000-0005-0000-0000-000074000000}"/>
    <cellStyle name="Normal 3 3 2" xfId="148" xr:uid="{1979B46C-0296-448D-8E0A-3F26E2E8D413}"/>
    <cellStyle name="Normal 3 3 2 2" xfId="174" xr:uid="{ECD07061-10BC-4ED2-9572-040AC491B2E4}"/>
    <cellStyle name="Normal 3 3 2 2 2" xfId="226" xr:uid="{E8408686-705D-412D-98CB-4142D097E39B}"/>
    <cellStyle name="Normal 3 3 2 3" xfId="200" xr:uid="{E6A16531-FFE3-4E08-8312-A4284D797846}"/>
    <cellStyle name="Normal 3 3 3" xfId="161" xr:uid="{03DAD111-5BC8-4629-80F2-5C3FB861CD2D}"/>
    <cellStyle name="Normal 3 3 3 2" xfId="213" xr:uid="{9763D63D-C0CB-4A75-B626-63A7A6487EA9}"/>
    <cellStyle name="Normal 3 3 4" xfId="187" xr:uid="{FFEB8048-F50D-4C21-B080-D8E5A1F2D3B3}"/>
    <cellStyle name="Normal 3 4" xfId="117" xr:uid="{00000000-0005-0000-0000-000075000000}"/>
    <cellStyle name="Normal 3 4 2" xfId="149" xr:uid="{6203B8FC-3D62-4814-BFDF-6E41BC495D0D}"/>
    <cellStyle name="Normal 3 4 2 2" xfId="175" xr:uid="{D9B4009F-A596-44F3-994C-3F1D6EE20A40}"/>
    <cellStyle name="Normal 3 4 2 2 2" xfId="227" xr:uid="{3A5EE1AD-4C5C-4358-8F9B-F999D0E376F4}"/>
    <cellStyle name="Normal 3 4 2 3" xfId="201" xr:uid="{94F6A414-FC61-453D-9038-6D75B4DA92E3}"/>
    <cellStyle name="Normal 3 4 3" xfId="162" xr:uid="{8A1D2D20-B29C-4354-A91F-6DADC146ADBC}"/>
    <cellStyle name="Normal 3 4 3 2" xfId="214" xr:uid="{CD6D60D5-8E19-4ABB-8C7A-E58188611F83}"/>
    <cellStyle name="Normal 3 4 4" xfId="188" xr:uid="{5A8AAE05-4403-4EE0-A0EE-8AF9DE30487A}"/>
    <cellStyle name="Normal 3 5" xfId="144" xr:uid="{8212D6F5-003A-4B09-A6B3-77BE847FA5D8}"/>
    <cellStyle name="Normal 3 5 2" xfId="170" xr:uid="{5AD1F2EA-89B2-490A-A390-EB876788BB53}"/>
    <cellStyle name="Normal 3 5 2 2" xfId="222" xr:uid="{CD931745-968B-49C0-94EE-6130F9CB0950}"/>
    <cellStyle name="Normal 3 5 3" xfId="196" xr:uid="{54E990C1-6B84-4804-900E-F1BDBDDFCA71}"/>
    <cellStyle name="Normal 3 6" xfId="157" xr:uid="{B5304AF2-2A27-4884-9D37-ED61FDF99F34}"/>
    <cellStyle name="Normal 3 6 2" xfId="209" xr:uid="{876C1FA5-854F-4315-8BEA-6EDFEE6BEBCC}"/>
    <cellStyle name="Normal 3 7" xfId="183" xr:uid="{7F5D1CB4-907E-4F53-A7B6-C541D1E29184}"/>
    <cellStyle name="Normal 4" xfId="118" xr:uid="{00000000-0005-0000-0000-000076000000}"/>
    <cellStyle name="Normal 4 2" xfId="119" xr:uid="{00000000-0005-0000-0000-000077000000}"/>
    <cellStyle name="Normal 4 2 2" xfId="120" xr:uid="{00000000-0005-0000-0000-000078000000}"/>
    <cellStyle name="Normal 4 2 2 2" xfId="152" xr:uid="{514C1FFD-7017-45DD-920D-FF2FFE6E0874}"/>
    <cellStyle name="Normal 4 2 2 2 2" xfId="178" xr:uid="{EE3F691A-FCB9-471F-A91E-84E3A05FEB6B}"/>
    <cellStyle name="Normal 4 2 2 2 2 2" xfId="230" xr:uid="{CF4796F3-65B5-40A3-B419-207C7E847B34}"/>
    <cellStyle name="Normal 4 2 2 2 3" xfId="204" xr:uid="{7992FCA2-FBAD-483A-8284-207BCA0CDFE1}"/>
    <cellStyle name="Normal 4 2 2 3" xfId="165" xr:uid="{7890B470-29ED-4D56-89DA-564AA15104F6}"/>
    <cellStyle name="Normal 4 2 2 3 2" xfId="217" xr:uid="{031939B1-D71A-44C7-B238-DB4B654E9352}"/>
    <cellStyle name="Normal 4 2 2 4" xfId="191" xr:uid="{96ECDEAC-5161-40E7-B010-8124DD227C02}"/>
    <cellStyle name="Normal 4 2 3" xfId="121" xr:uid="{00000000-0005-0000-0000-000079000000}"/>
    <cellStyle name="Normal 4 2 3 2" xfId="153" xr:uid="{17DB99FC-246D-4A33-A147-BFC2E680D2F6}"/>
    <cellStyle name="Normal 4 2 3 2 2" xfId="179" xr:uid="{C7C467E8-2022-4E02-B73D-572591784D41}"/>
    <cellStyle name="Normal 4 2 3 2 2 2" xfId="231" xr:uid="{FFE54D07-8978-4B06-A4CD-E3B8F756B80F}"/>
    <cellStyle name="Normal 4 2 3 2 3" xfId="205" xr:uid="{3D38F23E-F364-4B7B-B9D0-269E5493ED17}"/>
    <cellStyle name="Normal 4 2 3 3" xfId="166" xr:uid="{84E68DE3-576D-472A-98C8-5963C6BE1604}"/>
    <cellStyle name="Normal 4 2 3 3 2" xfId="218" xr:uid="{655CCAE5-0482-4FDF-A9FE-1567414B06FD}"/>
    <cellStyle name="Normal 4 2 3 4" xfId="192" xr:uid="{8379E7AA-DDAC-4DF6-A12F-6685368C4F85}"/>
    <cellStyle name="Normal 4 2 4" xfId="151" xr:uid="{F45848E2-C9DF-41C8-B967-335AA2A3BAC6}"/>
    <cellStyle name="Normal 4 2 4 2" xfId="177" xr:uid="{26AD82BE-1C6B-458D-8EC2-BEFD5637295A}"/>
    <cellStyle name="Normal 4 2 4 2 2" xfId="229" xr:uid="{6250E87F-4165-4372-B8D8-DD93B0B7A5DB}"/>
    <cellStyle name="Normal 4 2 4 3" xfId="203" xr:uid="{8A8A81BC-B9D7-48B9-A975-30E945AEB6FD}"/>
    <cellStyle name="Normal 4 2 5" xfId="164" xr:uid="{CA47127C-AE0D-42AB-8030-E0F0D4D7D792}"/>
    <cellStyle name="Normal 4 2 5 2" xfId="216" xr:uid="{FFFF8CF7-5F10-4963-ABE0-ABCB61526DEA}"/>
    <cellStyle name="Normal 4 2 6" xfId="190" xr:uid="{CF2B6943-3EC2-4EC2-9CDA-5DF58BCDC0A6}"/>
    <cellStyle name="Normal 4 3" xfId="122" xr:uid="{00000000-0005-0000-0000-00007A000000}"/>
    <cellStyle name="Normal 4 3 2" xfId="154" xr:uid="{1D4DF553-33EA-42DF-AE41-2FA5F284CE67}"/>
    <cellStyle name="Normal 4 3 2 2" xfId="180" xr:uid="{04BADF2D-3997-4ED9-BB62-D03879B19FE7}"/>
    <cellStyle name="Normal 4 3 2 2 2" xfId="232" xr:uid="{6E279B87-A970-44A8-BBEB-018A3B48E09F}"/>
    <cellStyle name="Normal 4 3 2 3" xfId="206" xr:uid="{50C33701-546B-4F58-BBEA-A31EA1B4A2B1}"/>
    <cellStyle name="Normal 4 3 3" xfId="167" xr:uid="{DE8F4E35-ED76-4263-AD95-87392E3D24D7}"/>
    <cellStyle name="Normal 4 3 3 2" xfId="219" xr:uid="{35247E82-C17E-4593-8AB9-3EFFAB0B83A4}"/>
    <cellStyle name="Normal 4 3 4" xfId="193" xr:uid="{767ECECB-D428-4377-BBE3-F03D5091F571}"/>
    <cellStyle name="Normal 4 4" xfId="123" xr:uid="{00000000-0005-0000-0000-00007B000000}"/>
    <cellStyle name="Normal 4 4 2" xfId="155" xr:uid="{8BC77690-5209-477D-ACAA-BB64EB8B03F9}"/>
    <cellStyle name="Normal 4 4 2 2" xfId="181" xr:uid="{3359B765-860A-4DD3-B4D2-DB7F62D4E4CF}"/>
    <cellStyle name="Normal 4 4 2 2 2" xfId="233" xr:uid="{76AEA998-7219-4D97-A658-8B5B6B84F51F}"/>
    <cellStyle name="Normal 4 4 2 3" xfId="207" xr:uid="{57195928-CE9C-4A3E-824D-D0E5DD48FDF9}"/>
    <cellStyle name="Normal 4 4 3" xfId="168" xr:uid="{BFFC0295-57E4-4167-AFD0-B8CB4A420389}"/>
    <cellStyle name="Normal 4 4 3 2" xfId="220" xr:uid="{B607EB11-D3F8-4684-AE8F-8479FA3F5903}"/>
    <cellStyle name="Normal 4 4 4" xfId="194" xr:uid="{FA5C92B9-57A3-4D0B-8F23-438B7A4F9A55}"/>
    <cellStyle name="Normal 4 5" xfId="150" xr:uid="{981E53C1-252C-4CF4-A08F-8C5254D89590}"/>
    <cellStyle name="Normal 4 5 2" xfId="176" xr:uid="{635B66FE-7815-42B4-AF2F-1AB5A74552F3}"/>
    <cellStyle name="Normal 4 5 2 2" xfId="228" xr:uid="{A0F074C2-DAC3-4A79-A440-91DD3D651843}"/>
    <cellStyle name="Normal 4 5 3" xfId="202" xr:uid="{AD2E381F-721E-438B-90D3-3E2A0CABF4DC}"/>
    <cellStyle name="Normal 4 6" xfId="163" xr:uid="{CA3955D7-ECCC-4E86-93FA-8F36BFDBF6AE}"/>
    <cellStyle name="Normal 4 6 2" xfId="215" xr:uid="{660DCAF5-8F01-4644-B978-DBF503D7DD02}"/>
    <cellStyle name="Normal 4 7" xfId="189" xr:uid="{CE2C94DC-C1DC-4596-8019-726BD22ACAFE}"/>
    <cellStyle name="Normal 5" xfId="124" xr:uid="{00000000-0005-0000-0000-00007C000000}"/>
    <cellStyle name="Normal 6" xfId="125" xr:uid="{00000000-0005-0000-0000-00007D000000}"/>
    <cellStyle name="Normal 6 2" xfId="126" xr:uid="{00000000-0005-0000-0000-00007E000000}"/>
    <cellStyle name="Normal 7" xfId="127" xr:uid="{00000000-0005-0000-0000-00007F000000}"/>
    <cellStyle name="Normal 8" xfId="128" xr:uid="{00000000-0005-0000-0000-000080000000}"/>
    <cellStyle name="Normal 8 2" xfId="156" xr:uid="{4A50060E-9CDE-48BB-9DE1-75B4C0486328}"/>
    <cellStyle name="Normal 8 2 2" xfId="182" xr:uid="{88F0AA22-86F0-41F2-81B6-75C811F70DB3}"/>
    <cellStyle name="Normal 8 2 2 2" xfId="234" xr:uid="{104A838C-5B70-4625-90BB-50C8E14FA4B8}"/>
    <cellStyle name="Normal 8 2 3" xfId="208" xr:uid="{0664036A-9BFC-45E7-A9BD-98CDED4353FF}"/>
    <cellStyle name="Normal 8 3" xfId="169" xr:uid="{80CF8443-4027-4CF5-8D2B-1A3E86F985FB}"/>
    <cellStyle name="Normal 8 3 2" xfId="221" xr:uid="{1F444E70-CFF3-4E3C-923F-7C345AB05C67}"/>
    <cellStyle name="Normal 8 4" xfId="195" xr:uid="{BAFCA20A-A1D2-469F-A6F8-37C82677E70D}"/>
    <cellStyle name="Normal 9" xfId="237" xr:uid="{7B993624-9466-4039-AC79-760747DFA0EC}"/>
    <cellStyle name="Note" xfId="129" builtinId="10" customBuiltin="1"/>
    <cellStyle name="Note 2" xfId="130" xr:uid="{00000000-0005-0000-0000-000082000000}"/>
    <cellStyle name="Note 3" xfId="131" xr:uid="{00000000-0005-0000-0000-000083000000}"/>
    <cellStyle name="Output" xfId="132" builtinId="21" customBuiltin="1"/>
    <cellStyle name="Output 2" xfId="133" xr:uid="{00000000-0005-0000-0000-000085000000}"/>
    <cellStyle name="Output 3" xfId="134" xr:uid="{00000000-0005-0000-0000-000086000000}"/>
    <cellStyle name="Title" xfId="135" builtinId="15" customBuiltin="1"/>
    <cellStyle name="Title 2" xfId="136" xr:uid="{00000000-0005-0000-0000-000088000000}"/>
    <cellStyle name="Title 3" xfId="137" xr:uid="{00000000-0005-0000-0000-000089000000}"/>
    <cellStyle name="Total" xfId="138" builtinId="25" customBuiltin="1"/>
    <cellStyle name="Total 2" xfId="139" xr:uid="{00000000-0005-0000-0000-00008B000000}"/>
    <cellStyle name="Total 3" xfId="140" xr:uid="{00000000-0005-0000-0000-00008C000000}"/>
    <cellStyle name="Warning Text" xfId="141" builtinId="11" customBuiltin="1"/>
    <cellStyle name="Warning Text 2" xfId="142" xr:uid="{00000000-0005-0000-0000-00008E000000}"/>
    <cellStyle name="Warning Text 3" xfId="143" xr:uid="{00000000-0005-0000-0000-00008F000000}"/>
  </cellStyles>
  <dxfs count="141">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indexed="40"/>
        </patternFill>
      </fill>
    </dxf>
    <dxf>
      <fill>
        <patternFill>
          <bgColor indexed="13"/>
        </patternFill>
      </fill>
    </dxf>
    <dxf>
      <fill>
        <patternFill>
          <bgColor indexed="11"/>
        </patternFill>
      </fill>
    </dxf>
    <dxf>
      <fill>
        <patternFill>
          <bgColor indexed="40"/>
        </patternFill>
      </fill>
    </dxf>
    <dxf>
      <fill>
        <patternFill>
          <bgColor indexed="13"/>
        </patternFill>
      </fill>
    </dxf>
    <dxf>
      <fill>
        <patternFill>
          <bgColor indexed="11"/>
        </patternFill>
      </fill>
    </dxf>
    <dxf>
      <fill>
        <patternFill>
          <bgColor indexed="40"/>
        </patternFill>
      </fill>
    </dxf>
    <dxf>
      <fill>
        <patternFill>
          <bgColor indexed="13"/>
        </patternFill>
      </fill>
    </dxf>
    <dxf>
      <fill>
        <patternFill>
          <bgColor indexed="11"/>
        </patternFill>
      </fill>
    </dxf>
    <dxf>
      <fill>
        <patternFill>
          <bgColor indexed="40"/>
        </patternFill>
      </fill>
    </dxf>
    <dxf>
      <fill>
        <patternFill>
          <bgColor indexed="13"/>
        </patternFill>
      </fill>
    </dxf>
    <dxf>
      <fill>
        <patternFill>
          <bgColor indexed="11"/>
        </patternFill>
      </fill>
    </dxf>
    <dxf>
      <fill>
        <patternFill>
          <bgColor indexed="40"/>
        </patternFill>
      </fill>
    </dxf>
    <dxf>
      <fill>
        <patternFill>
          <bgColor indexed="13"/>
        </patternFill>
      </fill>
    </dxf>
    <dxf>
      <fill>
        <patternFill>
          <bgColor indexed="11"/>
        </patternFill>
      </fill>
    </dxf>
    <dxf>
      <fill>
        <patternFill>
          <bgColor indexed="40"/>
        </patternFill>
      </fill>
    </dxf>
    <dxf>
      <fill>
        <patternFill>
          <bgColor indexed="40"/>
        </patternFill>
      </fill>
    </dxf>
    <dxf>
      <fill>
        <patternFill>
          <bgColor indexed="13"/>
        </patternFill>
      </fill>
    </dxf>
    <dxf>
      <fill>
        <patternFill>
          <bgColor indexed="11"/>
        </patternFill>
      </fill>
    </dxf>
    <dxf>
      <fill>
        <patternFill>
          <bgColor indexed="4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patternFill>
      </fill>
    </dxf>
    <dxf>
      <font>
        <color rgb="FF9C0006"/>
      </font>
      <fill>
        <patternFill>
          <bgColor rgb="FFFFC7CE"/>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33"/>
        </patternFill>
      </fill>
    </dxf>
    <dxf>
      <fill>
        <patternFill>
          <bgColor indexed="33"/>
        </patternFill>
      </fill>
    </dxf>
    <dxf>
      <fill>
        <patternFill>
          <bgColor indexed="33"/>
        </patternFill>
      </fill>
    </dxf>
    <dxf>
      <fill>
        <patternFill>
          <bgColor indexed="33"/>
        </patternFill>
      </fill>
    </dxf>
    <dxf>
      <fill>
        <patternFill>
          <bgColor indexed="33"/>
        </patternFill>
      </fill>
    </dxf>
    <dxf>
      <fill>
        <patternFill>
          <bgColor indexed="33"/>
        </patternFill>
      </fill>
    </dxf>
    <dxf>
      <fill>
        <patternFill>
          <bgColor indexed="33"/>
        </patternFill>
      </fill>
    </dxf>
    <dxf>
      <fill>
        <patternFill>
          <bgColor indexed="33"/>
        </patternFill>
      </fill>
    </dxf>
    <dxf>
      <fill>
        <patternFill>
          <bgColor indexed="33"/>
        </patternFill>
      </fill>
    </dxf>
    <dxf>
      <fill>
        <patternFill>
          <bgColor indexed="33"/>
        </patternFill>
      </fill>
    </dxf>
    <dxf>
      <fill>
        <patternFill>
          <bgColor indexed="33"/>
        </patternFill>
      </fill>
    </dxf>
    <dxf>
      <font>
        <color auto="1"/>
      </font>
      <fill>
        <patternFill patternType="solid">
          <fgColor indexed="64"/>
          <bgColor rgb="FFFF0000"/>
        </patternFill>
      </fill>
    </dxf>
    <dxf>
      <fill>
        <patternFill>
          <bgColor indexed="33"/>
        </patternFill>
      </fill>
    </dxf>
    <dxf>
      <fill>
        <patternFill>
          <bgColor indexed="33"/>
        </patternFill>
      </fill>
    </dxf>
    <dxf>
      <fill>
        <patternFill>
          <bgColor indexed="33"/>
        </patternFill>
      </fill>
    </dxf>
    <dxf>
      <font>
        <color rgb="FF9C0006"/>
      </font>
      <fill>
        <patternFill patternType="solid">
          <fgColor indexed="64"/>
          <bgColor theme="3" tint="0.59999389629810485"/>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1"/>
        <name val="Calibri"/>
        <family val="2"/>
        <scheme val="minor"/>
      </font>
      <fill>
        <patternFill patternType="none">
          <bgColor auto="1"/>
        </patternFill>
      </fill>
      <alignment horizontal="left" textRotation="0" wrapText="0" indent="0" justifyLastLine="0" shrinkToFit="0" readingOrder="0"/>
    </dxf>
    <dxf>
      <font>
        <strike val="0"/>
        <outline val="0"/>
        <shadow val="0"/>
        <u val="none"/>
        <vertAlign val="baseline"/>
        <sz val="11"/>
        <name val="Calibri"/>
        <family val="2"/>
        <scheme val="minor"/>
      </font>
      <fill>
        <patternFill patternType="none">
          <bgColor auto="1"/>
        </patternFill>
      </fill>
      <alignment horizontal="left" textRotation="0" wrapText="0" indent="0" justifyLastLine="0" shrinkToFit="0" readingOrder="0"/>
    </dxf>
    <dxf>
      <fill>
        <patternFill patternType="none">
          <bgColor auto="1"/>
        </patternFill>
      </fill>
    </dxf>
    <dxf>
      <fill>
        <patternFill patternType="none">
          <bgColor auto="1"/>
        </patternFill>
      </fill>
    </dxf>
    <dxf>
      <fill>
        <patternFill patternType="none">
          <bgColor auto="1"/>
        </patternFill>
      </fill>
    </dxf>
    <dxf>
      <numFmt numFmtId="0" formatCode="General"/>
    </dxf>
    <dxf>
      <font>
        <b val="0"/>
        <i val="0"/>
        <strike val="0"/>
        <condense val="0"/>
        <extend val="0"/>
        <outline val="0"/>
        <shadow val="0"/>
        <u val="none"/>
        <vertAlign val="baseline"/>
        <sz val="10"/>
        <color theme="1"/>
        <name val="Verdana"/>
        <scheme val="none"/>
      </font>
      <fill>
        <patternFill patternType="solid">
          <fgColor theme="4" tint="0.59999389629810485"/>
          <bgColor theme="4" tint="0.59999389629810485"/>
        </patternFill>
      </fill>
      <alignment horizontal="center" vertical="bottom" textRotation="0" wrapText="0" indent="0" justifyLastLine="0" shrinkToFit="0" readingOrder="0"/>
      <border diagonalUp="0" diagonalDown="0">
        <left style="thin">
          <color theme="0"/>
        </left>
        <right style="thin">
          <color indexed="64"/>
        </right>
        <top style="thin">
          <color theme="0"/>
        </top>
        <bottom style="thin">
          <color theme="0"/>
        </bottom>
        <vertical/>
        <horizontal/>
      </border>
    </dxf>
    <dxf>
      <font>
        <b val="0"/>
        <i val="0"/>
        <strike val="0"/>
        <condense val="0"/>
        <extend val="0"/>
        <outline val="0"/>
        <shadow val="0"/>
        <u val="none"/>
        <vertAlign val="baseline"/>
        <sz val="10"/>
        <color theme="1"/>
        <name val="Verdana"/>
        <scheme val="none"/>
      </font>
      <fill>
        <patternFill patternType="solid">
          <fgColor theme="4" tint="0.59999389629810485"/>
          <bgColor theme="4" tint="0.59999389629810485"/>
        </patternFill>
      </fill>
      <alignment horizontal="center" vertical="bottom" textRotation="0" wrapText="0" indent="0" justifyLastLine="0" shrinkToFit="0" readingOrder="0"/>
      <border diagonalUp="0" diagonalDown="0">
        <left style="thin">
          <color theme="0"/>
        </left>
        <right style="thin">
          <color indexed="64"/>
        </right>
        <top style="thin">
          <color theme="0"/>
        </top>
        <bottom style="thin">
          <color theme="0"/>
        </bottom>
        <vertical/>
        <horizontal/>
      </border>
    </dxf>
    <dxf>
      <font>
        <b val="0"/>
        <i val="0"/>
        <strike val="0"/>
        <condense val="0"/>
        <extend val="0"/>
        <outline val="0"/>
        <shadow val="0"/>
        <u val="none"/>
        <vertAlign val="baseline"/>
        <sz val="10"/>
        <color theme="1"/>
        <name val="Verdana"/>
        <scheme val="none"/>
      </font>
      <fill>
        <patternFill patternType="solid">
          <fgColor theme="4" tint="0.59999389629810485"/>
          <bgColor theme="4" tint="0.59999389629810485"/>
        </patternFill>
      </fill>
      <border diagonalUp="0" diagonalDown="0">
        <left style="thin">
          <color theme="0"/>
        </left>
        <right style="thin">
          <color indexed="64"/>
        </right>
        <top style="thin">
          <color theme="0"/>
        </top>
        <bottom style="thin">
          <color theme="0"/>
        </bottom>
        <vertical/>
        <horizontal/>
      </border>
    </dxf>
    <dxf>
      <font>
        <b val="0"/>
        <i val="0"/>
        <strike val="0"/>
        <condense val="0"/>
        <extend val="0"/>
        <outline val="0"/>
        <shadow val="0"/>
        <u val="none"/>
        <vertAlign val="baseline"/>
        <sz val="10"/>
        <color theme="1"/>
        <name val="Verdana"/>
        <scheme val="none"/>
      </font>
      <fill>
        <patternFill patternType="solid">
          <fgColor theme="4" tint="0.59999389629810485"/>
          <bgColor theme="4" tint="0.59999389629810485"/>
        </patternFill>
      </fill>
      <border diagonalUp="0" diagonalDown="0">
        <left style="thin">
          <color theme="0"/>
        </left>
        <right style="thin">
          <color indexed="64"/>
        </right>
        <top style="thin">
          <color theme="0"/>
        </top>
        <bottom style="thin">
          <color theme="0"/>
        </bottom>
        <vertical/>
        <horizontal/>
      </border>
    </dxf>
    <dxf>
      <font>
        <b val="0"/>
        <i val="0"/>
        <strike val="0"/>
        <condense val="0"/>
        <extend val="0"/>
        <outline val="0"/>
        <shadow val="0"/>
        <u val="none"/>
        <vertAlign val="baseline"/>
        <sz val="10"/>
        <color theme="1"/>
        <name val="Verdana"/>
        <scheme val="none"/>
      </font>
      <fill>
        <patternFill patternType="solid">
          <fgColor theme="4" tint="0.59999389629810485"/>
          <bgColor theme="4" tint="0.59999389629810485"/>
        </patternFill>
      </fill>
      <border diagonalUp="0" diagonalDown="0">
        <left/>
        <right style="thin">
          <color indexed="64"/>
        </right>
        <top style="thin">
          <color theme="0"/>
        </top>
        <bottom style="thin">
          <color theme="0"/>
        </bottom>
        <vertical/>
        <horizontal/>
      </border>
    </dxf>
    <dxf>
      <border outline="0">
        <bottom style="thick">
          <color theme="0"/>
        </bottom>
      </border>
    </dxf>
    <dxf>
      <font>
        <b/>
        <i val="0"/>
        <strike val="0"/>
        <condense val="0"/>
        <extend val="0"/>
        <outline val="0"/>
        <shadow val="0"/>
        <u val="none"/>
        <vertAlign val="baseline"/>
        <sz val="10"/>
        <color theme="0"/>
        <name val="Arial"/>
        <scheme val="none"/>
      </font>
      <fill>
        <patternFill patternType="solid">
          <fgColor theme="4"/>
          <bgColor theme="4"/>
        </patternFill>
      </fill>
      <border diagonalUp="0" diagonalDown="0" outline="0">
        <left style="thin">
          <color theme="0"/>
        </left>
        <right style="thin">
          <color theme="0"/>
        </right>
        <top/>
        <bottom/>
      </border>
    </dxf>
    <dxf>
      <font>
        <b val="0"/>
        <i val="0"/>
        <strike val="0"/>
        <condense val="0"/>
        <extend val="0"/>
        <outline val="0"/>
        <shadow val="0"/>
        <u val="none"/>
        <vertAlign val="baseline"/>
        <sz val="10"/>
        <color theme="1"/>
        <name val="Verdana"/>
        <scheme val="none"/>
      </font>
      <numFmt numFmtId="0" formatCode="General"/>
      <fill>
        <patternFill patternType="solid">
          <fgColor theme="4" tint="0.59999389629810485"/>
          <bgColor theme="4" tint="0.59999389629810485"/>
        </patternFill>
      </fill>
      <alignment horizontal="center" vertical="bottom" textRotation="0" wrapText="0" indent="0" justifyLastLine="0" shrinkToFit="0" readingOrder="0"/>
      <border diagonalUp="0" diagonalDown="0">
        <left style="thin">
          <color theme="0"/>
        </left>
        <right style="thin">
          <color indexed="64"/>
        </right>
        <top style="thin">
          <color theme="0"/>
        </top>
        <bottom style="thin">
          <color theme="0"/>
        </bottom>
      </border>
    </dxf>
    <dxf>
      <font>
        <b val="0"/>
        <i val="0"/>
        <strike val="0"/>
        <condense val="0"/>
        <extend val="0"/>
        <outline val="0"/>
        <shadow val="0"/>
        <u val="none"/>
        <vertAlign val="baseline"/>
        <sz val="10"/>
        <color theme="1"/>
        <name val="Verdana"/>
        <scheme val="none"/>
      </font>
      <fill>
        <patternFill patternType="solid">
          <fgColor theme="4" tint="0.59999389629810485"/>
          <bgColor theme="4" tint="0.59999389629810485"/>
        </patternFill>
      </fill>
      <alignment horizontal="center" vertical="bottom" textRotation="0" wrapText="0" indent="0" justifyLastLine="0" shrinkToFit="0" readingOrder="0"/>
      <border diagonalUp="0" diagonalDown="0">
        <left style="thin">
          <color theme="0"/>
        </left>
        <right style="thin">
          <color indexed="64"/>
        </right>
        <top style="thin">
          <color theme="0"/>
        </top>
        <bottom style="thin">
          <color theme="0"/>
        </bottom>
        <vertical/>
        <horizontal/>
      </border>
    </dxf>
    <dxf>
      <font>
        <b val="0"/>
        <i val="0"/>
        <strike val="0"/>
        <condense val="0"/>
        <extend val="0"/>
        <outline val="0"/>
        <shadow val="0"/>
        <u val="none"/>
        <vertAlign val="baseline"/>
        <sz val="10"/>
        <color theme="1"/>
        <name val="Verdana"/>
        <scheme val="none"/>
      </font>
      <fill>
        <patternFill patternType="solid">
          <fgColor theme="4" tint="0.59999389629810485"/>
          <bgColor theme="4" tint="0.59999389629810485"/>
        </patternFill>
      </fill>
      <alignment horizontal="center" vertical="bottom" textRotation="0" wrapText="0" indent="0" justifyLastLine="0" shrinkToFit="0" readingOrder="0"/>
      <border diagonalUp="0" diagonalDown="0">
        <left style="thin">
          <color theme="0"/>
        </left>
        <right style="thin">
          <color indexed="64"/>
        </right>
        <top style="thin">
          <color theme="0"/>
        </top>
        <bottom style="thin">
          <color theme="0"/>
        </bottom>
        <vertical/>
        <horizontal/>
      </border>
    </dxf>
    <dxf>
      <font>
        <b val="0"/>
        <i val="0"/>
        <strike val="0"/>
        <condense val="0"/>
        <extend val="0"/>
        <outline val="0"/>
        <shadow val="0"/>
        <u val="none"/>
        <vertAlign val="baseline"/>
        <sz val="10"/>
        <color theme="1"/>
        <name val="Verdana"/>
        <scheme val="none"/>
      </font>
      <fill>
        <patternFill patternType="solid">
          <fgColor theme="4" tint="0.59999389629810485"/>
          <bgColor theme="4" tint="0.59999389629810485"/>
        </patternFill>
      </fill>
      <alignment horizontal="center" vertical="bottom" textRotation="0" wrapText="0" indent="0" justifyLastLine="0" shrinkToFit="0" readingOrder="0"/>
      <border diagonalUp="0" diagonalDown="0">
        <left style="thin">
          <color theme="0"/>
        </left>
        <right style="thin">
          <color indexed="64"/>
        </right>
        <top style="thin">
          <color theme="0"/>
        </top>
        <bottom style="thin">
          <color theme="0"/>
        </bottom>
        <vertical/>
        <horizontal/>
      </border>
    </dxf>
    <dxf>
      <font>
        <b val="0"/>
        <i val="0"/>
        <strike val="0"/>
        <condense val="0"/>
        <extend val="0"/>
        <outline val="0"/>
        <shadow val="0"/>
        <u val="none"/>
        <vertAlign val="baseline"/>
        <sz val="10"/>
        <color theme="1"/>
        <name val="Verdana"/>
        <scheme val="none"/>
      </font>
      <fill>
        <patternFill patternType="solid">
          <fgColor theme="4" tint="0.59999389629810485"/>
          <bgColor theme="4" tint="0.59999389629810485"/>
        </patternFill>
      </fill>
      <alignment horizontal="center" vertical="bottom" textRotation="0" wrapText="0" indent="0" justifyLastLine="0" shrinkToFit="0" readingOrder="0"/>
      <border diagonalUp="0" diagonalDown="0">
        <left style="thin">
          <color theme="0"/>
        </left>
        <right style="thin">
          <color indexed="64"/>
        </right>
        <top style="thin">
          <color theme="0"/>
        </top>
        <bottom style="thin">
          <color theme="0"/>
        </bottom>
        <vertical/>
        <horizontal/>
      </border>
    </dxf>
    <dxf>
      <font>
        <b val="0"/>
        <i val="0"/>
        <strike val="0"/>
        <condense val="0"/>
        <extend val="0"/>
        <outline val="0"/>
        <shadow val="0"/>
        <u val="none"/>
        <vertAlign val="baseline"/>
        <sz val="10"/>
        <color theme="1"/>
        <name val="Verdana"/>
        <scheme val="none"/>
      </font>
      <fill>
        <patternFill patternType="solid">
          <fgColor theme="4" tint="0.59999389629810485"/>
          <bgColor theme="4" tint="0.59999389629810485"/>
        </patternFill>
      </fill>
      <alignment horizontal="center" vertical="bottom" textRotation="0" wrapText="0" indent="0" justifyLastLine="0" shrinkToFit="0" readingOrder="0"/>
      <border diagonalUp="0" diagonalDown="0">
        <left style="thin">
          <color theme="0"/>
        </left>
        <right style="thin">
          <color indexed="64"/>
        </right>
        <top style="thin">
          <color theme="0"/>
        </top>
        <bottom style="thin">
          <color theme="0"/>
        </bottom>
        <vertical/>
        <horizontal/>
      </border>
    </dxf>
    <dxf>
      <font>
        <b val="0"/>
        <i val="0"/>
        <strike val="0"/>
        <condense val="0"/>
        <extend val="0"/>
        <outline val="0"/>
        <shadow val="0"/>
        <u val="none"/>
        <vertAlign val="baseline"/>
        <sz val="10"/>
        <color theme="1"/>
        <name val="Verdana"/>
        <scheme val="none"/>
      </font>
      <fill>
        <patternFill patternType="solid">
          <fgColor theme="4" tint="0.59999389629810485"/>
          <bgColor theme="4" tint="0.59999389629810485"/>
        </patternFill>
      </fill>
      <border diagonalUp="0" diagonalDown="0">
        <left style="thin">
          <color theme="0"/>
        </left>
        <right style="thin">
          <color indexed="64"/>
        </right>
        <top style="thin">
          <color theme="0"/>
        </top>
        <bottom style="thin">
          <color theme="0"/>
        </bottom>
        <vertical/>
        <horizontal/>
      </border>
    </dxf>
    <dxf>
      <font>
        <b val="0"/>
        <i val="0"/>
        <strike val="0"/>
        <condense val="0"/>
        <extend val="0"/>
        <outline val="0"/>
        <shadow val="0"/>
        <u val="none"/>
        <vertAlign val="baseline"/>
        <sz val="10"/>
        <color theme="1"/>
        <name val="Verdana"/>
        <scheme val="none"/>
      </font>
      <fill>
        <patternFill patternType="solid">
          <fgColor theme="4" tint="0.59999389629810485"/>
          <bgColor theme="4" tint="0.59999389629810485"/>
        </patternFill>
      </fill>
      <border diagonalUp="0" diagonalDown="0">
        <left style="thin">
          <color theme="0"/>
        </left>
        <right style="thin">
          <color indexed="64"/>
        </right>
        <top style="thin">
          <color theme="0"/>
        </top>
        <bottom style="thin">
          <color theme="0"/>
        </bottom>
        <vertical/>
        <horizontal/>
      </border>
    </dxf>
    <dxf>
      <font>
        <b val="0"/>
        <i val="0"/>
        <strike val="0"/>
        <condense val="0"/>
        <extend val="0"/>
        <outline val="0"/>
        <shadow val="0"/>
        <u val="none"/>
        <vertAlign val="baseline"/>
        <sz val="10"/>
        <color theme="1"/>
        <name val="Verdana"/>
        <scheme val="none"/>
      </font>
      <fill>
        <patternFill patternType="solid">
          <fgColor theme="4" tint="0.59999389629810485"/>
          <bgColor theme="4" tint="0.59999389629810485"/>
        </patternFill>
      </fill>
      <border diagonalUp="0" diagonalDown="0">
        <left/>
        <right style="thin">
          <color indexed="64"/>
        </right>
        <top style="thin">
          <color theme="0"/>
        </top>
        <bottom style="thin">
          <color theme="0"/>
        </bottom>
        <vertical/>
        <horizontal/>
      </border>
    </dxf>
    <dxf>
      <font>
        <b val="0"/>
        <i val="0"/>
        <strike val="0"/>
        <condense val="0"/>
        <extend val="0"/>
        <outline val="0"/>
        <shadow val="0"/>
        <u val="none"/>
        <vertAlign val="baseline"/>
        <sz val="10"/>
        <color theme="1"/>
        <name val="Verdana"/>
        <scheme val="none"/>
      </font>
      <fill>
        <patternFill patternType="solid">
          <fgColor theme="4" tint="0.59999389629810485"/>
          <bgColor theme="4" tint="0.59999389629810485"/>
        </patternFill>
      </fill>
      <alignment horizontal="center" vertical="bottom" textRotation="0" wrapText="0" indent="0" justifyLastLine="0" shrinkToFit="0" readingOrder="0"/>
    </dxf>
    <dxf>
      <numFmt numFmtId="30" formatCode="@"/>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alignment horizontal="left" vertical="bottom" textRotation="0" wrapText="0" indent="0" justifyLastLine="0" shrinkToFit="0" readingOrder="0"/>
    </dxf>
    <dxf>
      <font>
        <strike val="0"/>
        <outline val="0"/>
        <shadow val="0"/>
        <u val="none"/>
        <vertAlign val="baseline"/>
        <sz val="10"/>
        <name val="Calibri"/>
        <family val="2"/>
        <scheme val="minor"/>
      </font>
      <numFmt numFmtId="0" formatCode="General"/>
      <alignment horizontal="left" vertical="bottom" textRotation="0" wrapText="0" indent="0" justifyLastLine="0" shrinkToFit="0" readingOrder="0"/>
    </dxf>
    <dxf>
      <font>
        <strike val="0"/>
        <outline val="0"/>
        <shadow val="0"/>
        <u val="none"/>
        <vertAlign val="baseline"/>
        <sz val="10"/>
        <name val="Calibri"/>
        <family val="2"/>
        <scheme val="minor"/>
      </font>
      <numFmt numFmtId="30" formatCode="@"/>
      <alignment horizontal="center" vertical="bottom" textRotation="0" wrapText="0" indent="0" justifyLastLine="0" shrinkToFit="0" readingOrder="0"/>
    </dxf>
    <dxf>
      <font>
        <strike val="0"/>
        <outline val="0"/>
        <shadow val="0"/>
        <u val="none"/>
        <vertAlign val="baseline"/>
        <sz val="10"/>
        <name val="Calibri"/>
        <family val="2"/>
        <scheme val="minor"/>
      </font>
      <numFmt numFmtId="19" formatCode="m/d/yyyy"/>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10"/>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0"/>
        <name val="Calibri"/>
        <family val="2"/>
        <scheme val="minor"/>
      </font>
      <numFmt numFmtId="30" formatCode="@"/>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0"/>
        <name val="Calibri"/>
        <family val="2"/>
        <scheme val="minor"/>
      </font>
      <numFmt numFmtId="30" formatCode="@"/>
      <alignment horizontal="center" vertical="bottom" textRotation="0" wrapText="0" indent="0" justifyLastLine="0" shrinkToFit="0" readingOrder="0"/>
    </dxf>
    <dxf>
      <font>
        <strike val="0"/>
        <outline val="0"/>
        <shadow val="0"/>
        <u val="none"/>
        <vertAlign val="baseline"/>
        <sz val="10"/>
        <name val="Calibri"/>
        <family val="2"/>
        <scheme val="minor"/>
      </font>
      <numFmt numFmtId="30" formatCode="@"/>
      <alignment horizontal="center" vertical="bottom" textRotation="0" wrapText="0" indent="0" justifyLastLine="0" shrinkToFit="0" readingOrder="0"/>
    </dxf>
    <dxf>
      <font>
        <strike val="0"/>
        <outline val="0"/>
        <shadow val="0"/>
        <u val="none"/>
        <vertAlign val="baseline"/>
        <sz val="10"/>
        <name val="Calibri"/>
        <family val="2"/>
        <scheme val="minor"/>
      </font>
      <numFmt numFmtId="30" formatCode="@"/>
      <alignment horizontal="center" vertical="bottom" textRotation="0" wrapText="0" indent="0" justifyLastLine="0" shrinkToFit="0" readingOrder="0"/>
    </dxf>
    <dxf>
      <font>
        <strike val="0"/>
        <outline val="0"/>
        <shadow val="0"/>
        <u val="none"/>
        <vertAlign val="baseline"/>
        <sz val="10"/>
        <name val="Calibri"/>
        <family val="2"/>
        <scheme val="minor"/>
      </font>
      <numFmt numFmtId="30" formatCode="@"/>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0"/>
        <name val="Calibri"/>
        <family val="2"/>
        <scheme val="minor"/>
      </font>
      <numFmt numFmtId="30" formatCode="@"/>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0"/>
        <name val="Calibri"/>
        <family val="2"/>
        <scheme val="minor"/>
      </font>
      <numFmt numFmtId="30" formatCode="@"/>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0"/>
        <name val="Calibri"/>
        <family val="2"/>
        <scheme val="minor"/>
      </font>
      <numFmt numFmtId="30" formatCode="@"/>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0"/>
        <name val="Calibri"/>
        <family val="2"/>
        <scheme val="minor"/>
      </font>
      <numFmt numFmtId="30" formatCode="@"/>
      <fill>
        <patternFill patternType="none">
          <fgColor indexed="64"/>
          <bgColor indexed="65"/>
        </patternFill>
      </fill>
      <border diagonalUp="0" diagonalDown="0" outline="0">
        <left/>
        <right style="thin">
          <color indexed="64"/>
        </right>
        <top/>
        <bottom/>
      </border>
    </dxf>
    <dxf>
      <font>
        <strike val="0"/>
        <outline val="0"/>
        <shadow val="0"/>
        <u val="none"/>
        <vertAlign val="baseline"/>
        <sz val="10"/>
        <name val="Calibri"/>
        <family val="2"/>
        <scheme val="minor"/>
      </font>
      <numFmt numFmtId="30" formatCode="@"/>
      <border diagonalUp="0" diagonalDown="0" outline="0">
        <left/>
        <right style="thin">
          <color indexed="64"/>
        </right>
        <top/>
        <bottom/>
      </border>
    </dxf>
    <dxf>
      <font>
        <strike val="0"/>
        <outline val="0"/>
        <shadow val="0"/>
        <u val="none"/>
        <vertAlign val="baseline"/>
        <sz val="10"/>
        <name val="Calibri"/>
        <family val="2"/>
        <scheme val="minor"/>
      </font>
      <numFmt numFmtId="30" formatCode="@"/>
      <border diagonalUp="0" diagonalDown="0" outline="0">
        <left/>
        <right style="thin">
          <color indexed="64"/>
        </right>
        <top/>
        <bottom/>
      </border>
    </dxf>
    <dxf>
      <font>
        <strike val="0"/>
        <outline val="0"/>
        <shadow val="0"/>
        <u val="none"/>
        <vertAlign val="baseline"/>
        <sz val="10"/>
        <name val="Calibri"/>
        <family val="2"/>
        <scheme val="minor"/>
      </font>
      <numFmt numFmtId="30" formatCode="@"/>
      <fill>
        <patternFill patternType="none">
          <fgColor indexed="64"/>
          <bgColor indexed="65"/>
        </patternFill>
      </fill>
      <border diagonalUp="0" diagonalDown="0" outline="0">
        <left/>
        <right style="thin">
          <color indexed="64"/>
        </right>
        <top/>
        <bottom/>
      </border>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alignment horizontal="center" vertical="bottom" textRotation="0" wrapText="0" indent="0" justifyLastLine="0" shrinkToFit="0" readingOrder="0"/>
    </dxf>
    <dxf>
      <numFmt numFmtId="0" formatCode="General"/>
    </dxf>
    <dxf>
      <numFmt numFmtId="30" formatCode="@"/>
    </dxf>
    <dxf>
      <numFmt numFmtId="19" formatCode="m/d/yyyy"/>
      <fill>
        <patternFill patternType="none">
          <fgColor indexed="64"/>
          <bgColor indexed="65"/>
        </patternFill>
      </fill>
    </dxf>
    <dxf>
      <numFmt numFmtId="0" formatCode="General"/>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numFmt numFmtId="30" formatCode="@"/>
      <fill>
        <patternFill patternType="none">
          <fgColor indexed="64"/>
          <bgColor indexed="65"/>
        </patternFill>
      </fill>
      <alignment horizontal="center" vertical="bottom" textRotation="0" wrapText="0" indent="0" justifyLastLine="0" shrinkToFit="0" readingOrder="0"/>
    </dxf>
    <dxf>
      <numFmt numFmtId="30" formatCode="@"/>
      <fill>
        <patternFill patternType="none">
          <fgColor indexed="64"/>
          <bgColor indexed="65"/>
        </patternFill>
      </fill>
      <alignment horizontal="center" vertical="bottom" textRotation="0" wrapText="0" indent="0" justifyLastLine="0" shrinkToFit="0" readingOrder="0"/>
    </dxf>
    <dxf>
      <numFmt numFmtId="30" formatCode="@"/>
      <fill>
        <patternFill patternType="none">
          <fgColor indexed="64"/>
          <bgColor indexed="65"/>
        </patternFill>
      </fill>
    </dxf>
    <dxf>
      <numFmt numFmtId="30" formatCode="@"/>
      <border diagonalUp="0" diagonalDown="0" outline="0">
        <left/>
        <right style="thin">
          <color indexed="64"/>
        </right>
        <top/>
        <bottom/>
      </border>
    </dxf>
    <dxf>
      <border diagonalUp="0" diagonalDown="0" outline="0">
        <left/>
        <right style="thin">
          <color indexed="64"/>
        </right>
        <top/>
        <bottom/>
      </border>
    </dxf>
    <dxf>
      <numFmt numFmtId="30" formatCode="@"/>
      <alignment horizontal="left" vertical="bottom" textRotation="0" wrapText="0" indent="0" justifyLastLine="0" shrinkToFit="0" readingOrder="0"/>
      <border diagonalUp="0" diagonalDown="0" outline="0">
        <left/>
        <right style="thin">
          <color indexed="64"/>
        </right>
        <top/>
        <bottom/>
      </border>
    </dxf>
    <dxf>
      <fill>
        <patternFill patternType="none">
          <bgColor indexed="65"/>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58</xdr:row>
      <xdr:rowOff>0</xdr:rowOff>
    </xdr:from>
    <xdr:to>
      <xdr:col>1</xdr:col>
      <xdr:colOff>152400</xdr:colOff>
      <xdr:row>58</xdr:row>
      <xdr:rowOff>152400</xdr:rowOff>
    </xdr:to>
    <xdr:pic>
      <xdr:nvPicPr>
        <xdr:cNvPr id="2" name="Picture 1" descr="white_check_mark">
          <a:extLst>
            <a:ext uri="{FF2B5EF4-FFF2-40B4-BE49-F238E27FC236}">
              <a16:creationId xmlns:a16="http://schemas.microsoft.com/office/drawing/2014/main" id="{0A8E31B7-91EF-7EFB-F38F-CA07C8837D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12915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161925</xdr:colOff>
      <xdr:row>58</xdr:row>
      <xdr:rowOff>0</xdr:rowOff>
    </xdr:from>
    <xdr:to>
      <xdr:col>1</xdr:col>
      <xdr:colOff>314325</xdr:colOff>
      <xdr:row>58</xdr:row>
      <xdr:rowOff>152400</xdr:rowOff>
    </xdr:to>
    <xdr:pic>
      <xdr:nvPicPr>
        <xdr:cNvPr id="3" name="Picture 2" descr="eyes">
          <a:extLst>
            <a:ext uri="{FF2B5EF4-FFF2-40B4-BE49-F238E27FC236}">
              <a16:creationId xmlns:a16="http://schemas.microsoft.com/office/drawing/2014/main" id="{3CC9C7C6-80E1-83A8-EB0E-51B3E873A2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7250" y="12915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323850</xdr:colOff>
      <xdr:row>58</xdr:row>
      <xdr:rowOff>0</xdr:rowOff>
    </xdr:from>
    <xdr:to>
      <xdr:col>1</xdr:col>
      <xdr:colOff>476250</xdr:colOff>
      <xdr:row>58</xdr:row>
      <xdr:rowOff>152400</xdr:rowOff>
    </xdr:to>
    <xdr:pic>
      <xdr:nvPicPr>
        <xdr:cNvPr id="4" name="Picture 3" descr="raised_hands">
          <a:extLst>
            <a:ext uri="{FF2B5EF4-FFF2-40B4-BE49-F238E27FC236}">
              <a16:creationId xmlns:a16="http://schemas.microsoft.com/office/drawing/2014/main" id="{E72D85F5-6DD4-CAEC-6323-994EFCF6877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19175" y="12915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le16" displayName="Table16" ref="A2:Q1658" totalsRowShown="0" headerRowDxfId="140" headerRowCellStyle="Normal 6">
  <autoFilter ref="A2:Q1658" xr:uid="{00000000-0009-0000-0100-000005000000}"/>
  <sortState xmlns:xlrd2="http://schemas.microsoft.com/office/spreadsheetml/2017/richdata2" ref="A3:Q1658">
    <sortCondition ref="B2:B1658"/>
  </sortState>
  <tableColumns count="17">
    <tableColumn id="1" xr3:uid="{00000000-0010-0000-0100-000001000000}" name="Positions" dataDxfId="139"/>
    <tableColumn id="2" xr3:uid="{00000000-0010-0000-0100-000002000000}" name="Last" dataDxfId="138"/>
    <tableColumn id="3" xr3:uid="{00000000-0010-0000-0100-000003000000}" name="TM" dataDxfId="137"/>
    <tableColumn id="4" xr3:uid="{00000000-0010-0000-0100-000004000000}" name="PosiDDT $ $ $ions2" dataDxfId="136" dataCellStyle="Normal 5"/>
    <tableColumn id="5" xr3:uid="{00000000-0010-0000-0100-000005000000}" name="Def-Primary" dataDxfId="135" dataCellStyle="Normal 5"/>
    <tableColumn id="6" xr3:uid="{00000000-0010-0000-0100-000006000000}" name="Def-Secondary" dataDxfId="134" dataCellStyle="Normal 5"/>
    <tableColumn id="7" xr3:uid="{00000000-0010-0000-0100-000007000000}" name="PassRush" dataDxfId="133" dataCellStyle="Normal 5"/>
    <tableColumn id="8" xr3:uid="{00000000-0010-0000-0100-000008000000}" name="PassRush*" dataDxfId="132" dataCellStyle="Normal 5"/>
    <tableColumn id="9" xr3:uid="{00000000-0010-0000-0100-000009000000}" name="RunBlock-Primary" dataDxfId="131"/>
    <tableColumn id="10" xr3:uid="{00000000-0010-0000-0100-00000A000000}" name="RunBlock-Secondary" dataDxfId="130"/>
    <tableColumn id="11" xr3:uid="{00000000-0010-0000-0100-00000B000000}" name="PassBlock" dataDxfId="129"/>
    <tableColumn id="14" xr3:uid="{14EA5783-0B68-4F8E-91F2-416EF15E019F}" name="YAC" dataDxfId="128" dataCellStyle="Normal 5"/>
    <tableColumn id="12" xr3:uid="{00000000-0010-0000-0100-00000C000000}" name="Team" dataDxfId="127" dataCellStyle="Normal 8">
      <calculatedColumnFormula>VLOOKUP(TRIM(B3),'Team Rosters'!$B$1:$N$3773,2,FALSE)</calculatedColumnFormula>
    </tableColumn>
    <tableColumn id="13" xr3:uid="{FB6B22EF-90C7-40EA-BAE4-A07C23E79F9F}" name="Bithday" dataDxfId="126" dataCellStyle="Normal 6">
      <calculatedColumnFormula>VLOOKUP(TRIM(B3),BirthdateDraft!$A$1:$M$7842,2,FALSE)</calculatedColumnFormula>
    </tableColumn>
    <tableColumn id="16" xr3:uid="{C63BD226-4187-49A4-BAA0-1AD43F2BCEE3}" name="Column2" dataDxfId="125">
      <calculatedColumnFormula>VLOOKUP(TRIM(B3),BirthdateDraft!$A$1:$M$7842,3,FALSE)</calculatedColumnFormula>
    </tableColumn>
    <tableColumn id="15" xr3:uid="{B941BE9F-7BA0-446D-8344-7423EB293CA7}" name="Column1" dataCellStyle="Normal 5"/>
    <tableColumn id="17" xr3:uid="{4A8C96ED-C667-472C-B84F-CD7E5E2C8090}" name="Column12" dataDxfId="124" dataCellStyle="Normal 5">
      <calculatedColumnFormula>VLOOKUP(Table16[[#This Row],[Last]],'2025Cuts'!$B$4:$B$77,1,FALSE)</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2D5FD40-CC45-4467-862D-E9EBAD749643}" name="Table2" displayName="Table2" ref="A1:P372" totalsRowShown="0" headerRowDxfId="123" dataDxfId="122" headerRowCellStyle="Normal 6 2">
  <autoFilter ref="A1:P372" xr:uid="{E2D5FD40-CC45-4467-862D-E9EBAD749643}"/>
  <sortState xmlns:xlrd2="http://schemas.microsoft.com/office/spreadsheetml/2017/richdata2" ref="A2:P372">
    <sortCondition descending="1" ref="N1:N372"/>
  </sortState>
  <tableColumns count="16">
    <tableColumn id="1" xr3:uid="{ECBC5DFE-39AA-40CA-9662-93D2B4409A5E}" name="Positions" dataDxfId="121" dataCellStyle="Normal 5"/>
    <tableColumn id="2" xr3:uid="{9DE93812-1215-4F29-99AE-39BE7AFF66F8}" name="Last" dataDxfId="120"/>
    <tableColumn id="3" xr3:uid="{9DF5599B-DC54-4A09-953C-3164B5564F33}" name="TM" dataDxfId="119"/>
    <tableColumn id="4" xr3:uid="{34E4E490-957E-49E5-B679-20E9CCF101AF}" name="PosiDT $ $ $ions2" dataDxfId="118" dataCellStyle="Normal 5"/>
    <tableColumn id="5" xr3:uid="{8D7B6793-81E6-4AED-BF31-A57F7D2A951E}" name="Def-Primary" dataDxfId="117" dataCellStyle="Normal 5"/>
    <tableColumn id="6" xr3:uid="{155FED53-9A7E-427A-913C-7B211337D79E}" name="Def-Secondary" dataDxfId="116" dataCellStyle="Normal 5"/>
    <tableColumn id="7" xr3:uid="{1752B0E7-AD8F-4D93-9093-93DAE6E11C78}" name="PassRush" dataDxfId="115" dataCellStyle="Normal 5"/>
    <tableColumn id="8" xr3:uid="{CFFE5C05-1434-446B-BD23-0EDE15C1DB6E}" name="PassRush*" dataDxfId="114" dataCellStyle="Normal 5"/>
    <tableColumn id="9" xr3:uid="{73CD6BB4-818B-4847-A713-91E296B4EFD2}" name="RunBlock-Primary" dataDxfId="113" dataCellStyle="Normal 5"/>
    <tableColumn id="10" xr3:uid="{95E2D13C-E58A-4545-8413-8897A6DB834B}" name="RunBlock-Secondary" dataDxfId="112" dataCellStyle="Normal 5"/>
    <tableColumn id="11" xr3:uid="{57095D15-F1B3-4CD4-AD78-AF642977B794}" name="PassBlock" dataDxfId="111" dataCellStyle="Normal 5"/>
    <tableColumn id="12" xr3:uid="{493CE52C-1570-416E-9283-5B276A025AF9}" name="YAC" dataDxfId="110" dataCellStyle="Normal 5"/>
    <tableColumn id="13" xr3:uid="{0972ED7E-623D-43AF-9D82-F0B92C745A49}" name="Team" dataDxfId="109" dataCellStyle="Normal 8">
      <calculatedColumnFormula>VLOOKUP(TRIM(B2),'Team Rosters'!$B$1:$N$3773,2,FALSE)</calculatedColumnFormula>
    </tableColumn>
    <tableColumn id="14" xr3:uid="{DC3C4820-34F0-43B0-996A-7FED489BBE7C}" name="Bithday" dataDxfId="108" dataCellStyle="Normal 6">
      <calculatedColumnFormula>VLOOKUP(TRIM(B2),BirthdateDraft!$A$1:$M$7842,2,FALSE)</calculatedColumnFormula>
    </tableColumn>
    <tableColumn id="15" xr3:uid="{FAC6ABDB-B16F-4915-AFBB-7237C4900731}" name="Column1" dataDxfId="107" dataCellStyle="Normal 5">
      <calculatedColumnFormula>VLOOKUP(TRIM(B2),BirthdateDraft!$A$1:$M$7842,3,FALSE)</calculatedColumnFormula>
    </tableColumn>
    <tableColumn id="16" xr3:uid="{B4F0B5BC-C571-4602-8249-2CDA6E567047}" name="Column2" dataDxfId="106"/>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37A2FB6-A220-4B13-B162-CE2D22085242}" name="Table1" displayName="Table1" ref="A1:D254" totalsRowShown="0">
  <autoFilter ref="A1:D254" xr:uid="{437A2FB6-A220-4B13-B162-CE2D22085242}"/>
  <sortState xmlns:xlrd2="http://schemas.microsoft.com/office/spreadsheetml/2017/richdata2" ref="A2:D254">
    <sortCondition ref="C1:C254"/>
  </sortState>
  <tableColumns count="4">
    <tableColumn id="1" xr3:uid="{9BBFBE93-F3A3-4F41-AC7A-C53EEEFE762A}" name="QB" dataDxfId="105">
      <calculatedColumnFormula>IF(ISERROR(VLOOKUP(TRIM(B2),ALL!$B$1:$V$9991,3,FALSE)),"(unc)",VLOOKUP(TRIM(B2),ALL!$B$1:$V$9991,3,FALSE))</calculatedColumnFormula>
    </tableColumn>
    <tableColumn id="2" xr3:uid="{48929C88-5A95-414B-9F07-D132C8823FD8}" name="Bagent, Tyson" dataCellStyle="Normal 5"/>
    <tableColumn id="3" xr3:uid="{7A41E3F0-05BE-48FD-B2A7-DDBE31D2B8B2}" name="FER" dataDxfId="104"/>
    <tableColumn id="4" xr3:uid="{45EA39CB-C6DC-44DA-96FA-1D98FE5B9CEA}" name="2025" dataDxfId="103"/>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3F7C0A5-28C0-4FF0-810C-0B0D86F68BB5}" name="Table3" displayName="Table3" ref="A3:I160" totalsRowShown="0" dataDxfId="102">
  <autoFilter ref="A3:I160" xr:uid="{13F7C0A5-28C0-4FF0-810C-0B0D86F68BB5}"/>
  <tableColumns count="9">
    <tableColumn id="1" xr3:uid="{0AE617A4-81F3-4C44-A50D-D7B8662BC488}" name="WRS" dataDxfId="101"/>
    <tableColumn id="2" xr3:uid="{A5865844-A327-453A-AD9E-025EDE244585}" name="Column1" dataDxfId="100"/>
    <tableColumn id="3" xr3:uid="{F5E736CC-A2E6-4648-B4EB-85F72142ECC3}" name="Column2" dataDxfId="99"/>
    <tableColumn id="4" xr3:uid="{76889804-C0EC-4297-88EF-B09530900AC9}" name="YAC" dataDxfId="98"/>
    <tableColumn id="5" xr3:uid="{E06C27B0-140A-4E12-825B-AC97696096A6}" name="FLAT" dataDxfId="97"/>
    <tableColumn id="6" xr3:uid="{13299F4A-0A71-4032-8057-ADFEFD71ADE6}" name="SHORT" dataDxfId="96"/>
    <tableColumn id="7" xr3:uid="{A91F456C-DEE1-43D8-AB21-7339167151ED}" name="LONG" dataDxfId="95"/>
    <tableColumn id="8" xr3:uid="{642FEB64-3C97-4011-98B5-BF0127103D1F}" name="TOTAL" dataDxfId="94"/>
    <tableColumn id="9" xr3:uid="{C3A916D7-3297-49DA-8656-311C40FD3D59}" name="Column3" dataDxfId="93">
      <calculatedColumnFormula>" "&amp;Table3[[#This Row],[FLAT]]&amp;"-"&amp;Table3[[#This Row],[SHORT]]&amp;"-"&amp;Table3[[#This Row],[LONG]]</calculatedColumnFormula>
    </tableColumn>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D0FDAB3-4F3E-4645-96D5-E9C57E02F333}" name="Table6" displayName="Table6" ref="A342:I467" totalsRowShown="0" headerRowDxfId="92" headerRowBorderDxfId="91">
  <autoFilter ref="A342:I467" xr:uid="{9D0FDAB3-4F3E-4645-96D5-E9C57E02F333}"/>
  <sortState xmlns:xlrd2="http://schemas.microsoft.com/office/spreadsheetml/2017/richdata2" ref="A343:I467">
    <sortCondition descending="1" ref="H342:H467"/>
  </sortState>
  <tableColumns count="9">
    <tableColumn id="1" xr3:uid="{51960086-22D3-4416-828B-771B1D3C238B}" name="WRS" dataDxfId="90"/>
    <tableColumn id="2" xr3:uid="{27758717-3BAF-4810-963E-08770E0B0B08}" name="Column1" dataDxfId="89"/>
    <tableColumn id="3" xr3:uid="{88FAA42F-ED6F-4380-9E49-FD1DC9B443E0}" name="Column2" dataDxfId="88"/>
    <tableColumn id="4" xr3:uid="{F67D1ADF-0F3A-4472-9C1B-2F4B47DE25A4}" name="YAC" dataDxfId="87"/>
    <tableColumn id="5" xr3:uid="{7DC7C734-9B45-4E5A-9413-0318641F66A1}" name="FLAT" dataDxfId="86"/>
    <tableColumn id="6" xr3:uid="{68BF0A04-67E0-44B4-BD6A-C769E4A31E64}" name="SHORT"/>
    <tableColumn id="7" xr3:uid="{99014A58-BBD7-4509-B0A9-6F79C569875F}" name="LONG"/>
    <tableColumn id="8" xr3:uid="{18BDB470-AAAB-41E6-BE81-A47ADB4363BF}" name="TOTAL">
      <calculatedColumnFormula>E343+F343+G343</calculatedColumnFormula>
    </tableColumn>
    <tableColumn id="9" xr3:uid="{DEE23B0E-5BF9-45B8-B608-AFA3BF228E83}" name="Column3" dataDxfId="85">
      <calculatedColumnFormula>" "&amp;Table6[[#This Row],[FLAT]]&amp;"-"&amp;Table6[[#This Row],[SHORT]]&amp;"-"&amp;Table6[[#This Row],[LONG]]</calculatedColumnFormula>
    </tableColumn>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6239501-EA39-4BF5-9A42-B7B908297D3A}" name="Table4" displayName="Table4" ref="A1:C6847" totalsRowShown="0" headerRowDxfId="84" dataDxfId="83">
  <autoFilter ref="A1:C6847" xr:uid="{06239501-EA39-4BF5-9A42-B7B908297D3A}"/>
  <sortState xmlns:xlrd2="http://schemas.microsoft.com/office/spreadsheetml/2017/richdata2" ref="A2:C6672">
    <sortCondition ref="A1:A6847"/>
  </sortState>
  <tableColumns count="3">
    <tableColumn id="1" xr3:uid="{81915B1D-F24E-4EA9-84DF-A08448A7256E}" name="Column1" dataDxfId="82"/>
    <tableColumn id="2" xr3:uid="{E0E3AA6C-886E-4C68-80E1-9985A3206CEC}" name="Column2" dataDxfId="81"/>
    <tableColumn id="3" xr3:uid="{D53C0D9E-A69C-4AD7-98D7-CB50714103F5}" name="Column3" dataDxfId="8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table" Target="../tables/table4.xml"/></Relationships>
</file>

<file path=xl/worksheets/_rels/sheet11.xml.rels><?xml version="1.0" encoding="UTF-8" standalone="yes"?>
<Relationships xmlns="http://schemas.openxmlformats.org/package/2006/relationships"><Relationship Id="rId8" Type="http://schemas.openxmlformats.org/officeDocument/2006/relationships/hyperlink" Target="mailto:rosesabl@yahoo.com" TargetMode="External"/><Relationship Id="rId13" Type="http://schemas.openxmlformats.org/officeDocument/2006/relationships/hyperlink" Target="mailto:jasonowens81@yahoo.com" TargetMode="External"/><Relationship Id="rId18" Type="http://schemas.openxmlformats.org/officeDocument/2006/relationships/hyperlink" Target="mailto:natalielucilleknowlton@yahoo.com" TargetMode="External"/><Relationship Id="rId26" Type="http://schemas.openxmlformats.org/officeDocument/2006/relationships/printerSettings" Target="../printerSettings/printerSettings8.bin"/><Relationship Id="rId3" Type="http://schemas.openxmlformats.org/officeDocument/2006/relationships/hyperlink" Target="mailto:mlongshot18@gmail.com" TargetMode="External"/><Relationship Id="rId21" Type="http://schemas.openxmlformats.org/officeDocument/2006/relationships/hyperlink" Target="tel:2525051940" TargetMode="External"/><Relationship Id="rId7" Type="http://schemas.openxmlformats.org/officeDocument/2006/relationships/hyperlink" Target="tel:302-367-5431" TargetMode="External"/><Relationship Id="rId12" Type="http://schemas.openxmlformats.org/officeDocument/2006/relationships/hyperlink" Target="mailto:coachbutch02@msn.com" TargetMode="External"/><Relationship Id="rId17" Type="http://schemas.openxmlformats.org/officeDocument/2006/relationships/hyperlink" Target="mailto:jcbbwright@gmail.com" TargetMode="External"/><Relationship Id="rId25" Type="http://schemas.openxmlformats.org/officeDocument/2006/relationships/hyperlink" Target="tel:480-489-7445" TargetMode="External"/><Relationship Id="rId2" Type="http://schemas.openxmlformats.org/officeDocument/2006/relationships/hyperlink" Target="mailto:bobmittleman@gmail.com" TargetMode="External"/><Relationship Id="rId16" Type="http://schemas.openxmlformats.org/officeDocument/2006/relationships/hyperlink" Target="mailto:seahawk10@gmail.com" TargetMode="External"/><Relationship Id="rId20" Type="http://schemas.openxmlformats.org/officeDocument/2006/relationships/hyperlink" Target="mailto:JCM@1rom.org" TargetMode="External"/><Relationship Id="rId1" Type="http://schemas.openxmlformats.org/officeDocument/2006/relationships/hyperlink" Target="mailto:riverdoeg17@gmail.com" TargetMode="External"/><Relationship Id="rId6" Type="http://schemas.openxmlformats.org/officeDocument/2006/relationships/hyperlink" Target="mailto:desertelitesoccer7@yahoo.com" TargetMode="External"/><Relationship Id="rId11" Type="http://schemas.openxmlformats.org/officeDocument/2006/relationships/hyperlink" Target="mailto:bobgough1966@yahoo.com" TargetMode="External"/><Relationship Id="rId24" Type="http://schemas.openxmlformats.org/officeDocument/2006/relationships/hyperlink" Target="mailto:ajp711@gmail.com" TargetMode="External"/><Relationship Id="rId5" Type="http://schemas.openxmlformats.org/officeDocument/2006/relationships/hyperlink" Target="tel:763%20634-1353" TargetMode="External"/><Relationship Id="rId15" Type="http://schemas.openxmlformats.org/officeDocument/2006/relationships/hyperlink" Target="mailto:mrnicholas93@yahoo.com" TargetMode="External"/><Relationship Id="rId23" Type="http://schemas.openxmlformats.org/officeDocument/2006/relationships/hyperlink" Target="tel:4165764223" TargetMode="External"/><Relationship Id="rId10" Type="http://schemas.openxmlformats.org/officeDocument/2006/relationships/hyperlink" Target="mailto:dvandeven5@gmail.com" TargetMode="External"/><Relationship Id="rId19" Type="http://schemas.openxmlformats.org/officeDocument/2006/relationships/hyperlink" Target="mailto:gntorres61@yahoo.com" TargetMode="External"/><Relationship Id="rId4" Type="http://schemas.openxmlformats.org/officeDocument/2006/relationships/hyperlink" Target="mailto:a2apollos@aol.com" TargetMode="External"/><Relationship Id="rId9" Type="http://schemas.openxmlformats.org/officeDocument/2006/relationships/hyperlink" Target="mailto:mstucchi@yahoo.com" TargetMode="External"/><Relationship Id="rId14" Type="http://schemas.openxmlformats.org/officeDocument/2006/relationships/hyperlink" Target="mailto:kmoubray@aol.com" TargetMode="External"/><Relationship Id="rId22" Type="http://schemas.openxmlformats.org/officeDocument/2006/relationships/hyperlink" Target="tel:909-489-3485" TargetMode="External"/></Relationships>
</file>

<file path=xl/worksheets/_rels/sheet12.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W1763"/>
  <sheetViews>
    <sheetView tabSelected="1" topLeftCell="A1510" workbookViewId="0">
      <selection activeCell="E1200" sqref="E1200"/>
    </sheetView>
    <sheetView workbookViewId="1">
      <selection activeCell="F256" sqref="F256"/>
    </sheetView>
  </sheetViews>
  <sheetFormatPr defaultColWidth="8.7109375" defaultRowHeight="12.75"/>
  <cols>
    <col min="1" max="1" width="18.85546875" customWidth="1"/>
    <col min="2" max="2" width="24.42578125" customWidth="1"/>
    <col min="3" max="3" width="6.42578125" customWidth="1"/>
    <col min="4" max="4" width="8.7109375" style="106" customWidth="1"/>
    <col min="5" max="5" width="8.42578125" style="107" bestFit="1" customWidth="1"/>
    <col min="6" max="6" width="12.140625" style="62" customWidth="1"/>
    <col min="7" max="7" width="8.5703125" customWidth="1"/>
    <col min="8" max="8" width="8.7109375" style="3" bestFit="1" customWidth="1"/>
    <col min="9" max="9" width="12.28515625" style="3" customWidth="1"/>
    <col min="10" max="10" width="4.42578125" customWidth="1"/>
    <col min="11" max="11" width="4.5703125" customWidth="1"/>
    <col min="12" max="12" width="6.42578125" bestFit="1" customWidth="1"/>
    <col min="13" max="13" width="8" customWidth="1"/>
    <col min="14" max="14" width="6.7109375" customWidth="1"/>
    <col min="15" max="15" width="4.42578125" style="1" customWidth="1"/>
    <col min="16" max="16" width="58.42578125" style="1" bestFit="1" customWidth="1"/>
    <col min="17" max="19" width="45.42578125" style="1" customWidth="1"/>
    <col min="20" max="20" width="56.28515625" style="1" customWidth="1"/>
    <col min="21" max="21" width="11.42578125" customWidth="1"/>
    <col min="22" max="22" width="10.42578125" bestFit="1" customWidth="1"/>
    <col min="23" max="23" width="56.28515625" customWidth="1"/>
    <col min="24" max="24" width="10.28515625" customWidth="1"/>
    <col min="25" max="25" width="7.5703125" bestFit="1" customWidth="1"/>
    <col min="26" max="26" width="75.42578125" customWidth="1"/>
    <col min="27" max="27" width="11.42578125" customWidth="1"/>
    <col min="28" max="28" width="8.28515625" style="2" bestFit="1" customWidth="1"/>
    <col min="29" max="29" width="39.7109375" style="2" customWidth="1"/>
  </cols>
  <sheetData>
    <row r="1" spans="1:34" s="98" customFormat="1" ht="18">
      <c r="A1" s="97" t="s">
        <v>720</v>
      </c>
      <c r="B1" s="98" t="s">
        <v>1606</v>
      </c>
      <c r="D1" s="99" t="s">
        <v>502</v>
      </c>
      <c r="E1" s="100" t="s">
        <v>1607</v>
      </c>
      <c r="F1" s="100" t="s">
        <v>7548</v>
      </c>
      <c r="G1" s="101" t="s">
        <v>2890</v>
      </c>
      <c r="H1" s="102" t="s">
        <v>7549</v>
      </c>
      <c r="I1" s="97" t="s">
        <v>7550</v>
      </c>
      <c r="J1" s="97" t="s">
        <v>2436</v>
      </c>
      <c r="K1" s="97" t="s">
        <v>7551</v>
      </c>
      <c r="L1" s="97" t="s">
        <v>7552</v>
      </c>
      <c r="M1" s="97" t="s">
        <v>7553</v>
      </c>
      <c r="N1" s="97" t="s">
        <v>7542</v>
      </c>
      <c r="O1" s="103"/>
      <c r="P1" s="103"/>
      <c r="Q1" s="104"/>
      <c r="R1" s="103"/>
      <c r="S1" s="103"/>
      <c r="U1" s="103"/>
      <c r="V1" s="103"/>
      <c r="X1" s="103"/>
      <c r="Y1" s="103"/>
      <c r="AB1" s="103"/>
      <c r="AG1" s="102"/>
      <c r="AH1" s="102"/>
    </row>
    <row r="2" spans="1:34" ht="20.25">
      <c r="A2" s="105" t="s">
        <v>5491</v>
      </c>
      <c r="I2" s="123">
        <f>COUNTA(B3:B64)</f>
        <v>54</v>
      </c>
      <c r="J2" s="108"/>
      <c r="O2" s="109"/>
      <c r="P2" s="109"/>
      <c r="T2" s="2"/>
      <c r="U2" s="110"/>
      <c r="AB2"/>
      <c r="AC2"/>
    </row>
    <row r="3" spans="1:34">
      <c r="A3" s="10" t="str">
        <f>IF(ISERROR(VLOOKUP(TRIM(B3),ALL!$B$1:$V$9991,3,FALSE)),"(unc)",VLOOKUP(TRIM(B3),ALL!$B$1:$V$9991,3,FALSE))</f>
        <v>QB</v>
      </c>
      <c r="B3" s="37" t="s">
        <v>6327</v>
      </c>
      <c r="C3" s="5" t="s">
        <v>5441</v>
      </c>
      <c r="D3" s="111">
        <f>VLOOKUP(TRIM(B3),BirthdateDraft!$A$1:$M$8977,2,FALSE)</f>
        <v>35649</v>
      </c>
      <c r="E3" s="112" t="str">
        <f>VLOOKUP(TRIM(B3),BirthdateDraft!$A$1:$M$9842,3,FALSE)</f>
        <v>19/1 (1)</v>
      </c>
      <c r="F3" s="115" t="s">
        <v>8042</v>
      </c>
      <c r="G3" s="10" t="s">
        <v>722</v>
      </c>
      <c r="H3" s="114"/>
      <c r="I3" s="114"/>
      <c r="J3" s="10"/>
      <c r="K3" s="10"/>
      <c r="L3" s="10"/>
      <c r="M3" s="10"/>
      <c r="N3" s="10"/>
      <c r="O3"/>
      <c r="P3"/>
      <c r="Q3"/>
      <c r="R3"/>
      <c r="S3"/>
      <c r="T3"/>
      <c r="AB3"/>
      <c r="AC3"/>
    </row>
    <row r="4" spans="1:34">
      <c r="A4" s="10" t="str">
        <f>IF(ISERROR(VLOOKUP(TRIM(B4),ALL!$B$1:$V$9991,3,FALSE)),"(unc)",VLOOKUP(TRIM(B4),ALL!$B$1:$V$9991,3,FALSE))</f>
        <v>QB</v>
      </c>
      <c r="B4" s="37" t="s">
        <v>5809</v>
      </c>
      <c r="C4" s="5" t="s">
        <v>5441</v>
      </c>
      <c r="D4" s="111">
        <f>VLOOKUP(TRIM(B4),BirthdateDraft!$A$1:$M$8977,2,FALSE)</f>
        <v>34725</v>
      </c>
      <c r="E4" s="112" t="str">
        <f>VLOOKUP(TRIM(B4),BirthdateDraft!$A$1:$M$9842,3,FALSE)</f>
        <v>17/4</v>
      </c>
      <c r="F4" s="115" t="s">
        <v>8098</v>
      </c>
      <c r="G4" s="10" t="str">
        <f>IF(ISERROR(VLOOKUP(TRIM(B4),ALL!$B$1:$V$9998,2,FALSE)),"",IF(ISERROR(VLOOKUP(TRIM(B4),ALL!$B$1:$V$9998,2,FALSE))," ",VLOOKUP(TRIM(B4),ALL!$B$1:$V$9998,2,FALSE)))</f>
        <v>SFN</v>
      </c>
      <c r="H4" s="114"/>
      <c r="I4" s="114"/>
      <c r="J4" s="10"/>
      <c r="K4" s="10"/>
      <c r="L4" s="10"/>
      <c r="M4" s="10"/>
      <c r="N4" s="10"/>
      <c r="O4"/>
      <c r="P4"/>
      <c r="Q4"/>
      <c r="R4"/>
      <c r="S4"/>
      <c r="T4"/>
      <c r="AB4"/>
      <c r="AC4"/>
    </row>
    <row r="5" spans="1:34">
      <c r="A5" s="10"/>
      <c r="B5" s="37"/>
      <c r="C5" s="5"/>
      <c r="D5" s="111"/>
      <c r="E5" s="112"/>
      <c r="F5" s="115"/>
      <c r="G5" s="10"/>
      <c r="H5" s="114"/>
      <c r="I5" s="114"/>
      <c r="J5" s="10"/>
      <c r="K5" s="10"/>
      <c r="L5" s="10"/>
      <c r="M5" s="10"/>
      <c r="N5" s="10"/>
      <c r="O5"/>
      <c r="P5"/>
      <c r="Q5"/>
      <c r="R5"/>
      <c r="S5"/>
      <c r="T5"/>
      <c r="AB5"/>
      <c r="AC5"/>
    </row>
    <row r="6" spans="1:34">
      <c r="A6" s="10" t="str">
        <f>IF(ISERROR(VLOOKUP(TRIM(B6),ALL!$B$1:$V$9991,3,FALSE)),"(unc)",VLOOKUP(TRIM(B6),ALL!$B$1:$V$9991,3,FALSE))</f>
        <v>HB</v>
      </c>
      <c r="B6" s="37" t="s">
        <v>7585</v>
      </c>
      <c r="C6" s="5" t="s">
        <v>5441</v>
      </c>
      <c r="D6" s="111">
        <f>VLOOKUP(TRIM(B6),BirthdateDraft!$A$1:$M$8977,2,FALSE)</f>
        <v>36631</v>
      </c>
      <c r="E6" s="112" t="str">
        <f>VLOOKUP(TRIM(B6),BirthdateDraft!$A$1:$M$9842,3,FALSE)</f>
        <v>22/5</v>
      </c>
      <c r="F6" s="115" t="s">
        <v>7508</v>
      </c>
      <c r="G6" s="10" t="str">
        <f>IF(ISERROR(VLOOKUP(TRIM(B6),ALL!$B$1:$V$9998,2,FALSE)),"",IF(ISERROR(VLOOKUP(TRIM(B6),ALL!$B$1:$V$9998,2,FALSE))," ",VLOOKUP(TRIM(B6),ALL!$B$1:$V$9998,2,FALSE)))</f>
        <v>ATN</v>
      </c>
      <c r="H6" s="114" t="str">
        <f>IF(ISBLANK(VLOOKUP(TRIM(B6),ALL!$B$1:$W$9995,11,FALSE)),"",IF(ISERROR(VLOOKUP(TRIM(B6),ALL!$B$1:$W$9995,11,FALSE))," ",VLOOKUP(TRIM(B6),ALL!$B$1:$W$9995,11,FALSE)))</f>
        <v>B</v>
      </c>
      <c r="I6" s="114" t="str">
        <f>"Carries ="&amp;VLOOKUP(B6,Rankings!$A$163:$C$283,3,FALSE)</f>
        <v>Carries =137</v>
      </c>
      <c r="J6" s="10" t="str">
        <f>IF(ISBLANK(VLOOKUP(TRIM(B6),ALL!$B$1:$W$9995,6,FALSE)),"",IF(ISERROR(VLOOKUP(TRIM(B6),ALL!$B$1:$W$9995,6,FALSE))," ", VLOOKUP(TRIM(B6),ALL!$B$1:$W$9995,6,FALSE)))</f>
        <v/>
      </c>
      <c r="K6" s="10" t="str">
        <f>IF(ISBLANK(VLOOKUP(TRIM(B6),ALL!$B$1:$W$9995,7,FALSE)),"",IF(ISERROR(VLOOKUP(TRIM(B6),ALL!$B$1:$W$9995,7,FALSE))," ",VLOOKUP(TRIM(B6),ALL!$B$1:$W$9995,7,FALSE)))</f>
        <v/>
      </c>
      <c r="L6" s="10">
        <f>IF(ISBLANK(VLOOKUP(TRIM(B6),ALL!$B$1:$W$9995,8,FALSE)),"",IF(ISERROR(VLOOKUP(TRIM(B6),ALL!$B$1:$W$9995,8,FALSE))," ",VLOOKUP(TRIM(B6),ALL!$B$1:$W$9995,8,FALSE)))</f>
        <v>0</v>
      </c>
      <c r="M6" s="10" t="str">
        <f>IF(ISBLANK(VLOOKUP(TRIM(B6),ALL!$B$1:$W$9995,9,FALSE)),"",IF(ISERROR(VLOOKUP(TRIM(B6),ALL!$B$1:$W$9995,9,FALSE))," ",VLOOKUP(TRIM(B6),ALL!$B$1:$W$9995,9,FALSE)))</f>
        <v/>
      </c>
      <c r="N6" s="10">
        <f>IF(ISBLANK(VLOOKUP(TRIM(B6),ALL!$B$1:$W$9995,10,FALSE)),"",IF(ISERROR(VLOOKUP(TRIM(B6),ALL!$B$1:$W$9995,10,FALSE))," ",VLOOKUP(TRIM(B6),ALL!$B$1:$W$9995,10,FALSE)))</f>
        <v>4</v>
      </c>
      <c r="O6" s="118"/>
      <c r="P6"/>
      <c r="Q6"/>
      <c r="R6"/>
      <c r="S6"/>
      <c r="T6"/>
      <c r="AB6"/>
      <c r="AC6"/>
    </row>
    <row r="7" spans="1:34" ht="15">
      <c r="A7" s="10" t="str">
        <f>IF(ISERROR(VLOOKUP(TRIM(B7),ALL!$B$1:$V$9991,3,FALSE)),"(unc)",VLOOKUP(TRIM(B7),ALL!$B$1:$V$9991,3,FALSE))</f>
        <v>HB</v>
      </c>
      <c r="B7" s="116" t="s">
        <v>7586</v>
      </c>
      <c r="C7" s="5" t="s">
        <v>5441</v>
      </c>
      <c r="D7" s="111">
        <f>VLOOKUP(TRIM(B7),BirthdateDraft!$A$1:$M$8977,2,FALSE)</f>
        <v>36428</v>
      </c>
      <c r="E7" s="112" t="str">
        <f>VLOOKUP(TRIM(B7),BirthdateDraft!$A$1:$M$9842,3,FALSE)</f>
        <v>22/2</v>
      </c>
      <c r="F7" s="115" t="s">
        <v>8639</v>
      </c>
      <c r="G7" s="10" t="str">
        <f>IF(ISERROR(VLOOKUP(TRIM(B7),ALL!$B$1:$V$9998,2,FALSE)),"",IF(ISERROR(VLOOKUP(TRIM(B7),ALL!$B$1:$V$9998,2,FALSE))," ",VLOOKUP(TRIM(B7),ALL!$B$1:$V$9998,2,FALSE)))</f>
        <v>BFA</v>
      </c>
      <c r="H7" s="114" t="str">
        <f>IF(ISBLANK(VLOOKUP(TRIM(B7),ALL!$B$1:$W$9995,11,FALSE)),"",IF(ISERROR(VLOOKUP(TRIM(B7),ALL!$B$1:$W$9995,11,FALSE))," ",VLOOKUP(TRIM(B7),ALL!$B$1:$W$9995,11,FALSE)))</f>
        <v>B</v>
      </c>
      <c r="I7" s="114" t="str">
        <f>"Carries ="&amp;VLOOKUP(B7,Rankings!$A$163:$C$283,3,FALSE)</f>
        <v>Carries =207</v>
      </c>
      <c r="J7" s="10" t="str">
        <f>IF(ISBLANK(VLOOKUP(TRIM(B7),ALL!$B$1:$W$9995,6,FALSE)),"",IF(ISERROR(VLOOKUP(TRIM(B7),ALL!$B$1:$W$9995,6,FALSE))," ", VLOOKUP(TRIM(B7),ALL!$B$1:$W$9995,6,FALSE)))</f>
        <v/>
      </c>
      <c r="K7" s="10" t="str">
        <f>IF(ISBLANK(VLOOKUP(TRIM(B7),ALL!$B$1:$W$9995,7,FALSE)),"",IF(ISERROR(VLOOKUP(TRIM(B7),ALL!$B$1:$W$9995,7,FALSE))," ",VLOOKUP(TRIM(B7),ALL!$B$1:$W$9995,7,FALSE)))</f>
        <v/>
      </c>
      <c r="L7" s="10">
        <f>IF(ISBLANK(VLOOKUP(TRIM(B7),ALL!$B$1:$W$9995,8,FALSE)),"",IF(ISERROR(VLOOKUP(TRIM(B7),ALL!$B$1:$W$9995,8,FALSE))," ",VLOOKUP(TRIM(B7),ALL!$B$1:$W$9995,8,FALSE)))</f>
        <v>0</v>
      </c>
      <c r="M7" s="10" t="str">
        <f>IF(ISBLANK(VLOOKUP(TRIM(B7),ALL!$B$1:$W$9995,9,FALSE)),"",IF(ISERROR(VLOOKUP(TRIM(B7),ALL!$B$1:$W$9995,9,FALSE))," ",VLOOKUP(TRIM(B7),ALL!$B$1:$W$9995,9,FALSE)))</f>
        <v/>
      </c>
      <c r="N7" s="10">
        <f>IF(ISBLANK(VLOOKUP(TRIM(B7),ALL!$B$1:$W$9995,10,FALSE)),"",IF(ISERROR(VLOOKUP(TRIM(B7),ALL!$B$1:$W$9995,10,FALSE))," ",VLOOKUP(TRIM(B7),ALL!$B$1:$W$9995,10,FALSE)))</f>
        <v>0</v>
      </c>
      <c r="P7"/>
      <c r="Q7"/>
      <c r="R7"/>
      <c r="S7"/>
      <c r="T7"/>
      <c r="AB7"/>
      <c r="AC7"/>
    </row>
    <row r="8" spans="1:34">
      <c r="A8" s="10" t="str">
        <f>IF(ISERROR(VLOOKUP(TRIM(B8),ALL!$B$1:$V$9991,3,FALSE)),"(unc)",VLOOKUP(TRIM(B8),ALL!$B$1:$V$9991,3,FALSE))</f>
        <v>HB KOR</v>
      </c>
      <c r="B8" s="37" t="s">
        <v>8480</v>
      </c>
      <c r="C8" s="5" t="s">
        <v>5441</v>
      </c>
      <c r="D8" s="111">
        <f>VLOOKUP(TRIM(B8),BirthdateDraft!$A$1:$M$8977,2,FALSE)</f>
        <v>37189</v>
      </c>
      <c r="E8" s="112" t="str">
        <f>VLOOKUP(TRIM(B8),BirthdateDraft!$A$1:$M$9842,3,FALSE)</f>
        <v>23/FA</v>
      </c>
      <c r="F8" s="115" t="s">
        <v>10078</v>
      </c>
      <c r="G8" s="10" t="str">
        <f>IF(ISERROR(VLOOKUP(TRIM(B8),ALL!$B$1:$V$9998,2,FALSE)),"",IF(ISERROR(VLOOKUP(TRIM(B8),ALL!$B$1:$V$9998,2,FALSE))," ",VLOOKUP(TRIM(B8),ALL!$B$1:$V$9998,2,FALSE)))</f>
        <v>TBN</v>
      </c>
      <c r="H8" s="114" t="str">
        <f>IF(ISBLANK(VLOOKUP(TRIM(B8),ALL!$B$1:$W$9995,11,FALSE)),"",IF(ISERROR(VLOOKUP(TRIM(B8),ALL!$B$1:$W$9995,11,FALSE))," ",VLOOKUP(TRIM(B8),ALL!$B$1:$W$9995,11,FALSE)))</f>
        <v>C</v>
      </c>
      <c r="I8" s="114" t="str">
        <f>"Carries ="&amp;VLOOKUP(B8,Rankings!$A$163:$C$283,3,FALSE)</f>
        <v>Carries =50</v>
      </c>
      <c r="J8" s="10" t="str">
        <f>IF(ISBLANK(VLOOKUP(TRIM(B8),ALL!$B$1:$W$9995,6,FALSE)),"",IF(ISERROR(VLOOKUP(TRIM(B8),ALL!$B$1:$W$9995,6,FALSE))," ", VLOOKUP(TRIM(B8),ALL!$B$1:$W$9995,6,FALSE)))</f>
        <v/>
      </c>
      <c r="K8" s="10"/>
      <c r="L8" s="10">
        <f>IF(ISBLANK(VLOOKUP(TRIM(B8),ALL!$B$1:$W$9995,8,FALSE)),"",IF(ISERROR(VLOOKUP(TRIM(B8),ALL!$B$1:$W$9995,8,FALSE))," ",VLOOKUP(TRIM(B8),ALL!$B$1:$W$9995,8,FALSE)))</f>
        <v>0</v>
      </c>
      <c r="M8" s="10" t="str">
        <f>IF(ISBLANK(VLOOKUP(TRIM(B8),ALL!$B$1:$W$9995,9,FALSE)),"",IF(ISERROR(VLOOKUP(TRIM(B8),ALL!$B$1:$W$9995,9,FALSE))," ",VLOOKUP(TRIM(B8),ALL!$B$1:$W$9995,9,FALSE)))</f>
        <v/>
      </c>
      <c r="N8" s="10">
        <f>IF(ISBLANK(VLOOKUP(TRIM(B8),ALL!$B$1:$W$9995,10,FALSE)),"",IF(ISERROR(VLOOKUP(TRIM(B8),ALL!$B$1:$W$9995,10,FALSE))," ",VLOOKUP(TRIM(B8),ALL!$B$1:$W$9995,10,FALSE)))</f>
        <v>2</v>
      </c>
      <c r="O8"/>
      <c r="P8"/>
      <c r="Q8"/>
      <c r="R8"/>
      <c r="S8"/>
      <c r="T8"/>
      <c r="AB8"/>
      <c r="AC8"/>
    </row>
    <row r="9" spans="1:34">
      <c r="A9" s="10" t="str">
        <f>IF(ISERROR(VLOOKUP(TRIM(B9),ALL!$B$1:$V$9991,3,FALSE)),"(unc)",VLOOKUP(TRIM(B9),ALL!$B$1:$V$9991,3,FALSE))</f>
        <v>HB KOR</v>
      </c>
      <c r="B9" s="37" t="s">
        <v>7772</v>
      </c>
      <c r="C9" s="5" t="s">
        <v>5441</v>
      </c>
      <c r="D9" s="111" t="e">
        <f>VLOOKUP(TRIM(B9),BirthdateDraft!$A$1:$M$8977,2,FALSE)</f>
        <v>#N/A</v>
      </c>
      <c r="E9" s="112" t="e">
        <f>VLOOKUP(TRIM(B9),BirthdateDraft!$A$1:$M$9842,3,FALSE)</f>
        <v>#N/A</v>
      </c>
      <c r="F9" s="115" t="s">
        <v>10078</v>
      </c>
      <c r="G9" s="10" t="str">
        <f>IF(ISERROR(VLOOKUP(TRIM(B9),ALL!$B$1:$V$9998,2,FALSE)),"",IF(ISERROR(VLOOKUP(TRIM(B9),ALL!$B$1:$V$9998,2,FALSE))," ",VLOOKUP(TRIM(B9),ALL!$B$1:$V$9998,2,FALSE)))</f>
        <v>CLA</v>
      </c>
      <c r="H9" s="114" t="str">
        <f>IF(ISBLANK(VLOOKUP(TRIM(B9),ALL!$B$1:$W$9995,11,FALSE)),"",IF(ISERROR(VLOOKUP(TRIM(B9),ALL!$B$1:$W$9995,11,FALSE))," ",VLOOKUP(TRIM(B9),ALL!$B$1:$W$9995,11,FALSE)))</f>
        <v>B</v>
      </c>
      <c r="I9" s="114" t="e">
        <f>"Carries ="&amp;VLOOKUP(B9,Rankings!$A$163:$C$283,3,FALSE)</f>
        <v>#N/A</v>
      </c>
      <c r="J9" s="10" t="str">
        <f>IF(ISBLANK(VLOOKUP(TRIM(B9),ALL!$B$1:$W$9995,6,FALSE)),"",IF(ISERROR(VLOOKUP(TRIM(B9),ALL!$B$1:$W$9995,6,FALSE))," ", VLOOKUP(TRIM(B9),ALL!$B$1:$W$9995,6,FALSE)))</f>
        <v/>
      </c>
      <c r="K9" s="10"/>
      <c r="L9" s="10">
        <f>IF(ISBLANK(VLOOKUP(TRIM(B9),ALL!$B$1:$W$9995,8,FALSE)),"",IF(ISERROR(VLOOKUP(TRIM(B9),ALL!$B$1:$W$9995,8,FALSE))," ",VLOOKUP(TRIM(B9),ALL!$B$1:$W$9995,8,FALSE)))</f>
        <v>0</v>
      </c>
      <c r="M9" s="10" t="str">
        <f>IF(ISBLANK(VLOOKUP(TRIM(B9),ALL!$B$1:$W$9995,9,FALSE)),"",IF(ISERROR(VLOOKUP(TRIM(B9),ALL!$B$1:$W$9995,9,FALSE))," ",VLOOKUP(TRIM(B9),ALL!$B$1:$W$9995,9,FALSE)))</f>
        <v/>
      </c>
      <c r="N9" s="10">
        <f>IF(ISBLANK(VLOOKUP(TRIM(B9),ALL!$B$1:$W$9995,10,FALSE)),"",IF(ISERROR(VLOOKUP(TRIM(B9),ALL!$B$1:$W$9995,10,FALSE))," ",VLOOKUP(TRIM(B9),ALL!$B$1:$W$9995,10,FALSE)))</f>
        <v>0</v>
      </c>
    </row>
    <row r="10" spans="1:34">
      <c r="A10" s="10"/>
      <c r="B10" s="37"/>
      <c r="C10" s="5"/>
      <c r="D10" s="111"/>
      <c r="E10" s="112"/>
      <c r="F10" s="115"/>
      <c r="G10" s="10"/>
      <c r="H10" s="114" t="str">
        <f>IF(ISBLANK(VLOOKUP(TRIM(B10),ALL!$B$1:$W$9995,11,FALSE)),"",IF(ISERROR(VLOOKUP(TRIM(B10),ALL!$B$1:$W$9995,11,FALSE))," ",VLOOKUP(TRIM(B10),ALL!$B$1:$W$9995,11,FALSE)))</f>
        <v xml:space="preserve"> </v>
      </c>
      <c r="I10" s="114"/>
      <c r="J10" s="10"/>
      <c r="K10" s="10"/>
      <c r="L10" s="10"/>
      <c r="M10" s="10"/>
      <c r="N10" s="10"/>
      <c r="O10"/>
      <c r="P10"/>
      <c r="Q10"/>
      <c r="R10"/>
      <c r="S10"/>
      <c r="T10"/>
      <c r="AB10"/>
      <c r="AC10"/>
    </row>
    <row r="11" spans="1:34">
      <c r="A11" s="10" t="str">
        <f>IF(ISERROR(VLOOKUP(TRIM(B11),ALL!$B$1:$V$9991,3,FALSE)),"(unc)",VLOOKUP(TRIM(B11),ALL!$B$1:$V$9991,3,FALSE))</f>
        <v>WR</v>
      </c>
      <c r="B11" s="37" t="s">
        <v>5841</v>
      </c>
      <c r="C11" s="5" t="s">
        <v>5441</v>
      </c>
      <c r="D11" s="111">
        <f>VLOOKUP(TRIM(B11),BirthdateDraft!$A$1:$M$8977,2,FALSE)</f>
        <v>35387</v>
      </c>
      <c r="E11" s="112" t="str">
        <f>VLOOKUP(TRIM(B11),BirthdateDraft!$A$1:$M$9842,3,FALSE)</f>
        <v>18/2</v>
      </c>
      <c r="F11" s="115" t="s">
        <v>6426</v>
      </c>
      <c r="G11" s="10" t="str">
        <f>IF(ISERROR(VLOOKUP(TRIM(B11),ALL!$B$1:$V$9998,2,FALSE)),"",IF(ISERROR(VLOOKUP(TRIM(B11),ALL!$B$1:$V$9998,2,FALSE))," ",VLOOKUP(TRIM(B11),ALL!$B$1:$V$9998,2,FALSE)))</f>
        <v>JXA</v>
      </c>
      <c r="H11" s="114" t="str">
        <f>IF(ISBLANK(VLOOKUP(TRIM(B11),ALL!$B$1:$W$9995,11,FALSE)),"",IF(ISERROR(VLOOKUP(TRIM(B11),ALL!$B$1:$W$9995,11,FALSE))," ",VLOOKUP(TRIM(B11),ALL!$B$1:$W$9995,11,FALSE)))</f>
        <v>D</v>
      </c>
      <c r="I11" s="114" t="str">
        <f>VLOOKUP(TRIM(B11),Rankings!$A$1:$M$9887,9,FALSE)</f>
        <v xml:space="preserve"> 4-4-5</v>
      </c>
      <c r="J11" s="10" t="str">
        <f>IF(ISBLANK(VLOOKUP(TRIM(B11),ALL!$B$1:$W$9995,6,FALSE)),"",IF(ISERROR(VLOOKUP(TRIM(B11),ALL!$B$1:$W$9995,6,FALSE))," ", VLOOKUP(TRIM(B11),ALL!$B$1:$W$9995,6,FALSE)))</f>
        <v/>
      </c>
      <c r="K11" s="10" t="str">
        <f>IF(ISBLANK(VLOOKUP(TRIM(B11),ALL!$B$1:$W$9995,7,FALSE)),"",IF(ISERROR(VLOOKUP(TRIM(B11),ALL!$B$1:$W$9995,7,FALSE))," ",VLOOKUP(TRIM(B11),ALL!$B$1:$W$9995,7,FALSE)))</f>
        <v/>
      </c>
      <c r="L11" s="10" t="str">
        <f>IF(ISBLANK(VLOOKUP(TRIM(B11),ALL!$B$1:$W$9995,8,FALSE)),"",IF(ISERROR(VLOOKUP(TRIM(B11),ALL!$B$1:$W$9995,8,FALSE))," ",VLOOKUP(TRIM(B11),ALL!$B$1:$W$9995,8,FALSE)))</f>
        <v/>
      </c>
      <c r="M11" s="10" t="str">
        <f>IF(ISBLANK(VLOOKUP(TRIM(B11),ALL!$B$1:$W$9995,9,FALSE)),"",IF(ISERROR(VLOOKUP(TRIM(B11),ALL!$B$1:$W$9995,9,FALSE))," ",VLOOKUP(TRIM(B11),ALL!$B$1:$W$9995,9,FALSE)))</f>
        <v/>
      </c>
      <c r="N11" s="10" t="str">
        <f>IF(ISBLANK(VLOOKUP(TRIM(B11),ALL!$B$1:$W$9995,10,FALSE)),"",IF(ISERROR(VLOOKUP(TRIM(B11),ALL!$B$1:$W$9995,10,FALSE))," ",VLOOKUP(TRIM(B11),ALL!$B$1:$W$9995,10,FALSE)))</f>
        <v/>
      </c>
      <c r="O11"/>
      <c r="P11"/>
      <c r="Q11"/>
      <c r="R11"/>
      <c r="S11"/>
      <c r="T11"/>
      <c r="AB11"/>
      <c r="AC11"/>
    </row>
    <row r="12" spans="1:34" ht="15">
      <c r="A12" s="10" t="str">
        <f>IF(ISERROR(VLOOKUP(TRIM(B12),ALL!$B$1:$V$9991,3,FALSE)),"(unc)",VLOOKUP(TRIM(B12),ALL!$B$1:$V$9991,3,FALSE))</f>
        <v>WR</v>
      </c>
      <c r="B12" s="117" t="s">
        <v>3243</v>
      </c>
      <c r="C12" s="5" t="s">
        <v>5441</v>
      </c>
      <c r="D12" s="111">
        <f>VLOOKUP(TRIM(B12),BirthdateDraft!$A$1:$M$8977,2,FALSE)</f>
        <v>33761</v>
      </c>
      <c r="E12" s="112" t="str">
        <f>VLOOKUP(TRIM(B12),BirthdateDraft!$A$1:$M$9842,3,FALSE)</f>
        <v>13/1 (27)</v>
      </c>
      <c r="F12" s="115"/>
      <c r="G12" s="10" t="str">
        <f>IF(ISERROR(VLOOKUP(TRIM(B12),ALL!$B$1:$V$9998,2,FALSE)),"",IF(ISERROR(VLOOKUP(TRIM(B12),ALL!$B$1:$V$9998,2,FALSE))," ",VLOOKUP(TRIM(B12),ALL!$B$1:$V$9998,2,FALSE)))</f>
        <v>KCA</v>
      </c>
      <c r="H12" s="114" t="str">
        <f>IF(ISBLANK(VLOOKUP(TRIM(B12),ALL!$B$1:$W$9995,11,FALSE)),"",IF(ISERROR(VLOOKUP(TRIM(B12),ALL!$B$1:$W$9995,11,FALSE))," ",VLOOKUP(TRIM(B12),ALL!$B$1:$W$9995,11,FALSE)))</f>
        <v>E</v>
      </c>
      <c r="I12" s="114" t="str">
        <f>VLOOKUP(TRIM(B12),Rankings!$A$1:$M$9887,9,FALSE)</f>
        <v xml:space="preserve"> 4-5-4</v>
      </c>
      <c r="J12" s="10" t="str">
        <f>IF(ISBLANK(VLOOKUP(TRIM(B12),ALL!$B$1:$W$9995,6,FALSE)),"",IF(ISERROR(VLOOKUP(TRIM(B12),ALL!$B$1:$W$9995,6,FALSE))," ", VLOOKUP(TRIM(B12),ALL!$B$1:$W$9995,6,FALSE)))</f>
        <v/>
      </c>
      <c r="K12" s="10" t="str">
        <f>IF(ISBLANK(VLOOKUP(TRIM(B12),ALL!$B$1:$W$9995,7,FALSE)),"",IF(ISERROR(VLOOKUP(TRIM(B12),ALL!$B$1:$W$9995,7,FALSE))," ",VLOOKUP(TRIM(B12),ALL!$B$1:$W$9995,7,FALSE)))</f>
        <v/>
      </c>
      <c r="L12" s="10" t="str">
        <f>IF(ISBLANK(VLOOKUP(TRIM(B12),ALL!$B$1:$W$9995,8,FALSE)),"",IF(ISERROR(VLOOKUP(TRIM(B12),ALL!$B$1:$W$9995,8,FALSE))," ",VLOOKUP(TRIM(B12),ALL!$B$1:$W$9995,8,FALSE)))</f>
        <v/>
      </c>
      <c r="M12" s="10" t="str">
        <f>IF(ISBLANK(VLOOKUP(TRIM(B12),ALL!$B$1:$W$9995,9,FALSE)),"",IF(ISERROR(VLOOKUP(TRIM(B12),ALL!$B$1:$W$9995,9,FALSE))," ",VLOOKUP(TRIM(B12),ALL!$B$1:$W$9995,9,FALSE)))</f>
        <v/>
      </c>
      <c r="N12" s="10" t="str">
        <f>IF(ISBLANK(VLOOKUP(TRIM(B12),ALL!$B$1:$W$9995,10,FALSE)),"",IF(ISERROR(VLOOKUP(TRIM(B12),ALL!$B$1:$W$9995,10,FALSE))," ",VLOOKUP(TRIM(B12),ALL!$B$1:$W$9995,10,FALSE)))</f>
        <v/>
      </c>
      <c r="O12" s="118"/>
      <c r="P12"/>
      <c r="Q12"/>
      <c r="R12"/>
      <c r="S12"/>
      <c r="T12"/>
      <c r="AB12"/>
      <c r="AC12"/>
    </row>
    <row r="13" spans="1:34" ht="15">
      <c r="A13" s="10" t="str">
        <f>IF(ISERROR(VLOOKUP(TRIM(B13),ALL!$B$1:$V$9991,3,FALSE)),"(unc)",VLOOKUP(TRIM(B13),ALL!$B$1:$V$9991,3,FALSE))</f>
        <v>WR</v>
      </c>
      <c r="B13" s="426" t="s">
        <v>8136</v>
      </c>
      <c r="C13" s="5" t="s">
        <v>5441</v>
      </c>
      <c r="D13" s="111">
        <f>VLOOKUP(TRIM(B13),BirthdateDraft!$A$1:$M$8977,2,FALSE)</f>
        <v>37283</v>
      </c>
      <c r="E13" s="112" t="str">
        <f>VLOOKUP(TRIM(B13),BirthdateDraft!$A$1:$M$9842,3,FALSE)</f>
        <v>23/1</v>
      </c>
      <c r="F13" s="115">
        <v>24.2</v>
      </c>
      <c r="G13" s="10" t="str">
        <f>IF(ISERROR(VLOOKUP(TRIM(B13),ALL!$B$1:$V$9998,2,FALSE)),"",IF(ISERROR(VLOOKUP(TRIM(B13),ALL!$B$1:$V$9998,2,FALSE))," ",VLOOKUP(TRIM(B13),ALL!$B$1:$V$9998,2,FALSE)))</f>
        <v>MIN</v>
      </c>
      <c r="H13" s="114" t="str">
        <f>IF(ISBLANK(VLOOKUP(TRIM(B13),ALL!$B$1:$W$9995,11,FALSE)),"",IF(ISERROR(VLOOKUP(TRIM(B13),ALL!$B$1:$W$9995,11,FALSE))," ",VLOOKUP(TRIM(B13),ALL!$B$1:$W$9995,11,FALSE)))</f>
        <v>D</v>
      </c>
      <c r="I13" s="114" t="str">
        <f>VLOOKUP(TRIM(B13),Rankings!$A$1:$M$9887,9,FALSE)</f>
        <v xml:space="preserve"> 4-5-6</v>
      </c>
      <c r="J13" s="10"/>
      <c r="K13" s="10"/>
      <c r="L13" s="10"/>
      <c r="M13" s="10"/>
      <c r="N13" s="10"/>
      <c r="O13" s="118"/>
      <c r="P13"/>
      <c r="Q13"/>
      <c r="R13"/>
      <c r="S13"/>
      <c r="T13"/>
      <c r="AB13"/>
      <c r="AC13"/>
    </row>
    <row r="14" spans="1:34">
      <c r="A14" s="10" t="str">
        <f>IF(ISERROR(VLOOKUP(TRIM(B14),ALL!$B$1:$V$9991,3,FALSE)),"(unc)",VLOOKUP(TRIM(B14),ALL!$B$1:$V$9991,3,FALSE))</f>
        <v>WR PR</v>
      </c>
      <c r="B14" s="37" t="s">
        <v>7256</v>
      </c>
      <c r="C14" s="5" t="s">
        <v>5441</v>
      </c>
      <c r="D14" s="111">
        <f>VLOOKUP(TRIM(B14),BirthdateDraft!$A$1:$M$8977,2,FALSE)</f>
        <v>36293</v>
      </c>
      <c r="E14" s="112" t="str">
        <f>VLOOKUP(TRIM(B14),BirthdateDraft!$A$1:$M$9842,3,FALSE)</f>
        <v>21/4</v>
      </c>
      <c r="F14" s="115"/>
      <c r="G14" s="10" t="str">
        <f>IF(ISERROR(VLOOKUP(TRIM(B14),ALL!$B$1:$V$9998,2,FALSE)),"",IF(ISERROR(VLOOKUP(TRIM(B14),ALL!$B$1:$V$9998,2,FALSE))," ",VLOOKUP(TRIM(B14),ALL!$B$1:$V$9998,2,FALSE)))</f>
        <v>BAA</v>
      </c>
      <c r="H14" s="114"/>
      <c r="I14" s="114" t="str">
        <f>VLOOKUP(TRIM(B14),Rankings!$A$1:$M$9887,9,FALSE)</f>
        <v xml:space="preserve"> 4-3-3</v>
      </c>
      <c r="J14" s="10"/>
      <c r="K14" s="10"/>
      <c r="L14" s="10"/>
      <c r="M14" s="10"/>
      <c r="N14" s="10"/>
      <c r="O14"/>
      <c r="P14"/>
      <c r="Q14"/>
      <c r="R14"/>
      <c r="S14"/>
      <c r="T14"/>
      <c r="AB14"/>
      <c r="AC14"/>
    </row>
    <row r="15" spans="1:34" ht="15">
      <c r="A15" s="10" t="str">
        <f>IF(ISERROR(VLOOKUP(TRIM(B15),ALL!$B$1:$V$9991,3,FALSE)),"(unc)",VLOOKUP(TRIM(B15),ALL!$B$1:$V$9991,3,FALSE))</f>
        <v>WR</v>
      </c>
      <c r="B15" s="426" t="s">
        <v>8217</v>
      </c>
      <c r="C15" s="5" t="s">
        <v>5441</v>
      </c>
      <c r="D15" s="111">
        <f>VLOOKUP(TRIM(B15),BirthdateDraft!$A$1:$M$8977,2,FALSE)</f>
        <v>36462</v>
      </c>
      <c r="E15" s="112" t="str">
        <f>VLOOKUP(TRIM(B15),BirthdateDraft!$A$1:$M$9842,3,FALSE)</f>
        <v>23/3</v>
      </c>
      <c r="F15" s="115">
        <v>24.2</v>
      </c>
      <c r="G15" s="10" t="str">
        <f>IF(ISERROR(VLOOKUP(TRIM(B15),ALL!$B$1:$V$9998,2,FALSE)),"",IF(ISERROR(VLOOKUP(TRIM(B15),ALL!$B$1:$V$9998,2,FALSE))," ",VLOOKUP(TRIM(B15),ALL!$B$1:$V$9998,2,FALSE)))</f>
        <v>HOA</v>
      </c>
      <c r="H15" s="114" t="str">
        <f>IF(ISBLANK(VLOOKUP(TRIM(B15),ALL!$B$1:$W$9995,11,FALSE)),"",IF(ISERROR(VLOOKUP(TRIM(B15),ALL!$B$1:$W$9995,11,FALSE))," ",VLOOKUP(TRIM(B15),ALL!$B$1:$W$9995,11,FALSE)))</f>
        <v>D</v>
      </c>
      <c r="I15" s="114" t="str">
        <f>VLOOKUP(TRIM(B15),Rankings!$A$1:$M$9887,9,FALSE)</f>
        <v xml:space="preserve"> 4-5-5</v>
      </c>
      <c r="J15" s="10"/>
      <c r="K15" s="10"/>
      <c r="L15" s="10"/>
      <c r="M15" s="10"/>
      <c r="N15" s="10"/>
      <c r="O15" s="118"/>
      <c r="P15"/>
      <c r="Q15"/>
      <c r="R15"/>
      <c r="S15"/>
      <c r="T15"/>
      <c r="AB15"/>
      <c r="AC15"/>
    </row>
    <row r="16" spans="1:34">
      <c r="A16" s="10" t="str">
        <f>IF(ISERROR(VLOOKUP(TRIM(B16),ALL!$B$1:$V$9991,3,FALSE)),"(unc)",VLOOKUP(TRIM(B16),ALL!$B$1:$V$9991,3,FALSE))</f>
        <v>WR</v>
      </c>
      <c r="B16" s="37" t="s">
        <v>5390</v>
      </c>
      <c r="C16" s="5" t="s">
        <v>5441</v>
      </c>
      <c r="D16" s="111">
        <f>VLOOKUP(TRIM(B16),BirthdateDraft!$A$1:$M$8977,2,FALSE)</f>
        <v>34228</v>
      </c>
      <c r="E16" s="112" t="str">
        <f>VLOOKUP(TRIM(B16),BirthdateDraft!$A$1:$M$9842,3,FALSE)</f>
        <v>17/4</v>
      </c>
      <c r="F16" s="115" t="s">
        <v>6862</v>
      </c>
      <c r="G16" s="10" t="str">
        <f>IF(ISERROR(VLOOKUP(TRIM(B16),ALL!$B$1:$V$9998,2,FALSE)),"",IF(ISERROR(VLOOKUP(TRIM(B16),ALL!$B$1:$V$9998,2,FALSE))," ",VLOOKUP(TRIM(B16),ALL!$B$1:$V$9998,2,FALSE)))</f>
        <v>BFA</v>
      </c>
      <c r="H16" s="114" t="str">
        <f>IF(ISBLANK(VLOOKUP(TRIM(B16),ALL!$B$1:$W$9995,11,FALSE)),"",IF(ISERROR(VLOOKUP(TRIM(B16),ALL!$B$1:$W$9995,11,FALSE))," ",VLOOKUP(TRIM(B16),ALL!$B$1:$W$9995,11,FALSE)))</f>
        <v>E</v>
      </c>
      <c r="I16" s="114" t="str">
        <f>VLOOKUP(TRIM(B16),Rankings!$A$1:$M$9887,9,FALSE)</f>
        <v xml:space="preserve"> 4-4-3</v>
      </c>
      <c r="J16" s="10"/>
      <c r="K16" s="10"/>
      <c r="L16" s="10"/>
      <c r="M16" s="10"/>
      <c r="N16" s="10"/>
      <c r="O16"/>
      <c r="P16"/>
      <c r="Q16"/>
      <c r="R16"/>
      <c r="S16"/>
      <c r="T16"/>
      <c r="AB16"/>
      <c r="AC16"/>
    </row>
    <row r="17" spans="1:29">
      <c r="A17" s="10" t="str">
        <f>IF(ISERROR(VLOOKUP(TRIM(B17),ALL!$B$1:$V$9991,3,FALSE)),"(unc)",VLOOKUP(TRIM(B17),ALL!$B$1:$V$9991,3,FALSE))</f>
        <v>WR KOR PR</v>
      </c>
      <c r="B17" s="37" t="s">
        <v>9044</v>
      </c>
      <c r="C17" s="5" t="s">
        <v>5441</v>
      </c>
      <c r="D17" s="111">
        <f>VLOOKUP(TRIM(B17),BirthdateDraft!$A$1:$M$8977,2,FALSE)</f>
        <v>36895</v>
      </c>
      <c r="E17" s="112" t="str">
        <f>VLOOKUP(TRIM(B17),BirthdateDraft!$A$1:$M$9842,3,FALSE)</f>
        <v>24/6(184)</v>
      </c>
      <c r="F17" s="115" t="s">
        <v>10095</v>
      </c>
      <c r="G17" s="10" t="str">
        <f>IF(ISERROR(VLOOKUP(TRIM(B17),ALL!$B$1:$V$9998,2,FALSE)),"",IF(ISERROR(VLOOKUP(TRIM(B17),ALL!$B$1:$V$9998,2,FALSE))," ",VLOOKUP(TRIM(B17),ALL!$B$1:$V$9998,2,FALSE)))</f>
        <v>MIA</v>
      </c>
      <c r="H17" s="114" t="str">
        <f>IF(ISBLANK(VLOOKUP(TRIM(B17),ALL!$B$1:$W$9995,11,FALSE)),"",IF(ISERROR(VLOOKUP(TRIM(B17),ALL!$B$1:$W$9995,11,FALSE))," ",VLOOKUP(TRIM(B17),ALL!$B$1:$W$9995,11,FALSE)))</f>
        <v>C</v>
      </c>
      <c r="I17" s="114" t="str">
        <f>VLOOKUP(TRIM(B17),Rankings!$A$1:$M$9887,9,FALSE)</f>
        <v xml:space="preserve"> 4-3-3</v>
      </c>
      <c r="J17" s="10"/>
      <c r="K17" s="10"/>
      <c r="L17" s="10"/>
      <c r="M17" s="10"/>
      <c r="N17" s="10"/>
      <c r="O17"/>
      <c r="P17"/>
      <c r="Q17"/>
      <c r="R17"/>
      <c r="S17"/>
      <c r="T17"/>
      <c r="AB17"/>
      <c r="AC17"/>
    </row>
    <row r="18" spans="1:29">
      <c r="A18" s="10" t="str">
        <f>IF(ISERROR(VLOOKUP(TRIM(B18),ALL!$B$1:$V$9991,3,FALSE)),"(unc)",VLOOKUP(TRIM(B18),ALL!$B$1:$V$9991,3,FALSE))</f>
        <v>BB TE</v>
      </c>
      <c r="B18" s="37" t="s">
        <v>7324</v>
      </c>
      <c r="C18" s="5" t="s">
        <v>5441</v>
      </c>
      <c r="D18" s="111">
        <f>VLOOKUP(TRIM(B18),BirthdateDraft!$A$1:$M$8977,2,FALSE)</f>
        <v>36251</v>
      </c>
      <c r="E18" s="112" t="str">
        <f>VLOOKUP(TRIM(B18),BirthdateDraft!$A$1:$M$9842,3,FALSE)</f>
        <v>21/5</v>
      </c>
      <c r="F18" s="115" t="s">
        <v>8098</v>
      </c>
      <c r="G18" s="10" t="str">
        <f>IF(ISERROR(VLOOKUP(TRIM(B18),ALL!$B$1:$V$9998,2,FALSE)),"",IF(ISERROR(VLOOKUP(TRIM(B18),ALL!$B$1:$V$9998,2,FALSE))," ",VLOOKUP(TRIM(B18),ALL!$B$1:$V$9998,2,FALSE)))</f>
        <v>KCA</v>
      </c>
      <c r="H18" s="114" t="str">
        <f>IF(ISBLANK(VLOOKUP(TRIM(B18),ALL!$B$1:$W$9995,11,FALSE)),"",IF(ISERROR(VLOOKUP(TRIM(B18),ALL!$B$1:$W$9995,11,FALSE))," ",VLOOKUP(TRIM(B18),ALL!$B$1:$W$9995,11,FALSE)))</f>
        <v>C</v>
      </c>
      <c r="I18" s="114" t="str">
        <f>VLOOKUP(TRIM(B18),Rankings!$A$1:$M$9887,9,FALSE)</f>
        <v xml:space="preserve"> 5-4-2</v>
      </c>
      <c r="J18" s="10"/>
      <c r="K18" s="10"/>
      <c r="L18" s="10">
        <f>IF(ISBLANK(VLOOKUP(TRIM(B18),ALL!$B$1:$W$9995,8,FALSE)),"",IF(ISERROR(VLOOKUP(TRIM(B18),ALL!$B$1:$W$9995,8,FALSE))," ",VLOOKUP(TRIM(B18),ALL!$B$1:$W$9995,8,FALSE)))</f>
        <v>4</v>
      </c>
      <c r="M18" s="10"/>
      <c r="N18" s="10">
        <f>IF(ISBLANK(VLOOKUP(TRIM(B18),ALL!$B$1:$W$9995,10,FALSE)),"",IF(ISERROR(VLOOKUP(TRIM(B18),ALL!$B$1:$W$9995,10,FALSE))," ",VLOOKUP(TRIM(B18),ALL!$B$1:$W$9995,10,FALSE)))</f>
        <v>4</v>
      </c>
      <c r="O18"/>
      <c r="P18"/>
      <c r="Q18"/>
      <c r="R18"/>
      <c r="S18"/>
      <c r="T18"/>
      <c r="AB18"/>
      <c r="AC18"/>
    </row>
    <row r="19" spans="1:29" ht="15">
      <c r="A19" s="10" t="str">
        <f>IF(ISERROR(VLOOKUP(TRIM(B19),ALL!$B$1:$V$9991,3,FALSE)),"(unc)",VLOOKUP(TRIM(B19),ALL!$B$1:$V$9991,3,FALSE))</f>
        <v>BB TE</v>
      </c>
      <c r="B19" s="117" t="s">
        <v>7611</v>
      </c>
      <c r="C19" s="5" t="s">
        <v>5441</v>
      </c>
      <c r="D19" s="111">
        <f>VLOOKUP(TRIM(B19),BirthdateDraft!$A$1:$M$8977,2,FALSE)</f>
        <v>36411</v>
      </c>
      <c r="E19" s="112" t="str">
        <f>VLOOKUP(TRIM(B19),BirthdateDraft!$A$1:$M$9842,3,FALSE)</f>
        <v>22/5</v>
      </c>
      <c r="F19" s="115" t="s">
        <v>8079</v>
      </c>
      <c r="G19" s="10" t="str">
        <f>IF(ISERROR(VLOOKUP(TRIM(B19),ALL!$B$1:$V$9998,2,FALSE)),"",IF(ISERROR(VLOOKUP(TRIM(B19),ALL!$B$1:$V$9998,2,FALSE))," ",VLOOKUP(TRIM(B19),ALL!$B$1:$V$9998,2,FALSE)))</f>
        <v>TNA</v>
      </c>
      <c r="H19" s="114" t="str">
        <f>IF(ISBLANK(VLOOKUP(TRIM(B19),ALL!$B$1:$W$9995,11,FALSE)),"",IF(ISERROR(VLOOKUP(TRIM(B19),ALL!$B$1:$W$9995,11,FALSE))," ",VLOOKUP(TRIM(B19),ALL!$B$1:$W$9995,11,FALSE)))</f>
        <v>C</v>
      </c>
      <c r="I19" s="114" t="str">
        <f>VLOOKUP(TRIM(B19),Rankings!$A$1:$M$9887,9,FALSE)</f>
        <v xml:space="preserve"> 5-4-2</v>
      </c>
      <c r="J19" s="10" t="str">
        <f>IF(ISBLANK(VLOOKUP(TRIM(B19),ALL!$B$1:$W$9995,6,FALSE)),"",IF(ISERROR(VLOOKUP(TRIM(B19),ALL!$B$1:$W$9995,6,FALSE))," ", VLOOKUP(TRIM(B19),ALL!$B$1:$W$9995,6,FALSE)))</f>
        <v/>
      </c>
      <c r="K19" s="10" t="str">
        <f>IF(ISBLANK(VLOOKUP(TRIM(B19),ALL!$B$1:$W$9995,7,FALSE)),"",IF(ISERROR(VLOOKUP(TRIM(B19),ALL!$B$1:$W$9995,7,FALSE))," ",VLOOKUP(TRIM(B19),ALL!$B$1:$W$9995,7,FALSE)))</f>
        <v/>
      </c>
      <c r="L19" s="10">
        <f>IF(ISBLANK(VLOOKUP(TRIM(B19),ALL!$B$1:$W$9995,8,FALSE)),"",IF(ISERROR(VLOOKUP(TRIM(B19),ALL!$B$1:$W$9995,8,FALSE))," ",VLOOKUP(TRIM(B19),ALL!$B$1:$W$9995,8,FALSE)))</f>
        <v>0</v>
      </c>
      <c r="M19" s="10" t="str">
        <f>IF(ISBLANK(VLOOKUP(TRIM(B19),ALL!$B$1:$W$9995,9,FALSE)),"",IF(ISERROR(VLOOKUP(TRIM(B19),ALL!$B$1:$W$9995,9,FALSE))," ",VLOOKUP(TRIM(B19),ALL!$B$1:$W$9995,9,FALSE)))</f>
        <v/>
      </c>
      <c r="N19" s="10">
        <f>IF(ISBLANK(VLOOKUP(TRIM(B19),ALL!$B$1:$W$9995,10,FALSE)),"",IF(ISERROR(VLOOKUP(TRIM(B19),ALL!$B$1:$W$9995,10,FALSE))," ",VLOOKUP(TRIM(B19),ALL!$B$1:$W$9995,10,FALSE)))</f>
        <v>4</v>
      </c>
      <c r="P19"/>
      <c r="Q19"/>
      <c r="R19"/>
      <c r="S19"/>
      <c r="T19"/>
      <c r="AB19"/>
      <c r="AC19"/>
    </row>
    <row r="20" spans="1:29">
      <c r="A20" s="10" t="str">
        <f>IF(ISERROR(VLOOKUP(TRIM(B20),ALL!$B$1:$V$9991,3,FALSE)),"(unc)",VLOOKUP(TRIM(B20),ALL!$B$1:$V$9991,3,FALSE))</f>
        <v>TE BB</v>
      </c>
      <c r="B20" s="37" t="s">
        <v>7215</v>
      </c>
      <c r="C20" s="5" t="s">
        <v>5441</v>
      </c>
      <c r="D20" s="111">
        <f>VLOOKUP(TRIM(B20),BirthdateDraft!$A$1:$M$8977,2,FALSE)</f>
        <v>35855</v>
      </c>
      <c r="E20" s="112" t="str">
        <f>VLOOKUP(TRIM(B20),BirthdateDraft!$A$1:$M$9842,3,FALSE)</f>
        <v>21/4</v>
      </c>
      <c r="F20" s="115"/>
      <c r="G20" s="10" t="str">
        <f>IF(ISERROR(VLOOKUP(TRIM(B20),ALL!$B$1:$V$9998,2,FALSE)),"",IF(ISERROR(VLOOKUP(TRIM(B20),ALL!$B$1:$V$9998,2,FALSE))," ",VLOOKUP(TRIM(B20),ALL!$B$1:$V$9998,2,FALSE)))</f>
        <v>INA</v>
      </c>
      <c r="H20" s="114" t="str">
        <f>IF(ISBLANK(VLOOKUP(TRIM(B20),ALL!$B$1:$W$9995,11,FALSE)),"",IF(ISERROR(VLOOKUP(TRIM(B20),ALL!$B$1:$W$9995,11,FALSE))," ",VLOOKUP(TRIM(B20),ALL!$B$1:$W$9995,11,FALSE)))</f>
        <v>B</v>
      </c>
      <c r="I20" s="114" t="str">
        <f>VLOOKUP(TRIM(B20),Rankings!$A$1:$M$9887,9,FALSE)</f>
        <v xml:space="preserve"> 3-3-2</v>
      </c>
      <c r="J20" s="10" t="str">
        <f>IF(ISBLANK(VLOOKUP(TRIM(B20),ALL!$B$1:$W$9995,6,FALSE)),"",IF(ISERROR(VLOOKUP(TRIM(B20),ALL!$B$1:$W$9995,6,FALSE))," ", VLOOKUP(TRIM(B20),ALL!$B$1:$W$9995,6,FALSE)))</f>
        <v/>
      </c>
      <c r="K20" s="10" t="str">
        <f>IF(ISBLANK(VLOOKUP(TRIM(B20),ALL!$B$1:$W$9995,7,FALSE)),"",IF(ISERROR(VLOOKUP(TRIM(B20),ALL!$B$1:$W$9995,7,FALSE))," ",VLOOKUP(TRIM(B20),ALL!$B$1:$W$9995,7,FALSE)))</f>
        <v/>
      </c>
      <c r="L20" s="10">
        <f>IF(ISBLANK(VLOOKUP(TRIM(B20),ALL!$B$1:$W$9995,8,FALSE)),"",IF(ISERROR(VLOOKUP(TRIM(B20),ALL!$B$1:$W$9995,8,FALSE))," ",VLOOKUP(TRIM(B20),ALL!$B$1:$W$9995,8,FALSE)))</f>
        <v>4</v>
      </c>
      <c r="M20" s="10" t="str">
        <f>IF(ISBLANK(VLOOKUP(TRIM(B20),ALL!$B$1:$W$9995,9,FALSE)),"",IF(ISERROR(VLOOKUP(TRIM(B20),ALL!$B$1:$W$9995,9,FALSE))," ",VLOOKUP(TRIM(B20),ALL!$B$1:$W$9995,9,FALSE)))</f>
        <v/>
      </c>
      <c r="N20" s="10">
        <f>IF(ISBLANK(VLOOKUP(TRIM(B20),ALL!$B$1:$W$9995,10,FALSE)),"",IF(ISERROR(VLOOKUP(TRIM(B20),ALL!$B$1:$W$9995,10,FALSE))," ",VLOOKUP(TRIM(B20),ALL!$B$1:$W$9995,10,FALSE)))</f>
        <v>0</v>
      </c>
      <c r="O20"/>
      <c r="P20"/>
      <c r="Q20"/>
      <c r="R20"/>
      <c r="S20"/>
      <c r="T20"/>
      <c r="AB20"/>
      <c r="AC20"/>
    </row>
    <row r="21" spans="1:29">
      <c r="A21" s="10" t="str">
        <f>IF(ISERROR(VLOOKUP(TRIM(B21),ALL!$B$1:$V$9991,3,FALSE)),"(unc)",VLOOKUP(TRIM(B21),ALL!$B$1:$V$9991,3,FALSE))</f>
        <v>TE</v>
      </c>
      <c r="B21" s="37" t="s">
        <v>4882</v>
      </c>
      <c r="C21" s="5" t="s">
        <v>5441</v>
      </c>
      <c r="D21" s="111">
        <f>VLOOKUP(TRIM(B21),BirthdateDraft!$A$1:$M$8977,2,FALSE)</f>
        <v>34642</v>
      </c>
      <c r="E21" s="112" t="str">
        <f>VLOOKUP(TRIM(B21),BirthdateDraft!$A$1:$M$9842,3,FALSE)</f>
        <v>16/3</v>
      </c>
      <c r="F21" s="115"/>
      <c r="G21" s="10" t="str">
        <f>IF(ISERROR(VLOOKUP(TRIM(B21),ALL!$B$1:$V$9998,2,FALSE)),"",IF(ISERROR(VLOOKUP(TRIM(B21),ALL!$B$1:$V$9998,2,FALSE))," ",VLOOKUP(TRIM(B21),ALL!$B$1:$V$9998,2,FALSE)))</f>
        <v>NEA</v>
      </c>
      <c r="H21" s="114" t="str">
        <f>IF(ISBLANK(VLOOKUP(TRIM(B21),ALL!$B$1:$W$9995,11,FALSE)),"",IF(ISERROR(VLOOKUP(TRIM(B21),ALL!$B$1:$W$9995,11,FALSE))," ",VLOOKUP(TRIM(B21),ALL!$B$1:$W$9995,11,FALSE)))</f>
        <v>C</v>
      </c>
      <c r="I21" s="114" t="str">
        <f>VLOOKUP(TRIM(B21),Rankings!$A$1:$M$9887,9,FALSE)</f>
        <v xml:space="preserve"> 4-4-4</v>
      </c>
      <c r="J21" s="10" t="str">
        <f>IF(ISBLANK(VLOOKUP(TRIM(B21),ALL!$B$1:$W$9995,6,FALSE)),"",IF(ISERROR(VLOOKUP(TRIM(B21),ALL!$B$1:$W$9995,6,FALSE))," ", VLOOKUP(TRIM(B21),ALL!$B$1:$W$9995,6,FALSE)))</f>
        <v/>
      </c>
      <c r="K21" s="10" t="str">
        <f>IF(ISBLANK(VLOOKUP(TRIM(B21),ALL!$B$1:$W$9995,7,FALSE)),"",IF(ISERROR(VLOOKUP(TRIM(B21),ALL!$B$1:$W$9995,7,FALSE))," ",VLOOKUP(TRIM(B21),ALL!$B$1:$W$9995,7,FALSE)))</f>
        <v/>
      </c>
      <c r="L21" s="10">
        <f>IF(ISBLANK(VLOOKUP(TRIM(B21),ALL!$B$1:$W$9995,8,FALSE)),"",IF(ISERROR(VLOOKUP(TRIM(B21),ALL!$B$1:$W$9995,8,FALSE))," ",VLOOKUP(TRIM(B21),ALL!$B$1:$W$9995,8,FALSE)))</f>
        <v>4</v>
      </c>
      <c r="M21" s="10" t="str">
        <f>IF(ISBLANK(VLOOKUP(TRIM(B21),ALL!$B$1:$W$9995,9,FALSE)),"",IF(ISERROR(VLOOKUP(TRIM(B21),ALL!$B$1:$W$9995,9,FALSE))," ",VLOOKUP(TRIM(B21),ALL!$B$1:$W$9995,9,FALSE)))</f>
        <v/>
      </c>
      <c r="N21" s="10">
        <f>IF(ISBLANK(VLOOKUP(TRIM(B21),ALL!$B$1:$W$9995,10,FALSE)),"",IF(ISERROR(VLOOKUP(TRIM(B21),ALL!$B$1:$W$9995,10,FALSE))," ",VLOOKUP(TRIM(B21),ALL!$B$1:$W$9995,10,FALSE)))</f>
        <v>0</v>
      </c>
      <c r="O21"/>
      <c r="P21"/>
      <c r="Q21"/>
      <c r="R21"/>
      <c r="S21"/>
      <c r="T21"/>
      <c r="AB21"/>
      <c r="AC21"/>
    </row>
    <row r="23" spans="1:29">
      <c r="A23" s="10"/>
      <c r="B23" s="37"/>
      <c r="C23" s="5"/>
      <c r="D23" s="111"/>
      <c r="E23" s="112"/>
      <c r="F23" s="115"/>
      <c r="G23" s="10"/>
      <c r="H23" s="114"/>
      <c r="I23" s="114"/>
      <c r="J23" s="10"/>
      <c r="K23" s="10"/>
      <c r="L23" s="10"/>
      <c r="M23" s="10"/>
      <c r="N23" s="10"/>
      <c r="O23"/>
      <c r="P23"/>
      <c r="Q23"/>
      <c r="R23"/>
      <c r="S23"/>
      <c r="T23"/>
      <c r="AB23"/>
      <c r="AC23"/>
    </row>
    <row r="24" spans="1:29">
      <c r="A24" s="10" t="str">
        <f>IF(ISERROR(VLOOKUP(TRIM(B24),ALL!$B$1:$V$9991,3,FALSE)),"(unc)",VLOOKUP(TRIM(B24),ALL!$B$1:$V$9991,3,FALSE))</f>
        <v>RG @</v>
      </c>
      <c r="B24" s="37" t="s">
        <v>7235</v>
      </c>
      <c r="C24" s="5" t="s">
        <v>5441</v>
      </c>
      <c r="D24" s="111">
        <f>VLOOKUP(TRIM(B24),BirthdateDraft!$A$1:$M$8977,2,FALSE)</f>
        <v>36312</v>
      </c>
      <c r="E24" s="112" t="str">
        <f>VLOOKUP(TRIM(B24),BirthdateDraft!$A$1:$M$9842,3,FALSE)</f>
        <v>21/1(14)</v>
      </c>
      <c r="F24" s="115" t="s">
        <v>6919</v>
      </c>
      <c r="G24" s="10" t="str">
        <f>IF(ISERROR(VLOOKUP(TRIM(B24),ALL!$B$1:$V$9998,2,FALSE)),"",IF(ISERROR(VLOOKUP(TRIM(B24),ALL!$B$1:$V$9998,2,FALSE))," ",VLOOKUP(TRIM(B24),ALL!$B$1:$V$9998,2,FALSE)))</f>
        <v>NYA</v>
      </c>
      <c r="H24" s="114" t="str">
        <f>IF(ISBLANK(VLOOKUP(TRIM(B24),ALL!$B$1:$W$9995,4,FALSE)),"",IF(ISERROR(VLOOKUP(TRIM(B24),ALL!$B$1:$W$9995,4,FALSE))," ",VLOOKUP(TRIM(B24),ALL!$B$1:$W$9995,4,FALSE)))</f>
        <v/>
      </c>
      <c r="I24" s="114" t="str">
        <f>IF(ISBLANK(VLOOKUP(TRIM(B24),ALL!$B$1:$W$9995,5,FALSE)),"",IF(ISERROR(VLOOKUP(TRIM(B24),ALL!$B$1:$W$9995,5,FALSE))," ",VLOOKUP(TRIM(B24),ALL!$B$1:$W$9995,5,FALSE)))</f>
        <v/>
      </c>
      <c r="J24" s="10" t="str">
        <f>IF(ISBLANK(VLOOKUP(TRIM(B24),ALL!$B$1:$W$9995,6,FALSE)),"",IF(ISERROR(VLOOKUP(TRIM(B24),ALL!$B$1:$W$9995,6,FALSE))," ", VLOOKUP(TRIM(B24),ALL!$B$1:$W$9995,6,FALSE)))</f>
        <v/>
      </c>
      <c r="K24" s="10" t="str">
        <f>IF(ISBLANK(VLOOKUP(TRIM(B24),ALL!$B$1:$W$9995,7,FALSE)),"",IF(ISERROR(VLOOKUP(TRIM(B24),ALL!$B$1:$W$9995,7,FALSE))," ",VLOOKUP(TRIM(B24),ALL!$B$1:$W$9995,7,FALSE)))</f>
        <v/>
      </c>
      <c r="L24" s="10">
        <f>IF(ISBLANK(VLOOKUP(TRIM(B24),ALL!$B$1:$W$9995,8,FALSE)),"",IF(ISERROR(VLOOKUP(TRIM(B24),ALL!$B$1:$W$9995,8,FALSE))," ",VLOOKUP(TRIM(B24),ALL!$B$1:$W$9995,8,FALSE)))</f>
        <v>5</v>
      </c>
      <c r="M24" s="10" t="str">
        <f>IF(ISBLANK(VLOOKUP(TRIM(B24),ALL!$B$1:$W$9995,9,FALSE)),"",IF(ISERROR(VLOOKUP(TRIM(B24),ALL!$B$1:$W$9995,9,FALSE))," ",VLOOKUP(TRIM(B24),ALL!$B$1:$W$9995,9,FALSE)))</f>
        <v/>
      </c>
      <c r="N24" s="10">
        <f>IF(ISBLANK(VLOOKUP(TRIM(B24),ALL!$B$1:$W$9995,10,FALSE)),"",IF(ISERROR(VLOOKUP(TRIM(B24),ALL!$B$1:$W$9995,10,FALSE))," ",VLOOKUP(TRIM(B24),ALL!$B$1:$W$9995,10,FALSE)))</f>
        <v>7</v>
      </c>
      <c r="O24"/>
      <c r="P24"/>
      <c r="Q24"/>
      <c r="R24"/>
      <c r="S24"/>
      <c r="T24"/>
      <c r="AB24"/>
      <c r="AC24"/>
    </row>
    <row r="25" spans="1:29">
      <c r="A25" s="10" t="str">
        <f>IF(ISERROR(VLOOKUP(TRIM(B25),ALL!$B$1:$V$9991,3,FALSE)),"(unc)",VLOOKUP(TRIM(B25),ALL!$B$1:$V$9991,3,FALSE))</f>
        <v>ROT @</v>
      </c>
      <c r="B25" s="37" t="s">
        <v>4375</v>
      </c>
      <c r="C25" s="5" t="s">
        <v>5441</v>
      </c>
      <c r="D25" s="111">
        <f>VLOOKUP(TRIM(B25),BirthdateDraft!$A$1:$M$8977,2,FALSE)</f>
        <v>33737</v>
      </c>
      <c r="E25" s="112" t="str">
        <f>VLOOKUP(TRIM(B25),BirthdateDraft!$A$1:$M$9842,3,FALSE)</f>
        <v>15/2</v>
      </c>
      <c r="F25" s="115" t="s">
        <v>5014</v>
      </c>
      <c r="G25" s="10" t="str">
        <f>IF(ISERROR(VLOOKUP(TRIM(B25),ALL!$B$1:$V$9998,2,FALSE)),"",IF(ISERROR(VLOOKUP(TRIM(B25),ALL!$B$1:$V$9998,2,FALSE))," ",VLOOKUP(TRIM(B25),ALL!$B$1:$V$9998,2,FALSE)))</f>
        <v>LAN</v>
      </c>
      <c r="H25" s="114" t="str">
        <f>IF(ISBLANK(VLOOKUP(TRIM(B25),ALL!$B$1:$W$9995,4,FALSE)),"",IF(ISERROR(VLOOKUP(TRIM(B25),ALL!$B$1:$W$9995,4,FALSE))," ",VLOOKUP(TRIM(B25),ALL!$B$1:$W$9995,4,FALSE)))</f>
        <v/>
      </c>
      <c r="I25" s="114" t="str">
        <f>IF(ISBLANK(VLOOKUP(TRIM(B25),ALL!$B$1:$W$9995,5,FALSE)),"",IF(ISERROR(VLOOKUP(TRIM(B25),ALL!$B$1:$W$9995,5,FALSE))," ",VLOOKUP(TRIM(B25),ALL!$B$1:$W$9995,5,FALSE)))</f>
        <v/>
      </c>
      <c r="J25" s="10" t="str">
        <f>IF(ISBLANK(VLOOKUP(TRIM(B25),ALL!$B$1:$W$9995,6,FALSE)),"",IF(ISERROR(VLOOKUP(TRIM(B25),ALL!$B$1:$W$9995,6,FALSE))," ", VLOOKUP(TRIM(B25),ALL!$B$1:$W$9995,6,FALSE)))</f>
        <v/>
      </c>
      <c r="K25" s="10" t="str">
        <f>IF(ISBLANK(VLOOKUP(TRIM(B25),ALL!$B$1:$W$9995,7,FALSE)),"",IF(ISERROR(VLOOKUP(TRIM(B25),ALL!$B$1:$W$9995,7,FALSE))," ",VLOOKUP(TRIM(B25),ALL!$B$1:$W$9995,7,FALSE)))</f>
        <v/>
      </c>
      <c r="L25" s="10">
        <f>IF(ISBLANK(VLOOKUP(TRIM(B25),ALL!$B$1:$W$9995,8,FALSE)),"",IF(ISERROR(VLOOKUP(TRIM(B25),ALL!$B$1:$W$9995,8,FALSE))," ",VLOOKUP(TRIM(B25),ALL!$B$1:$W$9995,8,FALSE)))</f>
        <v>5</v>
      </c>
      <c r="M25" s="10" t="str">
        <f>IF(ISBLANK(VLOOKUP(TRIM(B25),ALL!$B$1:$W$9995,9,FALSE)),"",IF(ISERROR(VLOOKUP(TRIM(B25),ALL!$B$1:$W$9995,9,FALSE))," ",VLOOKUP(TRIM(B25),ALL!$B$1:$W$9995,9,FALSE)))</f>
        <v/>
      </c>
      <c r="N25" s="10">
        <f>IF(ISBLANK(VLOOKUP(TRIM(B25),ALL!$B$1:$W$9995,10,FALSE)),"",IF(ISERROR(VLOOKUP(TRIM(B25),ALL!$B$1:$W$9995,10,FALSE))," ",VLOOKUP(TRIM(B25),ALL!$B$1:$W$9995,10,FALSE)))</f>
        <v>7</v>
      </c>
      <c r="O25"/>
      <c r="P25"/>
      <c r="Q25"/>
      <c r="R25"/>
      <c r="S25"/>
      <c r="T25"/>
      <c r="AB25"/>
      <c r="AC25"/>
    </row>
    <row r="26" spans="1:29">
      <c r="A26" s="10" t="str">
        <f>IF(ISERROR(VLOOKUP(TRIM(B26),ALL!$B$1:$V$9991,3,FALSE)),"(unc)",VLOOKUP(TRIM(B26),ALL!$B$1:$V$9991,3,FALSE))</f>
        <v>LOT @</v>
      </c>
      <c r="B26" s="37" t="s">
        <v>7663</v>
      </c>
      <c r="C26" s="5" t="s">
        <v>5441</v>
      </c>
      <c r="D26" s="111">
        <f>VLOOKUP(TRIM(B26),BirthdateDraft!$A$1:$M$8977,2,FALSE)</f>
        <v>36830</v>
      </c>
      <c r="E26" s="112" t="str">
        <f>VLOOKUP(TRIM(B26),BirthdateDraft!$A$1:$M$9842,3,FALSE)</f>
        <v>22/1</v>
      </c>
      <c r="F26" s="115" t="s">
        <v>8049</v>
      </c>
      <c r="G26" s="10" t="str">
        <f>IF(ISERROR(VLOOKUP(TRIM(B26),ALL!$B$1:$V$9998,2,FALSE)),"",IF(ISERROR(VLOOKUP(TRIM(B26),ALL!$B$1:$V$9998,2,FALSE))," ",VLOOKUP(TRIM(B26),ALL!$B$1:$V$9998,2,FALSE)))</f>
        <v>CAN</v>
      </c>
      <c r="H26" s="114" t="str">
        <f>IF(ISBLANK(VLOOKUP(TRIM(B26),ALL!$B$1:$W$9995,4,FALSE)),"",IF(ISERROR(VLOOKUP(TRIM(B26),ALL!$B$1:$W$9995,4,FALSE))," ",VLOOKUP(TRIM(B26),ALL!$B$1:$W$9995,4,FALSE)))</f>
        <v/>
      </c>
      <c r="I26" s="114" t="str">
        <f>IF(ISBLANK(VLOOKUP(TRIM(B26),ALL!$B$1:$W$9995,5,FALSE)),"",IF(ISERROR(VLOOKUP(TRIM(B26),ALL!$B$1:$W$9995,5,FALSE))," ",VLOOKUP(TRIM(B26),ALL!$B$1:$W$9995,5,FALSE)))</f>
        <v/>
      </c>
      <c r="J26" s="10" t="str">
        <f>IF(ISBLANK(VLOOKUP(TRIM(B26),ALL!$B$1:$W$9995,6,FALSE)),"",IF(ISERROR(VLOOKUP(TRIM(B26),ALL!$B$1:$W$9995,6,FALSE))," ", VLOOKUP(TRIM(B26),ALL!$B$1:$W$9995,6,FALSE)))</f>
        <v/>
      </c>
      <c r="K26" s="10" t="str">
        <f>IF(ISBLANK(VLOOKUP(TRIM(B26),ALL!$B$1:$W$9995,7,FALSE)),"",IF(ISERROR(VLOOKUP(TRIM(B26),ALL!$B$1:$W$9995,7,FALSE))," ",VLOOKUP(TRIM(B26),ALL!$B$1:$W$9995,7,FALSE)))</f>
        <v/>
      </c>
      <c r="L26" s="10">
        <f>IF(ISBLANK(VLOOKUP(TRIM(B26),ALL!$B$1:$W$9995,8,FALSE)),"",IF(ISERROR(VLOOKUP(TRIM(B26),ALL!$B$1:$W$9995,8,FALSE))," ",VLOOKUP(TRIM(B26),ALL!$B$1:$W$9995,8,FALSE)))</f>
        <v>5</v>
      </c>
      <c r="M26" s="10" t="str">
        <f>IF(ISBLANK(VLOOKUP(TRIM(B26),ALL!$B$1:$W$9995,9,FALSE)),"",IF(ISERROR(VLOOKUP(TRIM(B26),ALL!$B$1:$W$9995,9,FALSE))," ",VLOOKUP(TRIM(B26),ALL!$B$1:$W$9995,9,FALSE)))</f>
        <v/>
      </c>
      <c r="N26" s="10">
        <f>IF(ISBLANK(VLOOKUP(TRIM(B26),ALL!$B$1:$W$9995,10,FALSE)),"",IF(ISERROR(VLOOKUP(TRIM(B26),ALL!$B$1:$W$9995,10,FALSE))," ",VLOOKUP(TRIM(B26),ALL!$B$1:$W$9995,10,FALSE)))</f>
        <v>5</v>
      </c>
      <c r="O26"/>
      <c r="P26"/>
      <c r="Q26"/>
      <c r="R26"/>
      <c r="S26"/>
      <c r="T26"/>
      <c r="AB26"/>
      <c r="AC26"/>
    </row>
    <row r="27" spans="1:29">
      <c r="A27" s="10" t="str">
        <f>IF(ISERROR(VLOOKUP(TRIM(B27),ALL!$B$1:$V$9991,3,FALSE)),"(unc)",VLOOKUP(TRIM(B27),ALL!$B$1:$V$9991,3,FALSE))</f>
        <v>RG @</v>
      </c>
      <c r="B27" s="37" t="s">
        <v>7737</v>
      </c>
      <c r="C27" s="5" t="s">
        <v>5441</v>
      </c>
      <c r="D27" s="111">
        <f>VLOOKUP(TRIM(B27),BirthdateDraft!$A$1:$M$8977,2,FALSE)</f>
        <v>36396</v>
      </c>
      <c r="E27" s="112">
        <f>VLOOKUP(TRIM(B27),BirthdateDraft!$A$1:$M$9842,3,FALSE)</f>
        <v>0</v>
      </c>
      <c r="F27" s="115" t="s">
        <v>8051</v>
      </c>
      <c r="G27" s="10" t="str">
        <f>IF(ISERROR(VLOOKUP(TRIM(B27),ALL!$B$1:$V$9998,2,FALSE)),"",IF(ISERROR(VLOOKUP(TRIM(B27),ALL!$B$1:$V$9998,2,FALSE))," ",VLOOKUP(TRIM(B27),ALL!$B$1:$V$9998,2,FALSE)))</f>
        <v>LVA</v>
      </c>
      <c r="H27" s="114" t="str">
        <f>IF(ISBLANK(VLOOKUP(TRIM(B27),ALL!$B$1:$W$9995,4,FALSE)),"",IF(ISERROR(VLOOKUP(TRIM(B27),ALL!$B$1:$W$9995,4,FALSE))," ",VLOOKUP(TRIM(B27),ALL!$B$1:$W$9995,4,FALSE)))</f>
        <v/>
      </c>
      <c r="I27" s="114" t="str">
        <f>IF(ISBLANK(VLOOKUP(TRIM(B27),ALL!$B$1:$W$9995,5,FALSE)),"",IF(ISERROR(VLOOKUP(TRIM(B27),ALL!$B$1:$W$9995,5,FALSE))," ",VLOOKUP(TRIM(B27),ALL!$B$1:$W$9995,5,FALSE)))</f>
        <v/>
      </c>
      <c r="J27" s="10" t="str">
        <f>IF(ISBLANK(VLOOKUP(TRIM(B27),ALL!$B$1:$W$9995,6,FALSE)),"",IF(ISERROR(VLOOKUP(TRIM(B27),ALL!$B$1:$W$9995,6,FALSE))," ", VLOOKUP(TRIM(B27),ALL!$B$1:$W$9995,6,FALSE)))</f>
        <v/>
      </c>
      <c r="K27" s="10" t="str">
        <f>IF(ISBLANK(VLOOKUP(TRIM(B27),ALL!$B$1:$W$9995,7,FALSE)),"",IF(ISERROR(VLOOKUP(TRIM(B27),ALL!$B$1:$W$9995,7,FALSE))," ",VLOOKUP(TRIM(B27),ALL!$B$1:$W$9995,7,FALSE)))</f>
        <v/>
      </c>
      <c r="L27" s="10">
        <f>IF(ISBLANK(VLOOKUP(TRIM(B27),ALL!$B$1:$W$9995,8,FALSE)),"",IF(ISERROR(VLOOKUP(TRIM(B27),ALL!$B$1:$W$9995,8,FALSE))," ",VLOOKUP(TRIM(B27),ALL!$B$1:$W$9995,8,FALSE)))</f>
        <v>5</v>
      </c>
      <c r="M27" s="10" t="str">
        <f>IF(ISBLANK(VLOOKUP(TRIM(B27),ALL!$B$1:$W$9995,9,FALSE)),"",IF(ISERROR(VLOOKUP(TRIM(B27),ALL!$B$1:$W$9995,9,FALSE))," ",VLOOKUP(TRIM(B27),ALL!$B$1:$W$9995,9,FALSE)))</f>
        <v/>
      </c>
      <c r="N27" s="10">
        <f>IF(ISBLANK(VLOOKUP(TRIM(B27),ALL!$B$1:$W$9995,10,FALSE)),"",IF(ISERROR(VLOOKUP(TRIM(B27),ALL!$B$1:$W$9995,10,FALSE))," ",VLOOKUP(TRIM(B27),ALL!$B$1:$W$9995,10,FALSE)))</f>
        <v>4</v>
      </c>
      <c r="O27"/>
      <c r="P27"/>
      <c r="Q27"/>
      <c r="R27"/>
      <c r="S27"/>
      <c r="T27"/>
      <c r="AB27"/>
      <c r="AC27"/>
    </row>
    <row r="28" spans="1:29">
      <c r="A28" s="10" t="str">
        <f>IF(ISERROR(VLOOKUP(TRIM(B28),ALL!$B$1:$V$9991,3,FALSE)),"(unc)",VLOOKUP(TRIM(B28),ALL!$B$1:$V$9991,3,FALSE))</f>
        <v>RG @</v>
      </c>
      <c r="B28" s="37" t="s">
        <v>5589</v>
      </c>
      <c r="C28" s="5" t="s">
        <v>5441</v>
      </c>
      <c r="D28" s="111">
        <f>VLOOKUP(TRIM(B28),BirthdateDraft!$A$1:$M$8977,2,FALSE)</f>
        <v>34659</v>
      </c>
      <c r="E28" s="112" t="str">
        <f>VLOOKUP(TRIM(B28),BirthdateDraft!$A$1:$M$9842,3,FALSE)</f>
        <v>18/5</v>
      </c>
      <c r="F28" s="115" t="s">
        <v>6914</v>
      </c>
      <c r="G28" s="10" t="str">
        <f>IF(ISERROR(VLOOKUP(TRIM(B28),ALL!$B$1:$V$9998,2,FALSE)),"",IF(ISERROR(VLOOKUP(TRIM(B28),ALL!$B$1:$V$9998,2,FALSE))," ",VLOOKUP(TRIM(B28),ALL!$B$1:$V$9998,2,FALSE)))</f>
        <v>CLA</v>
      </c>
      <c r="H28" s="114" t="str">
        <f>IF(ISBLANK(VLOOKUP(TRIM(B28),ALL!$B$1:$W$9995,4,FALSE)),"",IF(ISERROR(VLOOKUP(TRIM(B28),ALL!$B$1:$W$9995,4,FALSE))," ",VLOOKUP(TRIM(B28),ALL!$B$1:$W$9995,4,FALSE)))</f>
        <v/>
      </c>
      <c r="I28" s="114" t="str">
        <f>IF(ISBLANK(VLOOKUP(TRIM(B28),ALL!$B$1:$W$9995,5,FALSE)),"",IF(ISERROR(VLOOKUP(TRIM(B28),ALL!$B$1:$W$9995,5,FALSE))," ",VLOOKUP(TRIM(B28),ALL!$B$1:$W$9995,5,FALSE)))</f>
        <v/>
      </c>
      <c r="J28" s="10" t="str">
        <f>IF(ISBLANK(VLOOKUP(TRIM(B28),ALL!$B$1:$W$9995,6,FALSE)),"",IF(ISERROR(VLOOKUP(TRIM(B28),ALL!$B$1:$W$9995,6,FALSE))," ", VLOOKUP(TRIM(B28),ALL!$B$1:$W$9995,6,FALSE)))</f>
        <v/>
      </c>
      <c r="K28" s="10" t="str">
        <f>IF(ISBLANK(VLOOKUP(TRIM(B28),ALL!$B$1:$W$9995,7,FALSE)),"",IF(ISERROR(VLOOKUP(TRIM(B28),ALL!$B$1:$W$9995,7,FALSE))," ",VLOOKUP(TRIM(B28),ALL!$B$1:$W$9995,7,FALSE)))</f>
        <v/>
      </c>
      <c r="L28" s="10">
        <f>IF(ISBLANK(VLOOKUP(TRIM(B28),ALL!$B$1:$W$9995,8,FALSE)),"",IF(ISERROR(VLOOKUP(TRIM(B28),ALL!$B$1:$W$9995,8,FALSE))," ",VLOOKUP(TRIM(B28),ALL!$B$1:$W$9995,8,FALSE)))</f>
        <v>4</v>
      </c>
      <c r="M28" s="10" t="str">
        <f>IF(ISBLANK(VLOOKUP(TRIM(B28),ALL!$B$1:$W$9995,9,FALSE)),"",IF(ISERROR(VLOOKUP(TRIM(B28),ALL!$B$1:$W$9995,9,FALSE))," ",VLOOKUP(TRIM(B28),ALL!$B$1:$W$9995,9,FALSE)))</f>
        <v/>
      </c>
      <c r="N28" s="10">
        <f>IF(ISBLANK(VLOOKUP(TRIM(B28),ALL!$B$1:$W$9995,10,FALSE)),"",IF(ISERROR(VLOOKUP(TRIM(B28),ALL!$B$1:$W$9995,10,FALSE))," ",VLOOKUP(TRIM(B28),ALL!$B$1:$W$9995,10,FALSE)))</f>
        <v>4</v>
      </c>
      <c r="O28"/>
      <c r="P28"/>
      <c r="Q28"/>
      <c r="R28"/>
      <c r="S28"/>
      <c r="T28"/>
      <c r="AB28"/>
      <c r="AC28"/>
    </row>
    <row r="29" spans="1:29">
      <c r="A29" s="10" t="str">
        <f>IF(ISERROR(VLOOKUP(TRIM(B29),ALL!$B$1:$V$9991,3,FALSE)),"(unc)",VLOOKUP(TRIM(B29),ALL!$B$1:$V$9991,3,FALSE))</f>
        <v>ROT @</v>
      </c>
      <c r="B29" s="37" t="s">
        <v>9112</v>
      </c>
      <c r="C29" s="5" t="s">
        <v>5441</v>
      </c>
      <c r="D29" s="111">
        <f>VLOOKUP(TRIM(B29),BirthdateDraft!$A$1:$M$8977,2,FALSE)</f>
        <v>37472</v>
      </c>
      <c r="E29" s="112" t="str">
        <f>VLOOKUP(TRIM(B29),BirthdateDraft!$A$1:$M$9842,3,FALSE)</f>
        <v>24/3(77)</v>
      </c>
      <c r="F29" s="115" t="s">
        <v>9968</v>
      </c>
      <c r="G29" s="10" t="str">
        <f>IF(ISERROR(VLOOKUP(TRIM(B29),ALL!$B$1:$V$9998,2,FALSE)),"",IF(ISERROR(VLOOKUP(TRIM(B29),ALL!$B$1:$V$9998,2,FALSE))," ",VLOOKUP(TRIM(B29),ALL!$B$1:$V$9998,2,FALSE)))</f>
        <v>LVA</v>
      </c>
      <c r="H29" s="114" t="str">
        <f>IF(ISBLANK(VLOOKUP(TRIM(B29),ALL!$B$1:$W$9995,4,FALSE)),"",IF(ISERROR(VLOOKUP(TRIM(B29),ALL!$B$1:$W$9995,4,FALSE))," ",VLOOKUP(TRIM(B29),ALL!$B$1:$W$9995,4,FALSE)))</f>
        <v/>
      </c>
      <c r="I29" s="114" t="str">
        <f>IF(ISBLANK(VLOOKUP(TRIM(B29),ALL!$B$1:$W$9995,5,FALSE)),"",IF(ISERROR(VLOOKUP(TRIM(B29),ALL!$B$1:$W$9995,5,FALSE))," ",VLOOKUP(TRIM(B29),ALL!$B$1:$W$9995,5,FALSE)))</f>
        <v/>
      </c>
      <c r="J29" s="10" t="str">
        <f>IF(ISBLANK(VLOOKUP(TRIM(B29),ALL!$B$1:$W$9995,6,FALSE)),"",IF(ISERROR(VLOOKUP(TRIM(B29),ALL!$B$1:$W$9995,6,FALSE))," ", VLOOKUP(TRIM(B29),ALL!$B$1:$W$9995,6,FALSE)))</f>
        <v/>
      </c>
      <c r="K29" s="10" t="str">
        <f>IF(ISBLANK(VLOOKUP(TRIM(B29),ALL!$B$1:$W$9995,7,FALSE)),"",IF(ISERROR(VLOOKUP(TRIM(B29),ALL!$B$1:$W$9995,7,FALSE))," ",VLOOKUP(TRIM(B29),ALL!$B$1:$W$9995,7,FALSE)))</f>
        <v/>
      </c>
      <c r="L29" s="10">
        <f>IF(ISBLANK(VLOOKUP(TRIM(B29),ALL!$B$1:$W$9995,8,FALSE)),"",IF(ISERROR(VLOOKUP(TRIM(B29),ALL!$B$1:$W$9995,8,FALSE))," ",VLOOKUP(TRIM(B29),ALL!$B$1:$W$9995,8,FALSE)))</f>
        <v>4</v>
      </c>
      <c r="M29" s="10" t="str">
        <f>IF(ISBLANK(VLOOKUP(TRIM(B29),ALL!$B$1:$W$9995,9,FALSE)),"",IF(ISERROR(VLOOKUP(TRIM(B29),ALL!$B$1:$W$9995,9,FALSE))," ",VLOOKUP(TRIM(B29),ALL!$B$1:$W$9995,9,FALSE)))</f>
        <v/>
      </c>
      <c r="N29" s="10">
        <f>IF(ISBLANK(VLOOKUP(TRIM(B29),ALL!$B$1:$W$9995,10,FALSE)),"",IF(ISERROR(VLOOKUP(TRIM(B29),ALL!$B$1:$W$9995,10,FALSE))," ",VLOOKUP(TRIM(B29),ALL!$B$1:$W$9995,10,FALSE)))</f>
        <v>3</v>
      </c>
      <c r="O29"/>
      <c r="P29"/>
      <c r="Q29"/>
      <c r="R29"/>
      <c r="S29"/>
      <c r="T29"/>
      <c r="AB29"/>
      <c r="AC29"/>
    </row>
    <row r="30" spans="1:29">
      <c r="A30" s="10" t="str">
        <f>IF(ISERROR(VLOOKUP(TRIM(B30),ALL!$B$1:$V$9991,3,FALSE)),"(unc)",VLOOKUP(TRIM(B30),ALL!$B$1:$V$9991,3,FALSE))</f>
        <v>OC @</v>
      </c>
      <c r="B30" s="427" t="s">
        <v>9075</v>
      </c>
      <c r="C30" s="5" t="s">
        <v>5441</v>
      </c>
      <c r="D30" s="111">
        <f>VLOOKUP(TRIM(B30),BirthdateDraft!$A$1:$M$8977,2,FALSE)</f>
        <v>37408</v>
      </c>
      <c r="E30" s="112" t="str">
        <f>VLOOKUP(TRIM(B30),BirthdateDraft!$A$1:$M$9842,3,FALSE)</f>
        <v>24/1(26)</v>
      </c>
      <c r="F30" s="115" t="s">
        <v>9913</v>
      </c>
      <c r="G30" s="10" t="str">
        <f>IF(ISERROR(VLOOKUP(TRIM(B30),ALL!$B$1:$V$9998,2,FALSE)),"",IF(ISERROR(VLOOKUP(TRIM(B30),ALL!$B$1:$V$9998,2,FALSE))," ",VLOOKUP(TRIM(B30),ALL!$B$1:$V$9998,2,FALSE)))</f>
        <v>TBN</v>
      </c>
      <c r="H30" s="114" t="str">
        <f>IF(ISBLANK(VLOOKUP(TRIM(B30),ALL!$B$1:$W$9995,4,FALSE)),"",IF(ISERROR(VLOOKUP(TRIM(B30),ALL!$B$1:$W$9995,4,FALSE))," ",VLOOKUP(TRIM(B30),ALL!$B$1:$W$9995,4,FALSE)))</f>
        <v/>
      </c>
      <c r="I30" s="114" t="str">
        <f>IF(ISBLANK(VLOOKUP(TRIM(B30),ALL!$B$1:$W$9995,5,FALSE)),"",IF(ISERROR(VLOOKUP(TRIM(B30),ALL!$B$1:$W$9995,5,FALSE))," ",VLOOKUP(TRIM(B30),ALL!$B$1:$W$9995,5,FALSE)))</f>
        <v/>
      </c>
      <c r="J30" s="10" t="str">
        <f>IF(ISBLANK(VLOOKUP(TRIM(B30),ALL!$B$1:$W$9995,6,FALSE)),"",IF(ISERROR(VLOOKUP(TRIM(B30),ALL!$B$1:$W$9995,6,FALSE))," ", VLOOKUP(TRIM(B30),ALL!$B$1:$W$9995,6,FALSE)))</f>
        <v/>
      </c>
      <c r="K30" s="10" t="str">
        <f>IF(ISBLANK(VLOOKUP(TRIM(B30),ALL!$B$1:$W$9995,7,FALSE)),"",IF(ISERROR(VLOOKUP(TRIM(B30),ALL!$B$1:$W$9995,7,FALSE))," ",VLOOKUP(TRIM(B30),ALL!$B$1:$W$9995,7,FALSE)))</f>
        <v/>
      </c>
      <c r="L30" s="10">
        <f>IF(ISBLANK(VLOOKUP(TRIM(B30),ALL!$B$1:$W$9995,8,FALSE)),"",IF(ISERROR(VLOOKUP(TRIM(B30),ALL!$B$1:$W$9995,8,FALSE))," ",VLOOKUP(TRIM(B30),ALL!$B$1:$W$9995,8,FALSE)))</f>
        <v>4</v>
      </c>
      <c r="M30" s="10" t="str">
        <f>IF(ISBLANK(VLOOKUP(TRIM(B30),ALL!$B$1:$W$9995,9,FALSE)),"",IF(ISERROR(VLOOKUP(TRIM(B30),ALL!$B$1:$W$9995,9,FALSE))," ",VLOOKUP(TRIM(B30),ALL!$B$1:$W$9995,9,FALSE)))</f>
        <v/>
      </c>
      <c r="N30" s="10">
        <f>IF(ISBLANK(VLOOKUP(TRIM(B30),ALL!$B$1:$W$9995,10,FALSE)),"",IF(ISERROR(VLOOKUP(TRIM(B30),ALL!$B$1:$W$9995,10,FALSE))," ",VLOOKUP(TRIM(B30),ALL!$B$1:$W$9995,10,FALSE)))</f>
        <v>4</v>
      </c>
      <c r="O30"/>
      <c r="P30"/>
      <c r="Q30"/>
      <c r="R30"/>
      <c r="S30"/>
      <c r="T30"/>
      <c r="AB30"/>
      <c r="AC30"/>
    </row>
    <row r="31" spans="1:29">
      <c r="A31" s="10" t="str">
        <f>IF(ISERROR(VLOOKUP(TRIM(B31),ALL!$B$1:$V$9991,3,FALSE)),"(unc)",VLOOKUP(TRIM(B31),ALL!$B$1:$V$9991,3,FALSE))</f>
        <v>OC @</v>
      </c>
      <c r="B31" s="37" t="s">
        <v>6237</v>
      </c>
      <c r="C31" s="5" t="s">
        <v>5441</v>
      </c>
      <c r="D31" s="111">
        <f>VLOOKUP(TRIM(B31),BirthdateDraft!$A$1:$M$8977,2,FALSE)</f>
        <v>34908</v>
      </c>
      <c r="E31" s="112" t="str">
        <f>VLOOKUP(TRIM(B31),BirthdateDraft!$A$1:$M$9842,3,FALSE)</f>
        <v>18/FA</v>
      </c>
      <c r="F31" s="115" t="s">
        <v>7541</v>
      </c>
      <c r="G31" s="10" t="str">
        <f>IF(ISERROR(VLOOKUP(TRIM(B31),ALL!$B$1:$V$9998,2,FALSE)),"",IF(ISERROR(VLOOKUP(TRIM(B31),ALL!$B$1:$V$9998,2,FALSE))," ",VLOOKUP(TRIM(B31),ALL!$B$1:$V$9998,2,FALSE)))</f>
        <v>CHN</v>
      </c>
      <c r="H31" s="114" t="str">
        <f>IF(ISBLANK(VLOOKUP(TRIM(B31),ALL!$B$1:$W$9995,4,FALSE)),"",IF(ISERROR(VLOOKUP(TRIM(B31),ALL!$B$1:$W$9995,4,FALSE))," ",VLOOKUP(TRIM(B31),ALL!$B$1:$W$9995,4,FALSE)))</f>
        <v/>
      </c>
      <c r="I31" s="114" t="str">
        <f>IF(ISBLANK(VLOOKUP(TRIM(B31),ALL!$B$1:$W$9995,5,FALSE)),"",IF(ISERROR(VLOOKUP(TRIM(B31),ALL!$B$1:$W$9995,5,FALSE))," ",VLOOKUP(TRIM(B31),ALL!$B$1:$W$9995,5,FALSE)))</f>
        <v/>
      </c>
      <c r="J31" s="10" t="str">
        <f>IF(ISBLANK(VLOOKUP(TRIM(B31),ALL!$B$1:$W$9995,6,FALSE)),"",IF(ISERROR(VLOOKUP(TRIM(B31),ALL!$B$1:$W$9995,6,FALSE))," ", VLOOKUP(TRIM(B31),ALL!$B$1:$W$9995,6,FALSE)))</f>
        <v/>
      </c>
      <c r="K31" s="10"/>
      <c r="L31" s="10">
        <f>IF(ISBLANK(VLOOKUP(TRIM(B31),ALL!$B$1:$W$9995,8,FALSE)),"",IF(ISERROR(VLOOKUP(TRIM(B31),ALL!$B$1:$W$9995,8,FALSE))," ",VLOOKUP(TRIM(B31),ALL!$B$1:$W$9995,8,FALSE)))</f>
        <v>4</v>
      </c>
      <c r="M31" s="10" t="str">
        <f>IF(ISBLANK(VLOOKUP(TRIM(B31),ALL!$B$1:$W$9995,9,FALSE)),"",IF(ISERROR(VLOOKUP(TRIM(B31),ALL!$B$1:$W$9995,9,FALSE))," ",VLOOKUP(TRIM(B31),ALL!$B$1:$W$9995,9,FALSE)))</f>
        <v/>
      </c>
      <c r="N31" s="10">
        <f>IF(ISBLANK(VLOOKUP(TRIM(B31),ALL!$B$1:$W$9995,10,FALSE)),"",IF(ISERROR(VLOOKUP(TRIM(B31),ALL!$B$1:$W$9995,10,FALSE))," ",VLOOKUP(TRIM(B31),ALL!$B$1:$W$9995,10,FALSE)))</f>
        <v>0</v>
      </c>
      <c r="O31"/>
      <c r="P31"/>
      <c r="Q31"/>
      <c r="R31"/>
      <c r="S31"/>
      <c r="T31"/>
      <c r="AB31"/>
      <c r="AC31"/>
    </row>
    <row r="32" spans="1:29">
      <c r="A32" s="10" t="str">
        <f>IF(ISERROR(VLOOKUP(TRIM(B32),ALL!$B$1:$V$9991,3,FALSE)),"(unc)",VLOOKUP(TRIM(B32),ALL!$B$1:$V$9991,3,FALSE))</f>
        <v>(unc)</v>
      </c>
      <c r="B32" s="37" t="s">
        <v>7153</v>
      </c>
      <c r="C32" s="5" t="s">
        <v>5441</v>
      </c>
      <c r="D32" s="111">
        <f>VLOOKUP(TRIM(B32),BirthdateDraft!$A$1:$M$8977,2,FALSE)</f>
        <v>36312</v>
      </c>
      <c r="E32" s="112" t="str">
        <f>VLOOKUP(TRIM(B32),BirthdateDraft!$A$1:$M$9842,3,FALSE)</f>
        <v>21/1(23)</v>
      </c>
      <c r="F32" s="115" t="s">
        <v>6906</v>
      </c>
      <c r="G32" s="10" t="str">
        <f>IF(ISERROR(VLOOKUP(TRIM(B32),ALL!$B$1:$V$9998,2,FALSE)),"",IF(ISERROR(VLOOKUP(TRIM(B32),ALL!$B$1:$V$9998,2,FALSE))," ",VLOOKUP(TRIM(B32),ALL!$B$1:$V$9998,2,FALSE)))</f>
        <v/>
      </c>
      <c r="H32" s="114" t="str">
        <f>IF(ISBLANK(VLOOKUP(TRIM(B32),ALL!$B$1:$W$9995,4,FALSE)),"",IF(ISERROR(VLOOKUP(TRIM(B32),ALL!$B$1:$W$9995,4,FALSE))," ",VLOOKUP(TRIM(B32),ALL!$B$1:$W$9995,4,FALSE)))</f>
        <v xml:space="preserve"> </v>
      </c>
      <c r="I32" s="114" t="str">
        <f>IF(ISBLANK(VLOOKUP(TRIM(B32),ALL!$B$1:$W$9995,5,FALSE)),"",IF(ISERROR(VLOOKUP(TRIM(B32),ALL!$B$1:$W$9995,5,FALSE))," ",VLOOKUP(TRIM(B32),ALL!$B$1:$W$9995,5,FALSE)))</f>
        <v xml:space="preserve"> </v>
      </c>
      <c r="J32" s="10" t="str">
        <f>IF(ISBLANK(VLOOKUP(TRIM(B32),ALL!$B$1:$W$9995,6,FALSE)),"",IF(ISERROR(VLOOKUP(TRIM(B32),ALL!$B$1:$W$9995,6,FALSE))," ", VLOOKUP(TRIM(B32),ALL!$B$1:$W$9995,6,FALSE)))</f>
        <v xml:space="preserve"> </v>
      </c>
      <c r="K32" s="10" t="str">
        <f>IF(ISBLANK(VLOOKUP(TRIM(B32),ALL!$B$1:$W$9995,7,FALSE)),"",IF(ISERROR(VLOOKUP(TRIM(B32),ALL!$B$1:$W$9995,7,FALSE))," ",VLOOKUP(TRIM(B32),ALL!$B$1:$W$9995,7,FALSE)))</f>
        <v xml:space="preserve"> </v>
      </c>
      <c r="L32" s="10" t="str">
        <f>IF(ISBLANK(VLOOKUP(TRIM(B32),ALL!$B$1:$W$9995,8,FALSE)),"",IF(ISERROR(VLOOKUP(TRIM(B32),ALL!$B$1:$W$9995,8,FALSE))," ",VLOOKUP(TRIM(B32),ALL!$B$1:$W$9995,8,FALSE)))</f>
        <v xml:space="preserve"> </v>
      </c>
      <c r="M32" s="10" t="str">
        <f>IF(ISBLANK(VLOOKUP(TRIM(B32),ALL!$B$1:$W$9995,9,FALSE)),"",IF(ISERROR(VLOOKUP(TRIM(B32),ALL!$B$1:$W$9995,9,FALSE))," ",VLOOKUP(TRIM(B32),ALL!$B$1:$W$9995,9,FALSE)))</f>
        <v xml:space="preserve"> </v>
      </c>
      <c r="N32" s="10" t="str">
        <f>IF(ISBLANK(VLOOKUP(TRIM(B32),ALL!$B$1:$W$9995,10,FALSE)),"",IF(ISERROR(VLOOKUP(TRIM(B32),ALL!$B$1:$W$9995,10,FALSE))," ",VLOOKUP(TRIM(B32),ALL!$B$1:$W$9995,10,FALSE)))</f>
        <v xml:space="preserve"> </v>
      </c>
      <c r="O32"/>
      <c r="P32"/>
      <c r="Q32"/>
      <c r="R32"/>
      <c r="S32"/>
      <c r="T32"/>
      <c r="AB32"/>
      <c r="AC32"/>
    </row>
    <row r="33" spans="1:29">
      <c r="A33" s="10"/>
      <c r="B33" s="37"/>
      <c r="C33" s="5"/>
      <c r="D33" s="111"/>
      <c r="E33" s="112"/>
      <c r="F33" s="115"/>
      <c r="G33" s="10"/>
      <c r="H33" s="114"/>
      <c r="I33" s="114"/>
      <c r="J33" s="10"/>
      <c r="K33" s="10"/>
      <c r="L33" s="10"/>
      <c r="M33" s="10"/>
      <c r="N33" s="10"/>
      <c r="O33"/>
      <c r="P33"/>
      <c r="Q33"/>
      <c r="R33"/>
      <c r="S33"/>
      <c r="T33"/>
      <c r="AB33"/>
      <c r="AC33"/>
    </row>
    <row r="34" spans="1:29">
      <c r="A34" s="10" t="str">
        <f>IF(ISERROR(VLOOKUP(TRIM(B34),ALL!$B$1:$V$9991,3,FALSE)),"(unc)",VLOOKUP(TRIM(B34),ALL!$B$1:$V$9991,3,FALSE))</f>
        <v>NDT $</v>
      </c>
      <c r="B34" s="37" t="s">
        <v>5784</v>
      </c>
      <c r="C34" s="5" t="s">
        <v>5441</v>
      </c>
      <c r="D34" s="111">
        <f>VLOOKUP(TRIM(B34),BirthdateDraft!$A$1:$M$8977,2,FALSE)</f>
        <v>34735</v>
      </c>
      <c r="E34" s="112" t="str">
        <f>VLOOKUP(TRIM(B34),BirthdateDraft!$A$1:$M$9842,3,FALSE)</f>
        <v>18/1 (12)</v>
      </c>
      <c r="F34" s="115"/>
      <c r="G34" s="10" t="str">
        <f>IF(ISERROR(VLOOKUP(TRIM(B34),ALL!$B$1:$V$9998,2,FALSE)),"",IF(ISERROR(VLOOKUP(TRIM(B34),ALL!$B$1:$V$9998,2,FALSE))," ",VLOOKUP(TRIM(B34),ALL!$B$1:$V$9998,2,FALSE)))</f>
        <v>TBN</v>
      </c>
      <c r="H34" s="114" t="str">
        <f>IF(ISBLANK(VLOOKUP(TRIM(B34),ALL!$B$1:$W$9995,4,FALSE)),"",IF(ISERROR(VLOOKUP(TRIM(B34),ALL!$B$1:$W$9995,4,FALSE))," ",VLOOKUP(TRIM(B34),ALL!$B$1:$W$9995,4,FALSE)))</f>
        <v>5</v>
      </c>
      <c r="I34" s="114" t="str">
        <f>IF(ISBLANK(VLOOKUP(TRIM(B34),ALL!$B$1:$W$9995,5,FALSE)),"",IF(ISERROR(VLOOKUP(TRIM(B34),ALL!$B$1:$W$9995,5,FALSE))," ",VLOOKUP(TRIM(B34),ALL!$B$1:$W$9995,5,FALSE)))</f>
        <v/>
      </c>
      <c r="J34" s="10">
        <f>IF(ISBLANK(VLOOKUP(TRIM(B34),ALL!$B$1:$W$9995,6,FALSE)),"",IF(ISERROR(VLOOKUP(TRIM(B34),ALL!$B$1:$W$9995,6,FALSE))," ", VLOOKUP(TRIM(B34),ALL!$B$1:$W$9995,6,FALSE)))</f>
        <v>7</v>
      </c>
      <c r="K34" s="10"/>
      <c r="L34" s="10"/>
      <c r="M34" s="10" t="str">
        <f>IF(ISBLANK(VLOOKUP(TRIM(B34),ALL!$B$1:$W$9995,9,FALSE)),"",IF(ISERROR(VLOOKUP(TRIM(B34),ALL!$B$1:$W$9995,9,FALSE))," ",VLOOKUP(TRIM(B34),ALL!$B$1:$W$9995,9,FALSE)))</f>
        <v/>
      </c>
      <c r="N34" s="10" t="str">
        <f>IF(ISBLANK(VLOOKUP(TRIM(B34),ALL!$B$1:$W$9995,10,FALSE)),"",IF(ISERROR(VLOOKUP(TRIM(B34),ALL!$B$1:$W$9995,10,FALSE))," ",VLOOKUP(TRIM(B34),ALL!$B$1:$W$9995,10,FALSE)))</f>
        <v/>
      </c>
      <c r="O34"/>
      <c r="P34"/>
      <c r="Q34"/>
      <c r="R34"/>
      <c r="S34"/>
      <c r="T34"/>
      <c r="AB34"/>
      <c r="AC34"/>
    </row>
    <row r="35" spans="1:29">
      <c r="A35" s="10" t="str">
        <f>IF(ISERROR(VLOOKUP(TRIM(B35),ALL!$B$1:$V$9991,3,FALSE)),"(unc)",VLOOKUP(TRIM(B35),ALL!$B$1:$V$9991,3,FALSE))</f>
        <v>RE $</v>
      </c>
      <c r="B35" s="37" t="s">
        <v>5234</v>
      </c>
      <c r="C35" s="5" t="s">
        <v>5441</v>
      </c>
      <c r="D35" s="111">
        <f>VLOOKUP(TRIM(B35),BirthdateDraft!$A$1:$M$8977,2,FALSE)</f>
        <v>34607</v>
      </c>
      <c r="E35" s="112" t="str">
        <f>VLOOKUP(TRIM(B35),BirthdateDraft!$A$1:$M$9842,3,FALSE)</f>
        <v>17/2</v>
      </c>
      <c r="F35" s="115"/>
      <c r="G35" s="10" t="str">
        <f>IF(ISERROR(VLOOKUP(TRIM(B35),ALL!$B$1:$V$9998,2,FALSE)),"",IF(ISERROR(VLOOKUP(TRIM(B35),ALL!$B$1:$V$9998,2,FALSE))," ",VLOOKUP(TRIM(B35),ALL!$B$1:$V$9998,2,FALSE)))</f>
        <v>CHN</v>
      </c>
      <c r="H35" s="114" t="str">
        <f>IF(ISBLANK(VLOOKUP(TRIM(B35),ALL!$B$1:$W$9995,4,FALSE)),"",IF(ISERROR(VLOOKUP(TRIM(B35),ALL!$B$1:$W$9995,4,FALSE))," ",VLOOKUP(TRIM(B35),ALL!$B$1:$W$9995,4,FALSE)))</f>
        <v>5</v>
      </c>
      <c r="I35" s="114" t="str">
        <f>IF(ISBLANK(VLOOKUP(TRIM(B35),ALL!$B$1:$W$9995,5,FALSE)),"",IF(ISERROR(VLOOKUP(TRIM(B35),ALL!$B$1:$W$9995,5,FALSE))," ",VLOOKUP(TRIM(B35),ALL!$B$1:$W$9995,5,FALSE)))</f>
        <v/>
      </c>
      <c r="J35" s="10">
        <f>IF(ISBLANK(VLOOKUP(TRIM(B35),ALL!$B$1:$W$9995,6,FALSE)),"",IF(ISERROR(VLOOKUP(TRIM(B35),ALL!$B$1:$W$9995,6,FALSE))," ", VLOOKUP(TRIM(B35),ALL!$B$1:$W$9995,6,FALSE)))</f>
        <v>7</v>
      </c>
      <c r="K35" s="10" t="str">
        <f>IF(ISBLANK(VLOOKUP(TRIM(B35),ALL!$B$1:$W$9995,7,FALSE)),"",IF(ISERROR(VLOOKUP(TRIM(B35),ALL!$B$1:$W$9995,7,FALSE))," ",VLOOKUP(TRIM(B35),ALL!$B$1:$W$9995,7,FALSE)))</f>
        <v/>
      </c>
      <c r="L35" s="10" t="str">
        <f>IF(ISBLANK(VLOOKUP(TRIM(B35),ALL!$B$1:$W$9995,8,FALSE)),"",IF(ISERROR(VLOOKUP(TRIM(B35),ALL!$B$1:$W$9995,8,FALSE))," ",VLOOKUP(TRIM(B35),ALL!$B$1:$W$9995,8,FALSE)))</f>
        <v/>
      </c>
      <c r="M35" s="10" t="str">
        <f>IF(ISBLANK(VLOOKUP(TRIM(B35),ALL!$B$1:$W$9995,9,FALSE)),"",IF(ISERROR(VLOOKUP(TRIM(B35),ALL!$B$1:$W$9995,9,FALSE))," ",VLOOKUP(TRIM(B35),ALL!$B$1:$W$9995,9,FALSE)))</f>
        <v/>
      </c>
      <c r="N35" s="10" t="str">
        <f>IF(ISBLANK(VLOOKUP(TRIM(B35),ALL!$B$1:$W$9995,10,FALSE)),"",IF(ISERROR(VLOOKUP(TRIM(B35),ALL!$B$1:$W$9995,10,FALSE))," ",VLOOKUP(TRIM(B35),ALL!$B$1:$W$9995,10,FALSE)))</f>
        <v/>
      </c>
      <c r="O35" s="118"/>
      <c r="P35"/>
      <c r="Q35"/>
      <c r="R35"/>
      <c r="S35"/>
      <c r="T35"/>
      <c r="AB35"/>
      <c r="AC35"/>
    </row>
    <row r="36" spans="1:29">
      <c r="A36" s="10" t="str">
        <f>IF(ISERROR(VLOOKUP(TRIM(B36),ALL!$B$1:$V$9991,3,FALSE)),"(unc)",VLOOKUP(TRIM(B36),ALL!$B$1:$V$9991,3,FALSE))</f>
        <v>RE $</v>
      </c>
      <c r="B36" s="37" t="s">
        <v>5717</v>
      </c>
      <c r="C36" s="5" t="s">
        <v>5441</v>
      </c>
      <c r="D36" s="111">
        <f>VLOOKUP(TRIM(B36),BirthdateDraft!$A$1:$M$8977,2,FALSE)</f>
        <v>35334</v>
      </c>
      <c r="E36" s="112" t="str">
        <f>VLOOKUP(TRIM(B36),BirthdateDraft!$A$1:$M$9842,3,FALSE)</f>
        <v>18/4</v>
      </c>
      <c r="F36" s="115" t="s">
        <v>6862</v>
      </c>
      <c r="G36" s="10" t="str">
        <f>IF(ISERROR(VLOOKUP(TRIM(B36),ALL!$B$1:$V$9998,2,FALSE)),"",IF(ISERROR(VLOOKUP(TRIM(B36),ALL!$B$1:$V$9998,2,FALSE))," ",VLOOKUP(TRIM(B36),ALL!$B$1:$V$9998,2,FALSE)))</f>
        <v>DNA</v>
      </c>
      <c r="H36" s="114" t="str">
        <f>IF(ISBLANK(VLOOKUP(TRIM(B36),ALL!$B$1:$W$9995,4,FALSE)),"",IF(ISERROR(VLOOKUP(TRIM(B36),ALL!$B$1:$W$9995,4,FALSE))," ",VLOOKUP(TRIM(B36),ALL!$B$1:$W$9995,4,FALSE)))</f>
        <v>0</v>
      </c>
      <c r="I36" s="114" t="str">
        <f>IF(ISBLANK(VLOOKUP(TRIM(B36),ALL!$B$1:$W$9995,5,FALSE)),"",IF(ISERROR(VLOOKUP(TRIM(B36),ALL!$B$1:$W$9995,5,FALSE))," ",VLOOKUP(TRIM(B36),ALL!$B$1:$W$9995,5,FALSE)))</f>
        <v/>
      </c>
      <c r="J36" s="10">
        <f>IF(ISBLANK(VLOOKUP(TRIM(B36),ALL!$B$1:$W$9995,6,FALSE)),"",IF(ISERROR(VLOOKUP(TRIM(B36),ALL!$B$1:$W$9995,6,FALSE))," ", VLOOKUP(TRIM(B36),ALL!$B$1:$W$9995,6,FALSE)))</f>
        <v>7</v>
      </c>
      <c r="K36" s="10"/>
      <c r="L36" s="10"/>
      <c r="M36" s="10"/>
      <c r="N36" s="10"/>
      <c r="O36"/>
      <c r="P36"/>
      <c r="Q36"/>
      <c r="R36"/>
      <c r="S36"/>
      <c r="T36"/>
      <c r="AB36"/>
      <c r="AC36"/>
    </row>
    <row r="37" spans="1:29">
      <c r="A37" s="10" t="str">
        <f>IF(ISERROR(VLOOKUP(TRIM(B37),ALL!$B$1:$V$9991,3,FALSE)),"(unc)",VLOOKUP(TRIM(B37),ALL!$B$1:$V$9991,3,FALSE))</f>
        <v>DT $</v>
      </c>
      <c r="B37" s="37" t="s">
        <v>6572</v>
      </c>
      <c r="C37" s="5" t="s">
        <v>5441</v>
      </c>
      <c r="D37" s="111">
        <f>VLOOKUP(TRIM(B37),BirthdateDraft!$A$1:$M$8977,2,FALSE)</f>
        <v>35490</v>
      </c>
      <c r="E37" s="112" t="str">
        <f>VLOOKUP(TRIM(B37),BirthdateDraft!$A$1:$M$9842,3,FALSE)</f>
        <v>19/FA</v>
      </c>
      <c r="F37" s="115" t="s">
        <v>10230</v>
      </c>
      <c r="G37" s="10" t="str">
        <f>IF(ISERROR(VLOOKUP(TRIM(B37),ALL!$B$1:$V$9998,2,FALSE)),"",IF(ISERROR(VLOOKUP(TRIM(B37),ALL!$B$1:$V$9998,2,FALSE))," ",VLOOKUP(TRIM(B37),ALL!$B$1:$V$9998,2,FALSE)))</f>
        <v>SFN</v>
      </c>
      <c r="H37" s="114" t="str">
        <f>IF(ISBLANK(VLOOKUP(TRIM(B37),ALL!$B$1:$W$9995,4,FALSE)),"",IF(ISERROR(VLOOKUP(TRIM(B37),ALL!$B$1:$W$9995,4,FALSE))," ",VLOOKUP(TRIM(B37),ALL!$B$1:$W$9995,4,FALSE)))</f>
        <v>0</v>
      </c>
      <c r="I37" s="114" t="str">
        <f>IF(ISBLANK(VLOOKUP(TRIM(B37),ALL!$B$1:$W$9995,5,FALSE)),"",IF(ISERROR(VLOOKUP(TRIM(B37),ALL!$B$1:$W$9995,5,FALSE))," ",VLOOKUP(TRIM(B37),ALL!$B$1:$W$9995,5,FALSE)))</f>
        <v/>
      </c>
      <c r="J37" s="10">
        <f>IF(ISBLANK(VLOOKUP(TRIM(B37),ALL!$B$1:$W$9995,6,FALSE)),"",IF(ISERROR(VLOOKUP(TRIM(B37),ALL!$B$1:$W$9995,6,FALSE))," ", VLOOKUP(TRIM(B37),ALL!$B$1:$W$9995,6,FALSE)))</f>
        <v>6</v>
      </c>
      <c r="K37" s="10"/>
      <c r="L37" s="10"/>
      <c r="M37" s="10"/>
      <c r="N37" s="10"/>
      <c r="O37"/>
      <c r="P37"/>
      <c r="Q37"/>
      <c r="R37"/>
      <c r="S37"/>
      <c r="T37"/>
      <c r="AB37"/>
      <c r="AC37"/>
    </row>
    <row r="38" spans="1:29">
      <c r="A38" s="10" t="str">
        <f>IF(ISERROR(VLOOKUP(TRIM(B38),ALL!$B$1:$V$9991,3,FALSE)),"(unc)",VLOOKUP(TRIM(B38),ALL!$B$1:$V$9991,3,FALSE))</f>
        <v>(unc)</v>
      </c>
      <c r="B38" s="37" t="s">
        <v>6997</v>
      </c>
      <c r="C38" s="5" t="s">
        <v>5441</v>
      </c>
      <c r="D38" s="111">
        <f>VLOOKUP(TRIM(B38),BirthdateDraft!$A$1:$M$8977,2,FALSE)</f>
        <v>35947</v>
      </c>
      <c r="E38" s="112" t="str">
        <f>VLOOKUP(TRIM(B38),BirthdateDraft!$A$1:$M$9842,3,FALSE)</f>
        <v>21/3</v>
      </c>
      <c r="F38" s="115" t="s">
        <v>8600</v>
      </c>
      <c r="G38" s="10" t="str">
        <f>IF(ISERROR(VLOOKUP(TRIM(B38),ALL!$B$1:$V$9998,2,FALSE)),"",IF(ISERROR(VLOOKUP(TRIM(B38),ALL!$B$1:$V$9998,2,FALSE))," ",VLOOKUP(TRIM(B38),ALL!$B$1:$V$9998,2,FALSE)))</f>
        <v/>
      </c>
      <c r="H38" s="114" t="str">
        <f>IF(ISBLANK(VLOOKUP(TRIM(B38),ALL!$B$1:$W$9995,4,FALSE)),"",IF(ISERROR(VLOOKUP(TRIM(B38),ALL!$B$1:$W$9995,4,FALSE))," ",VLOOKUP(TRIM(B38),ALL!$B$1:$W$9995,4,FALSE)))</f>
        <v xml:space="preserve"> </v>
      </c>
      <c r="I38" s="114" t="str">
        <f>IF(ISBLANK(VLOOKUP(TRIM(B38),ALL!$B$1:$W$9995,5,FALSE)),"",IF(ISERROR(VLOOKUP(TRIM(B38),ALL!$B$1:$W$9995,5,FALSE))," ",VLOOKUP(TRIM(B38),ALL!$B$1:$W$9995,5,FALSE)))</f>
        <v xml:space="preserve"> </v>
      </c>
      <c r="J38" s="10" t="str">
        <f>IF(ISBLANK(VLOOKUP(TRIM(B38),ALL!$B$1:$W$9995,6,FALSE)),"",IF(ISERROR(VLOOKUP(TRIM(B38),ALL!$B$1:$W$9995,6,FALSE))," ", VLOOKUP(TRIM(B38),ALL!$B$1:$W$9995,6,FALSE)))</f>
        <v xml:space="preserve"> </v>
      </c>
      <c r="K38" s="10"/>
      <c r="L38" s="10"/>
      <c r="M38" s="10"/>
      <c r="N38" s="10"/>
      <c r="O38"/>
      <c r="P38"/>
      <c r="Q38"/>
      <c r="R38"/>
      <c r="S38"/>
      <c r="T38"/>
      <c r="AB38"/>
      <c r="AC38"/>
    </row>
    <row r="39" spans="1:29">
      <c r="A39" s="10" t="str">
        <f>IF(ISERROR(VLOOKUP(TRIM(B39),ALL!$B$1:$V$9991,3,FALSE)),"(unc)",VLOOKUP(TRIM(B39),ALL!$B$1:$V$9991,3,FALSE))</f>
        <v>DT $</v>
      </c>
      <c r="B39" s="37" t="s">
        <v>6111</v>
      </c>
      <c r="C39" s="5" t="s">
        <v>5441</v>
      </c>
      <c r="D39" s="111">
        <f>VLOOKUP(TRIM(B39),BirthdateDraft!$A$1:$M$8977,2,FALSE)</f>
        <v>35286</v>
      </c>
      <c r="E39" s="112" t="str">
        <f>VLOOKUP(TRIM(B39),BirthdateDraft!$A$1:$M$9842,3,FALSE)</f>
        <v>19/3</v>
      </c>
      <c r="F39" s="115" t="s">
        <v>8090</v>
      </c>
      <c r="G39" s="10" t="str">
        <f>IF(ISERROR(VLOOKUP(TRIM(B39),ALL!$B$1:$V$9998,2,FALSE)),"",IF(ISERROR(VLOOKUP(TRIM(B39),ALL!$B$1:$V$9998,2,FALSE))," ",VLOOKUP(TRIM(B39),ALL!$B$1:$V$9998,2,FALSE)))</f>
        <v>NON</v>
      </c>
      <c r="H39" s="114" t="str">
        <f>IF(ISBLANK(VLOOKUP(TRIM(B39),ALL!$B$1:$W$9995,4,FALSE)),"",IF(ISERROR(VLOOKUP(TRIM(B39),ALL!$B$1:$W$9995,4,FALSE))," ",VLOOKUP(TRIM(B39),ALL!$B$1:$W$9995,4,FALSE)))</f>
        <v>0</v>
      </c>
      <c r="I39" s="114" t="str">
        <f>IF(ISBLANK(VLOOKUP(TRIM(B39),ALL!$B$1:$W$9995,5,FALSE)),"",IF(ISERROR(VLOOKUP(TRIM(B39),ALL!$B$1:$W$9995,5,FALSE))," ",VLOOKUP(TRIM(B39),ALL!$B$1:$W$9995,5,FALSE)))</f>
        <v/>
      </c>
      <c r="J39" s="10">
        <f>IF(ISBLANK(VLOOKUP(TRIM(B39),ALL!$B$1:$W$9995,6,FALSE)),"",IF(ISERROR(VLOOKUP(TRIM(B39),ALL!$B$1:$W$9995,6,FALSE))," ", VLOOKUP(TRIM(B39),ALL!$B$1:$W$9995,6,FALSE)))</f>
        <v>3</v>
      </c>
      <c r="K39" s="10"/>
      <c r="L39" s="10"/>
      <c r="M39" s="10"/>
      <c r="N39" s="10"/>
      <c r="O39"/>
      <c r="P39"/>
      <c r="Q39"/>
      <c r="R39"/>
      <c r="S39"/>
      <c r="T39"/>
      <c r="AB39"/>
      <c r="AC39"/>
    </row>
    <row r="40" spans="1:29">
      <c r="A40" s="10" t="str">
        <f>IF(ISERROR(VLOOKUP(TRIM(B40),ALL!$B$1:$V$9991,3,FALSE)),"(unc)",VLOOKUP(TRIM(B40),ALL!$B$1:$V$9991,3,FALSE))</f>
        <v>RE $</v>
      </c>
      <c r="B40" s="124" t="s">
        <v>8359</v>
      </c>
      <c r="C40" s="5" t="s">
        <v>5441</v>
      </c>
      <c r="D40" s="111">
        <f>VLOOKUP(TRIM(B40),BirthdateDraft!$A$1:$M$8977,2,FALSE)</f>
        <v>37099</v>
      </c>
      <c r="E40" s="112" t="str">
        <f>VLOOKUP(TRIM(B40),BirthdateDraft!$A$1:$M$9842,3,FALSE)</f>
        <v>23/4</v>
      </c>
      <c r="F40" s="115" t="s">
        <v>8092</v>
      </c>
      <c r="G40" s="10" t="str">
        <f>IF(ISERROR(VLOOKUP(TRIM(B40),ALL!$B$1:$V$9998,2,FALSE)),"",IF(ISERROR(VLOOKUP(TRIM(B40),ALL!$B$1:$V$9998,2,FALSE))," ",VLOOKUP(TRIM(B40),ALL!$B$1:$V$9998,2,FALSE)))</f>
        <v>CLA</v>
      </c>
      <c r="H40" s="114" t="str">
        <f>IF(ISBLANK(VLOOKUP(TRIM(B40),ALL!$B$1:$W$9995,4,FALSE)),"",IF(ISERROR(VLOOKUP(TRIM(B40),ALL!$B$1:$W$9995,4,FALSE))," ",VLOOKUP(TRIM(B40),ALL!$B$1:$W$9995,4,FALSE)))</f>
        <v>4</v>
      </c>
      <c r="I40" s="114" t="str">
        <f>IF(ISBLANK(VLOOKUP(TRIM(B40),ALL!$B$1:$W$9995,5,FALSE)),"",IF(ISERROR(VLOOKUP(TRIM(B40),ALL!$B$1:$W$9995,5,FALSE))," ",VLOOKUP(TRIM(B40),ALL!$B$1:$W$9995,5,FALSE)))</f>
        <v/>
      </c>
      <c r="J40" s="10">
        <f>IF(ISBLANK(VLOOKUP(TRIM(B40),ALL!$B$1:$W$9995,6,FALSE)),"",IF(ISERROR(VLOOKUP(TRIM(B40),ALL!$B$1:$W$9995,6,FALSE))," ", VLOOKUP(TRIM(B40),ALL!$B$1:$W$9995,6,FALSE)))</f>
        <v>4</v>
      </c>
      <c r="K40" s="10"/>
      <c r="L40" s="10"/>
      <c r="M40" s="10"/>
      <c r="N40" s="10"/>
      <c r="O40"/>
      <c r="P40"/>
      <c r="Q40"/>
      <c r="R40"/>
      <c r="S40"/>
      <c r="T40"/>
      <c r="AB40"/>
      <c r="AC40"/>
    </row>
    <row r="41" spans="1:29">
      <c r="A41" s="10" t="str">
        <f>IF(ISERROR(VLOOKUP(TRIM(B41),ALL!$B$1:$V$9991,3,FALSE)),"(unc)",VLOOKUP(TRIM(B41),ALL!$B$1:$V$9991,3,FALSE))</f>
        <v>RDT $</v>
      </c>
      <c r="B41" s="37" t="s">
        <v>5284</v>
      </c>
      <c r="C41" s="5" t="s">
        <v>5441</v>
      </c>
      <c r="D41" s="111">
        <f>VLOOKUP(TRIM(B41),BirthdateDraft!$A$1:$M$8977,2,FALSE)</f>
        <v>34436</v>
      </c>
      <c r="E41" s="112" t="str">
        <f>VLOOKUP(TRIM(B41),BirthdateDraft!$A$1:$M$9842,3,FALSE)</f>
        <v>17/FA</v>
      </c>
      <c r="F41" s="115"/>
      <c r="G41" s="10" t="str">
        <f>IF(ISERROR(VLOOKUP(TRIM(B41),ALL!$B$1:$V$9998,2,FALSE)),"",IF(ISERROR(VLOOKUP(TRIM(B41),ALL!$B$1:$V$9998,2,FALSE))," ",VLOOKUP(TRIM(B41),ALL!$B$1:$V$9998,2,FALSE)))</f>
        <v>LVA</v>
      </c>
      <c r="H41" s="114" t="str">
        <f>IF(ISBLANK(VLOOKUP(TRIM(B41),ALL!$B$1:$W$9995,4,FALSE)),"",IF(ISERROR(VLOOKUP(TRIM(B41),ALL!$B$1:$W$9995,4,FALSE))," ",VLOOKUP(TRIM(B41),ALL!$B$1:$W$9995,4,FALSE)))</f>
        <v>0</v>
      </c>
      <c r="I41" s="114" t="str">
        <f>IF(ISBLANK(VLOOKUP(TRIM(B41),ALL!$B$1:$W$9995,5,FALSE)),"",IF(ISERROR(VLOOKUP(TRIM(B41),ALL!$B$1:$W$9995,5,FALSE))," ",VLOOKUP(TRIM(B41),ALL!$B$1:$W$9995,5,FALSE)))</f>
        <v/>
      </c>
      <c r="J41" s="10">
        <f>IF(ISBLANK(VLOOKUP(TRIM(B41),ALL!$B$1:$W$9995,6,FALSE)),"",IF(ISERROR(VLOOKUP(TRIM(B41),ALL!$B$1:$W$9995,6,FALSE))," ", VLOOKUP(TRIM(B41),ALL!$B$1:$W$9995,6,FALSE)))</f>
        <v>7</v>
      </c>
      <c r="K41" s="10"/>
      <c r="L41" s="10"/>
      <c r="M41" s="10"/>
      <c r="N41" s="10"/>
      <c r="O41"/>
      <c r="P41"/>
      <c r="Q41"/>
      <c r="R41"/>
      <c r="S41"/>
      <c r="T41"/>
      <c r="AB41"/>
      <c r="AC41"/>
    </row>
    <row r="43" spans="1:29">
      <c r="A43" s="10" t="str">
        <f>IF(ISERROR(VLOOKUP(TRIM(B43),ALL!$B$1:$V$9991,3,FALSE)),"(unc)",VLOOKUP(TRIM(B43),ALL!$B$1:$V$9991,3,FALSE))</f>
        <v>LOLB</v>
      </c>
      <c r="B43" s="37" t="s">
        <v>7795</v>
      </c>
      <c r="C43" s="5" t="s">
        <v>5441</v>
      </c>
      <c r="D43" s="111">
        <f>VLOOKUP(TRIM(B43),BirthdateDraft!$A$1:$M$8977,2,FALSE)</f>
        <v>36129</v>
      </c>
      <c r="E43" s="112" t="str">
        <f>VLOOKUP(TRIM(B43),BirthdateDraft!$A$1:$M$9842,3,FALSE)</f>
        <v>22/2</v>
      </c>
      <c r="F43" s="115" t="s">
        <v>7508</v>
      </c>
      <c r="G43" s="10" t="str">
        <f>IF(ISERROR(VLOOKUP(TRIM(B43),ALL!$B$1:$V$9998,2,FALSE)),"",IF(ISERROR(VLOOKUP(TRIM(B43),ALL!$B$1:$V$9998,2,FALSE))," ",VLOOKUP(TRIM(B43),ALL!$B$1:$V$9998,2,FALSE)))</f>
        <v>SEN</v>
      </c>
      <c r="H43" s="114" t="str">
        <f>IF(ISBLANK(VLOOKUP(TRIM(B43),ALL!$B$1:$W$9995,4,FALSE)),"",IF(ISERROR(VLOOKUP(TRIM(B43),ALL!$B$1:$W$9995,4,FALSE))," ",VLOOKUP(TRIM(B43),ALL!$B$1:$W$9995,4,FALSE)))</f>
        <v>4-5</v>
      </c>
      <c r="I43" s="114" t="str">
        <f>IF(ISBLANK(VLOOKUP(TRIM(B43),ALL!$B$1:$W$9995,5,FALSE)),"",IF(ISERROR(VLOOKUP(TRIM(B43),ALL!$B$1:$W$9995,5,FALSE))," ",VLOOKUP(TRIM(B43),ALL!$B$1:$W$9995,5,FALSE)))</f>
        <v/>
      </c>
      <c r="J43" s="10">
        <f>IF(ISBLANK(VLOOKUP(TRIM(B43),ALL!$B$1:$W$9995,6,FALSE)),"",IF(ISERROR(VLOOKUP(TRIM(B43),ALL!$B$1:$W$9995,6,FALSE))," ", VLOOKUP(TRIM(B43),ALL!$B$1:$W$9995,6,FALSE)))</f>
        <v>9</v>
      </c>
      <c r="K43" s="10" t="str">
        <f>IF(ISBLANK(VLOOKUP(TRIM(B43),ALL!$B$1:$W$9995,7,FALSE)),"",IF(ISERROR(VLOOKUP(TRIM(B43),ALL!$B$1:$W$9995,7,FALSE))," ",VLOOKUP(TRIM(B43),ALL!$B$1:$W$9995,7,FALSE)))</f>
        <v/>
      </c>
      <c r="L43" s="10"/>
      <c r="M43" s="10"/>
      <c r="N43" s="10"/>
      <c r="O43"/>
      <c r="P43"/>
      <c r="Q43"/>
      <c r="R43"/>
      <c r="S43"/>
      <c r="T43"/>
      <c r="AB43"/>
      <c r="AC43"/>
    </row>
    <row r="44" spans="1:29">
      <c r="A44" s="10" t="str">
        <f>IF(ISERROR(VLOOKUP(TRIM(B44),ALL!$B$1:$V$9991,3,FALSE)),"(unc)",VLOOKUP(TRIM(B44),ALL!$B$1:$V$9991,3,FALSE))</f>
        <v>RLB</v>
      </c>
      <c r="B44" s="37" t="s">
        <v>7058</v>
      </c>
      <c r="C44" s="5" t="s">
        <v>5441</v>
      </c>
      <c r="D44" s="111">
        <f>VLOOKUP(TRIM(B44),BirthdateDraft!$A$1:$M$8977,2,FALSE)</f>
        <v>36312</v>
      </c>
      <c r="E44" s="112" t="str">
        <f>VLOOKUP(TRIM(B44),BirthdateDraft!$A$1:$M$9842,3,FALSE)</f>
        <v>21/2</v>
      </c>
      <c r="F44" s="115" t="s">
        <v>6914</v>
      </c>
      <c r="G44" s="10" t="str">
        <f>IF(ISERROR(VLOOKUP(TRIM(B44),ALL!$B$1:$V$9998,2,FALSE)),"",IF(ISERROR(VLOOKUP(TRIM(B44),ALL!$B$1:$V$9998,2,FALSE))," ",VLOOKUP(TRIM(B44),ALL!$B$1:$V$9998,2,FALSE)))</f>
        <v>NON</v>
      </c>
      <c r="H44" s="114" t="str">
        <f>IF(ISBLANK(VLOOKUP(TRIM(B44),ALL!$B$1:$W$9995,4,FALSE)),"",IF(ISERROR(VLOOKUP(TRIM(B44),ALL!$B$1:$W$9995,4,FALSE))," ",VLOOKUP(TRIM(B44),ALL!$B$1:$W$9995,4,FALSE)))</f>
        <v>4-4</v>
      </c>
      <c r="I44" s="114" t="str">
        <f>IF(ISBLANK(VLOOKUP(TRIM(B44),ALL!$B$1:$W$9995,5,FALSE)),"",IF(ISERROR(VLOOKUP(TRIM(B44),ALL!$B$1:$W$9995,5,FALSE))," ",VLOOKUP(TRIM(B44),ALL!$B$1:$W$9995,5,FALSE)))</f>
        <v/>
      </c>
      <c r="J44" s="10">
        <f>IF(ISBLANK(VLOOKUP(TRIM(B44),ALL!$B$1:$W$9995,6,FALSE)),"",IF(ISERROR(VLOOKUP(TRIM(B44),ALL!$B$1:$W$9995,6,FALSE))," ", VLOOKUP(TRIM(B44),ALL!$B$1:$W$9995,6,FALSE)))</f>
        <v>0</v>
      </c>
      <c r="K44" s="10"/>
      <c r="L44" s="10"/>
      <c r="M44" s="10"/>
      <c r="N44" s="10"/>
      <c r="O44"/>
      <c r="P44"/>
      <c r="Q44"/>
      <c r="R44"/>
      <c r="S44"/>
      <c r="T44"/>
      <c r="AB44"/>
      <c r="AC44"/>
    </row>
    <row r="45" spans="1:29">
      <c r="A45" s="10" t="str">
        <f>IF(ISERROR(VLOOKUP(TRIM(B45),ALL!$B$1:$V$9991,3,FALSE)),"(unc)",VLOOKUP(TRIM(B45),ALL!$B$1:$V$9991,3,FALSE))</f>
        <v>MLB</v>
      </c>
      <c r="B45" s="37" t="s">
        <v>7707</v>
      </c>
      <c r="C45" s="5" t="s">
        <v>5441</v>
      </c>
      <c r="D45" s="111">
        <f>VLOOKUP(TRIM(B45),BirthdateDraft!$A$1:$M$8977,2,FALSE)</f>
        <v>36654</v>
      </c>
      <c r="E45" s="112" t="str">
        <f>VLOOKUP(TRIM(B45),BirthdateDraft!$A$1:$M$9842,3,FALSE)</f>
        <v>22/1</v>
      </c>
      <c r="F45" s="115" t="s">
        <v>8050</v>
      </c>
      <c r="G45" s="10" t="str">
        <f>IF(ISERROR(VLOOKUP(TRIM(B45),ALL!$B$1:$V$9998,2,FALSE)),"",IF(ISERROR(VLOOKUP(TRIM(B45),ALL!$B$1:$V$9998,2,FALSE))," ",VLOOKUP(TRIM(B45),ALL!$B$1:$V$9998,2,FALSE)))</f>
        <v>GBN</v>
      </c>
      <c r="H45" s="114" t="str">
        <f>IF(ISBLANK(VLOOKUP(TRIM(B45),ALL!$B$1:$W$9995,4,FALSE)),"",IF(ISERROR(VLOOKUP(TRIM(B45),ALL!$B$1:$W$9995,4,FALSE))," ",VLOOKUP(TRIM(B45),ALL!$B$1:$W$9995,4,FALSE)))</f>
        <v>4-4</v>
      </c>
      <c r="I45" s="114" t="str">
        <f>IF(ISBLANK(VLOOKUP(TRIM(B45),ALL!$B$1:$W$9995,5,FALSE)),"",IF(ISERROR(VLOOKUP(TRIM(B45),ALL!$B$1:$W$9995,5,FALSE))," ",VLOOKUP(TRIM(B45),ALL!$B$1:$W$9995,5,FALSE)))</f>
        <v/>
      </c>
      <c r="J45" s="10">
        <f>IF(ISBLANK(VLOOKUP(TRIM(B45),ALL!$B$1:$W$9995,6,FALSE)),"",IF(ISERROR(VLOOKUP(TRIM(B45),ALL!$B$1:$W$9995,6,FALSE))," ", VLOOKUP(TRIM(B45),ALL!$B$1:$W$9995,6,FALSE)))</f>
        <v>5</v>
      </c>
      <c r="K45" s="10"/>
      <c r="L45" s="10"/>
      <c r="M45" s="10"/>
      <c r="N45" s="10"/>
      <c r="O45"/>
      <c r="P45"/>
      <c r="Q45"/>
      <c r="R45"/>
      <c r="S45"/>
      <c r="T45"/>
      <c r="AB45"/>
      <c r="AC45"/>
    </row>
    <row r="46" spans="1:29">
      <c r="A46" s="10" t="str">
        <f>IF(ISERROR(VLOOKUP(TRIM(B46),ALL!$B$1:$V$9991,3,FALSE)),"(unc)",VLOOKUP(TRIM(B46),ALL!$B$1:$V$9991,3,FALSE))</f>
        <v>LOLB</v>
      </c>
      <c r="B46" s="37" t="s">
        <v>5759</v>
      </c>
      <c r="C46" s="5" t="s">
        <v>5441</v>
      </c>
      <c r="D46" s="111">
        <f>VLOOKUP(TRIM(B46),BirthdateDraft!$A$1:$M$8977,2,FALSE)</f>
        <v>35518</v>
      </c>
      <c r="E46" s="112" t="str">
        <f>VLOOKUP(TRIM(B46),BirthdateDraft!$A$1:$M$9842,3,FALSE)</f>
        <v>18/4</v>
      </c>
      <c r="F46" s="115"/>
      <c r="G46" s="10" t="str">
        <f>IF(ISERROR(VLOOKUP(TRIM(B46),ALL!$B$1:$V$9998,2,FALSE)),"",IF(ISERROR(VLOOKUP(TRIM(B46),ALL!$B$1:$V$9998,2,FALSE))," ",VLOOKUP(TRIM(B46),ALL!$B$1:$V$9998,2,FALSE)))</f>
        <v>PHN</v>
      </c>
      <c r="H46" s="114" t="str">
        <f>IF(ISBLANK(VLOOKUP(TRIM(B46),ALL!$B$1:$W$9995,4,FALSE)),"",IF(ISERROR(VLOOKUP(TRIM(B46),ALL!$B$1:$W$9995,4,FALSE))," ",VLOOKUP(TRIM(B46),ALL!$B$1:$W$9995,4,FALSE)))</f>
        <v>4-4</v>
      </c>
      <c r="I46" s="114" t="str">
        <f>IF(ISBLANK(VLOOKUP(TRIM(B46),ALL!$B$1:$W$9995,5,FALSE)),"",IF(ISERROR(VLOOKUP(TRIM(B46),ALL!$B$1:$W$9995,5,FALSE))," ",VLOOKUP(TRIM(B46),ALL!$B$1:$W$9995,5,FALSE)))</f>
        <v/>
      </c>
      <c r="J46" s="10">
        <f>IF(ISBLANK(VLOOKUP(TRIM(B46),ALL!$B$1:$W$9995,6,FALSE)),"",IF(ISERROR(VLOOKUP(TRIM(B46),ALL!$B$1:$W$9995,6,FALSE))," ", VLOOKUP(TRIM(B46),ALL!$B$1:$W$9995,6,FALSE)))</f>
        <v>12</v>
      </c>
      <c r="K46" s="10">
        <f>IF(ISBLANK(VLOOKUP(TRIM(B46),ALL!$B$1:$W$9995,7,FALSE)),"",IF(ISERROR(VLOOKUP(TRIM(B46),ALL!$B$1:$W$9995,7,FALSE))," ",VLOOKUP(TRIM(B46),ALL!$B$1:$W$9995,7,FALSE)))</f>
        <v>1</v>
      </c>
      <c r="L46" s="10" t="str">
        <f>IF(ISBLANK(VLOOKUP(TRIM(B46),ALL!$B$1:$W$9995,8,FALSE)),"",IF(ISERROR(VLOOKUP(TRIM(B46),ALL!$B$1:$W$9995,8,FALSE))," ",VLOOKUP(TRIM(B46),ALL!$B$1:$W$9995,8,FALSE)))</f>
        <v/>
      </c>
      <c r="M46" s="10" t="str">
        <f>IF(ISBLANK(VLOOKUP(TRIM(B46),ALL!$B$1:$W$9995,9,FALSE)),"",IF(ISERROR(VLOOKUP(TRIM(B46),ALL!$B$1:$W$9995,9,FALSE))," ",VLOOKUP(TRIM(B46),ALL!$B$1:$W$9995,9,FALSE)))</f>
        <v/>
      </c>
      <c r="N46" s="10" t="str">
        <f>IF(ISBLANK(VLOOKUP(TRIM(B46),ALL!$B$1:$W$9995,10,FALSE)),"",IF(ISERROR(VLOOKUP(TRIM(B46),ALL!$B$1:$W$9995,10,FALSE))," ",VLOOKUP(TRIM(B46),ALL!$B$1:$W$9995,10,FALSE)))</f>
        <v/>
      </c>
      <c r="O46"/>
      <c r="P46"/>
      <c r="Q46"/>
      <c r="R46"/>
      <c r="S46"/>
      <c r="T46"/>
      <c r="AB46"/>
      <c r="AC46"/>
    </row>
    <row r="47" spans="1:29" ht="15">
      <c r="A47" s="10" t="str">
        <f>IF(ISERROR(VLOOKUP(TRIM(B47),ALL!$B$1:$V$9991,3,FALSE)),"(unc)",VLOOKUP(TRIM(B47),ALL!$B$1:$V$9991,3,FALSE))</f>
        <v>LOLB</v>
      </c>
      <c r="B47" s="117" t="s">
        <v>7105</v>
      </c>
      <c r="C47" s="5" t="s">
        <v>5441</v>
      </c>
      <c r="D47" s="111">
        <f>VLOOKUP(TRIM(B47),BirthdateDraft!$A$1:$M$8977,2,FALSE)</f>
        <v>35796</v>
      </c>
      <c r="E47" s="112" t="str">
        <f>VLOOKUP(TRIM(B47),BirthdateDraft!$A$1:$M$9842,3,FALSE)</f>
        <v>21/7</v>
      </c>
      <c r="F47" s="115" t="s">
        <v>7419</v>
      </c>
      <c r="G47" s="10" t="str">
        <f>IF(ISERROR(VLOOKUP(TRIM(B47),ALL!$B$1:$V$9998,2,FALSE)),"",IF(ISERROR(VLOOKUP(TRIM(B47),ALL!$B$1:$V$9998,2,FALSE))," ",VLOOKUP(TRIM(B47),ALL!$B$1:$V$9998,2,FALSE)))</f>
        <v>DNA</v>
      </c>
      <c r="H47" s="114" t="str">
        <f>IF(ISBLANK(VLOOKUP(TRIM(B47),ALL!$B$1:$W$9995,4,FALSE)),"",IF(ISERROR(VLOOKUP(TRIM(B47),ALL!$B$1:$W$9995,4,FALSE))," ",VLOOKUP(TRIM(B47),ALL!$B$1:$W$9995,4,FALSE)))</f>
        <v>0-5</v>
      </c>
      <c r="I47" s="114" t="str">
        <f>IF(ISBLANK(VLOOKUP(TRIM(B47),ALL!$B$1:$W$9995,5,FALSE)),"",IF(ISERROR(VLOOKUP(TRIM(B47),ALL!$B$1:$W$9995,5,FALSE))," ",VLOOKUP(TRIM(B47),ALL!$B$1:$W$9995,5,FALSE)))</f>
        <v/>
      </c>
      <c r="J47" s="10">
        <f>IF(ISBLANK(VLOOKUP(TRIM(B47),ALL!$B$1:$W$9995,6,FALSE)),"",IF(ISERROR(VLOOKUP(TRIM(B47),ALL!$B$1:$W$9995,6,FALSE))," ", VLOOKUP(TRIM(B47),ALL!$B$1:$W$9995,6,FALSE)))</f>
        <v>12</v>
      </c>
      <c r="K47" s="10"/>
      <c r="L47" s="10" t="str">
        <f>IF(ISBLANK(VLOOKUP(TRIM(B47),ALL!$B$1:$W$9995,8,FALSE)),"",IF(ISERROR(VLOOKUP(TRIM(B47),ALL!$B$1:$W$9995,8,FALSE))," ",VLOOKUP(TRIM(B47),ALL!$B$1:$W$9995,8,FALSE)))</f>
        <v/>
      </c>
      <c r="M47" s="10" t="str">
        <f>IF(ISBLANK(VLOOKUP(TRIM(B47),ALL!$B$1:$W$9995,9,FALSE)),"",IF(ISERROR(VLOOKUP(TRIM(B47),ALL!$B$1:$W$9995,9,FALSE))," ",VLOOKUP(TRIM(B47),ALL!$B$1:$W$9995,9,FALSE)))</f>
        <v/>
      </c>
      <c r="N47" s="10" t="str">
        <f>IF(ISBLANK(VLOOKUP(TRIM(B47),ALL!$B$1:$W$9995,10,FALSE)),"",IF(ISERROR(VLOOKUP(TRIM(B47),ALL!$B$1:$W$9995,10,FALSE))," ",VLOOKUP(TRIM(B47),ALL!$B$1:$W$9995,10,FALSE)))</f>
        <v/>
      </c>
      <c r="O47" s="118"/>
      <c r="P47"/>
      <c r="Q47"/>
      <c r="R47"/>
      <c r="S47"/>
      <c r="T47"/>
      <c r="AB47"/>
      <c r="AC47"/>
    </row>
    <row r="48" spans="1:29">
      <c r="A48" s="10" t="str">
        <f>IF(ISERROR(VLOOKUP(TRIM(B48),ALL!$B$1:$V$9991,3,FALSE)),"(unc)",VLOOKUP(TRIM(B48),ALL!$B$1:$V$9991,3,FALSE))</f>
        <v>RILB</v>
      </c>
      <c r="B48" s="37" t="s">
        <v>7779</v>
      </c>
      <c r="C48" s="5" t="s">
        <v>5441</v>
      </c>
      <c r="D48" s="111">
        <f>VLOOKUP(TRIM(B48),BirthdateDraft!$A$1:$M$8977,2,FALSE)</f>
        <v>36528</v>
      </c>
      <c r="E48" s="112" t="str">
        <f>VLOOKUP(TRIM(B48),BirthdateDraft!$A$1:$M$9842,3,FALSE)</f>
        <v>22/5</v>
      </c>
      <c r="F48" s="115" t="s">
        <v>8098</v>
      </c>
      <c r="G48" s="10" t="str">
        <f>IF(ISERROR(VLOOKUP(TRIM(B48),ALL!$B$1:$V$9998,2,FALSE)),"",IF(ISERROR(VLOOKUP(TRIM(B48),ALL!$B$1:$V$9998,2,FALSE))," ",VLOOKUP(TRIM(B48),ALL!$B$1:$V$9998,2,FALSE)))</f>
        <v>NYN</v>
      </c>
      <c r="H48" s="114" t="str">
        <f>IF(ISBLANK(VLOOKUP(TRIM(B48),ALL!$B$1:$W$9995,4,FALSE)),"",IF(ISERROR(VLOOKUP(TRIM(B48),ALL!$B$1:$W$9995,4,FALSE))," ",VLOOKUP(TRIM(B48),ALL!$B$1:$W$9995,4,FALSE)))</f>
        <v>0-4</v>
      </c>
      <c r="I48" s="114" t="str">
        <f>IF(ISBLANK(VLOOKUP(TRIM(B48),ALL!$B$1:$W$9995,5,FALSE)),"",IF(ISERROR(VLOOKUP(TRIM(B48),ALL!$B$1:$W$9995,5,FALSE))," ",VLOOKUP(TRIM(B48),ALL!$B$1:$W$9995,5,FALSE)))</f>
        <v/>
      </c>
      <c r="J48" s="10">
        <f>IF(ISBLANK(VLOOKUP(TRIM(B48),ALL!$B$1:$W$9995,6,FALSE)),"",IF(ISERROR(VLOOKUP(TRIM(B48),ALL!$B$1:$W$9995,6,FALSE))," ", VLOOKUP(TRIM(B48),ALL!$B$1:$W$9995,6,FALSE)))</f>
        <v>8</v>
      </c>
      <c r="K48" s="10"/>
      <c r="L48" s="10"/>
      <c r="M48" s="10"/>
      <c r="N48" s="10"/>
      <c r="O48" s="118"/>
      <c r="P48"/>
      <c r="Q48"/>
      <c r="R48"/>
      <c r="S48"/>
      <c r="T48"/>
      <c r="AB48"/>
      <c r="AC48"/>
    </row>
    <row r="49" spans="1:29">
      <c r="A49" s="10" t="str">
        <f>IF(ISERROR(VLOOKUP(TRIM(B49),ALL!$B$1:$V$9991,3,FALSE)),"(unc)",VLOOKUP(TRIM(B49),ALL!$B$1:$V$9991,3,FALSE))</f>
        <v>LILB</v>
      </c>
      <c r="B49" s="37" t="s">
        <v>8966</v>
      </c>
      <c r="C49" s="5" t="s">
        <v>5441</v>
      </c>
      <c r="D49" s="111">
        <f>VLOOKUP(TRIM(B49),BirthdateDraft!$A$1:$M$8977,2,FALSE)</f>
        <v>37653</v>
      </c>
      <c r="E49" s="112" t="str">
        <f>VLOOKUP(TRIM(B49),BirthdateDraft!$A$1:$M$9842,3,FALSE)</f>
        <v>FA</v>
      </c>
      <c r="F49" s="115" t="s">
        <v>9980</v>
      </c>
      <c r="G49" s="10" t="str">
        <f>IF(ISERROR(VLOOKUP(TRIM(B49),ALL!$B$1:$V$9998,2,FALSE)),"",IF(ISERROR(VLOOKUP(TRIM(B49),ALL!$B$1:$V$9998,2,FALSE))," ",VLOOKUP(TRIM(B49),ALL!$B$1:$V$9998,2,FALSE)))</f>
        <v>CAN</v>
      </c>
      <c r="H49" s="114" t="str">
        <f>IF(ISBLANK(VLOOKUP(TRIM(B49),ALL!$B$1:$W$9995,4,FALSE)),"",IF(ISERROR(VLOOKUP(TRIM(B49),ALL!$B$1:$W$9995,4,FALSE))," ",VLOOKUP(TRIM(B49),ALL!$B$1:$W$9995,4,FALSE)))</f>
        <v>4-0</v>
      </c>
      <c r="I49" s="114" t="str">
        <f>IF(ISBLANK(VLOOKUP(TRIM(B49),ALL!$B$1:$W$9995,5,FALSE)),"",IF(ISERROR(VLOOKUP(TRIM(B49),ALL!$B$1:$W$9995,5,FALSE))," ",VLOOKUP(TRIM(B49),ALL!$B$1:$W$9995,5,FALSE)))</f>
        <v/>
      </c>
      <c r="J49" s="10">
        <f>IF(ISBLANK(VLOOKUP(TRIM(B49),ALL!$B$1:$W$9995,6,FALSE)),"",IF(ISERROR(VLOOKUP(TRIM(B49),ALL!$B$1:$W$9995,6,FALSE))," ", VLOOKUP(TRIM(B49),ALL!$B$1:$W$9995,6,FALSE)))</f>
        <v>5</v>
      </c>
      <c r="K49" s="10"/>
      <c r="L49" s="10"/>
      <c r="M49" s="10"/>
      <c r="N49" s="10"/>
      <c r="O49" s="118"/>
      <c r="P49"/>
      <c r="Q49"/>
      <c r="R49"/>
      <c r="S49"/>
      <c r="T49"/>
      <c r="AB49"/>
      <c r="AC49"/>
    </row>
    <row r="50" spans="1:29">
      <c r="A50" s="10"/>
      <c r="B50" s="37"/>
      <c r="C50" s="5"/>
      <c r="D50" s="111"/>
      <c r="E50" s="112"/>
      <c r="F50" s="115"/>
      <c r="G50" s="10"/>
      <c r="H50" s="114"/>
      <c r="I50" s="114"/>
      <c r="J50" s="10"/>
      <c r="K50" s="10"/>
      <c r="L50" s="10"/>
      <c r="M50" s="10"/>
      <c r="N50" s="10"/>
      <c r="O50"/>
      <c r="P50"/>
      <c r="Q50"/>
      <c r="R50"/>
      <c r="S50"/>
      <c r="T50"/>
      <c r="AB50"/>
      <c r="AC50"/>
    </row>
    <row r="51" spans="1:29">
      <c r="A51" s="10" t="str">
        <f>IF(ISERROR(VLOOKUP(TRIM(B51),ALL!$B$1:$V$9991,3,FALSE)),"(unc)",VLOOKUP(TRIM(B51),ALL!$B$1:$V$9991,3,FALSE))</f>
        <v>RCB ^</v>
      </c>
      <c r="B51" s="37" t="s">
        <v>6510</v>
      </c>
      <c r="C51" s="5" t="s">
        <v>5441</v>
      </c>
      <c r="D51" s="111">
        <f>VLOOKUP(TRIM(B51),BirthdateDraft!$A$1:$M$8977,2,FALSE)</f>
        <v>36061</v>
      </c>
      <c r="E51" s="112" t="str">
        <f>VLOOKUP(TRIM(B51),BirthdateDraft!$A$1:$M$9842,3,FALSE)</f>
        <v>20/1</v>
      </c>
      <c r="F51" s="115" t="s">
        <v>6914</v>
      </c>
      <c r="G51" s="10" t="str">
        <f>IF(ISERROR(VLOOKUP(TRIM(B51),ALL!$B$1:$V$9998,2,FALSE)),"",IF(ISERROR(VLOOKUP(TRIM(B51),ALL!$B$1:$V$9998,2,FALSE))," ",VLOOKUP(TRIM(B51),ALL!$B$1:$V$9998,2,FALSE)))</f>
        <v>ATN</v>
      </c>
      <c r="H51" s="114" t="str">
        <f>IF(ISBLANK(VLOOKUP(TRIM(B51),ALL!$B$1:$W$9995,4,FALSE)),"",IF(ISERROR(VLOOKUP(TRIM(B51),ALL!$B$1:$W$9995,4,FALSE))," ",VLOOKUP(TRIM(B51),ALL!$B$1:$W$9995,4,FALSE)))</f>
        <v>5</v>
      </c>
      <c r="I51" s="114"/>
      <c r="J51" s="10"/>
      <c r="K51" s="10"/>
      <c r="L51" s="10" t="str">
        <f>IF(ISBLANK(VLOOKUP(TRIM(B51),ALL!$B$1:$W$9995,8,FALSE)),"",IF(ISERROR(VLOOKUP(TRIM(B51),ALL!$B$1:$W$9995,8,FALSE))," ",VLOOKUP(TRIM(B51),ALL!$B$1:$W$9995,8,FALSE)))</f>
        <v/>
      </c>
      <c r="M51" s="10" t="str">
        <f>IF(ISBLANK(VLOOKUP(TRIM(B51),ALL!$B$1:$W$9995,9,FALSE)),"",IF(ISERROR(VLOOKUP(TRIM(B51),ALL!$B$1:$W$9995,9,FALSE))," ",VLOOKUP(TRIM(B51),ALL!$B$1:$W$9995,9,FALSE)))</f>
        <v/>
      </c>
      <c r="N51" s="10" t="str">
        <f>IF(ISBLANK(VLOOKUP(TRIM(B51),ALL!$B$1:$W$9995,10,FALSE)),"",IF(ISERROR(VLOOKUP(TRIM(B51),ALL!$B$1:$W$9995,10,FALSE))," ",VLOOKUP(TRIM(B51),ALL!$B$1:$W$9995,10,FALSE)))</f>
        <v/>
      </c>
      <c r="O51" s="118"/>
      <c r="P51"/>
      <c r="Q51"/>
      <c r="R51"/>
      <c r="S51"/>
      <c r="T51"/>
      <c r="AB51"/>
      <c r="AC51"/>
    </row>
    <row r="52" spans="1:29">
      <c r="A52" s="10" t="str">
        <f>IF(ISERROR(VLOOKUP(TRIM(B52),ALL!$B$1:$V$9991,3,FALSE)),"(unc)",VLOOKUP(TRIM(B52),ALL!$B$1:$V$9991,3,FALSE))</f>
        <v>RCB ^</v>
      </c>
      <c r="B52" s="37" t="s">
        <v>8911</v>
      </c>
      <c r="C52" s="5" t="s">
        <v>5441</v>
      </c>
      <c r="D52" s="111">
        <f>VLOOKUP(TRIM(B52),BirthdateDraft!$A$1:$M$8977,2,FALSE)</f>
        <v>37644</v>
      </c>
      <c r="E52" s="112" t="str">
        <f>VLOOKUP(TRIM(B52),BirthdateDraft!$A$1:$M$9842,3,FALSE)</f>
        <v>24/2(42)</v>
      </c>
      <c r="F52" s="115" t="s">
        <v>9837</v>
      </c>
      <c r="G52" s="10" t="str">
        <f>IF(ISERROR(VLOOKUP(TRIM(B52),ALL!$B$1:$V$9998,2,FALSE)),"",IF(ISERROR(VLOOKUP(TRIM(B52),ALL!$B$1:$V$9998,2,FALSE))," ",VLOOKUP(TRIM(B52),ALL!$B$1:$V$9998,2,FALSE)))</f>
        <v>HOA</v>
      </c>
      <c r="H52" s="114" t="str">
        <f>IF(ISBLANK(VLOOKUP(TRIM(B52),ALL!$B$1:$W$9995,4,FALSE)),"",IF(ISERROR(VLOOKUP(TRIM(B52),ALL!$B$1:$W$9995,4,FALSE))," ",VLOOKUP(TRIM(B52),ALL!$B$1:$W$9995,4,FALSE)))</f>
        <v>5</v>
      </c>
      <c r="I52" s="114"/>
      <c r="J52" s="10"/>
      <c r="K52" s="10"/>
      <c r="L52" s="10"/>
      <c r="M52" s="10"/>
      <c r="N52" s="10"/>
      <c r="O52" s="118"/>
      <c r="P52"/>
      <c r="Q52"/>
      <c r="R52"/>
      <c r="S52"/>
      <c r="T52"/>
      <c r="AB52"/>
      <c r="AC52"/>
    </row>
    <row r="53" spans="1:29">
      <c r="A53" s="10" t="str">
        <f>IF(ISERROR(VLOOKUP(TRIM(B53),ALL!$B$1:$V$9991,3,FALSE)),"(unc)",VLOOKUP(TRIM(B53),ALL!$B$1:$V$9991,3,FALSE))</f>
        <v>SS ^</v>
      </c>
      <c r="B53" s="37" t="s">
        <v>253</v>
      </c>
      <c r="C53" s="5" t="s">
        <v>5441</v>
      </c>
      <c r="D53" s="111">
        <f>VLOOKUP(TRIM(B53),BirthdateDraft!$A$1:$M$8977,2,FALSE)</f>
        <v>32541</v>
      </c>
      <c r="E53" s="112" t="str">
        <f>VLOOKUP(TRIM(B53),BirthdateDraft!$A$1:$M$9842,3,FALSE)</f>
        <v>12/1 (29)</v>
      </c>
      <c r="F53" s="115" t="s">
        <v>6930</v>
      </c>
      <c r="G53" s="10" t="str">
        <f>IF(ISERROR(VLOOKUP(TRIM(B53),ALL!$B$1:$V$9998,2,FALSE)),"",IF(ISERROR(VLOOKUP(TRIM(B53),ALL!$B$1:$V$9998,2,FALSE))," ",VLOOKUP(TRIM(B53),ALL!$B$1:$V$9998,2,FALSE)))</f>
        <v>MIN</v>
      </c>
      <c r="H53" s="114" t="str">
        <f>IF(ISBLANK(VLOOKUP(TRIM(B53),ALL!$B$1:$W$9995,4,FALSE)),"",IF(ISERROR(VLOOKUP(TRIM(B53),ALL!$B$1:$W$9995,4,FALSE))," ",VLOOKUP(TRIM(B53),ALL!$B$1:$W$9995,4,FALSE)))</f>
        <v>4-5</v>
      </c>
      <c r="I53" s="114" t="str">
        <f>IF(ISBLANK(VLOOKUP(TRIM(B53),ALL!$B$1:$W$9995,5,FALSE)),"",IF(ISERROR(VLOOKUP(TRIM(B53),ALL!$B$1:$W$9995,5,FALSE))," ",VLOOKUP(TRIM(B53),ALL!$B$1:$W$9995,5,FALSE)))</f>
        <v/>
      </c>
      <c r="J53" s="10" t="str">
        <f>IF(ISBLANK(VLOOKUP(TRIM(B53),ALL!$B$1:$W$9995,6,FALSE)),"",IF(ISERROR(VLOOKUP(TRIM(B53),ALL!$B$1:$W$9995,6,FALSE))," ", VLOOKUP(TRIM(B53),ALL!$B$1:$W$9995,6,FALSE)))</f>
        <v/>
      </c>
      <c r="K53" s="10" t="str">
        <f>IF(ISBLANK(VLOOKUP(TRIM(B53),ALL!$B$1:$W$9995,7,FALSE)),"",IF(ISERROR(VLOOKUP(TRIM(B53),ALL!$B$1:$W$9995,7,FALSE))," ",VLOOKUP(TRIM(B53),ALL!$B$1:$W$9995,7,FALSE)))</f>
        <v/>
      </c>
      <c r="L53" s="10" t="str">
        <f>IF(ISBLANK(VLOOKUP(TRIM(B53),ALL!$B$1:$W$9995,8,FALSE)),"",IF(ISERROR(VLOOKUP(TRIM(B53),ALL!$B$1:$W$9995,8,FALSE))," ",VLOOKUP(TRIM(B53),ALL!$B$1:$W$9995,8,FALSE)))</f>
        <v/>
      </c>
      <c r="M53" s="10" t="str">
        <f>IF(ISBLANK(VLOOKUP(TRIM(B53),ALL!$B$1:$W$9995,9,FALSE)),"",IF(ISERROR(VLOOKUP(TRIM(B53),ALL!$B$1:$W$9995,9,FALSE))," ",VLOOKUP(TRIM(B53),ALL!$B$1:$W$9995,9,FALSE)))</f>
        <v/>
      </c>
      <c r="N53" s="10" t="str">
        <f>IF(ISBLANK(VLOOKUP(TRIM(B53),ALL!$B$1:$W$9995,10,FALSE)),"",IF(ISERROR(VLOOKUP(TRIM(B53),ALL!$B$1:$W$9995,10,FALSE))," ",VLOOKUP(TRIM(B53),ALL!$B$1:$W$9995,10,FALSE)))</f>
        <v/>
      </c>
      <c r="O53"/>
      <c r="P53"/>
      <c r="Q53"/>
      <c r="R53"/>
      <c r="S53"/>
      <c r="T53"/>
      <c r="AB53"/>
      <c r="AC53"/>
    </row>
    <row r="54" spans="1:29">
      <c r="A54" s="10" t="str">
        <f>IF(ISERROR(VLOOKUP(TRIM(B54),ALL!$B$1:$V$9991,3,FALSE)),"(unc)",VLOOKUP(TRIM(B54),ALL!$B$1:$V$9991,3,FALSE))</f>
        <v>FS ^</v>
      </c>
      <c r="B54" s="37" t="s">
        <v>4636</v>
      </c>
      <c r="C54" s="5" t="s">
        <v>5441</v>
      </c>
      <c r="D54" s="111">
        <f>VLOOKUP(TRIM(B54),BirthdateDraft!$A$1:$M$8977,2,FALSE)</f>
        <v>34198</v>
      </c>
      <c r="E54" s="112" t="str">
        <f>VLOOKUP(TRIM(B54),BirthdateDraft!$A$1:$M$9842,3,FALSE)</f>
        <v>16/3</v>
      </c>
      <c r="F54" s="115"/>
      <c r="G54" s="10" t="str">
        <f>IF(ISERROR(VLOOKUP(TRIM(B54),ALL!$B$1:$V$9998,2,FALSE)),"",IF(ISERROR(VLOOKUP(TRIM(B54),ALL!$B$1:$V$9998,2,FALSE))," ",VLOOKUP(TRIM(B54),ALL!$B$1:$V$9998,2,FALSE)))</f>
        <v>CHN</v>
      </c>
      <c r="H54" s="114" t="str">
        <f>IF(ISBLANK(VLOOKUP(TRIM(B54),ALL!$B$1:$W$9995,4,FALSE)),"",IF(ISERROR(VLOOKUP(TRIM(B54),ALL!$B$1:$W$9995,4,FALSE))," ",VLOOKUP(TRIM(B54),ALL!$B$1:$W$9995,4,FALSE)))</f>
        <v>4-6</v>
      </c>
      <c r="I54" s="114" t="str">
        <f>IF(ISBLANK(VLOOKUP(TRIM(B125),ALL!$B$1:$W$9995,5,FALSE)),"",IF(ISERROR(VLOOKUP(TRIM(B125),ALL!$B$1:$W$9995,5,FALSE))," ",VLOOKUP(TRIM(B125),ALL!$B$1:$W$9995,5,FALSE)))</f>
        <v/>
      </c>
      <c r="J54" s="10" t="str">
        <f>IF(ISBLANK(VLOOKUP(TRIM(B125),ALL!$B$1:$W$9995,6,FALSE)),"",IF(ISERROR(VLOOKUP(TRIM(B125),ALL!$B$1:$W$9995,6,FALSE))," ", VLOOKUP(TRIM(B125),ALL!$B$1:$W$9995,6,FALSE)))</f>
        <v/>
      </c>
      <c r="K54" s="10" t="str">
        <f>IF(ISBLANK(VLOOKUP(TRIM(B125),ALL!$B$1:$W$9995,7,FALSE)),"",IF(ISERROR(VLOOKUP(TRIM(B125),ALL!$B$1:$W$9995,7,FALSE))," ",VLOOKUP(TRIM(B125),ALL!$B$1:$W$9995,7,FALSE)))</f>
        <v/>
      </c>
      <c r="L54" s="10" t="str">
        <f>IF(ISBLANK(VLOOKUP(TRIM(B125),ALL!$B$1:$W$9995,8,FALSE)),"",IF(ISERROR(VLOOKUP(TRIM(B125),ALL!$B$1:$W$9995,8,FALSE))," ",VLOOKUP(TRIM(B125),ALL!$B$1:$W$9995,8,FALSE)))</f>
        <v/>
      </c>
      <c r="M54" s="10" t="str">
        <f>IF(ISBLANK(VLOOKUP(TRIM(B125),ALL!$B$1:$W$9995,9,FALSE)),"",IF(ISERROR(VLOOKUP(TRIM(B125),ALL!$B$1:$W$9995,9,FALSE))," ",VLOOKUP(TRIM(B125),ALL!$B$1:$W$9995,9,FALSE)))</f>
        <v/>
      </c>
      <c r="N54" s="10" t="str">
        <f>IF(ISBLANK(VLOOKUP(TRIM(B125),ALL!$B$1:$W$9995,10,FALSE)),"",IF(ISERROR(VLOOKUP(TRIM(B125),ALL!$B$1:$W$9995,10,FALSE))," ",VLOOKUP(TRIM(B125),ALL!$B$1:$W$9995,10,FALSE)))</f>
        <v/>
      </c>
      <c r="O54"/>
      <c r="P54"/>
      <c r="Q54"/>
      <c r="R54"/>
      <c r="S54"/>
      <c r="T54"/>
      <c r="AB54"/>
      <c r="AC54"/>
    </row>
    <row r="55" spans="1:29">
      <c r="A55" s="10" t="str">
        <f>IF(ISERROR(VLOOKUP(TRIM(B55),ALL!$B$1:$V$9991,3,FALSE)),"(unc)",VLOOKUP(TRIM(B55),ALL!$B$1:$V$9991,3,FALSE))</f>
        <v>LCB ^</v>
      </c>
      <c r="B55" s="37" t="s">
        <v>7798</v>
      </c>
      <c r="C55" s="5" t="s">
        <v>5441</v>
      </c>
      <c r="D55" s="111">
        <f>VLOOKUP(TRIM(B55),BirthdateDraft!$A$1:$M$8977,2,FALSE)</f>
        <v>36282</v>
      </c>
      <c r="E55" s="112" t="str">
        <f>VLOOKUP(TRIM(B55),BirthdateDraft!$A$1:$M$9842,3,FALSE)</f>
        <v>22/5</v>
      </c>
      <c r="F55" s="115" t="s">
        <v>8052</v>
      </c>
      <c r="G55" s="10" t="str">
        <f>IF(ISERROR(VLOOKUP(TRIM(B55),ALL!$B$1:$V$9998,2,FALSE)),"",IF(ISERROR(VLOOKUP(TRIM(B55),ALL!$B$1:$V$9998,2,FALSE))," ",VLOOKUP(TRIM(B55),ALL!$B$1:$V$9998,2,FALSE)))</f>
        <v>SEN</v>
      </c>
      <c r="H55" s="114" t="str">
        <f>IF(ISBLANK(VLOOKUP(TRIM(B55),ALL!$B$1:$W$9995,4,FALSE)),"",IF(ISERROR(VLOOKUP(TRIM(B55),ALL!$B$1:$W$9995,4,FALSE))," ",VLOOKUP(TRIM(B55),ALL!$B$1:$W$9995,4,FALSE)))</f>
        <v>4</v>
      </c>
      <c r="I55" s="114" t="str">
        <f>IF(ISBLANK(VLOOKUP(TRIM(B55),ALL!$B$1:$W$9995,5,FALSE)),"",IF(ISERROR(VLOOKUP(TRIM(B55),ALL!$B$1:$W$9995,5,FALSE))," ",VLOOKUP(TRIM(B55),ALL!$B$1:$W$9995,5,FALSE)))</f>
        <v/>
      </c>
      <c r="J55" s="10"/>
      <c r="K55" s="10"/>
      <c r="L55" s="10"/>
      <c r="M55" s="10"/>
      <c r="N55" s="10"/>
      <c r="O55"/>
      <c r="P55"/>
      <c r="Q55"/>
      <c r="R55"/>
      <c r="S55"/>
      <c r="T55"/>
      <c r="AB55"/>
      <c r="AC55"/>
    </row>
    <row r="56" spans="1:29">
      <c r="A56" s="10" t="str">
        <f>IF(ISERROR(VLOOKUP(TRIM(B56),ALL!$B$1:$V$9991,3,FALSE)),"(unc)",VLOOKUP(TRIM(B56),ALL!$B$1:$V$9991,3,FALSE))</f>
        <v>LCB ^</v>
      </c>
      <c r="B56" s="37" t="s">
        <v>6192</v>
      </c>
      <c r="C56" s="5" t="s">
        <v>5441</v>
      </c>
      <c r="D56" s="111">
        <f>VLOOKUP(TRIM(B56),BirthdateDraft!$A$1:$M$8977,2,FALSE)</f>
        <v>35600</v>
      </c>
      <c r="E56" s="112" t="str">
        <f>VLOOKUP(TRIM(B56),BirthdateDraft!$A$1:$M$9842,3,FALSE)</f>
        <v>19/2</v>
      </c>
      <c r="F56" s="115"/>
      <c r="G56" s="10" t="str">
        <f>IF(ISERROR(VLOOKUP(TRIM(B56),ALL!$B$1:$V$9998,2,FALSE)),"",IF(ISERROR(VLOOKUP(TRIM(B56),ALL!$B$1:$V$9998,2,FALSE))," ",VLOOKUP(TRIM(B56),ALL!$B$1:$V$9998,2,FALSE)))</f>
        <v>ARN</v>
      </c>
      <c r="H56" s="114" t="str">
        <f>IF(ISBLANK(VLOOKUP(TRIM(B56),ALL!$B$1:$W$9995,4,FALSE)),"",IF(ISERROR(VLOOKUP(TRIM(B56),ALL!$B$1:$W$9995,4,FALSE))," ",VLOOKUP(TRIM(B56),ALL!$B$1:$W$9995,4,FALSE)))</f>
        <v>4</v>
      </c>
      <c r="I56" s="114"/>
      <c r="J56" s="10"/>
      <c r="K56" s="10" t="str">
        <f>IF(ISBLANK(VLOOKUP(TRIM(B56),ALL!$B$1:$W$9995,7,FALSE)),"",IF(ISERROR(VLOOKUP(TRIM(B56),ALL!$B$1:$W$9995,7,FALSE))," ",VLOOKUP(TRIM(B56),ALL!$B$1:$W$9995,7,FALSE)))</f>
        <v/>
      </c>
      <c r="L56" s="10" t="str">
        <f>IF(ISBLANK(VLOOKUP(TRIM(B56),ALL!$B$1:$W$9995,8,FALSE)),"",IF(ISERROR(VLOOKUP(TRIM(B56),ALL!$B$1:$W$9995,8,FALSE))," ",VLOOKUP(TRIM(B56),ALL!$B$1:$W$9995,8,FALSE)))</f>
        <v/>
      </c>
      <c r="M56" s="10" t="str">
        <f>IF(ISBLANK(VLOOKUP(TRIM(B56),ALL!$B$1:$W$9995,9,FALSE)),"",IF(ISERROR(VLOOKUP(TRIM(B56),ALL!$B$1:$W$9995,9,FALSE))," ",VLOOKUP(TRIM(B56),ALL!$B$1:$W$9995,9,FALSE)))</f>
        <v/>
      </c>
      <c r="N56" s="10" t="str">
        <f>IF(ISBLANK(VLOOKUP(TRIM(B56),ALL!$B$1:$W$9995,10,FALSE)),"",IF(ISERROR(VLOOKUP(TRIM(B56),ALL!$B$1:$W$9995,10,FALSE))," ",VLOOKUP(TRIM(B56),ALL!$B$1:$W$9995,10,FALSE)))</f>
        <v/>
      </c>
      <c r="O56"/>
      <c r="P56"/>
      <c r="Q56"/>
      <c r="R56"/>
      <c r="S56"/>
      <c r="T56"/>
      <c r="AB56"/>
      <c r="AC56"/>
    </row>
    <row r="57" spans="1:29">
      <c r="A57" s="10" t="str">
        <f>IF(ISERROR(VLOOKUP(TRIM(B57),ALL!$B$1:$V$9991,3,FALSE)),"(unc)",VLOOKUP(TRIM(B57),ALL!$B$1:$V$9991,3,FALSE))</f>
        <v>OCB ^ FS</v>
      </c>
      <c r="B57" s="37" t="s">
        <v>7753</v>
      </c>
      <c r="C57" s="5" t="s">
        <v>5441</v>
      </c>
      <c r="D57" s="111">
        <f>VLOOKUP(TRIM(B57),BirthdateDraft!$A$1:$M$8977,2,FALSE)</f>
        <v>36189</v>
      </c>
      <c r="E57" s="112" t="str">
        <f>VLOOKUP(TRIM(B57),BirthdateDraft!$A$1:$M$9842,3,FALSE)</f>
        <v>22/6</v>
      </c>
      <c r="F57" s="115" t="s">
        <v>8744</v>
      </c>
      <c r="G57" s="10" t="str">
        <f>IF(ISERROR(VLOOKUP(TRIM(B57),ALL!$B$1:$V$9998,2,FALSE)),"",IF(ISERROR(VLOOKUP(TRIM(B57),ALL!$B$1:$V$9998,2,FALSE))," ",VLOOKUP(TRIM(B57),ALL!$B$1:$V$9998,2,FALSE)))</f>
        <v>LAN</v>
      </c>
      <c r="H57" s="114" t="str">
        <f>IF(ISBLANK(VLOOKUP(TRIM(B57),ALL!$B$1:$W$9995,4,FALSE)),"",IF(ISERROR(VLOOKUP(TRIM(B57),ALL!$B$1:$W$9995,4,FALSE))," ",VLOOKUP(TRIM(B57),ALL!$B$1:$W$9995,4,FALSE)))</f>
        <v>0</v>
      </c>
      <c r="I57" s="114"/>
      <c r="J57" s="10"/>
      <c r="K57" s="10"/>
      <c r="L57" s="10"/>
      <c r="M57" s="10"/>
      <c r="N57" s="10"/>
      <c r="O57"/>
      <c r="P57"/>
      <c r="Q57"/>
      <c r="R57"/>
      <c r="S57"/>
      <c r="T57"/>
      <c r="AB57"/>
      <c r="AC57"/>
    </row>
    <row r="58" spans="1:29">
      <c r="A58" s="10" t="str">
        <f>IF(ISERROR(VLOOKUP(TRIM(B58),ALL!$B$1:$V$9991,3,FALSE)),"(unc)",VLOOKUP(TRIM(B58),ALL!$B$1:$V$9991,3,FALSE))</f>
        <v>DB ^</v>
      </c>
      <c r="B58" s="37" t="s">
        <v>7042</v>
      </c>
      <c r="C58" s="5" t="s">
        <v>5441</v>
      </c>
      <c r="D58" s="111">
        <f>VLOOKUP(TRIM(B58),BirthdateDraft!$A$1:$M$8977,2,FALSE)</f>
        <v>36220</v>
      </c>
      <c r="E58" s="112" t="str">
        <f>VLOOKUP(TRIM(B58),BirthdateDraft!$A$1:$M$9842,3,FALSE)</f>
        <v>21/1(29)</v>
      </c>
      <c r="F58" s="115" t="s">
        <v>6914</v>
      </c>
      <c r="G58" s="10" t="str">
        <f>IF(ISERROR(VLOOKUP(TRIM(B58),ALL!$B$1:$V$9998,2,FALSE)),"",IF(ISERROR(VLOOKUP(TRIM(B58),ALL!$B$1:$V$9998,2,FALSE))," ",VLOOKUP(TRIM(B58),ALL!$B$1:$V$9998,2,FALSE)))</f>
        <v>GBN</v>
      </c>
      <c r="H58" s="114" t="str">
        <f>IF(ISBLANK(VLOOKUP(TRIM(B58),ALL!$B$1:$W$9995,4,FALSE)),"",IF(ISERROR(VLOOKUP(TRIM(B58),ALL!$B$1:$W$9995,4,FALSE))," ",VLOOKUP(TRIM(B58),ALL!$B$1:$W$9995,4,FALSE)))</f>
        <v>0-4</v>
      </c>
      <c r="I58" s="114"/>
      <c r="J58" s="10"/>
      <c r="K58" s="10"/>
      <c r="L58" s="10"/>
      <c r="M58" s="10"/>
      <c r="N58" s="10"/>
      <c r="O58"/>
      <c r="P58"/>
      <c r="Q58"/>
      <c r="R58"/>
      <c r="S58"/>
      <c r="T58"/>
      <c r="AB58"/>
      <c r="AC58"/>
    </row>
    <row r="59" spans="1:29">
      <c r="A59" s="10" t="str">
        <f>IF(ISERROR(VLOOKUP(TRIM(B59),ALL!$B$1:$V$9991,3,FALSE)),"(unc)",VLOOKUP(TRIM(B59),ALL!$B$1:$V$9991,3,FALSE))</f>
        <v>FS ^</v>
      </c>
      <c r="B59" s="37" t="s">
        <v>6640</v>
      </c>
      <c r="C59" s="5" t="s">
        <v>5441</v>
      </c>
      <c r="D59" s="111">
        <f>VLOOKUP(TRIM(B59),BirthdateDraft!$A$1:$M$8977,2,FALSE)</f>
        <v>35690</v>
      </c>
      <c r="E59" s="112" t="str">
        <f>VLOOKUP(TRIM(B59),BirthdateDraft!$A$1:$M$9842,3,FALSE)</f>
        <v>20/6</v>
      </c>
      <c r="F59" s="115" t="s">
        <v>8110</v>
      </c>
      <c r="G59" s="10" t="str">
        <f>IF(ISERROR(VLOOKUP(TRIM(B59),ALL!$B$1:$V$9998,2,FALSE)),"",IF(ISERROR(VLOOKUP(TRIM(B59),ALL!$B$1:$V$9998,2,FALSE))," ",VLOOKUP(TRIM(B59),ALL!$B$1:$V$9998,2,FALSE)))</f>
        <v>LAA</v>
      </c>
      <c r="H59" s="114" t="str">
        <f>IF(ISBLANK(VLOOKUP(TRIM(B59),ALL!$B$1:$W$9995,4,FALSE)),"",IF(ISERROR(VLOOKUP(TRIM(B59),ALL!$B$1:$W$9995,4,FALSE))," ",VLOOKUP(TRIM(B59),ALL!$B$1:$W$9995,4,FALSE)))</f>
        <v>0-4</v>
      </c>
      <c r="I59" s="114"/>
      <c r="J59" s="10"/>
      <c r="K59" s="10"/>
      <c r="L59" s="10"/>
      <c r="M59" s="10"/>
      <c r="N59" s="10"/>
      <c r="O59"/>
      <c r="P59"/>
      <c r="Q59"/>
      <c r="R59"/>
      <c r="S59"/>
      <c r="T59"/>
      <c r="AB59"/>
      <c r="AC59"/>
    </row>
    <row r="60" spans="1:29">
      <c r="A60" s="10" t="str">
        <f>IF(ISERROR(VLOOKUP(TRIM(B60),ALL!$B$1:$V$9991,3,FALSE)),"(unc)",VLOOKUP(TRIM(B60),ALL!$B$1:$V$9991,3,FALSE))</f>
        <v>FS ^</v>
      </c>
      <c r="B60" s="37" t="s">
        <v>4644</v>
      </c>
      <c r="C60" s="5" t="s">
        <v>5441</v>
      </c>
      <c r="D60" s="111">
        <f>VLOOKUP(TRIM(B60),BirthdateDraft!$A$1:$M$8977,2,FALSE)</f>
        <v>34341</v>
      </c>
      <c r="E60" s="112" t="str">
        <f>VLOOKUP(TRIM(B60),BirthdateDraft!$A$1:$M$9842,3,FALSE)</f>
        <v>16/4</v>
      </c>
      <c r="F60" s="115" t="s">
        <v>10095</v>
      </c>
      <c r="G60" s="10" t="str">
        <f>IF(ISERROR(VLOOKUP(TRIM(B60),ALL!$B$1:$V$9998,2,FALSE)),"",IF(ISERROR(VLOOKUP(TRIM(B60),ALL!$B$1:$V$9998,2,FALSE))," ",VLOOKUP(TRIM(B60),ALL!$B$1:$V$9998,2,FALSE)))</f>
        <v>HOA</v>
      </c>
      <c r="H60" s="114" t="str">
        <f>IF(ISBLANK(VLOOKUP(TRIM(B60),ALL!$B$1:$W$9995,4,FALSE)),"",IF(ISERROR(VLOOKUP(TRIM(B60),ALL!$B$1:$W$9995,4,FALSE))," ",VLOOKUP(TRIM(B60),ALL!$B$1:$W$9995,4,FALSE)))</f>
        <v>4-4</v>
      </c>
      <c r="I60" s="114"/>
      <c r="J60" s="10"/>
      <c r="K60" s="10"/>
      <c r="L60" s="10"/>
      <c r="M60" s="10"/>
      <c r="N60" s="10"/>
      <c r="O60"/>
      <c r="P60"/>
      <c r="Q60"/>
      <c r="R60"/>
      <c r="S60"/>
      <c r="T60"/>
      <c r="AB60"/>
      <c r="AC60"/>
    </row>
    <row r="61" spans="1:29">
      <c r="A61" s="10" t="str">
        <f>IF(ISERROR(VLOOKUP(TRIM(B61),ALL!$B$1:$V$9991,3,FALSE)),"(unc)",VLOOKUP(TRIM(B61),ALL!$B$1:$V$9991,3,FALSE))</f>
        <v>(unc)</v>
      </c>
      <c r="B61" s="37" t="s">
        <v>7669</v>
      </c>
      <c r="C61" s="5" t="s">
        <v>5441</v>
      </c>
      <c r="D61" s="111">
        <f>VLOOKUP(TRIM(B61),BirthdateDraft!$A$1:$M$8977,2,FALSE)</f>
        <v>36270</v>
      </c>
      <c r="E61" s="112" t="str">
        <f>VLOOKUP(TRIM(B61),BirthdateDraft!$A$1:$M$9842,3,FALSE)</f>
        <v>22/2</v>
      </c>
      <c r="F61" s="115" t="s">
        <v>8053</v>
      </c>
      <c r="G61" s="10" t="str">
        <f>IF(ISERROR(VLOOKUP(TRIM(B61),ALL!$B$1:$V$9998,2,FALSE)),"",IF(ISERROR(VLOOKUP(TRIM(B61),ALL!$B$1:$V$9998,2,FALSE))," ",VLOOKUP(TRIM(B61),ALL!$B$1:$V$9998,2,FALSE)))</f>
        <v/>
      </c>
      <c r="H61" s="114" t="str">
        <f>IF(ISBLANK(VLOOKUP(TRIM(B61),ALL!$B$1:$W$9995,4,FALSE)),"",IF(ISERROR(VLOOKUP(TRIM(B61),ALL!$B$1:$W$9995,4,FALSE))," ",VLOOKUP(TRIM(B61),ALL!$B$1:$W$9995,4,FALSE)))</f>
        <v xml:space="preserve"> </v>
      </c>
      <c r="I61" s="114"/>
      <c r="J61" s="10"/>
      <c r="K61" s="10"/>
      <c r="L61" s="10"/>
      <c r="M61" s="10"/>
      <c r="N61" s="10"/>
      <c r="O61"/>
      <c r="P61"/>
      <c r="Q61"/>
      <c r="R61"/>
      <c r="S61"/>
      <c r="T61"/>
      <c r="AB61"/>
      <c r="AC61"/>
    </row>
    <row r="62" spans="1:29">
      <c r="A62" s="10"/>
    </row>
    <row r="63" spans="1:29">
      <c r="A63" s="10" t="str">
        <f>IF(ISERROR(VLOOKUP(TRIM(B63),ALL!$B$1:$V$9991,3,FALSE)),"(unc)",VLOOKUP(TRIM(B63),ALL!$B$1:$V$9991,3,FALSE))</f>
        <v>Punt</v>
      </c>
      <c r="B63" s="37" t="s">
        <v>5901</v>
      </c>
      <c r="C63" s="5" t="s">
        <v>5441</v>
      </c>
      <c r="D63" s="111">
        <f>VLOOKUP(TRIM(B63),BirthdateDraft!$A$1:$M$8977,2,FALSE)</f>
        <v>35068</v>
      </c>
      <c r="E63" s="112" t="str">
        <f>VLOOKUP(TRIM(B63),BirthdateDraft!$A$1:$M$9842,3,FALSE)</f>
        <v>18/5</v>
      </c>
      <c r="F63" s="115"/>
      <c r="G63" s="10" t="str">
        <f>IF(ISERROR(VLOOKUP(TRIM(B63),ALL!$B$1:$V$9998,2,FALSE)),"",IF(ISERROR(VLOOKUP(TRIM(B63),ALL!$B$1:$V$9998,2,FALSE))," ",VLOOKUP(TRIM(B63),ALL!$B$1:$V$9998,2,FALSE)))</f>
        <v>SEN</v>
      </c>
      <c r="H63" s="114" t="str">
        <f>IF(ISBLANK(VLOOKUP(TRIM(B63),ALL!$B$1:$W$9995,4,FALSE)),"",IF(ISERROR(VLOOKUP(TRIM(B63),ALL!$B$1:$W$9995,4,FALSE))," ",VLOOKUP(TRIM(B63),ALL!$B$1:$W$9995,4,FALSE)))</f>
        <v/>
      </c>
      <c r="I63" s="114"/>
      <c r="J63" s="10"/>
      <c r="K63" s="10"/>
      <c r="L63" s="10" t="str">
        <f>IF(ISBLANK(VLOOKUP(TRIM(B63),ALL!$B$1:$W$9995,8,FALSE)),"",IF(ISERROR(VLOOKUP(TRIM(B63),ALL!$B$1:$W$9995,8,FALSE))," ",VLOOKUP(TRIM(B63),ALL!$B$1:$W$9995,8,FALSE)))</f>
        <v/>
      </c>
      <c r="M63" s="10" t="str">
        <f>IF(ISBLANK(VLOOKUP(TRIM(B63),ALL!$B$1:$W$9995,9,FALSE)),"",IF(ISERROR(VLOOKUP(TRIM(B63),ALL!$B$1:$W$9995,9,FALSE))," ",VLOOKUP(TRIM(B63),ALL!$B$1:$W$9995,9,FALSE)))</f>
        <v/>
      </c>
      <c r="N63" s="10" t="str">
        <f>IF(ISBLANK(VLOOKUP(TRIM(B63),ALL!$B$1:$W$9995,10,FALSE)),"",IF(ISERROR(VLOOKUP(TRIM(B63),ALL!$B$1:$W$9995,10,FALSE))," ",VLOOKUP(TRIM(B63),ALL!$B$1:$W$9995,10,FALSE)))</f>
        <v/>
      </c>
      <c r="O63"/>
      <c r="P63"/>
      <c r="Q63"/>
      <c r="R63"/>
      <c r="S63"/>
      <c r="T63"/>
      <c r="AB63"/>
      <c r="AC63"/>
    </row>
    <row r="64" spans="1:29">
      <c r="A64" s="10" t="str">
        <f>IF(ISERROR(VLOOKUP(TRIM(B64),ALL!$B$1:$V$9991,3,FALSE)),"(unc)",VLOOKUP(TRIM(B64),ALL!$B$1:$V$9991,3,FALSE))</f>
        <v>PK</v>
      </c>
      <c r="B64" s="37" t="s">
        <v>4451</v>
      </c>
      <c r="C64" s="5" t="s">
        <v>5441</v>
      </c>
      <c r="D64" s="111">
        <f>VLOOKUP(TRIM(B64),BirthdateDraft!$A$1:$M$8977,2,FALSE)</f>
        <v>33370</v>
      </c>
      <c r="E64" s="112" t="str">
        <f>VLOOKUP(TRIM(B64),BirthdateDraft!$A$1:$M$9842,3,FALSE)</f>
        <v>13/FA</v>
      </c>
      <c r="F64" s="115"/>
      <c r="G64" s="10"/>
      <c r="H64" s="114"/>
      <c r="I64" s="114"/>
      <c r="J64" s="10"/>
      <c r="K64" s="10"/>
      <c r="L64" s="10"/>
      <c r="M64" s="10" t="str">
        <f>IF(ISBLANK(VLOOKUP(TRIM(B64),ALL!$B$1:$W$9995,9,FALSE)),"",IF(ISERROR(VLOOKUP(TRIM(B64),ALL!$B$1:$W$9995,9,FALSE))," ",VLOOKUP(TRIM(B64),ALL!$B$1:$W$9995,9,FALSE)))</f>
        <v/>
      </c>
      <c r="N64" s="10" t="str">
        <f>IF(ISBLANK(VLOOKUP(TRIM(B64),ALL!$B$1:$W$9995,10,FALSE)),"",IF(ISERROR(VLOOKUP(TRIM(B64),ALL!$B$1:$W$9995,10,FALSE))," ",VLOOKUP(TRIM(B64),ALL!$B$1:$W$9995,10,FALSE)))</f>
        <v/>
      </c>
      <c r="O64"/>
      <c r="P64"/>
      <c r="Q64"/>
      <c r="R64"/>
      <c r="S64"/>
      <c r="T64"/>
      <c r="AB64"/>
      <c r="AC64"/>
    </row>
    <row r="66" spans="1:29">
      <c r="P66"/>
      <c r="Q66"/>
      <c r="R66"/>
      <c r="S66"/>
      <c r="T66"/>
      <c r="AB66"/>
      <c r="AC66"/>
    </row>
    <row r="67" spans="1:29" ht="20.25">
      <c r="A67" s="105" t="s">
        <v>5092</v>
      </c>
      <c r="I67" s="123">
        <f>COUNTA(B68:B132)</f>
        <v>54</v>
      </c>
      <c r="J67" s="108"/>
      <c r="P67"/>
      <c r="Q67"/>
      <c r="R67"/>
      <c r="S67"/>
      <c r="T67"/>
      <c r="AB67"/>
      <c r="AC67"/>
    </row>
    <row r="68" spans="1:29">
      <c r="A68" s="10" t="str">
        <f>IF(ISERROR(VLOOKUP(TRIM(B68),ALL!$B$1:$V$9991,3,FALSE)),"(unc)",VLOOKUP(TRIM(B68),ALL!$B$1:$V$9991,3,FALSE))</f>
        <v>QB</v>
      </c>
      <c r="B68" s="37" t="s">
        <v>4359</v>
      </c>
      <c r="C68" s="5" t="s">
        <v>3005</v>
      </c>
      <c r="D68" s="111">
        <f>VLOOKUP(TRIM(B68),BirthdateDraft!$A$1:$M$8977,2,FALSE)</f>
        <v>34340</v>
      </c>
      <c r="E68" s="112" t="str">
        <f>VLOOKUP(TRIM(B68),BirthdateDraft!$A$1:$M$9842,3,FALSE)</f>
        <v>15/1 (1)</v>
      </c>
      <c r="F68" s="115" t="s">
        <v>6932</v>
      </c>
      <c r="G68" s="10" t="str">
        <f>IF(ISERROR(VLOOKUP(TRIM(B68),ALL!$B$1:$V$9998,2,FALSE)),"",IF(ISERROR(VLOOKUP(TRIM(B68),ALL!$B$1:$V$9998,2,FALSE))," ",VLOOKUP(TRIM(B68),ALL!$B$1:$V$9998,2,FALSE)))</f>
        <v>CLA</v>
      </c>
      <c r="H68" s="114" t="str">
        <f>IF(ISBLANK(VLOOKUP(TRIM(B68),ALL!$B$1:$W$9995,4,FALSE)),"",IF(ISERROR(VLOOKUP(TRIM(B68),ALL!$B$1:$W$9995,4,FALSE))," ",VLOOKUP(TRIM(B68),ALL!$B$1:$W$9995,4,FALSE)))</f>
        <v/>
      </c>
      <c r="I68" s="114" t="str">
        <f>IF(ISBLANK(VLOOKUP(TRIM(B68),ALL!$B$1:$W$9995,5,FALSE)),"",IF(ISERROR(VLOOKUP(TRIM(B68),ALL!$B$1:$W$9995,5,FALSE))," ",VLOOKUP(TRIM(B68),ALL!$B$1:$W$9995,5,FALSE)))</f>
        <v/>
      </c>
      <c r="J68" s="10" t="str">
        <f>IF(ISBLANK(VLOOKUP(TRIM(B68),ALL!$B$1:$W$9995,6,FALSE)),"",IF(ISERROR(VLOOKUP(TRIM(B68),ALL!$B$1:$W$9995,6,FALSE))," ", VLOOKUP(TRIM(B68),ALL!$B$1:$W$9995,6,FALSE)))</f>
        <v/>
      </c>
      <c r="K68" s="10" t="str">
        <f>IF(ISBLANK(VLOOKUP(TRIM(B68),ALL!$B$1:$W$9995,7,FALSE)),"",IF(ISERROR(VLOOKUP(TRIM(B68),ALL!$B$1:$W$9995,7,FALSE))," ",VLOOKUP(TRIM(B68),ALL!$B$1:$W$9995,7,FALSE)))</f>
        <v/>
      </c>
      <c r="L68" s="10" t="str">
        <f>IF(ISBLANK(VLOOKUP(TRIM(B68),ALL!$B$1:$W$9995,8,FALSE)),"",IF(ISERROR(VLOOKUP(TRIM(B68),ALL!$B$1:$W$9995,8,FALSE))," ",VLOOKUP(TRIM(B68),ALL!$B$1:$W$9995,8,FALSE)))</f>
        <v/>
      </c>
      <c r="M68" s="10" t="str">
        <f>IF(ISBLANK(VLOOKUP(TRIM(B68),ALL!$B$1:$W$9995,9,FALSE)),"",IF(ISERROR(VLOOKUP(TRIM(B68),ALL!$B$1:$W$9995,9,FALSE))," ",VLOOKUP(TRIM(B68),ALL!$B$1:$W$9995,9,FALSE)))</f>
        <v/>
      </c>
      <c r="N68" s="10" t="str">
        <f>IF(ISBLANK(VLOOKUP(TRIM(B68),ALL!$B$1:$W$9995,10,FALSE)),"",IF(ISERROR(VLOOKUP(TRIM(B68),ALL!$B$1:$W$9995,10,FALSE))," ",VLOOKUP(TRIM(B68),ALL!$B$1:$W$9995,10,FALSE)))</f>
        <v/>
      </c>
      <c r="O68"/>
      <c r="P68"/>
      <c r="Q68"/>
      <c r="R68"/>
      <c r="S68"/>
      <c r="T68"/>
      <c r="AB68"/>
      <c r="AC68"/>
    </row>
    <row r="69" spans="1:29">
      <c r="A69" s="10" t="str">
        <f>IF(ISERROR(VLOOKUP(TRIM(B69),ALL!$B$1:$V$9991,3,FALSE)),"(unc)",VLOOKUP(TRIM(B69),ALL!$B$1:$V$9991,3,FALSE))</f>
        <v>QB</v>
      </c>
      <c r="B69" s="37" t="s">
        <v>9105</v>
      </c>
      <c r="C69" s="5" t="s">
        <v>3005</v>
      </c>
      <c r="D69" s="111">
        <f>VLOOKUP(TRIM(B69),BirthdateDraft!$A$1:$M$8977,2,FALSE)</f>
        <v>37498</v>
      </c>
      <c r="E69" s="112" t="str">
        <f>VLOOKUP(TRIM(B69),BirthdateDraft!$A$1:$M$9842,3,FALSE)</f>
        <v>24/1(3)</v>
      </c>
      <c r="F69" s="115" t="s">
        <v>9831</v>
      </c>
      <c r="G69" s="10" t="str">
        <f>IF(ISERROR(VLOOKUP(TRIM(B69),ALL!$B$1:$V$9998,2,FALSE)),"",IF(ISERROR(VLOOKUP(TRIM(B69),ALL!$B$1:$V$9998,2,FALSE))," ",VLOOKUP(TRIM(B69),ALL!$B$1:$V$9998,2,FALSE)))</f>
        <v>NEA</v>
      </c>
      <c r="H69" s="114"/>
      <c r="I69" s="114"/>
      <c r="J69" s="10"/>
      <c r="K69" s="10"/>
      <c r="L69" s="10"/>
      <c r="M69" s="10"/>
      <c r="N69" s="10"/>
      <c r="O69"/>
      <c r="P69"/>
      <c r="Q69"/>
      <c r="R69"/>
      <c r="S69"/>
      <c r="T69"/>
      <c r="AB69"/>
      <c r="AC69"/>
    </row>
    <row r="70" spans="1:29">
      <c r="A70" s="10" t="str">
        <f>IF(ISERROR(VLOOKUP(TRIM(B70),ALL!$B$1:$V$9991,3,FALSE)),"(unc)",VLOOKUP(TRIM(B70),ALL!$B$1:$V$9991,3,FALSE))</f>
        <v>QB</v>
      </c>
      <c r="B70" s="37" t="s">
        <v>7356</v>
      </c>
      <c r="C70" s="5" t="s">
        <v>3005</v>
      </c>
      <c r="D70" s="111">
        <f>VLOOKUP(TRIM(B70),BirthdateDraft!$A$1:$M$8977,2,FALSE)</f>
        <v>36039</v>
      </c>
      <c r="E70" s="112" t="str">
        <f>VLOOKUP(TRIM(B70),BirthdateDraft!$A$1:$M$9842,3,FALSE)</f>
        <v>21/1(15)</v>
      </c>
      <c r="F70" s="115" t="s">
        <v>6891</v>
      </c>
      <c r="G70" s="10" t="str">
        <f>IF(ISERROR(VLOOKUP(TRIM(B70),ALL!$B$1:$V$9998,2,FALSE)),"",IF(ISERROR(VLOOKUP(TRIM(B70),ALL!$B$1:$V$9998,2,FALSE))," ",VLOOKUP(TRIM(B70),ALL!$B$1:$V$9998,2,FALSE)))</f>
        <v>JXA</v>
      </c>
      <c r="H70" s="114" t="str">
        <f>IF(ISBLANK(VLOOKUP(TRIM(B70),ALL!$B$1:$W$9995,4,FALSE)),"",IF(ISERROR(VLOOKUP(TRIM(B70),ALL!$B$1:$W$9995,4,FALSE))," ",VLOOKUP(TRIM(B70),ALL!$B$1:$W$9995,4,FALSE)))</f>
        <v/>
      </c>
      <c r="I70" s="114"/>
      <c r="J70" s="10"/>
      <c r="K70" s="10"/>
      <c r="L70" s="10"/>
      <c r="M70" s="10"/>
      <c r="N70" s="10"/>
      <c r="O70"/>
      <c r="P70"/>
      <c r="Q70"/>
      <c r="R70"/>
      <c r="S70"/>
      <c r="T70"/>
      <c r="AB70"/>
      <c r="AC70"/>
    </row>
    <row r="71" spans="1:29">
      <c r="A71" s="10"/>
      <c r="B71" s="37"/>
      <c r="C71" s="5"/>
      <c r="D71" s="111"/>
      <c r="E71" s="112"/>
      <c r="F71" s="115"/>
      <c r="G71" s="10" t="str">
        <f>IF(ISERROR(VLOOKUP(TRIM(B71),ALL!$B$1:$V$9998,2,FALSE)),"",IF(ISERROR(VLOOKUP(TRIM(B71),ALL!$B$1:$V$9998,2,FALSE))," ",VLOOKUP(TRIM(B71),ALL!$B$1:$V$9998,2,FALSE)))</f>
        <v/>
      </c>
      <c r="H71" s="114" t="str">
        <f>IF(ISBLANK(VLOOKUP(TRIM(B71),ALL!$B$1:$W$9995,4,FALSE)),"",IF(ISERROR(VLOOKUP(TRIM(B71),ALL!$B$1:$W$9995,4,FALSE))," ",VLOOKUP(TRIM(B71),ALL!$B$1:$W$9995,4,FALSE)))</f>
        <v xml:space="preserve"> </v>
      </c>
      <c r="I71" s="114" t="str">
        <f>IF(ISBLANK(VLOOKUP(TRIM(B71),ALL!$B$1:$W$9995,5,FALSE)),"",IF(ISERROR(VLOOKUP(TRIM(B71),ALL!$B$1:$W$9995,5,FALSE))," ",VLOOKUP(TRIM(B71),ALL!$B$1:$W$9995,5,FALSE)))</f>
        <v xml:space="preserve"> </v>
      </c>
      <c r="J71" s="10" t="str">
        <f>IF(ISBLANK(VLOOKUP(TRIM(B71),ALL!$B$1:$W$9995,6,FALSE)),"",IF(ISERROR(VLOOKUP(TRIM(B71),ALL!$B$1:$W$9995,6,FALSE))," ", VLOOKUP(TRIM(B71),ALL!$B$1:$W$9995,6,FALSE)))</f>
        <v xml:space="preserve"> </v>
      </c>
      <c r="K71" s="10" t="str">
        <f>IF(ISBLANK(VLOOKUP(TRIM(B71),ALL!$B$1:$W$9995,7,FALSE)),"",IF(ISERROR(VLOOKUP(TRIM(B71),ALL!$B$1:$W$9995,7,FALSE))," ",VLOOKUP(TRIM(B71),ALL!$B$1:$W$9995,7,FALSE)))</f>
        <v xml:space="preserve"> </v>
      </c>
      <c r="L71" s="10" t="str">
        <f>IF(ISBLANK(VLOOKUP(TRIM(B71),ALL!$B$1:$W$9995,8,FALSE)),"",IF(ISERROR(VLOOKUP(TRIM(B71),ALL!$B$1:$W$9995,8,FALSE))," ",VLOOKUP(TRIM(B71),ALL!$B$1:$W$9995,8,FALSE)))</f>
        <v xml:space="preserve"> </v>
      </c>
      <c r="M71" s="10" t="str">
        <f>IF(ISBLANK(VLOOKUP(TRIM(B71),ALL!$B$1:$W$9995,9,FALSE)),"",IF(ISERROR(VLOOKUP(TRIM(B71),ALL!$B$1:$W$9995,9,FALSE))," ",VLOOKUP(TRIM(B71),ALL!$B$1:$W$9995,9,FALSE)))</f>
        <v xml:space="preserve"> </v>
      </c>
      <c r="N71" s="10" t="str">
        <f>IF(ISBLANK(VLOOKUP(TRIM(B71),ALL!$B$1:$W$9995,10,FALSE)),"",IF(ISERROR(VLOOKUP(TRIM(B71),ALL!$B$1:$W$9995,10,FALSE))," ",VLOOKUP(TRIM(B71),ALL!$B$1:$W$9995,10,FALSE)))</f>
        <v xml:space="preserve"> </v>
      </c>
      <c r="O71"/>
      <c r="P71"/>
      <c r="Q71"/>
      <c r="R71"/>
      <c r="S71"/>
      <c r="T71"/>
      <c r="AB71"/>
      <c r="AC71"/>
    </row>
    <row r="72" spans="1:29">
      <c r="A72" s="10" t="str">
        <f>IF(ISERROR(VLOOKUP(TRIM(B72),ALL!$B$1:$V$9991,3,FALSE)),"(unc)",VLOOKUP(TRIM(B72),ALL!$B$1:$V$9991,3,FALSE))</f>
        <v>HB</v>
      </c>
      <c r="B72" s="37" t="s">
        <v>7579</v>
      </c>
      <c r="C72" s="5" t="s">
        <v>3005</v>
      </c>
      <c r="D72" s="111">
        <f>VLOOKUP(TRIM(B72),BirthdateDraft!$A$1:$M$8977,2,FALSE)</f>
        <v>36819</v>
      </c>
      <c r="E72" s="112" t="str">
        <f>VLOOKUP(TRIM(B72),BirthdateDraft!$A$1:$M$9842,3,FALSE)</f>
        <v>22/2</v>
      </c>
      <c r="F72" s="115"/>
      <c r="G72" s="10" t="str">
        <f>IF(ISERROR(VLOOKUP(TRIM(B72),ALL!$B$1:$V$9998,2,FALSE)),"",IF(ISERROR(VLOOKUP(TRIM(B72),ALL!$B$1:$V$9998,2,FALSE))," ",VLOOKUP(TRIM(B72),ALL!$B$1:$V$9998,2,FALSE)))</f>
        <v>SEN</v>
      </c>
      <c r="H72" s="114" t="str">
        <f>IF(ISBLANK(VLOOKUP(TRIM(B72),ALL!$B$1:$W$9995,11,FALSE)),"",IF(ISERROR(VLOOKUP(TRIM(B72),ALL!$B$1:$W$9995,11,FALSE))," ",VLOOKUP(TRIM(B72),ALL!$B$1:$W$9995,11,FALSE)))</f>
        <v>A</v>
      </c>
      <c r="I72" s="114" t="str">
        <f>"Carries ="&amp;VLOOKUP(B72,Rankings!$A$163:$C$283,3,FALSE)</f>
        <v>Carries =153</v>
      </c>
      <c r="J72" s="10" t="str">
        <f>IF(ISBLANK(VLOOKUP(TRIM(B72),ALL!$B$1:$W$9995,6,FALSE)),"",IF(ISERROR(VLOOKUP(TRIM(B72),ALL!$B$1:$W$9995,6,FALSE))," ", VLOOKUP(TRIM(B72),ALL!$B$1:$W$9995,6,FALSE)))</f>
        <v/>
      </c>
      <c r="K72" s="10" t="str">
        <f>IF(ISBLANK(VLOOKUP(TRIM(B72),ALL!$B$1:$W$9995,7,FALSE)),"",IF(ISERROR(VLOOKUP(TRIM(B72),ALL!$B$1:$W$9995,7,FALSE))," ",VLOOKUP(TRIM(B72),ALL!$B$1:$W$9995,7,FALSE)))</f>
        <v/>
      </c>
      <c r="L72" s="10">
        <f>IF(ISBLANK(VLOOKUP(TRIM(B72),ALL!$B$1:$W$9995,8,FALSE)),"",IF(ISERROR(VLOOKUP(TRIM(B72),ALL!$B$1:$W$9995,8,FALSE))," ",VLOOKUP(TRIM(B72),ALL!$B$1:$W$9995,8,FALSE)))</f>
        <v>4</v>
      </c>
      <c r="M72" s="10" t="str">
        <f>IF(ISBLANK(VLOOKUP(TRIM(B72),ALL!$B$1:$W$9995,9,FALSE)),"",IF(ISERROR(VLOOKUP(TRIM(B72),ALL!$B$1:$W$9995,9,FALSE))," ",VLOOKUP(TRIM(B72),ALL!$B$1:$W$9995,9,FALSE)))</f>
        <v/>
      </c>
      <c r="N72" s="10">
        <f>IF(ISBLANK(VLOOKUP(TRIM(B72),ALL!$B$1:$W$9995,10,FALSE)),"",IF(ISERROR(VLOOKUP(TRIM(B72),ALL!$B$1:$W$9995,10,FALSE))," ",VLOOKUP(TRIM(B72),ALL!$B$1:$W$9995,10,FALSE)))</f>
        <v>0</v>
      </c>
      <c r="O72"/>
      <c r="P72"/>
      <c r="Q72"/>
      <c r="R72"/>
      <c r="S72"/>
      <c r="T72"/>
      <c r="AB72"/>
      <c r="AC72"/>
    </row>
    <row r="73" spans="1:29">
      <c r="A73" s="10" t="str">
        <f>IF(ISERROR(VLOOKUP(TRIM(B73),ALL!$B$1:$V$9991,3,FALSE)),"(unc)",VLOOKUP(TRIM(B73),ALL!$B$1:$V$9991,3,FALSE))</f>
        <v>HB</v>
      </c>
      <c r="B73" s="37" t="s">
        <v>7584</v>
      </c>
      <c r="C73" s="5" t="s">
        <v>3005</v>
      </c>
      <c r="D73" s="111">
        <f>VLOOKUP(TRIM(B73),BirthdateDraft!$A$1:$M$8977,2,FALSE)</f>
        <v>36304</v>
      </c>
      <c r="E73" s="112" t="str">
        <f>VLOOKUP(TRIM(B73),BirthdateDraft!$A$1:$M$9842,3,FALSE)</f>
        <v>22/FA</v>
      </c>
      <c r="F73" s="115" t="s">
        <v>8092</v>
      </c>
      <c r="G73" s="10" t="str">
        <f>IF(ISERROR(VLOOKUP(TRIM(B73),ALL!$B$1:$V$9998,2,FALSE)),"",IF(ISERROR(VLOOKUP(TRIM(B73),ALL!$B$1:$V$9998,2,FALSE))," ",VLOOKUP(TRIM(B73),ALL!$B$1:$V$9998,2,FALSE)))</f>
        <v>SFN</v>
      </c>
      <c r="H73" s="114" t="str">
        <f>IF(ISBLANK(VLOOKUP(TRIM(B73),ALL!$B$1:$W$9995,11,FALSE)),"",IF(ISERROR(VLOOKUP(TRIM(B73),ALL!$B$1:$W$9995,11,FALSE))," ",VLOOKUP(TRIM(B73),ALL!$B$1:$W$9995,11,FALSE)))</f>
        <v>D</v>
      </c>
      <c r="I73" s="114" t="str">
        <f>"Carries ="&amp;VLOOKUP(B73,Rankings!$A$163:$C$283,3,FALSE)</f>
        <v>Carries =153</v>
      </c>
      <c r="J73" s="10" t="str">
        <f>IF(ISBLANK(VLOOKUP(TRIM(B73),ALL!$B$1:$W$9995,6,FALSE)),"",IF(ISERROR(VLOOKUP(TRIM(B73),ALL!$B$1:$W$9995,6,FALSE))," ", VLOOKUP(TRIM(B73),ALL!$B$1:$W$9995,6,FALSE)))</f>
        <v/>
      </c>
      <c r="K73" s="10" t="str">
        <f>IF(ISBLANK(VLOOKUP(TRIM(B73),ALL!$B$1:$W$9995,7,FALSE)),"",IF(ISERROR(VLOOKUP(TRIM(B73),ALL!$B$1:$W$9995,7,FALSE))," ",VLOOKUP(TRIM(B73),ALL!$B$1:$W$9995,7,FALSE)))</f>
        <v/>
      </c>
      <c r="L73" s="10">
        <f>IF(ISBLANK(VLOOKUP(TRIM(B73),ALL!$B$1:$W$9995,8,FALSE)),"",IF(ISERROR(VLOOKUP(TRIM(B73),ALL!$B$1:$W$9995,8,FALSE))," ",VLOOKUP(TRIM(B73),ALL!$B$1:$W$9995,8,FALSE)))</f>
        <v>4</v>
      </c>
      <c r="M73" s="10" t="str">
        <f>IF(ISBLANK(VLOOKUP(TRIM(B73),ALL!$B$1:$W$9995,9,FALSE)),"",IF(ISERROR(VLOOKUP(TRIM(B73),ALL!$B$1:$W$9995,9,FALSE))," ",VLOOKUP(TRIM(B73),ALL!$B$1:$W$9995,9,FALSE)))</f>
        <v/>
      </c>
      <c r="N73" s="10">
        <f>IF(ISBLANK(VLOOKUP(TRIM(B73),ALL!$B$1:$W$9995,10,FALSE)),"",IF(ISERROR(VLOOKUP(TRIM(B73),ALL!$B$1:$W$9995,10,FALSE))," ",VLOOKUP(TRIM(B73),ALL!$B$1:$W$9995,10,FALSE)))</f>
        <v>0</v>
      </c>
      <c r="O73"/>
      <c r="P73"/>
      <c r="Q73"/>
      <c r="R73"/>
      <c r="S73"/>
      <c r="T73"/>
      <c r="AB73"/>
      <c r="AC73"/>
    </row>
    <row r="74" spans="1:29">
      <c r="A74" s="10" t="str">
        <f>IF(ISERROR(VLOOKUP(TRIM(B74),ALL!$B$1:$V$9991,3,FALSE)),"(unc)",VLOOKUP(TRIM(B74),ALL!$B$1:$V$9991,3,FALSE))</f>
        <v>HB KOR</v>
      </c>
      <c r="B74" s="37" t="s">
        <v>6302</v>
      </c>
      <c r="C74" s="5" t="s">
        <v>3005</v>
      </c>
      <c r="D74" s="111">
        <f>VLOOKUP(TRIM(B74),BirthdateDraft!$A$1:$M$8977,2,FALSE)</f>
        <v>35748</v>
      </c>
      <c r="E74" s="112" t="str">
        <f>VLOOKUP(TRIM(B74),BirthdateDraft!$A$1:$M$9842,3,FALSE)</f>
        <v>19/4</v>
      </c>
      <c r="F74" s="115"/>
      <c r="G74" s="10" t="str">
        <f>IF(ISERROR(VLOOKUP(TRIM(B74),ALL!$B$1:$V$9998,2,FALSE)),"",IF(ISERROR(VLOOKUP(TRIM(B74),ALL!$B$1:$V$9998,2,FALSE))," ",VLOOKUP(TRIM(B74),ALL!$B$1:$V$9998,2,FALSE)))</f>
        <v>BAA</v>
      </c>
      <c r="H74" s="114" t="str">
        <f>IF(ISBLANK(VLOOKUP(TRIM(B74),ALL!$B$1:$W$9995,11,FALSE)),"",IF(ISERROR(VLOOKUP(TRIM(B74),ALL!$B$1:$W$9995,11,FALSE))," ",VLOOKUP(TRIM(B74),ALL!$B$1:$W$9995,11,FALSE)))</f>
        <v>A</v>
      </c>
      <c r="I74" s="114" t="str">
        <f>"Carries ="&amp;VLOOKUP(B74,Rankings!$A$163:$C$283,3,FALSE)</f>
        <v>Carries =47</v>
      </c>
      <c r="J74" s="10" t="str">
        <f>IF(ISBLANK(VLOOKUP(TRIM(B74),ALL!$B$1:$W$9995,6,FALSE)),"",IF(ISERROR(VLOOKUP(TRIM(B74),ALL!$B$1:$W$9995,6,FALSE))," ", VLOOKUP(TRIM(B74),ALL!$B$1:$W$9995,6,FALSE)))</f>
        <v/>
      </c>
      <c r="K74" s="10" t="str">
        <f>IF(ISBLANK(VLOOKUP(TRIM(B74),ALL!$B$1:$W$9995,7,FALSE)),"",IF(ISERROR(VLOOKUP(TRIM(B74),ALL!$B$1:$W$9995,7,FALSE))," ",VLOOKUP(TRIM(B74),ALL!$B$1:$W$9995,7,FALSE)))</f>
        <v/>
      </c>
      <c r="L74" s="10">
        <f>IF(ISBLANK(VLOOKUP(TRIM(B74),ALL!$B$1:$W$9995,8,FALSE)),"",IF(ISERROR(VLOOKUP(TRIM(B74),ALL!$B$1:$W$9995,8,FALSE))," ",VLOOKUP(TRIM(B74),ALL!$B$1:$W$9995,8,FALSE)))</f>
        <v>0</v>
      </c>
      <c r="M74" s="10" t="str">
        <f>IF(ISBLANK(VLOOKUP(TRIM(B74),ALL!$B$1:$W$9995,9,FALSE)),"",IF(ISERROR(VLOOKUP(TRIM(B74),ALL!$B$1:$W$9995,9,FALSE))," ",VLOOKUP(TRIM(B74),ALL!$B$1:$W$9995,9,FALSE)))</f>
        <v/>
      </c>
      <c r="N74" s="10">
        <f>IF(ISBLANK(VLOOKUP(TRIM(B74),ALL!$B$1:$W$9995,10,FALSE)),"",IF(ISERROR(VLOOKUP(TRIM(B74),ALL!$B$1:$W$9995,10,FALSE))," ",VLOOKUP(TRIM(B74),ALL!$B$1:$W$9995,10,FALSE)))</f>
        <v>0</v>
      </c>
      <c r="O74"/>
      <c r="P74"/>
      <c r="Q74"/>
      <c r="R74"/>
      <c r="S74"/>
      <c r="T74"/>
      <c r="AB74"/>
      <c r="AC74"/>
    </row>
    <row r="75" spans="1:29">
      <c r="A75" s="10" t="str">
        <f>IF(ISERROR(VLOOKUP(TRIM(B75),ALL!$B$1:$V$9991,3,FALSE)),"(unc)",VLOOKUP(TRIM(B75),ALL!$B$1:$V$9991,3,FALSE))</f>
        <v>FB</v>
      </c>
      <c r="B75" s="37" t="s">
        <v>5372</v>
      </c>
      <c r="C75" s="5" t="s">
        <v>3005</v>
      </c>
      <c r="D75" s="111">
        <f>VLOOKUP(TRIM(B75),BirthdateDraft!$A$1:$M$8977,2,FALSE)</f>
        <v>34172</v>
      </c>
      <c r="E75" s="112" t="str">
        <f>VLOOKUP(TRIM(B75),BirthdateDraft!$A$1:$M$9842,3,FALSE)</f>
        <v>16/FA</v>
      </c>
      <c r="F75" s="115"/>
      <c r="G75" s="10" t="str">
        <f>IF(ISERROR(VLOOKUP(TRIM(B75),ALL!$B$1:$V$9998,2,FALSE)),"",IF(ISERROR(VLOOKUP(TRIM(B75),ALL!$B$1:$V$9998,2,FALSE))," ",VLOOKUP(TRIM(B75),ALL!$B$1:$V$9998,2,FALSE)))</f>
        <v>MIN</v>
      </c>
      <c r="H75" s="114" t="str">
        <f>IF(ISBLANK(VLOOKUP(TRIM(B75),ALL!$B$1:$W$9995,11,FALSE)),"",IF(ISERROR(VLOOKUP(TRIM(B75),ALL!$B$1:$W$9995,11,FALSE))," ",VLOOKUP(TRIM(B75),ALL!$B$1:$W$9995,11,FALSE)))</f>
        <v>D</v>
      </c>
      <c r="I75" s="114" t="e">
        <f>"Carries ="&amp;VLOOKUP(B75,Rankings!$A$163:$C$283,3,FALSE)</f>
        <v>#N/A</v>
      </c>
      <c r="J75" s="10" t="str">
        <f>IF(ISBLANK(VLOOKUP(TRIM(B75),ALL!$B$1:$W$9995,6,FALSE)),"",IF(ISERROR(VLOOKUP(TRIM(B75),ALL!$B$1:$W$9995,6,FALSE))," ", VLOOKUP(TRIM(B75),ALL!$B$1:$W$9995,6,FALSE)))</f>
        <v/>
      </c>
      <c r="K75" s="10" t="str">
        <f>IF(ISBLANK(VLOOKUP(TRIM(B75),ALL!$B$1:$W$9995,7,FALSE)),"",IF(ISERROR(VLOOKUP(TRIM(B75),ALL!$B$1:$W$9995,7,FALSE))," ",VLOOKUP(TRIM(B75),ALL!$B$1:$W$9995,7,FALSE)))</f>
        <v/>
      </c>
      <c r="L75" s="10">
        <f>IF(ISBLANK(VLOOKUP(TRIM(B75),ALL!$B$1:$W$9995,8,FALSE)),"",IF(ISERROR(VLOOKUP(TRIM(B75),ALL!$B$1:$W$9995,8,FALSE))," ",VLOOKUP(TRIM(B75),ALL!$B$1:$W$9995,8,FALSE)))</f>
        <v>0</v>
      </c>
      <c r="M75" s="10" t="str">
        <f>IF(ISBLANK(VLOOKUP(TRIM(B75),ALL!$B$1:$W$9995,9,FALSE)),"",IF(ISERROR(VLOOKUP(TRIM(B75),ALL!$B$1:$W$9995,9,FALSE))," ",VLOOKUP(TRIM(B75),ALL!$B$1:$W$9995,9,FALSE)))</f>
        <v/>
      </c>
      <c r="N75" s="10">
        <f>IF(ISBLANK(VLOOKUP(TRIM(B75),ALL!$B$1:$W$9995,10,FALSE)),"",IF(ISERROR(VLOOKUP(TRIM(B75),ALL!$B$1:$W$9995,10,FALSE))," ",VLOOKUP(TRIM(B75),ALL!$B$1:$W$9995,10,FALSE)))</f>
        <v>3</v>
      </c>
      <c r="O75"/>
      <c r="P75"/>
      <c r="Q75"/>
      <c r="R75"/>
      <c r="S75"/>
      <c r="T75"/>
      <c r="AB75"/>
      <c r="AC75"/>
    </row>
    <row r="76" spans="1:29">
      <c r="A76" s="10"/>
      <c r="B76" s="37"/>
      <c r="C76" s="5"/>
      <c r="D76" s="111"/>
      <c r="E76" s="112"/>
      <c r="F76" s="115"/>
      <c r="G76" s="10"/>
      <c r="H76" s="114" t="str">
        <f>IF(ISBLANK(VLOOKUP(TRIM(B76),ALL!$B$1:$W$9995,11,FALSE)),"",IF(ISERROR(VLOOKUP(TRIM(B76),ALL!$B$1:$W$9995,11,FALSE))," ",VLOOKUP(TRIM(B76),ALL!$B$1:$W$9995,11,FALSE)))</f>
        <v xml:space="preserve"> </v>
      </c>
      <c r="I76" s="114"/>
      <c r="J76" s="10"/>
      <c r="K76" s="10"/>
      <c r="L76" s="10"/>
      <c r="M76" s="10"/>
      <c r="N76" s="10"/>
      <c r="O76"/>
      <c r="P76"/>
      <c r="Q76"/>
      <c r="R76"/>
      <c r="S76"/>
      <c r="T76"/>
      <c r="AB76"/>
      <c r="AC76"/>
    </row>
    <row r="77" spans="1:29">
      <c r="A77" s="10" t="str">
        <f>IF(ISERROR(VLOOKUP(TRIM(B77),ALL!$B$1:$V$9991,3,FALSE)),"(unc)",VLOOKUP(TRIM(B77),ALL!$B$1:$V$9991,3,FALSE))</f>
        <v>WR</v>
      </c>
      <c r="B77" s="37" t="s">
        <v>6259</v>
      </c>
      <c r="C77" s="5" t="s">
        <v>3005</v>
      </c>
      <c r="D77" s="111">
        <f>VLOOKUP(TRIM(B77),BirthdateDraft!$A$1:$M$8977,2,FALSE)</f>
        <v>35611</v>
      </c>
      <c r="E77" s="112" t="str">
        <f>VLOOKUP(TRIM(B77),BirthdateDraft!$A$1:$M$9842,3,FALSE)</f>
        <v>19/2</v>
      </c>
      <c r="F77" s="115" t="s">
        <v>6931</v>
      </c>
      <c r="G77" s="10" t="str">
        <f>IF(ISERROR(VLOOKUP(TRIM(B77),ALL!$B$1:$V$9998,2,FALSE)),"",IF(ISERROR(VLOOKUP(TRIM(B77),ALL!$B$1:$V$9998,2,FALSE))," ",VLOOKUP(TRIM(B77),ALL!$B$1:$V$9998,2,FALSE)))</f>
        <v>PHN</v>
      </c>
      <c r="H77" s="114" t="str">
        <f>IF(ISBLANK(VLOOKUP(TRIM(B77),ALL!$B$1:$W$9995,11,FALSE)),"",IF(ISERROR(VLOOKUP(TRIM(B77),ALL!$B$1:$W$9995,11,FALSE))," ",VLOOKUP(TRIM(B77),ALL!$B$1:$W$9995,11,FALSE)))</f>
        <v>C</v>
      </c>
      <c r="I77" s="114" t="str">
        <f>VLOOKUP(TRIM(B77),Rankings!$A$1:$M$9887,9,FALSE)</f>
        <v xml:space="preserve"> 5-6-6</v>
      </c>
      <c r="J77" s="10" t="str">
        <f>IF(ISBLANK(VLOOKUP(TRIM(B77),ALL!$B$1:$W$9995,6,FALSE)),"",IF(ISERROR(VLOOKUP(TRIM(B77),ALL!$B$1:$W$9995,6,FALSE))," ", VLOOKUP(TRIM(B77),ALL!$B$1:$W$9995,6,FALSE)))</f>
        <v/>
      </c>
      <c r="K77" s="10" t="str">
        <f>IF(ISBLANK(VLOOKUP(TRIM(B77),ALL!$B$1:$W$9995,7,FALSE)),"",IF(ISERROR(VLOOKUP(TRIM(B77),ALL!$B$1:$W$9995,7,FALSE))," ",VLOOKUP(TRIM(B77),ALL!$B$1:$W$9995,7,FALSE)))</f>
        <v/>
      </c>
      <c r="L77" s="10" t="str">
        <f>IF(ISBLANK(VLOOKUP(TRIM(B77),ALL!$B$1:$W$9995,8,FALSE)),"",IF(ISERROR(VLOOKUP(TRIM(B77),ALL!$B$1:$W$9995,8,FALSE))," ",VLOOKUP(TRIM(B77),ALL!$B$1:$W$9995,8,FALSE)))</f>
        <v/>
      </c>
      <c r="M77" s="10" t="str">
        <f>IF(ISBLANK(VLOOKUP(TRIM(B77),ALL!$B$1:$W$9995,9,FALSE)),"",IF(ISERROR(VLOOKUP(TRIM(B77),ALL!$B$1:$W$9995,9,FALSE))," ",VLOOKUP(TRIM(B77),ALL!$B$1:$W$9995,9,FALSE)))</f>
        <v/>
      </c>
      <c r="N77" s="10" t="str">
        <f>IF(ISBLANK(VLOOKUP(TRIM(B77),ALL!$B$1:$W$9995,10,FALSE)),"",IF(ISERROR(VLOOKUP(TRIM(B77),ALL!$B$1:$W$9995,10,FALSE))," ",VLOOKUP(TRIM(B77),ALL!$B$1:$W$9995,10,FALSE)))</f>
        <v/>
      </c>
      <c r="O77"/>
      <c r="P77"/>
      <c r="Q77"/>
      <c r="R77"/>
      <c r="S77"/>
      <c r="T77"/>
      <c r="AB77"/>
      <c r="AC77"/>
    </row>
    <row r="78" spans="1:29">
      <c r="A78" s="10" t="str">
        <f>IF(ISERROR(VLOOKUP(TRIM(B78),ALL!$B$1:$V$9991,3,FALSE)),"(unc)",VLOOKUP(TRIM(B78),ALL!$B$1:$V$9991,3,FALSE))</f>
        <v>WR</v>
      </c>
      <c r="B78" s="37" t="s">
        <v>6787</v>
      </c>
      <c r="C78" s="5" t="s">
        <v>3005</v>
      </c>
      <c r="D78" s="111">
        <f>VLOOKUP(TRIM(B78),BirthdateDraft!$A$1:$M$8977,2,FALSE)</f>
        <v>36178</v>
      </c>
      <c r="E78" s="112" t="str">
        <f>VLOOKUP(TRIM(B78),BirthdateDraft!$A$1:$M$9842,3,FALSE)</f>
        <v>20/2</v>
      </c>
      <c r="F78" s="115" t="s">
        <v>6914</v>
      </c>
      <c r="G78" s="10" t="str">
        <f>IF(ISERROR(VLOOKUP(TRIM(B78),ALL!$B$1:$V$9998,2,FALSE)),"",IF(ISERROR(VLOOKUP(TRIM(B78),ALL!$B$1:$V$9998,2,FALSE))," ",VLOOKUP(TRIM(B78),ALL!$B$1:$V$9998,2,FALSE)))</f>
        <v>CNA</v>
      </c>
      <c r="H78" s="114" t="str">
        <f>IF(ISBLANK(VLOOKUP(TRIM(B78),ALL!$B$1:$W$9995,11,FALSE)),"",IF(ISERROR(VLOOKUP(TRIM(B78),ALL!$B$1:$W$9995,11,FALSE))," ",VLOOKUP(TRIM(B78),ALL!$B$1:$W$9995,11,FALSE)))</f>
        <v>E</v>
      </c>
      <c r="I78" s="114" t="str">
        <f>VLOOKUP(TRIM(B78),Rankings!$A$1:$M$9887,9,FALSE)</f>
        <v xml:space="preserve"> 6-6-5</v>
      </c>
      <c r="J78" s="10"/>
      <c r="K78" s="10"/>
      <c r="L78" s="10"/>
      <c r="M78" s="10"/>
      <c r="N78" s="10"/>
      <c r="O78"/>
      <c r="P78"/>
      <c r="Q78"/>
      <c r="R78"/>
      <c r="S78"/>
      <c r="T78"/>
      <c r="AB78"/>
      <c r="AC78"/>
    </row>
    <row r="79" spans="1:29">
      <c r="A79" s="10" t="str">
        <f>IF(ISERROR(VLOOKUP(TRIM(B79),ALL!$B$1:$V$9991,3,FALSE)),"(unc)",VLOOKUP(TRIM(B79),ALL!$B$1:$V$9991,3,FALSE))</f>
        <v>WR</v>
      </c>
      <c r="B79" s="37" t="s">
        <v>6272</v>
      </c>
      <c r="C79" s="5" t="s">
        <v>3005</v>
      </c>
      <c r="D79" s="111">
        <f>VLOOKUP(TRIM(B79),BirthdateDraft!$A$1:$M$8977,2,FALSE)</f>
        <v>35442</v>
      </c>
      <c r="E79" s="112" t="str">
        <f>VLOOKUP(TRIM(B79),BirthdateDraft!$A$1:$M$9842,3,FALSE)</f>
        <v>19/5</v>
      </c>
      <c r="F79" s="115" t="s">
        <v>6857</v>
      </c>
      <c r="G79" s="10" t="str">
        <f>IF(ISERROR(VLOOKUP(TRIM(B79),ALL!$B$1:$V$9998,2,FALSE)),"",IF(ISERROR(VLOOKUP(TRIM(B79),ALL!$B$1:$V$9998,2,FALSE))," ",VLOOKUP(TRIM(B79),ALL!$B$1:$V$9998,2,FALSE)))</f>
        <v>NYN</v>
      </c>
      <c r="H79" s="114" t="str">
        <f>IF(ISBLANK(VLOOKUP(TRIM(B79),ALL!$B$1:$W$9995,11,FALSE)),"",IF(ISERROR(VLOOKUP(TRIM(B79),ALL!$B$1:$W$9995,11,FALSE))," ",VLOOKUP(TRIM(B79),ALL!$B$1:$W$9995,11,FALSE)))</f>
        <v>D</v>
      </c>
      <c r="I79" s="114" t="str">
        <f>VLOOKUP(TRIM(B79),Rankings!$A$1:$M$9887,9,FALSE)</f>
        <v xml:space="preserve"> 4-4-4</v>
      </c>
      <c r="J79" s="10" t="str">
        <f>IF(ISBLANK(VLOOKUP(TRIM(B79),ALL!$B$1:$W$9995,6,FALSE)),"",IF(ISERROR(VLOOKUP(TRIM(B79),ALL!$B$1:$W$9995,6,FALSE))," ", VLOOKUP(TRIM(B79),ALL!$B$1:$W$9995,6,FALSE)))</f>
        <v/>
      </c>
      <c r="K79" s="10" t="str">
        <f>IF(ISBLANK(VLOOKUP(TRIM(B79),ALL!$B$1:$W$9995,7,FALSE)),"",IF(ISERROR(VLOOKUP(TRIM(B79),ALL!$B$1:$W$9995,7,FALSE))," ",VLOOKUP(TRIM(B79),ALL!$B$1:$W$9995,7,FALSE)))</f>
        <v/>
      </c>
      <c r="L79" s="10" t="str">
        <f>IF(ISBLANK(VLOOKUP(TRIM(B79),ALL!$B$1:$W$9995,8,FALSE)),"",IF(ISERROR(VLOOKUP(TRIM(B79),ALL!$B$1:$W$9995,8,FALSE))," ",VLOOKUP(TRIM(B79),ALL!$B$1:$W$9995,8,FALSE)))</f>
        <v/>
      </c>
      <c r="M79" s="10" t="str">
        <f>IF(ISBLANK(VLOOKUP(TRIM(B79),ALL!$B$1:$W$9995,9,FALSE)),"",IF(ISERROR(VLOOKUP(TRIM(B79),ALL!$B$1:$W$9995,9,FALSE))," ",VLOOKUP(TRIM(B79),ALL!$B$1:$W$9995,9,FALSE)))</f>
        <v/>
      </c>
      <c r="N79" s="10" t="str">
        <f>IF(ISBLANK(VLOOKUP(TRIM(B79),ALL!$B$1:$W$9995,10,FALSE)),"",IF(ISERROR(VLOOKUP(TRIM(B79),ALL!$B$1:$W$9995,10,FALSE))," ",VLOOKUP(TRIM(B79),ALL!$B$1:$W$9995,10,FALSE)))</f>
        <v/>
      </c>
      <c r="O79"/>
      <c r="P79"/>
      <c r="Q79"/>
      <c r="R79"/>
      <c r="S79"/>
      <c r="T79"/>
      <c r="AB79"/>
      <c r="AC79"/>
    </row>
    <row r="80" spans="1:29">
      <c r="A80" s="10" t="str">
        <f>IF(ISERROR(VLOOKUP(TRIM(B80),ALL!$B$1:$V$9991,3,FALSE)),"(unc)",VLOOKUP(TRIM(B80),ALL!$B$1:$V$9991,3,FALSE))</f>
        <v>WR</v>
      </c>
      <c r="B80" s="37" t="s">
        <v>7244</v>
      </c>
      <c r="C80" s="5" t="s">
        <v>3005</v>
      </c>
      <c r="D80" s="111">
        <f>VLOOKUP(TRIM(B80),BirthdateDraft!$A$1:$M$8977,2,FALSE)</f>
        <v>35490</v>
      </c>
      <c r="E80" s="112" t="str">
        <f>VLOOKUP(TRIM(B80),BirthdateDraft!$A$1:$M$9842,3,FALSE)</f>
        <v>FA</v>
      </c>
      <c r="F80" s="115" t="s">
        <v>7536</v>
      </c>
      <c r="G80" s="10" t="str">
        <f>IF(ISERROR(VLOOKUP(TRIM(B80),ALL!$B$1:$V$9998,2,FALSE)),"",IF(ISERROR(VLOOKUP(TRIM(B80),ALL!$B$1:$V$9998,2,FALSE))," ",VLOOKUP(TRIM(B80),ALL!$B$1:$V$9998,2,FALSE)))</f>
        <v>TNA</v>
      </c>
      <c r="H80" s="114" t="str">
        <f>IF(ISBLANK(VLOOKUP(TRIM(B80),ALL!$B$1:$W$9995,11,FALSE)),"",IF(ISERROR(VLOOKUP(TRIM(B80),ALL!$B$1:$W$9995,11,FALSE))," ",VLOOKUP(TRIM(B80),ALL!$B$1:$W$9995,11,FALSE)))</f>
        <v>D</v>
      </c>
      <c r="I80" s="114" t="str">
        <f>VLOOKUP(TRIM(B80),Rankings!$A$1:$M$9887,9,FALSE)</f>
        <v xml:space="preserve"> 4-4-5</v>
      </c>
      <c r="J80" s="10"/>
      <c r="K80" s="10"/>
      <c r="L80" s="10" t="str">
        <f>IF(ISBLANK(VLOOKUP(TRIM(B80),ALL!$B$1:$W$9995,8,FALSE)),"",IF(ISERROR(VLOOKUP(TRIM(B80),ALL!$B$1:$W$9995,8,FALSE))," ",VLOOKUP(TRIM(B80),ALL!$B$1:$W$9995,8,FALSE)))</f>
        <v/>
      </c>
      <c r="M80" s="10"/>
      <c r="N80" s="10"/>
      <c r="O80"/>
      <c r="P80"/>
      <c r="Q80"/>
      <c r="R80"/>
      <c r="S80"/>
      <c r="T80"/>
      <c r="AB80"/>
      <c r="AC80"/>
    </row>
    <row r="81" spans="1:29" ht="15">
      <c r="A81" s="10" t="str">
        <f>IF(ISERROR(VLOOKUP(TRIM(B81),ALL!$B$1:$V$9991,3,FALSE)),"(unc)",VLOOKUP(TRIM(B81),ALL!$B$1:$V$9991,3,FALSE))</f>
        <v>WR</v>
      </c>
      <c r="B81" s="117" t="s">
        <v>7236</v>
      </c>
      <c r="C81" s="5" t="s">
        <v>3511</v>
      </c>
      <c r="D81" s="111">
        <f>VLOOKUP(TRIM(B81),BirthdateDraft!$A$1:$M$8977,2,FALSE)</f>
        <v>36586</v>
      </c>
      <c r="E81" s="112" t="str">
        <f>VLOOKUP(TRIM(B81),BirthdateDraft!$A$1:$M$9842,3,FALSE)</f>
        <v>21/2</v>
      </c>
      <c r="F81" s="115" t="s">
        <v>8626</v>
      </c>
      <c r="G81" s="10" t="str">
        <f>IF(ISERROR(VLOOKUP(TRIM(B81),ALL!$B$1:$V$9998,2,FALSE)),"",IF(ISERROR(VLOOKUP(TRIM(B81),ALL!$B$1:$V$9998,2,FALSE))," ",VLOOKUP(TRIM(B81),ALL!$B$1:$V$9998,2,FALSE)))</f>
        <v>CLA</v>
      </c>
      <c r="H81" s="114" t="str">
        <f>IF(ISBLANK(VLOOKUP(TRIM(B81),ALL!$B$1:$W$9995,11,FALSE)),"",IF(ISERROR(VLOOKUP(TRIM(B81),ALL!$B$1:$W$9995,11,FALSE))," ",VLOOKUP(TRIM(B81),ALL!$B$1:$W$9995,11,FALSE)))</f>
        <v>E</v>
      </c>
      <c r="I81" s="114" t="str">
        <f>VLOOKUP(TRIM(B81),Rankings!$A$1:$M$9887,9,FALSE)</f>
        <v xml:space="preserve"> 4-5-3</v>
      </c>
      <c r="J81" s="10"/>
      <c r="K81" s="10"/>
      <c r="L81" s="10"/>
      <c r="M81" s="10"/>
      <c r="N81" s="10"/>
      <c r="O81"/>
      <c r="P81"/>
      <c r="Q81"/>
      <c r="R81"/>
      <c r="S81"/>
      <c r="T81"/>
      <c r="AB81"/>
      <c r="AC81"/>
    </row>
    <row r="82" spans="1:29">
      <c r="A82" s="10" t="str">
        <f>IF(ISERROR(VLOOKUP(TRIM(B82),ALL!$B$1:$V$9991,3,FALSE)),"(unc)",VLOOKUP(TRIM(B82),ALL!$B$1:$V$9991,3,FALSE))</f>
        <v>TE</v>
      </c>
      <c r="B82" s="37" t="s">
        <v>8333</v>
      </c>
      <c r="C82" s="5" t="s">
        <v>3005</v>
      </c>
      <c r="D82" s="111">
        <f>VLOOKUP(TRIM(B82),BirthdateDraft!$A$1:$M$8977,2,FALSE)</f>
        <v>36903</v>
      </c>
      <c r="E82" s="112" t="str">
        <f>VLOOKUP(TRIM(B82),BirthdateDraft!$A$1:$M$9842,3,FALSE)</f>
        <v>23/2</v>
      </c>
      <c r="F82" s="115" t="s">
        <v>8617</v>
      </c>
      <c r="G82" s="10" t="str">
        <f>IF(ISERROR(VLOOKUP(TRIM(B82),ALL!$B$1:$V$9998,2,FALSE)),"",IF(ISERROR(VLOOKUP(TRIM(B82),ALL!$B$1:$V$9998,2,FALSE))," ",VLOOKUP(TRIM(B82),ALL!$B$1:$V$9998,2,FALSE)))</f>
        <v>DEN</v>
      </c>
      <c r="H82" s="114" t="str">
        <f>IF(ISBLANK(VLOOKUP(TRIM(B82),ALL!$B$1:$W$9995,11,FALSE)),"",IF(ISERROR(VLOOKUP(TRIM(B82),ALL!$B$1:$W$9995,11,FALSE))," ",VLOOKUP(TRIM(B82),ALL!$B$1:$W$9995,11,FALSE)))</f>
        <v>C</v>
      </c>
      <c r="I82" s="114" t="str">
        <f>VLOOKUP(TRIM(B82),Rankings!$A$1:$M$9887,9,FALSE)</f>
        <v xml:space="preserve"> 5-5-4</v>
      </c>
      <c r="J82" s="10"/>
      <c r="K82" s="10"/>
      <c r="L82" s="10">
        <f>IF(ISBLANK(VLOOKUP(TRIM(B82),ALL!$B$1:$W$9995,8,FALSE)),"",IF(ISERROR(VLOOKUP(TRIM(B82),ALL!$B$1:$W$9995,8,FALSE))," ",VLOOKUP(TRIM(B82),ALL!$B$1:$W$9995,8,FALSE)))</f>
        <v>0</v>
      </c>
      <c r="M82" s="10"/>
      <c r="N82" s="10"/>
      <c r="O82"/>
      <c r="P82"/>
      <c r="Q82"/>
      <c r="R82"/>
      <c r="S82"/>
      <c r="T82"/>
      <c r="AB82"/>
      <c r="AC82"/>
    </row>
    <row r="83" spans="1:29">
      <c r="A83" s="10" t="str">
        <f>IF(ISERROR(VLOOKUP(TRIM(B83),ALL!$B$1:$V$9991,3,FALSE)),"(unc)",VLOOKUP(TRIM(B83),ALL!$B$1:$V$9991,3,FALSE))</f>
        <v>BB TE</v>
      </c>
      <c r="B83" s="124" t="s">
        <v>8985</v>
      </c>
      <c r="C83" s="5" t="s">
        <v>3005</v>
      </c>
      <c r="D83" s="111">
        <f>VLOOKUP(TRIM(B83),BirthdateDraft!$A$1:$M$8977,2,FALSE)</f>
        <v>37151</v>
      </c>
      <c r="E83" s="112" t="str">
        <f>VLOOKUP(TRIM(B83),BirthdateDraft!$A$1:$M$9842,3,FALSE)</f>
        <v>24/3(82)</v>
      </c>
      <c r="F83" s="115" t="s">
        <v>10236</v>
      </c>
      <c r="G83" s="10" t="str">
        <f>IF(ISERROR(VLOOKUP(TRIM(B83),ALL!$B$1:$V$9998,2,FALSE)),"",IF(ISERROR(VLOOKUP(TRIM(B83),ALL!$B$1:$V$9998,2,FALSE))," ",VLOOKUP(TRIM(B83),ALL!$B$1:$V$9998,2,FALSE)))</f>
        <v>ARN</v>
      </c>
      <c r="H83" s="114" t="str">
        <f>IF(ISBLANK(VLOOKUP(TRIM(B83),ALL!$B$1:$W$9995,11,FALSE)),"",IF(ISERROR(VLOOKUP(TRIM(B83),ALL!$B$1:$W$9995,11,FALSE))," ",VLOOKUP(TRIM(B83),ALL!$B$1:$W$9995,11,FALSE)))</f>
        <v>D</v>
      </c>
      <c r="I83" s="114" t="str">
        <f>VLOOKUP(TRIM(B83),Rankings!$A$1:$M$9887,9,FALSE)</f>
        <v xml:space="preserve"> 3-3-2</v>
      </c>
      <c r="J83" s="10"/>
      <c r="K83" s="10"/>
      <c r="L83" s="10"/>
      <c r="M83" s="10"/>
      <c r="N83" s="10"/>
      <c r="O83"/>
      <c r="P83"/>
      <c r="Q83"/>
      <c r="R83"/>
      <c r="S83"/>
      <c r="T83"/>
      <c r="AB83"/>
      <c r="AC83"/>
    </row>
    <row r="86" spans="1:29">
      <c r="A86" s="10"/>
      <c r="B86" s="37"/>
      <c r="C86" s="5"/>
      <c r="D86" s="111"/>
      <c r="E86" s="112"/>
      <c r="F86" s="115"/>
      <c r="G86" s="10"/>
      <c r="H86" s="114"/>
      <c r="I86" s="114"/>
      <c r="J86" s="10"/>
      <c r="K86" s="10"/>
      <c r="L86" s="10"/>
      <c r="M86" s="10"/>
      <c r="N86" s="10"/>
      <c r="O86"/>
      <c r="P86"/>
      <c r="Q86"/>
      <c r="R86"/>
      <c r="S86"/>
      <c r="T86"/>
      <c r="AB86"/>
      <c r="AC86"/>
    </row>
    <row r="87" spans="1:29">
      <c r="A87" s="10" t="str">
        <f>IF(ISERROR(VLOOKUP(TRIM(B87),ALL!$B$1:$V$9991,3,FALSE)),"(unc)",VLOOKUP(TRIM(B87),ALL!$B$1:$V$9991,3,FALSE))</f>
        <v>LOT @</v>
      </c>
      <c r="B87" s="37" t="s">
        <v>6718</v>
      </c>
      <c r="C87" s="5" t="s">
        <v>3511</v>
      </c>
      <c r="D87" s="111">
        <f>VLOOKUP(TRIM(B87),BirthdateDraft!$A$1:$M$8977,2,FALSE)</f>
        <v>36184</v>
      </c>
      <c r="E87" s="112" t="str">
        <f>VLOOKUP(TRIM(B87),BirthdateDraft!$A$1:$M$9842,3,FALSE)</f>
        <v>20/1</v>
      </c>
      <c r="F87" s="115" t="s">
        <v>6913</v>
      </c>
      <c r="G87" s="10" t="str">
        <f>IF(ISERROR(VLOOKUP(TRIM(B87),ALL!$B$1:$V$9998,2,FALSE)),"",IF(ISERROR(VLOOKUP(TRIM(B87),ALL!$B$1:$V$9998,2,FALSE))," ",VLOOKUP(TRIM(B87),ALL!$B$1:$V$9998,2,FALSE)))</f>
        <v>TBN</v>
      </c>
      <c r="H87" s="114" t="str">
        <f>IF(ISBLANK(VLOOKUP(TRIM(B87),ALL!$B$1:$W$9995,4,FALSE)),"",IF(ISERROR(VLOOKUP(TRIM(B87),ALL!$B$1:$W$9995,4,FALSE))," ",VLOOKUP(TRIM(B87),ALL!$B$1:$W$9995,4,FALSE)))</f>
        <v/>
      </c>
      <c r="I87" s="114" t="str">
        <f>IF(ISBLANK(VLOOKUP(TRIM(B87),ALL!$B$1:$W$9995,5,FALSE)),"",IF(ISERROR(VLOOKUP(TRIM(B87),ALL!$B$1:$W$9995,5,FALSE))," ",VLOOKUP(TRIM(B87),ALL!$B$1:$W$9995,5,FALSE)))</f>
        <v/>
      </c>
      <c r="J87" s="10" t="str">
        <f>IF(ISBLANK(VLOOKUP(TRIM(B87),ALL!$B$1:$W$9995,6,FALSE)),"",IF(ISERROR(VLOOKUP(TRIM(B87),ALL!$B$1:$W$9995,6,FALSE))," ", VLOOKUP(TRIM(B87),ALL!$B$1:$W$9995,6,FALSE)))</f>
        <v/>
      </c>
      <c r="K87" s="10" t="str">
        <f>IF(ISBLANK(VLOOKUP(TRIM(B87),ALL!$B$1:$W$9995,7,FALSE)),"",IF(ISERROR(VLOOKUP(TRIM(B87),ALL!$B$1:$W$9995,7,FALSE))," ",VLOOKUP(TRIM(B87),ALL!$B$1:$W$9995,7,FALSE)))</f>
        <v/>
      </c>
      <c r="L87" s="10">
        <f>IF(ISBLANK(VLOOKUP(TRIM(B87),ALL!$B$1:$W$9995,8,FALSE)),"",IF(ISERROR(VLOOKUP(TRIM(B87),ALL!$B$1:$W$9995,8,FALSE))," ",VLOOKUP(TRIM(B87),ALL!$B$1:$W$9995,8,FALSE)))</f>
        <v>6</v>
      </c>
      <c r="M87" s="10" t="str">
        <f>IF(ISBLANK(VLOOKUP(TRIM(B87),ALL!$B$1:$W$9995,9,FALSE)),"",IF(ISERROR(VLOOKUP(TRIM(B87),ALL!$B$1:$W$9995,9,FALSE))," ",VLOOKUP(TRIM(B87),ALL!$B$1:$W$9995,9,FALSE)))</f>
        <v/>
      </c>
      <c r="N87" s="10">
        <f>IF(ISBLANK(VLOOKUP(TRIM(B87),ALL!$B$1:$W$9995,10,FALSE)),"",IF(ISERROR(VLOOKUP(TRIM(B87),ALL!$B$1:$W$9995,10,FALSE))," ",VLOOKUP(TRIM(B87),ALL!$B$1:$W$9995,10,FALSE)))</f>
        <v>7</v>
      </c>
      <c r="O87"/>
      <c r="P87"/>
      <c r="Q87"/>
      <c r="R87"/>
      <c r="S87"/>
      <c r="T87"/>
      <c r="AB87"/>
      <c r="AC87"/>
    </row>
    <row r="88" spans="1:29">
      <c r="A88" s="10" t="str">
        <f>IF(ISERROR(VLOOKUP(TRIM(B88),ALL!$B$1:$V$9991,3,FALSE)),"(unc)",VLOOKUP(TRIM(B88),ALL!$B$1:$V$9991,3,FALSE))</f>
        <v>LG @</v>
      </c>
      <c r="B88" s="37" t="s">
        <v>5601</v>
      </c>
      <c r="C88" s="5" t="s">
        <v>3511</v>
      </c>
      <c r="D88" s="111">
        <f>VLOOKUP(TRIM(B88),BirthdateDraft!$A$1:$M$8977,2,FALSE)</f>
        <v>35143</v>
      </c>
      <c r="E88" s="112" t="str">
        <f>VLOOKUP(TRIM(B88),BirthdateDraft!$A$1:$M$9842,3,FALSE)</f>
        <v>18/1 (6)</v>
      </c>
      <c r="F88" s="115"/>
      <c r="G88" s="10" t="str">
        <f>IF(ISERROR(VLOOKUP(TRIM(B88),ALL!$B$1:$V$9998,2,FALSE)),"",IF(ISERROR(VLOOKUP(TRIM(B88),ALL!$B$1:$V$9998,2,FALSE))," ",VLOOKUP(TRIM(B88),ALL!$B$1:$V$9998,2,FALSE)))</f>
        <v>INA</v>
      </c>
      <c r="H88" s="114" t="str">
        <f>IF(ISBLANK(VLOOKUP(TRIM(B88),ALL!$B$1:$W$9995,4,FALSE)),"",IF(ISERROR(VLOOKUP(TRIM(B88),ALL!$B$1:$W$9995,4,FALSE))," ",VLOOKUP(TRIM(B88),ALL!$B$1:$W$9995,4,FALSE)))</f>
        <v/>
      </c>
      <c r="I88" s="114" t="str">
        <f>IF(ISBLANK(VLOOKUP(TRIM(B88),ALL!$B$1:$W$9995,5,FALSE)),"",IF(ISERROR(VLOOKUP(TRIM(B88),ALL!$B$1:$W$9995,5,FALSE))," ",VLOOKUP(TRIM(B88),ALL!$B$1:$W$9995,5,FALSE)))</f>
        <v/>
      </c>
      <c r="J88" s="10" t="str">
        <f>IF(ISBLANK(VLOOKUP(TRIM(B88),ALL!$B$1:$W$9995,6,FALSE)),"",IF(ISERROR(VLOOKUP(TRIM(B88),ALL!$B$1:$W$9995,6,FALSE))," ", VLOOKUP(TRIM(B88),ALL!$B$1:$W$9995,6,FALSE)))</f>
        <v/>
      </c>
      <c r="K88" s="10" t="str">
        <f>IF(ISBLANK(VLOOKUP(TRIM(B88),ALL!$B$1:$W$9995,7,FALSE)),"",IF(ISERROR(VLOOKUP(TRIM(B88),ALL!$B$1:$W$9995,7,FALSE))," ",VLOOKUP(TRIM(B88),ALL!$B$1:$W$9995,7,FALSE)))</f>
        <v/>
      </c>
      <c r="L88" s="10">
        <f>IF(ISBLANK(VLOOKUP(TRIM(B88),ALL!$B$1:$W$9995,8,FALSE)),"",IF(ISERROR(VLOOKUP(TRIM(B88),ALL!$B$1:$W$9995,8,FALSE))," ",VLOOKUP(TRIM(B88),ALL!$B$1:$W$9995,8,FALSE)))</f>
        <v>6</v>
      </c>
      <c r="M88" s="10" t="str">
        <f>IF(ISBLANK(VLOOKUP(TRIM(B88),ALL!$B$1:$W$9995,9,FALSE)),"",IF(ISERROR(VLOOKUP(TRIM(B88),ALL!$B$1:$W$9995,9,FALSE))," ",VLOOKUP(TRIM(B88),ALL!$B$1:$W$9995,9,FALSE)))</f>
        <v/>
      </c>
      <c r="N88" s="10">
        <f>IF(ISBLANK(VLOOKUP(TRIM(B88),ALL!$B$1:$W$9995,10,FALSE)),"",IF(ISERROR(VLOOKUP(TRIM(B88),ALL!$B$1:$W$9995,10,FALSE))," ",VLOOKUP(TRIM(B88),ALL!$B$1:$W$9995,10,FALSE)))</f>
        <v>7</v>
      </c>
      <c r="O88"/>
      <c r="P88"/>
      <c r="Q88"/>
      <c r="R88"/>
      <c r="S88"/>
      <c r="T88"/>
      <c r="AB88"/>
      <c r="AC88"/>
    </row>
    <row r="89" spans="1:29">
      <c r="A89" s="10" t="str">
        <f>IF(ISERROR(VLOOKUP(TRIM(B89),ALL!$B$1:$V$9991,3,FALSE)),"(unc)",VLOOKUP(TRIM(B89),ALL!$B$1:$V$9991,3,FALSE))</f>
        <v>ROT @</v>
      </c>
      <c r="B89" s="37" t="s">
        <v>7193</v>
      </c>
      <c r="C89" s="5" t="s">
        <v>3005</v>
      </c>
      <c r="D89" s="111">
        <f>VLOOKUP(TRIM(B89),BirthdateDraft!$A$1:$M$8977,2,FALSE)</f>
        <v>35854</v>
      </c>
      <c r="E89" s="112" t="str">
        <f>VLOOKUP(TRIM(B89),BirthdateDraft!$A$1:$M$9842,3,FALSE)</f>
        <v>21/3</v>
      </c>
      <c r="F89" s="115" t="s">
        <v>7509</v>
      </c>
      <c r="G89" s="10" t="str">
        <f>IF(ISERROR(VLOOKUP(TRIM(B89),ALL!$B$1:$V$9998,2,FALSE)),"",IF(ISERROR(VLOOKUP(TRIM(B89),ALL!$B$1:$V$9998,2,FALSE))," ",VLOOKUP(TRIM(B89),ALL!$B$1:$V$9998,2,FALSE)))</f>
        <v>BFA</v>
      </c>
      <c r="H89" s="114" t="str">
        <f>IF(ISBLANK(VLOOKUP(TRIM(B89),ALL!$B$1:$W$9995,4,FALSE)),"",IF(ISERROR(VLOOKUP(TRIM(B89),ALL!$B$1:$W$9995,4,FALSE))," ",VLOOKUP(TRIM(B89),ALL!$B$1:$W$9995,4,FALSE)))</f>
        <v/>
      </c>
      <c r="I89" s="114" t="str">
        <f>IF(ISBLANK(VLOOKUP(TRIM(B89),ALL!$B$1:$W$9995,5,FALSE)),"",IF(ISERROR(VLOOKUP(TRIM(B89),ALL!$B$1:$W$9995,5,FALSE))," ",VLOOKUP(TRIM(B89),ALL!$B$1:$W$9995,5,FALSE)))</f>
        <v/>
      </c>
      <c r="J89" s="10" t="str">
        <f>IF(ISBLANK(VLOOKUP(TRIM(B89),ALL!$B$1:$W$9995,6,FALSE)),"",IF(ISERROR(VLOOKUP(TRIM(B89),ALL!$B$1:$W$9995,6,FALSE))," ", VLOOKUP(TRIM(B89),ALL!$B$1:$W$9995,6,FALSE)))</f>
        <v/>
      </c>
      <c r="K89" s="10" t="str">
        <f>IF(ISBLANK(VLOOKUP(TRIM(B89),ALL!$B$1:$W$9995,7,FALSE)),"",IF(ISERROR(VLOOKUP(TRIM(B89),ALL!$B$1:$W$9995,7,FALSE))," ",VLOOKUP(TRIM(B89),ALL!$B$1:$W$9995,7,FALSE)))</f>
        <v/>
      </c>
      <c r="L89" s="10">
        <f>IF(ISBLANK(VLOOKUP(TRIM(B89),ALL!$B$1:$W$9995,8,FALSE)),"",IF(ISERROR(VLOOKUP(TRIM(B89),ALL!$B$1:$W$9995,8,FALSE))," ",VLOOKUP(TRIM(B89),ALL!$B$1:$W$9995,8,FALSE)))</f>
        <v>5</v>
      </c>
      <c r="M89" s="10" t="str">
        <f>IF(ISBLANK(VLOOKUP(TRIM(B89),ALL!$B$1:$W$9995,9,FALSE)),"",IF(ISERROR(VLOOKUP(TRIM(B89),ALL!$B$1:$W$9995,9,FALSE))," ",VLOOKUP(TRIM(B89),ALL!$B$1:$W$9995,9,FALSE)))</f>
        <v/>
      </c>
      <c r="N89" s="10">
        <f>IF(ISBLANK(VLOOKUP(TRIM(B89),ALL!$B$1:$W$9995,10,FALSE)),"",IF(ISERROR(VLOOKUP(TRIM(B89),ALL!$B$1:$W$9995,10,FALSE))," ",VLOOKUP(TRIM(B89),ALL!$B$1:$W$9995,10,FALSE)))</f>
        <v>7</v>
      </c>
      <c r="O89"/>
      <c r="P89"/>
      <c r="Q89"/>
      <c r="R89"/>
      <c r="S89"/>
      <c r="T89"/>
      <c r="AB89"/>
      <c r="AC89"/>
    </row>
    <row r="90" spans="1:29">
      <c r="A90" s="10" t="str">
        <f>IF(ISERROR(VLOOKUP(TRIM(B90),ALL!$B$1:$V$9991,3,FALSE)),"(unc)",VLOOKUP(TRIM(B90),ALL!$B$1:$V$9991,3,FALSE))</f>
        <v>OC @</v>
      </c>
      <c r="B90" s="124" t="s">
        <v>9064</v>
      </c>
      <c r="C90" s="5" t="s">
        <v>3005</v>
      </c>
      <c r="D90" s="111">
        <f>VLOOKUP(TRIM(B90),BirthdateDraft!$A$1:$M$8977,2,FALSE)</f>
        <v>37132</v>
      </c>
      <c r="E90" s="112" t="str">
        <f>VLOOKUP(TRIM(B90),BirthdateDraft!$A$1:$M$9842,3,FALSE)</f>
        <v>24/2(51)</v>
      </c>
      <c r="F90" s="115" t="s">
        <v>9898</v>
      </c>
      <c r="G90" s="10" t="str">
        <f>IF(ISERROR(VLOOKUP(TRIM(B90),ALL!$B$1:$V$9998,2,FALSE)),"",IF(ISERROR(VLOOKUP(TRIM(B90),ALL!$B$1:$V$9998,2,FALSE))," ",VLOOKUP(TRIM(B90),ALL!$B$1:$V$9998,2,FALSE)))</f>
        <v>PIA</v>
      </c>
      <c r="H90" s="114" t="str">
        <f>IF(ISBLANK(VLOOKUP(TRIM(B90),ALL!$B$1:$W$9995,4,FALSE)),"",IF(ISERROR(VLOOKUP(TRIM(B90),ALL!$B$1:$W$9995,4,FALSE))," ",VLOOKUP(TRIM(B90),ALL!$B$1:$W$9995,4,FALSE)))</f>
        <v/>
      </c>
      <c r="I90" s="114" t="str">
        <f>IF(ISBLANK(VLOOKUP(TRIM(B90),ALL!$B$1:$W$9995,5,FALSE)),"",IF(ISERROR(VLOOKUP(TRIM(B90),ALL!$B$1:$W$9995,5,FALSE))," ",VLOOKUP(TRIM(B90),ALL!$B$1:$W$9995,5,FALSE)))</f>
        <v/>
      </c>
      <c r="J90" s="10" t="str">
        <f>IF(ISBLANK(VLOOKUP(TRIM(B90),ALL!$B$1:$W$9995,6,FALSE)),"",IF(ISERROR(VLOOKUP(TRIM(B90),ALL!$B$1:$W$9995,6,FALSE))," ", VLOOKUP(TRIM(B90),ALL!$B$1:$W$9995,6,FALSE)))</f>
        <v/>
      </c>
      <c r="K90" s="10" t="str">
        <f>IF(ISBLANK(VLOOKUP(TRIM(B90),ALL!$B$1:$W$9995,7,FALSE)),"",IF(ISERROR(VLOOKUP(TRIM(B90),ALL!$B$1:$W$9995,7,FALSE))," ",VLOOKUP(TRIM(B90),ALL!$B$1:$W$9995,7,FALSE)))</f>
        <v/>
      </c>
      <c r="L90" s="10">
        <f>IF(ISBLANK(VLOOKUP(TRIM(B90),ALL!$B$1:$W$9995,8,FALSE)),"",IF(ISERROR(VLOOKUP(TRIM(B90),ALL!$B$1:$W$9995,8,FALSE))," ",VLOOKUP(TRIM(B90),ALL!$B$1:$W$9995,8,FALSE)))</f>
        <v>5</v>
      </c>
      <c r="M90" s="10" t="str">
        <f>IF(ISBLANK(VLOOKUP(TRIM(B90),ALL!$B$1:$W$9995,9,FALSE)),"",IF(ISERROR(VLOOKUP(TRIM(B90),ALL!$B$1:$W$9995,9,FALSE))," ",VLOOKUP(TRIM(B90),ALL!$B$1:$W$9995,9,FALSE)))</f>
        <v/>
      </c>
      <c r="N90" s="10">
        <f>IF(ISBLANK(VLOOKUP(TRIM(B90),ALL!$B$1:$W$9995,10,FALSE)),"",IF(ISERROR(VLOOKUP(TRIM(B90),ALL!$B$1:$W$9995,10,FALSE))," ",VLOOKUP(TRIM(B90),ALL!$B$1:$W$9995,10,FALSE)))</f>
        <v>4</v>
      </c>
      <c r="O90"/>
      <c r="P90"/>
      <c r="Q90"/>
      <c r="R90"/>
      <c r="S90"/>
      <c r="T90"/>
      <c r="AB90"/>
      <c r="AC90"/>
    </row>
    <row r="91" spans="1:29">
      <c r="A91" s="10" t="str">
        <f>IF(ISERROR(VLOOKUP(TRIM(B91),ALL!$B$1:$V$9991,3,FALSE)),"(unc)",VLOOKUP(TRIM(B91),ALL!$B$1:$V$9991,3,FALSE))</f>
        <v>OC @</v>
      </c>
      <c r="B91" s="37" t="s">
        <v>6749</v>
      </c>
      <c r="C91" s="5" t="s">
        <v>3005</v>
      </c>
      <c r="D91" s="111">
        <f>VLOOKUP(TRIM(B91),BirthdateDraft!$A$1:$M$8977,2,FALSE)</f>
        <v>35235</v>
      </c>
      <c r="E91" s="112" t="str">
        <f>VLOOKUP(TRIM(B91),BirthdateDraft!$A$1:$M$9842,3,FALSE)</f>
        <v>20/5</v>
      </c>
      <c r="F91" s="115" t="s">
        <v>7506</v>
      </c>
      <c r="G91" s="10" t="str">
        <f>IF(ISERROR(VLOOKUP(TRIM(B91),ALL!$B$1:$V$9998,2,FALSE)),"",IF(ISERROR(VLOOKUP(TRIM(B91),ALL!$B$1:$V$9998,2,FALSE))," ",VLOOKUP(TRIM(B91),ALL!$B$1:$V$9998,2,FALSE)))</f>
        <v>INA</v>
      </c>
      <c r="H91" s="114" t="str">
        <f>IF(ISBLANK(VLOOKUP(TRIM(B91),ALL!$B$1:$W$9995,4,FALSE)),"",IF(ISERROR(VLOOKUP(TRIM(B91),ALL!$B$1:$W$9995,4,FALSE))," ",VLOOKUP(TRIM(B91),ALL!$B$1:$W$9995,4,FALSE)))</f>
        <v/>
      </c>
      <c r="I91" s="114" t="str">
        <f>IF(ISBLANK(VLOOKUP(TRIM(B91),ALL!$B$1:$W$9995,5,FALSE)),"",IF(ISERROR(VLOOKUP(TRIM(B91),ALL!$B$1:$W$9995,5,FALSE))," ",VLOOKUP(TRIM(B91),ALL!$B$1:$W$9995,5,FALSE)))</f>
        <v/>
      </c>
      <c r="J91" s="10" t="str">
        <f>IF(ISBLANK(VLOOKUP(TRIM(B91),ALL!$B$1:$W$9995,6,FALSE)),"",IF(ISERROR(VLOOKUP(TRIM(B91),ALL!$B$1:$W$9995,6,FALSE))," ", VLOOKUP(TRIM(B91),ALL!$B$1:$W$9995,6,FALSE)))</f>
        <v/>
      </c>
      <c r="K91" s="10" t="str">
        <f>IF(ISBLANK(VLOOKUP(TRIM(B91),ALL!$B$1:$W$9995,7,FALSE)),"",IF(ISERROR(VLOOKUP(TRIM(B91),ALL!$B$1:$W$9995,7,FALSE))," ",VLOOKUP(TRIM(B91),ALL!$B$1:$W$9995,7,FALSE)))</f>
        <v/>
      </c>
      <c r="L91" s="10">
        <f>IF(ISBLANK(VLOOKUP(TRIM(B91),ALL!$B$1:$W$9995,8,FALSE)),"",IF(ISERROR(VLOOKUP(TRIM(B91),ALL!$B$1:$W$9995,8,FALSE))," ",VLOOKUP(TRIM(B91),ALL!$B$1:$W$9995,8,FALSE)))</f>
        <v>0</v>
      </c>
      <c r="M91" s="10" t="str">
        <f>IF(ISBLANK(VLOOKUP(TRIM(B91),ALL!$B$1:$W$9995,9,FALSE)),"",IF(ISERROR(VLOOKUP(TRIM(B91),ALL!$B$1:$W$9995,9,FALSE))," ",VLOOKUP(TRIM(B91),ALL!$B$1:$W$9995,9,FALSE)))</f>
        <v/>
      </c>
      <c r="N91" s="10">
        <f>IF(ISBLANK(VLOOKUP(TRIM(B91),ALL!$B$1:$W$9995,10,FALSE)),"",IF(ISERROR(VLOOKUP(TRIM(B91),ALL!$B$1:$W$9995,10,FALSE))," ",VLOOKUP(TRIM(B91),ALL!$B$1:$W$9995,10,FALSE)))</f>
        <v>2</v>
      </c>
      <c r="O91"/>
      <c r="P91"/>
      <c r="Q91"/>
      <c r="R91"/>
      <c r="S91"/>
      <c r="T91"/>
      <c r="AB91"/>
      <c r="AC91"/>
    </row>
    <row r="92" spans="1:29">
      <c r="A92" s="10" t="str">
        <f>IF(ISERROR(VLOOKUP(TRIM(B92),ALL!$B$1:$V$9991,3,FALSE)),"(unc)",VLOOKUP(TRIM(B92),ALL!$B$1:$V$9991,3,FALSE))</f>
        <v>OT @</v>
      </c>
      <c r="B92" s="37" t="s">
        <v>3769</v>
      </c>
      <c r="C92" s="5" t="s">
        <v>3005</v>
      </c>
      <c r="D92" s="111">
        <f>VLOOKUP(TRIM(B92),BirthdateDraft!$A$1:$M$8977,2,FALSE)</f>
        <v>33351</v>
      </c>
      <c r="E92" s="112" t="str">
        <f>VLOOKUP(TRIM(B92),BirthdateDraft!$A$1:$M$9842,3,FALSE)</f>
        <v>13/FA</v>
      </c>
      <c r="F92" s="115"/>
      <c r="G92" s="10" t="str">
        <f>IF(ISERROR(VLOOKUP(TRIM(B92),ALL!$B$1:$V$9998,2,FALSE)),"",IF(ISERROR(VLOOKUP(TRIM(B92),ALL!$B$1:$V$9998,2,FALSE))," ",VLOOKUP(TRIM(B92),ALL!$B$1:$V$9998,2,FALSE)))</f>
        <v>NYN</v>
      </c>
      <c r="H92" s="114" t="str">
        <f>IF(ISBLANK(VLOOKUP(TRIM(B92),ALL!$B$1:$W$9995,4,FALSE)),"",IF(ISERROR(VLOOKUP(TRIM(B92),ALL!$B$1:$W$9995,4,FALSE))," ",VLOOKUP(TRIM(B92),ALL!$B$1:$W$9995,4,FALSE)))</f>
        <v/>
      </c>
      <c r="I92" s="114" t="str">
        <f>IF(ISBLANK(VLOOKUP(TRIM(B92),ALL!$B$1:$W$9995,5,FALSE)),"",IF(ISERROR(VLOOKUP(TRIM(B92),ALL!$B$1:$W$9995,5,FALSE))," ",VLOOKUP(TRIM(B92),ALL!$B$1:$W$9995,5,FALSE)))</f>
        <v/>
      </c>
      <c r="J92" s="10" t="str">
        <f>IF(ISBLANK(VLOOKUP(TRIM(B92),ALL!$B$1:$W$9995,6,FALSE)),"",IF(ISERROR(VLOOKUP(TRIM(B92),ALL!$B$1:$W$9995,6,FALSE))," ", VLOOKUP(TRIM(B92),ALL!$B$1:$W$9995,6,FALSE)))</f>
        <v/>
      </c>
      <c r="K92" s="10" t="str">
        <f>IF(ISBLANK(VLOOKUP(TRIM(B92),ALL!$B$1:$W$9995,7,FALSE)),"",IF(ISERROR(VLOOKUP(TRIM(B92),ALL!$B$1:$W$9995,7,FALSE))," ",VLOOKUP(TRIM(B92),ALL!$B$1:$W$9995,7,FALSE)))</f>
        <v/>
      </c>
      <c r="L92" s="10">
        <f>IF(ISBLANK(VLOOKUP(TRIM(B92),ALL!$B$1:$W$9995,8,FALSE)),"",IF(ISERROR(VLOOKUP(TRIM(B92),ALL!$B$1:$W$9995,8,FALSE))," ",VLOOKUP(TRIM(B92),ALL!$B$1:$W$9995,8,FALSE)))</f>
        <v>4</v>
      </c>
      <c r="M92" s="10" t="str">
        <f>IF(ISBLANK(VLOOKUP(TRIM(B92),ALL!$B$1:$W$9995,9,FALSE)),"",IF(ISERROR(VLOOKUP(TRIM(B92),ALL!$B$1:$W$9995,9,FALSE))," ",VLOOKUP(TRIM(B92),ALL!$B$1:$W$9995,9,FALSE)))</f>
        <v/>
      </c>
      <c r="N92" s="10">
        <f>IF(ISBLANK(VLOOKUP(TRIM(B92),ALL!$B$1:$W$9995,10,FALSE)),"",IF(ISERROR(VLOOKUP(TRIM(B92),ALL!$B$1:$W$9995,10,FALSE))," ",VLOOKUP(TRIM(B92),ALL!$B$1:$W$9995,10,FALSE)))</f>
        <v>0</v>
      </c>
      <c r="O92"/>
      <c r="P92"/>
      <c r="Q92"/>
      <c r="R92"/>
      <c r="S92"/>
      <c r="T92"/>
      <c r="AB92"/>
      <c r="AC92"/>
    </row>
    <row r="93" spans="1:29">
      <c r="A93" s="10" t="str">
        <f>IF(ISERROR(VLOOKUP(TRIM(B93),ALL!$B$1:$V$9991,3,FALSE)),"(unc)",VLOOKUP(TRIM(B93),ALL!$B$1:$V$9991,3,FALSE))</f>
        <v>OC @ OG @</v>
      </c>
      <c r="B93" s="428" t="s">
        <v>6248</v>
      </c>
      <c r="C93" s="5" t="s">
        <v>3511</v>
      </c>
      <c r="D93" s="111">
        <f>VLOOKUP(TRIM(B93),BirthdateDraft!$A$1:$M$8977,2,FALSE)</f>
        <v>35030</v>
      </c>
      <c r="E93" s="112" t="str">
        <f>VLOOKUP(TRIM(B93),BirthdateDraft!$A$1:$M$9842,3,FALSE)</f>
        <v>18/FA</v>
      </c>
      <c r="F93" s="115"/>
      <c r="G93" s="10" t="str">
        <f>IF(ISERROR(VLOOKUP(TRIM(B93),ALL!$B$1:$V$9998,2,FALSE)),"",IF(ISERROR(VLOOKUP(TRIM(B93),ALL!$B$1:$V$9998,2,FALSE))," ",VLOOKUP(TRIM(B93),ALL!$B$1:$V$9998,2,FALSE)))</f>
        <v>PHN</v>
      </c>
      <c r="H93" s="114" t="str">
        <f>IF(ISBLANK(VLOOKUP(TRIM(B93),ALL!$B$1:$W$9995,4,FALSE)),"",IF(ISERROR(VLOOKUP(TRIM(B93),ALL!$B$1:$W$9995,4,FALSE))," ",VLOOKUP(TRIM(B93),ALL!$B$1:$W$9995,4,FALSE)))</f>
        <v/>
      </c>
      <c r="I93" s="114" t="str">
        <f>IF(ISBLANK(VLOOKUP(TRIM(B93),ALL!$B$1:$W$9995,5,FALSE)),"",IF(ISERROR(VLOOKUP(TRIM(B93),ALL!$B$1:$W$9995,5,FALSE))," ",VLOOKUP(TRIM(B93),ALL!$B$1:$W$9995,5,FALSE)))</f>
        <v/>
      </c>
      <c r="J93" s="10" t="str">
        <f>IF(ISBLANK(VLOOKUP(TRIM(B93),ALL!$B$1:$W$9995,6,FALSE)),"",IF(ISERROR(VLOOKUP(TRIM(B93),ALL!$B$1:$W$9995,6,FALSE))," ", VLOOKUP(TRIM(B93),ALL!$B$1:$W$9995,6,FALSE)))</f>
        <v/>
      </c>
      <c r="K93" s="10" t="str">
        <f>IF(ISBLANK(VLOOKUP(TRIM(B93),ALL!$B$1:$W$9995,7,FALSE)),"",IF(ISERROR(VLOOKUP(TRIM(B93),ALL!$B$1:$W$9995,7,FALSE))," ",VLOOKUP(TRIM(B93),ALL!$B$1:$W$9995,7,FALSE)))</f>
        <v/>
      </c>
      <c r="L93" s="10">
        <f>IF(ISBLANK(VLOOKUP(TRIM(B93),ALL!$B$1:$W$9995,8,FALSE)),"",IF(ISERROR(VLOOKUP(TRIM(B93),ALL!$B$1:$W$9995,8,FALSE))," ",VLOOKUP(TRIM(B93),ALL!$B$1:$W$9995,8,FALSE)))</f>
        <v>0</v>
      </c>
      <c r="M93" s="10">
        <f>IF(ISBLANK(VLOOKUP(TRIM(B93),ALL!$B$1:$W$9995,9,FALSE)),"",IF(ISERROR(VLOOKUP(TRIM(B93),ALL!$B$1:$W$9995,9,FALSE))," ",VLOOKUP(TRIM(B93),ALL!$B$1:$W$9995,9,FALSE)))</f>
        <v>0</v>
      </c>
      <c r="N93" s="10">
        <f>IF(ISBLANK(VLOOKUP(TRIM(B93),ALL!$B$1:$W$9995,10,FALSE)),"",IF(ISERROR(VLOOKUP(TRIM(B93),ALL!$B$1:$W$9995,10,FALSE))," ",VLOOKUP(TRIM(B93),ALL!$B$1:$W$9995,10,FALSE)))</f>
        <v>0</v>
      </c>
      <c r="O93"/>
      <c r="P93"/>
      <c r="Q93"/>
      <c r="R93"/>
      <c r="S93"/>
      <c r="T93"/>
      <c r="AB93"/>
      <c r="AC93"/>
    </row>
    <row r="94" spans="1:29">
      <c r="A94" s="10" t="str">
        <f>IF(ISERROR(VLOOKUP(TRIM(B94),ALL!$B$1:$V$9991,3,FALSE)),"(unc)",VLOOKUP(TRIM(B94),ALL!$B$1:$V$9991,3,FALSE))</f>
        <v>G @ OT @</v>
      </c>
      <c r="B94" s="64" t="s">
        <v>7178</v>
      </c>
      <c r="C94" s="5" t="s">
        <v>3005</v>
      </c>
      <c r="D94" s="111">
        <f>VLOOKUP(TRIM(B94),BirthdateDraft!$A$1:$M$8977,2,FALSE)</f>
        <v>35827</v>
      </c>
      <c r="E94" s="112" t="str">
        <f>VLOOKUP(TRIM(B94),BirthdateDraft!$A$1:$M$9842,3,FALSE)</f>
        <v>FA</v>
      </c>
      <c r="F94" s="115" t="s">
        <v>8702</v>
      </c>
      <c r="G94" s="10" t="str">
        <f>IF(ISERROR(VLOOKUP(TRIM(B94),ALL!$B$1:$V$9998,2,FALSE)),"",IF(ISERROR(VLOOKUP(TRIM(B94),ALL!$B$1:$V$9998,2,FALSE))," ",VLOOKUP(TRIM(B94),ALL!$B$1:$V$9998,2,FALSE)))</f>
        <v>CHN</v>
      </c>
      <c r="H94" s="114" t="str">
        <f>IF(ISBLANK(VLOOKUP(TRIM(B94),ALL!$B$1:$W$9995,4,FALSE)),"",IF(ISERROR(VLOOKUP(TRIM(B94),ALL!$B$1:$W$9995,4,FALSE))," ",VLOOKUP(TRIM(B94),ALL!$B$1:$W$9995,4,FALSE)))</f>
        <v/>
      </c>
      <c r="I94" s="114" t="str">
        <f>IF(ISBLANK(VLOOKUP(TRIM(B94),ALL!$B$1:$W$9995,5,FALSE)),"",IF(ISERROR(VLOOKUP(TRIM(B94),ALL!$B$1:$W$9995,5,FALSE))," ",VLOOKUP(TRIM(B94),ALL!$B$1:$W$9995,5,FALSE)))</f>
        <v/>
      </c>
      <c r="J94" s="10" t="str">
        <f>IF(ISBLANK(VLOOKUP(TRIM(B94),ALL!$B$1:$W$9995,6,FALSE)),"",IF(ISERROR(VLOOKUP(TRIM(B94),ALL!$B$1:$W$9995,6,FALSE))," ", VLOOKUP(TRIM(B94),ALL!$B$1:$W$9995,6,FALSE)))</f>
        <v/>
      </c>
      <c r="K94" s="10" t="str">
        <f>IF(ISBLANK(VLOOKUP(TRIM(B94),ALL!$B$1:$W$9995,7,FALSE)),"",IF(ISERROR(VLOOKUP(TRIM(B94),ALL!$B$1:$W$9995,7,FALSE))," ",VLOOKUP(TRIM(B94),ALL!$B$1:$W$9995,7,FALSE)))</f>
        <v/>
      </c>
      <c r="L94" s="10">
        <f>IF(ISBLANK(VLOOKUP(TRIM(B94),ALL!$B$1:$W$9995,8,FALSE)),"",IF(ISERROR(VLOOKUP(TRIM(B94),ALL!$B$1:$W$9995,8,FALSE))," ",VLOOKUP(TRIM(B94),ALL!$B$1:$W$9995,8,FALSE)))</f>
        <v>0</v>
      </c>
      <c r="M94" s="10">
        <f>IF(ISBLANK(VLOOKUP(TRIM(B94),ALL!$B$1:$W$9995,9,FALSE)),"",IF(ISERROR(VLOOKUP(TRIM(B94),ALL!$B$1:$W$9995,9,FALSE))," ",VLOOKUP(TRIM(B94),ALL!$B$1:$W$9995,9,FALSE)))</f>
        <v>0</v>
      </c>
      <c r="N94" s="10">
        <f>IF(ISBLANK(VLOOKUP(TRIM(B94),ALL!$B$1:$W$9995,10,FALSE)),"",IF(ISERROR(VLOOKUP(TRIM(B94),ALL!$B$1:$W$9995,10,FALSE))," ",VLOOKUP(TRIM(B94),ALL!$B$1:$W$9995,10,FALSE)))</f>
        <v>0</v>
      </c>
      <c r="O94"/>
      <c r="P94"/>
      <c r="Q94"/>
      <c r="R94"/>
      <c r="S94"/>
      <c r="T94"/>
      <c r="AB94"/>
      <c r="AC94"/>
    </row>
    <row r="95" spans="1:29">
      <c r="A95" s="10" t="str">
        <f>IF(ISERROR(VLOOKUP(TRIM(B95),ALL!$B$1:$V$9991,3,FALSE)),"(unc)",VLOOKUP(TRIM(B95),ALL!$B$1:$V$9991,3,FALSE))</f>
        <v>G @ OT @ TE</v>
      </c>
      <c r="B95" s="64" t="s">
        <v>7160</v>
      </c>
      <c r="C95" s="5" t="s">
        <v>3005</v>
      </c>
      <c r="D95" s="111">
        <f>VLOOKUP(TRIM(B95),BirthdateDraft!$A$1:$M$8977,2,FALSE)</f>
        <v>35643</v>
      </c>
      <c r="E95" s="112" t="str">
        <f>VLOOKUP(TRIM(B95),BirthdateDraft!$A$1:$M$9842,3,FALSE)</f>
        <v>21/6</v>
      </c>
      <c r="F95" s="115" t="s">
        <v>10284</v>
      </c>
      <c r="G95" s="10" t="str">
        <f>IF(ISERROR(VLOOKUP(TRIM(B95),ALL!$B$1:$V$9998,2,FALSE)),"",IF(ISERROR(VLOOKUP(TRIM(B95),ALL!$B$1:$V$9998,2,FALSE))," ",VLOOKUP(TRIM(B95),ALL!$B$1:$V$9998,2,FALSE)))</f>
        <v>NON</v>
      </c>
      <c r="H95" s="114" t="str">
        <f>IF(ISBLANK(VLOOKUP(TRIM(B95),ALL!$B$1:$W$9995,4,FALSE)),"",IF(ISERROR(VLOOKUP(TRIM(B95),ALL!$B$1:$W$9995,4,FALSE))," ",VLOOKUP(TRIM(B95),ALL!$B$1:$W$9995,4,FALSE)))</f>
        <v/>
      </c>
      <c r="I95" s="114" t="str">
        <f>IF(ISBLANK(VLOOKUP(TRIM(B95),ALL!$B$1:$W$9995,5,FALSE)),"",IF(ISERROR(VLOOKUP(TRIM(B95),ALL!$B$1:$W$9995,5,FALSE))," ",VLOOKUP(TRIM(B95),ALL!$B$1:$W$9995,5,FALSE)))</f>
        <v/>
      </c>
      <c r="J95" s="10" t="str">
        <f>IF(ISBLANK(VLOOKUP(TRIM(B95),ALL!$B$1:$W$9995,6,FALSE)),"",IF(ISERROR(VLOOKUP(TRIM(B95),ALL!$B$1:$W$9995,6,FALSE))," ", VLOOKUP(TRIM(B95),ALL!$B$1:$W$9995,6,FALSE)))</f>
        <v/>
      </c>
      <c r="K95" s="10" t="str">
        <f>IF(ISBLANK(VLOOKUP(TRIM(B95),ALL!$B$1:$W$9995,7,FALSE)),"",IF(ISERROR(VLOOKUP(TRIM(B95),ALL!$B$1:$W$9995,7,FALSE))," ",VLOOKUP(TRIM(B95),ALL!$B$1:$W$9995,7,FALSE)))</f>
        <v/>
      </c>
      <c r="L95" s="10">
        <f>IF(ISBLANK(VLOOKUP(TRIM(B95),ALL!$B$1:$W$9995,8,FALSE)),"",IF(ISERROR(VLOOKUP(TRIM(B95),ALL!$B$1:$W$9995,8,FALSE))," ",VLOOKUP(TRIM(B95),ALL!$B$1:$W$9995,8,FALSE)))</f>
        <v>4</v>
      </c>
      <c r="M95" s="10">
        <f>IF(ISBLANK(VLOOKUP(TRIM(B95),ALL!$B$1:$W$9995,9,FALSE)),"",IF(ISERROR(VLOOKUP(TRIM(B95),ALL!$B$1:$W$9995,9,FALSE))," ",VLOOKUP(TRIM(B95),ALL!$B$1:$W$9995,9,FALSE)))</f>
        <v>0</v>
      </c>
      <c r="N95" s="10">
        <f>IF(ISBLANK(VLOOKUP(TRIM(B95),ALL!$B$1:$W$9995,10,FALSE)),"",IF(ISERROR(VLOOKUP(TRIM(B95),ALL!$B$1:$W$9995,10,FALSE))," ",VLOOKUP(TRIM(B95),ALL!$B$1:$W$9995,10,FALSE)))</f>
        <v>0</v>
      </c>
      <c r="O95"/>
      <c r="P95"/>
      <c r="Q95"/>
      <c r="R95"/>
      <c r="S95"/>
      <c r="T95"/>
      <c r="AB95"/>
      <c r="AC95"/>
    </row>
    <row r="96" spans="1:29">
      <c r="A96" s="10" t="str">
        <f>IF(ISERROR(VLOOKUP(TRIM(B96),ALL!$B$1:$V$9991,3,FALSE)),"(unc)",VLOOKUP(TRIM(B96),ALL!$B$1:$V$9991,3,FALSE))</f>
        <v>G @</v>
      </c>
      <c r="B96" s="37" t="s">
        <v>4826</v>
      </c>
      <c r="C96" s="5" t="s">
        <v>3005</v>
      </c>
      <c r="D96" s="111">
        <f>VLOOKUP(TRIM(B96),BirthdateDraft!$A$1:$M$8977,2,FALSE)</f>
        <v>33796</v>
      </c>
      <c r="E96" s="112" t="str">
        <f>VLOOKUP(TRIM(B96),BirthdateDraft!$A$1:$M$9842,3,FALSE)</f>
        <v>16/2</v>
      </c>
      <c r="F96" s="115"/>
      <c r="G96" s="10" t="str">
        <f>IF(ISERROR(VLOOKUP(TRIM(B96),ALL!$B$1:$V$9998,2,FALSE)),"",IF(ISERROR(VLOOKUP(TRIM(B96),ALL!$B$1:$V$9998,2,FALSE))," ",VLOOKUP(TRIM(B96),ALL!$B$1:$V$9998,2,FALSE)))</f>
        <v>LVA</v>
      </c>
      <c r="H96" s="114" t="str">
        <f>IF(ISBLANK(VLOOKUP(TRIM(B96),ALL!$B$1:$W$9995,4,FALSE)),"",IF(ISERROR(VLOOKUP(TRIM(B96),ALL!$B$1:$W$9995,4,FALSE))," ",VLOOKUP(TRIM(B96),ALL!$B$1:$W$9995,4,FALSE)))</f>
        <v/>
      </c>
      <c r="I96" s="114" t="str">
        <f>IF(ISBLANK(VLOOKUP(TRIM(B96),ALL!$B$1:$W$9995,5,FALSE)),"",IF(ISERROR(VLOOKUP(TRIM(B96),ALL!$B$1:$W$9995,5,FALSE))," ",VLOOKUP(TRIM(B96),ALL!$B$1:$W$9995,5,FALSE)))</f>
        <v/>
      </c>
      <c r="J96" s="10" t="str">
        <f>IF(ISBLANK(VLOOKUP(TRIM(B96),ALL!$B$1:$W$9995,6,FALSE)),"",IF(ISERROR(VLOOKUP(TRIM(B96),ALL!$B$1:$W$9995,6,FALSE))," ", VLOOKUP(TRIM(B96),ALL!$B$1:$W$9995,6,FALSE)))</f>
        <v/>
      </c>
      <c r="K96" s="10" t="str">
        <f>IF(ISBLANK(VLOOKUP(TRIM(B96),ALL!$B$1:$W$9995,7,FALSE)),"",IF(ISERROR(VLOOKUP(TRIM(B96),ALL!$B$1:$W$9995,7,FALSE))," ",VLOOKUP(TRIM(B96),ALL!$B$1:$W$9995,7,FALSE)))</f>
        <v/>
      </c>
      <c r="L96" s="10">
        <f>IF(ISBLANK(VLOOKUP(TRIM(B96),ALL!$B$1:$W$9995,8,FALSE)),"",IF(ISERROR(VLOOKUP(TRIM(B96),ALL!$B$1:$W$9995,8,FALSE))," ",VLOOKUP(TRIM(B96),ALL!$B$1:$W$9995,8,FALSE)))</f>
        <v>0</v>
      </c>
      <c r="M96" s="10" t="str">
        <f>IF(ISBLANK(VLOOKUP(TRIM(B96),ALL!$B$1:$W$9995,9,FALSE)),"",IF(ISERROR(VLOOKUP(TRIM(B96),ALL!$B$1:$W$9995,9,FALSE))," ",VLOOKUP(TRIM(B96),ALL!$B$1:$W$9995,9,FALSE)))</f>
        <v/>
      </c>
      <c r="N96" s="10">
        <f>IF(ISBLANK(VLOOKUP(TRIM(B96),ALL!$B$1:$W$9995,10,FALSE)),"",IF(ISERROR(VLOOKUP(TRIM(B96),ALL!$B$1:$W$9995,10,FALSE))," ",VLOOKUP(TRIM(B96),ALL!$B$1:$W$9995,10,FALSE)))</f>
        <v>0</v>
      </c>
      <c r="O96"/>
      <c r="P96"/>
      <c r="Q96"/>
      <c r="R96"/>
      <c r="S96"/>
      <c r="T96"/>
      <c r="AB96"/>
      <c r="AC96"/>
    </row>
    <row r="97" spans="1:29">
      <c r="A97" s="10" t="str">
        <f>IF(ISERROR(VLOOKUP(TRIM(B97),ALL!$B$1:$V$9991,3,FALSE)),"(unc)",VLOOKUP(TRIM(B97),ALL!$B$1:$V$9991,3,FALSE))</f>
        <v>G @ OT @</v>
      </c>
      <c r="B97" s="428" t="s">
        <v>6676</v>
      </c>
      <c r="C97" s="5" t="s">
        <v>3005</v>
      </c>
      <c r="D97" s="111">
        <f>VLOOKUP(TRIM(B97),BirthdateDraft!$A$1:$M$8977,2,FALSE)</f>
        <v>35290</v>
      </c>
      <c r="E97" s="112" t="str">
        <f>VLOOKUP(TRIM(B97),BirthdateDraft!$A$1:$M$9842,3,FALSE)</f>
        <v>20/FA</v>
      </c>
      <c r="F97" s="115"/>
      <c r="G97" s="10" t="str">
        <f>IF(ISERROR(VLOOKUP(TRIM(B97),ALL!$B$1:$V$9998,2,FALSE)),"",IF(ISERROR(VLOOKUP(TRIM(B97),ALL!$B$1:$V$9998,2,FALSE))," ",VLOOKUP(TRIM(B97),ALL!$B$1:$V$9998,2,FALSE)))</f>
        <v>LAA</v>
      </c>
      <c r="H97" s="114" t="str">
        <f>IF(ISBLANK(VLOOKUP(TRIM(B97),ALL!$B$1:$W$9995,4,FALSE)),"",IF(ISERROR(VLOOKUP(TRIM(B97),ALL!$B$1:$W$9995,4,FALSE))," ",VLOOKUP(TRIM(B97),ALL!$B$1:$W$9995,4,FALSE)))</f>
        <v/>
      </c>
      <c r="I97" s="114" t="str">
        <f>IF(ISBLANK(VLOOKUP(TRIM(B97),ALL!$B$1:$W$9995,5,FALSE)),"",IF(ISERROR(VLOOKUP(TRIM(B97),ALL!$B$1:$W$9995,5,FALSE))," ",VLOOKUP(TRIM(B97),ALL!$B$1:$W$9995,5,FALSE)))</f>
        <v/>
      </c>
      <c r="J97" s="10" t="str">
        <f>IF(ISBLANK(VLOOKUP(TRIM(B97),ALL!$B$1:$W$9995,6,FALSE)),"",IF(ISERROR(VLOOKUP(TRIM(B97),ALL!$B$1:$W$9995,6,FALSE))," ", VLOOKUP(TRIM(B97),ALL!$B$1:$W$9995,6,FALSE)))</f>
        <v/>
      </c>
      <c r="K97" s="10" t="str">
        <f>IF(ISBLANK(VLOOKUP(TRIM(B97),ALL!$B$1:$W$9995,7,FALSE)),"",IF(ISERROR(VLOOKUP(TRIM(B97),ALL!$B$1:$W$9995,7,FALSE))," ",VLOOKUP(TRIM(B97),ALL!$B$1:$W$9995,7,FALSE)))</f>
        <v/>
      </c>
      <c r="L97" s="10">
        <f>IF(ISBLANK(VLOOKUP(TRIM(B97),ALL!$B$1:$W$9995,8,FALSE)),"",IF(ISERROR(VLOOKUP(TRIM(B97),ALL!$B$1:$W$9995,8,FALSE))," ",VLOOKUP(TRIM(B97),ALL!$B$1:$W$9995,8,FALSE)))</f>
        <v>0</v>
      </c>
      <c r="M97" s="10">
        <f>IF(ISBLANK(VLOOKUP(TRIM(B97),ALL!$B$1:$W$9995,9,FALSE)),"",IF(ISERROR(VLOOKUP(TRIM(B97),ALL!$B$1:$W$9995,9,FALSE))," ",VLOOKUP(TRIM(B97),ALL!$B$1:$W$9995,9,FALSE)))</f>
        <v>0</v>
      </c>
      <c r="N97" s="10">
        <f>IF(ISBLANK(VLOOKUP(TRIM(B97),ALL!$B$1:$W$9995,10,FALSE)),"",IF(ISERROR(VLOOKUP(TRIM(B97),ALL!$B$1:$W$9995,10,FALSE))," ",VLOOKUP(TRIM(B97),ALL!$B$1:$W$9995,10,FALSE)))</f>
        <v>0</v>
      </c>
      <c r="O97"/>
      <c r="P97"/>
      <c r="Q97"/>
      <c r="R97"/>
      <c r="S97"/>
      <c r="T97"/>
      <c r="AB97"/>
      <c r="AC97"/>
    </row>
    <row r="99" spans="1:29">
      <c r="A99" s="10"/>
      <c r="B99" s="37"/>
    </row>
    <row r="100" spans="1:29">
      <c r="A100" s="10"/>
      <c r="B100" s="37"/>
      <c r="C100" s="5"/>
      <c r="D100" s="111"/>
      <c r="E100" s="112"/>
      <c r="F100" s="115"/>
      <c r="G100" s="10"/>
      <c r="H100" s="114"/>
      <c r="I100" s="114"/>
      <c r="J100" s="10"/>
      <c r="K100" s="10"/>
      <c r="L100" s="10"/>
      <c r="M100" s="10"/>
      <c r="N100" s="10"/>
      <c r="O100"/>
      <c r="P100"/>
      <c r="Q100"/>
      <c r="R100"/>
      <c r="S100"/>
      <c r="T100"/>
      <c r="AB100"/>
      <c r="AC100"/>
    </row>
    <row r="101" spans="1:29">
      <c r="A101" s="10" t="str">
        <f>IF(ISERROR(VLOOKUP(TRIM(B101),ALL!$B$1:$V$9991,3,FALSE)),"(unc)",VLOOKUP(TRIM(B101),ALL!$B$1:$V$9991,3,FALSE))</f>
        <v>RE $</v>
      </c>
      <c r="B101" s="37" t="s">
        <v>6148</v>
      </c>
      <c r="C101" s="5" t="s">
        <v>3005</v>
      </c>
      <c r="D101" s="111">
        <f>VLOOKUP(TRIM(B101),BirthdateDraft!$A$1:$M$8977,2,FALSE)</f>
        <v>35417</v>
      </c>
      <c r="E101" s="112" t="str">
        <f>VLOOKUP(TRIM(B101),BirthdateDraft!$A$1:$M$9842,3,FALSE)</f>
        <v>19/FA</v>
      </c>
      <c r="F101" s="115" t="s">
        <v>6964</v>
      </c>
      <c r="G101" s="10" t="str">
        <f>IF(ISERROR(VLOOKUP(TRIM(B101),ALL!$B$1:$V$9998,2,FALSE)),"",IF(ISERROR(VLOOKUP(TRIM(B101),ALL!$B$1:$V$9998,2,FALSE))," ",VLOOKUP(TRIM(B101),ALL!$B$1:$V$9998,2,FALSE)))</f>
        <v>NON</v>
      </c>
      <c r="H101" s="114" t="str">
        <f>IF(ISBLANK(VLOOKUP(TRIM(B101),ALL!$B$1:$W$9995,4,FALSE)),"",IF(ISERROR(VLOOKUP(TRIM(B101),ALL!$B$1:$W$9995,4,FALSE))," ",VLOOKUP(TRIM(B101),ALL!$B$1:$W$9995,4,FALSE)))</f>
        <v>5</v>
      </c>
      <c r="I101" s="114" t="str">
        <f>IF(ISBLANK(VLOOKUP(TRIM(B101),ALL!$B$1:$W$9995,5,FALSE)),"",IF(ISERROR(VLOOKUP(TRIM(B101),ALL!$B$1:$W$9995,5,FALSE))," ",VLOOKUP(TRIM(B101),ALL!$B$1:$W$9995,5,FALSE)))</f>
        <v/>
      </c>
      <c r="J101" s="10">
        <f>IF(ISBLANK(VLOOKUP(TRIM(B101),ALL!$B$1:$W$9995,6,FALSE)),"",IF(ISERROR(VLOOKUP(TRIM(B101),ALL!$B$1:$W$9995,6,FALSE))," ", VLOOKUP(TRIM(B101),ALL!$B$1:$W$9995,6,FALSE)))</f>
        <v>6</v>
      </c>
      <c r="K101" s="10" t="str">
        <f>IF(ISBLANK(VLOOKUP(TRIM(B101),ALL!$B$1:$W$9995,7,FALSE)),"",IF(ISERROR(VLOOKUP(TRIM(B101),ALL!$B$1:$W$9995,7,FALSE))," ",VLOOKUP(TRIM(B101),ALL!$B$1:$W$9995,7,FALSE)))</f>
        <v/>
      </c>
      <c r="L101" s="10" t="str">
        <f>IF(ISBLANK(VLOOKUP(TRIM(B101),ALL!$B$1:$W$9995,8,FALSE)),"",IF(ISERROR(VLOOKUP(TRIM(B101),ALL!$B$1:$W$9995,8,FALSE))," ",VLOOKUP(TRIM(B101),ALL!$B$1:$W$9995,8,FALSE)))</f>
        <v/>
      </c>
      <c r="M101" s="10" t="str">
        <f>IF(ISBLANK(VLOOKUP(TRIM(B101),ALL!$B$1:$W$9995,9,FALSE)),"",IF(ISERROR(VLOOKUP(TRIM(B101),ALL!$B$1:$W$9995,9,FALSE))," ",VLOOKUP(TRIM(B101),ALL!$B$1:$W$9995,9,FALSE)))</f>
        <v/>
      </c>
      <c r="N101" s="10" t="str">
        <f>IF(ISBLANK(VLOOKUP(TRIM(B101),ALL!$B$1:$W$9995,10,FALSE)),"",IF(ISERROR(VLOOKUP(TRIM(B101),ALL!$B$1:$W$9995,10,FALSE))," ",VLOOKUP(TRIM(B101),ALL!$B$1:$W$9995,10,FALSE)))</f>
        <v/>
      </c>
      <c r="O101"/>
      <c r="P101"/>
      <c r="Q101"/>
      <c r="R101"/>
      <c r="S101"/>
      <c r="T101"/>
      <c r="AB101"/>
      <c r="AC101"/>
    </row>
    <row r="102" spans="1:29">
      <c r="A102" s="10" t="str">
        <f>IF(ISERROR(VLOOKUP(TRIM(B102),ALL!$B$1:$V$9991,3,FALSE)),"(unc)",VLOOKUP(TRIM(B102),ALL!$B$1:$V$9991,3,FALSE))</f>
        <v>NDT $</v>
      </c>
      <c r="B102" s="429" t="s">
        <v>7052</v>
      </c>
      <c r="C102" s="5" t="s">
        <v>3511</v>
      </c>
      <c r="D102" s="111">
        <f>VLOOKUP(TRIM(B102),BirthdateDraft!$A$1:$M$8977,2,FALSE)</f>
        <v>0</v>
      </c>
      <c r="E102" s="112" t="str">
        <f>VLOOKUP(TRIM(B102),BirthdateDraft!$A$1:$M$9842,3,FALSE)</f>
        <v>FA</v>
      </c>
      <c r="F102" s="115" t="s">
        <v>8618</v>
      </c>
      <c r="G102" s="10" t="str">
        <f>IF(ISERROR(VLOOKUP(TRIM(B102),ALL!$B$1:$V$9998,2,FALSE)),"",IF(ISERROR(VLOOKUP(TRIM(B102),ALL!$B$1:$V$9998,2,FALSE))," ",VLOOKUP(TRIM(B102),ALL!$B$1:$V$9998,2,FALSE)))</f>
        <v>LAN</v>
      </c>
      <c r="H102" s="114" t="str">
        <f>IF(ISBLANK(VLOOKUP(TRIM(B102),ALL!$B$1:$W$9995,4,FALSE)),"",IF(ISERROR(VLOOKUP(TRIM(B102),ALL!$B$1:$W$9995,4,FALSE))," ",VLOOKUP(TRIM(B102),ALL!$B$1:$W$9995,4,FALSE)))</f>
        <v>4</v>
      </c>
      <c r="I102" s="114" t="str">
        <f>IF(ISBLANK(VLOOKUP(TRIM(B102),ALL!$B$1:$W$9995,5,FALSE)),"",IF(ISERROR(VLOOKUP(TRIM(B102),ALL!$B$1:$W$9995,5,FALSE))," ",VLOOKUP(TRIM(B102),ALL!$B$1:$W$9995,5,FALSE)))</f>
        <v/>
      </c>
      <c r="J102" s="10">
        <f>IF(ISBLANK(VLOOKUP(TRIM(B102),ALL!$B$1:$W$9995,6,FALSE)),"",IF(ISERROR(VLOOKUP(TRIM(B102),ALL!$B$1:$W$9995,6,FALSE))," ", VLOOKUP(TRIM(B102),ALL!$B$1:$W$9995,6,FALSE)))</f>
        <v>0</v>
      </c>
      <c r="K102" s="10"/>
      <c r="L102" s="10"/>
      <c r="M102" s="10"/>
      <c r="N102" s="10"/>
      <c r="O102"/>
      <c r="P102"/>
      <c r="Q102"/>
      <c r="R102"/>
      <c r="S102"/>
      <c r="T102"/>
      <c r="AB102"/>
      <c r="AC102"/>
    </row>
    <row r="103" spans="1:29">
      <c r="A103" s="10" t="str">
        <f>IF(ISERROR(VLOOKUP(TRIM(B103),ALL!$B$1:$V$9991,3,FALSE)),"(unc)",VLOOKUP(TRIM(B103),ALL!$B$1:$V$9991,3,FALSE))</f>
        <v>End $ DT $</v>
      </c>
      <c r="B103" s="37" t="s">
        <v>6121</v>
      </c>
      <c r="C103" s="5" t="s">
        <v>3511</v>
      </c>
      <c r="D103" s="111">
        <f>VLOOKUP(TRIM(B103),BirthdateDraft!$A$1:$M$8977,2,FALSE)</f>
        <v>35191</v>
      </c>
      <c r="E103" s="112" t="str">
        <f>VLOOKUP(TRIM(B103),BirthdateDraft!$A$1:$M$9842,3,FALSE)</f>
        <v>19/4</v>
      </c>
      <c r="F103" s="115" t="s">
        <v>6914</v>
      </c>
      <c r="G103" s="10" t="str">
        <f>IF(ISERROR(VLOOKUP(TRIM(B103),ALL!$B$1:$V$9998,2,FALSE)),"",IF(ISERROR(VLOOKUP(TRIM(B103),ALL!$B$1:$V$9998,2,FALSE))," ",VLOOKUP(TRIM(B103),ALL!$B$1:$V$9998,2,FALSE)))</f>
        <v>TBN</v>
      </c>
      <c r="H103" s="114" t="str">
        <f>IF(ISBLANK(VLOOKUP(TRIM(B103),ALL!$B$1:$W$9995,4,FALSE)),"",IF(ISERROR(VLOOKUP(TRIM(B103),ALL!$B$1:$W$9995,4,FALSE))," ",VLOOKUP(TRIM(B103),ALL!$B$1:$W$9995,4,FALSE)))</f>
        <v>0</v>
      </c>
      <c r="I103" s="114" t="str">
        <f>IF(ISBLANK(VLOOKUP(TRIM(B103),ALL!$B$1:$W$9995,5,FALSE)),"",IF(ISERROR(VLOOKUP(TRIM(B103),ALL!$B$1:$W$9995,5,FALSE))," ",VLOOKUP(TRIM(B103),ALL!$B$1:$W$9995,5,FALSE)))</f>
        <v>0</v>
      </c>
      <c r="J103" s="10">
        <f>IF(ISBLANK(VLOOKUP(TRIM(B103),ALL!$B$1:$W$9995,6,FALSE)),"",IF(ISERROR(VLOOKUP(TRIM(B103),ALL!$B$1:$W$9995,6,FALSE))," ", VLOOKUP(TRIM(B103),ALL!$B$1:$W$9995,6,FALSE)))</f>
        <v>1</v>
      </c>
      <c r="K103" s="10"/>
      <c r="L103" s="10"/>
      <c r="M103" s="10"/>
      <c r="N103" s="10"/>
      <c r="O103"/>
      <c r="P103"/>
      <c r="Q103"/>
      <c r="R103"/>
      <c r="S103"/>
      <c r="T103"/>
      <c r="AB103"/>
      <c r="AC103"/>
    </row>
    <row r="104" spans="1:29">
      <c r="A104" s="10" t="str">
        <f>IF(ISERROR(VLOOKUP(TRIM(B104),ALL!$B$1:$V$9991,3,FALSE)),"(unc)",VLOOKUP(TRIM(B104),ALL!$B$1:$V$9991,3,FALSE))</f>
        <v>End $ DT $</v>
      </c>
      <c r="B104" s="37" t="s">
        <v>8182</v>
      </c>
      <c r="C104" s="5" t="s">
        <v>3005</v>
      </c>
      <c r="D104" s="111">
        <f>VLOOKUP(TRIM(B104),BirthdateDraft!$A$1:$M$8977,2,FALSE)</f>
        <v>36654</v>
      </c>
      <c r="E104" s="112" t="str">
        <f>VLOOKUP(TRIM(B104),BirthdateDraft!$A$1:$M$9842,3,FALSE)</f>
        <v>23/6</v>
      </c>
      <c r="F104" s="115" t="s">
        <v>8714</v>
      </c>
      <c r="G104" s="10" t="str">
        <f>IF(ISERROR(VLOOKUP(TRIM(B104),ALL!$B$1:$V$9998,2,FALSE)),"",IF(ISERROR(VLOOKUP(TRIM(B104),ALL!$B$1:$V$9998,2,FALSE))," ",VLOOKUP(TRIM(B104),ALL!$B$1:$V$9998,2,FALSE)))</f>
        <v>GBN</v>
      </c>
      <c r="H104" s="114" t="str">
        <f>IF(ISBLANK(VLOOKUP(TRIM(B104),ALL!$B$1:$W$9995,4,FALSE)),"",IF(ISERROR(VLOOKUP(TRIM(B104),ALL!$B$1:$W$9995,4,FALSE))," ",VLOOKUP(TRIM(B104),ALL!$B$1:$W$9995,4,FALSE)))</f>
        <v>0</v>
      </c>
      <c r="I104" s="114" t="str">
        <f>IF(ISBLANK(VLOOKUP(TRIM(B104),ALL!$B$1:$W$9995,5,FALSE)),"",IF(ISERROR(VLOOKUP(TRIM(B104),ALL!$B$1:$W$9995,5,FALSE))," ",VLOOKUP(TRIM(B104),ALL!$B$1:$W$9995,5,FALSE)))</f>
        <v>0</v>
      </c>
      <c r="J104" s="10">
        <f>IF(ISBLANK(VLOOKUP(TRIM(B104),ALL!$B$1:$W$9995,6,FALSE)),"",IF(ISERROR(VLOOKUP(TRIM(B104),ALL!$B$1:$W$9995,6,FALSE))," ", VLOOKUP(TRIM(B104),ALL!$B$1:$W$9995,6,FALSE)))</f>
        <v>5</v>
      </c>
      <c r="K104" s="10"/>
      <c r="L104" s="10"/>
      <c r="M104" s="10"/>
      <c r="N104" s="10"/>
      <c r="O104"/>
      <c r="P104"/>
      <c r="Q104"/>
      <c r="R104"/>
      <c r="S104"/>
      <c r="T104"/>
      <c r="AB104"/>
      <c r="AC104"/>
    </row>
    <row r="105" spans="1:29">
      <c r="A105" s="10" t="str">
        <f>IF(ISERROR(VLOOKUP(TRIM(B105),ALL!$B$1:$V$9991,3,FALSE)),"(unc)",VLOOKUP(TRIM(B105),ALL!$B$1:$V$9991,3,FALSE))</f>
        <v>End $</v>
      </c>
      <c r="B105" s="499" t="s">
        <v>5693</v>
      </c>
      <c r="C105" s="5" t="s">
        <v>3005</v>
      </c>
      <c r="D105" s="111">
        <f>VLOOKUP(TRIM(B105),BirthdateDraft!$A$1:$M$8977,2,FALSE)</f>
        <v>34729</v>
      </c>
      <c r="E105" s="112" t="str">
        <f>VLOOKUP(TRIM(B105),BirthdateDraft!$A$1:$M$9842,3,FALSE)</f>
        <v>18/2</v>
      </c>
      <c r="F105" s="115" t="s">
        <v>10488</v>
      </c>
      <c r="G105" s="10" t="str">
        <f>IF(ISERROR(VLOOKUP(TRIM(B105),ALL!$B$1:$V$9998,2,FALSE)),"",IF(ISERROR(VLOOKUP(TRIM(B105),ALL!$B$1:$V$9998,2,FALSE))," ",VLOOKUP(TRIM(B105),ALL!$B$1:$V$9998,2,FALSE)))</f>
        <v>INA</v>
      </c>
      <c r="H105" s="114" t="str">
        <f>IF(ISBLANK(VLOOKUP(TRIM(B105),ALL!$B$1:$W$9995,4,FALSE)),"",IF(ISERROR(VLOOKUP(TRIM(B105),ALL!$B$1:$W$9995,4,FALSE))," ",VLOOKUP(TRIM(B105),ALL!$B$1:$W$9995,4,FALSE)))</f>
        <v>4</v>
      </c>
      <c r="I105" s="114" t="str">
        <f>IF(ISBLANK(VLOOKUP(TRIM(B105),ALL!$B$1:$W$9995,5,FALSE)),"",IF(ISERROR(VLOOKUP(TRIM(B105),ALL!$B$1:$W$9995,5,FALSE))," ",VLOOKUP(TRIM(B105),ALL!$B$1:$W$9995,5,FALSE)))</f>
        <v/>
      </c>
      <c r="J105" s="10">
        <f>IF(ISBLANK(VLOOKUP(TRIM(B105),ALL!$B$1:$W$9995,6,FALSE)),"",IF(ISERROR(VLOOKUP(TRIM(B105),ALL!$B$1:$W$9995,6,FALSE))," ", VLOOKUP(TRIM(B105),ALL!$B$1:$W$9995,6,FALSE)))</f>
        <v>3</v>
      </c>
      <c r="K105" s="10"/>
      <c r="L105" s="10"/>
      <c r="M105" s="10"/>
      <c r="N105" s="10"/>
      <c r="O105"/>
      <c r="P105"/>
      <c r="Q105"/>
      <c r="R105"/>
      <c r="S105"/>
      <c r="T105"/>
      <c r="AB105"/>
      <c r="AC105"/>
    </row>
    <row r="106" spans="1:29">
      <c r="A106" s="10" t="str">
        <f>IF(ISERROR(VLOOKUP(TRIM(B106),ALL!$B$1:$V$9991,3,FALSE)),"(unc)",VLOOKUP(TRIM(B106),ALL!$B$1:$V$9991,3,FALSE))</f>
        <v>End $ DT $</v>
      </c>
      <c r="B106" s="499" t="s">
        <v>8953</v>
      </c>
      <c r="C106" s="5" t="s">
        <v>3005</v>
      </c>
      <c r="D106" s="111">
        <f>VLOOKUP(TRIM(B106),BirthdateDraft!$A$1:$M$8977,2,FALSE)</f>
        <v>36908</v>
      </c>
      <c r="E106" s="112" t="str">
        <f>VLOOKUP(TRIM(B106),BirthdateDraft!$A$1:$M$9842,3,FALSE)</f>
        <v>24/5(168)</v>
      </c>
      <c r="F106" s="115" t="s">
        <v>10488</v>
      </c>
      <c r="G106" s="10" t="str">
        <f>IF(ISERROR(VLOOKUP(TRIM(B106),ALL!$B$1:$V$9998,2,FALSE)),"",IF(ISERROR(VLOOKUP(TRIM(B106),ALL!$B$1:$V$9998,2,FALSE))," ",VLOOKUP(TRIM(B106),ALL!$B$1:$V$9998,2,FALSE)))</f>
        <v>BFA</v>
      </c>
      <c r="H106" s="114" t="str">
        <f>IF(ISBLANK(VLOOKUP(TRIM(B106),ALL!$B$1:$W$9995,4,FALSE)),"",IF(ISERROR(VLOOKUP(TRIM(B106),ALL!$B$1:$W$9995,4,FALSE))," ",VLOOKUP(TRIM(B106),ALL!$B$1:$W$9995,4,FALSE)))</f>
        <v>0</v>
      </c>
      <c r="I106" s="114" t="str">
        <f>IF(ISBLANK(VLOOKUP(TRIM(B106),ALL!$B$1:$W$9995,5,FALSE)),"",IF(ISERROR(VLOOKUP(TRIM(B106),ALL!$B$1:$W$9995,5,FALSE))," ",VLOOKUP(TRIM(B106),ALL!$B$1:$W$9995,5,FALSE)))</f>
        <v>0</v>
      </c>
      <c r="J106" s="10">
        <f>IF(ISBLANK(VLOOKUP(TRIM(B106),ALL!$B$1:$W$9995,6,FALSE)),"",IF(ISERROR(VLOOKUP(TRIM(B106),ALL!$B$1:$W$9995,6,FALSE))," ", VLOOKUP(TRIM(B106),ALL!$B$1:$W$9995,6,FALSE)))</f>
        <v>4</v>
      </c>
      <c r="K106" s="10"/>
      <c r="L106" s="10"/>
      <c r="M106" s="10"/>
      <c r="N106" s="10"/>
      <c r="O106"/>
      <c r="P106"/>
      <c r="Q106"/>
      <c r="R106"/>
      <c r="S106"/>
      <c r="T106"/>
      <c r="AB106"/>
      <c r="AC106"/>
    </row>
    <row r="107" spans="1:29">
      <c r="A107" s="10" t="str">
        <f>IF(ISERROR(VLOOKUP(TRIM(B107),ALL!$B$1:$V$9991,3,FALSE)),"(unc)",VLOOKUP(TRIM(B107),ALL!$B$1:$V$9991,3,FALSE))</f>
        <v>DT $</v>
      </c>
      <c r="B107" s="37" t="s">
        <v>6579</v>
      </c>
      <c r="C107" s="5" t="s">
        <v>3005</v>
      </c>
      <c r="D107" s="111">
        <f>VLOOKUP(TRIM(B107),BirthdateDraft!$A$1:$M$8977,2,FALSE)</f>
        <v>35299</v>
      </c>
      <c r="E107" s="112" t="str">
        <f>VLOOKUP(TRIM(B107),BirthdateDraft!$A$1:$M$9842,3,FALSE)</f>
        <v>20/6</v>
      </c>
      <c r="F107" s="115" t="s">
        <v>8752</v>
      </c>
      <c r="G107" s="10" t="str">
        <f>IF(ISERROR(VLOOKUP(TRIM(B107),ALL!$B$1:$V$9998,2,FALSE)),"",IF(ISERROR(VLOOKUP(TRIM(B107),ALL!$B$1:$V$9998,2,FALSE))," ",VLOOKUP(TRIM(B107),ALL!$B$1:$V$9998,2,FALSE)))</f>
        <v>SFN</v>
      </c>
      <c r="H107" s="114" t="str">
        <f>IF(ISBLANK(VLOOKUP(TRIM(B107),ALL!$B$1:$W$9995,4,FALSE)),"",IF(ISERROR(VLOOKUP(TRIM(B107),ALL!$B$1:$W$9995,4,FALSE))," ",VLOOKUP(TRIM(B107),ALL!$B$1:$W$9995,4,FALSE)))</f>
        <v>0</v>
      </c>
      <c r="I107" s="114" t="str">
        <f>IF(ISBLANK(VLOOKUP(TRIM(B107),ALL!$B$1:$W$9995,5,FALSE)),"",IF(ISERROR(VLOOKUP(TRIM(B107),ALL!$B$1:$W$9995,5,FALSE))," ",VLOOKUP(TRIM(B107),ALL!$B$1:$W$9995,5,FALSE)))</f>
        <v/>
      </c>
      <c r="J107" s="10">
        <f>IF(ISBLANK(VLOOKUP(TRIM(B107),ALL!$B$1:$W$9995,6,FALSE)),"",IF(ISERROR(VLOOKUP(TRIM(B107),ALL!$B$1:$W$9995,6,FALSE))," ", VLOOKUP(TRIM(B107),ALL!$B$1:$W$9995,6,FALSE)))</f>
        <v>3</v>
      </c>
      <c r="K107" s="10"/>
      <c r="L107" s="10"/>
      <c r="M107" s="10"/>
      <c r="N107" s="10"/>
      <c r="O107"/>
      <c r="P107"/>
      <c r="Q107"/>
      <c r="R107"/>
      <c r="S107"/>
      <c r="T107"/>
      <c r="AB107"/>
      <c r="AC107"/>
    </row>
    <row r="108" spans="1:29">
      <c r="A108" s="10"/>
      <c r="B108" s="37"/>
      <c r="C108" s="5"/>
      <c r="D108" s="111"/>
      <c r="E108" s="112"/>
      <c r="F108" s="115"/>
      <c r="G108" s="10"/>
      <c r="H108" s="114"/>
      <c r="I108" s="114"/>
      <c r="J108" s="10"/>
      <c r="K108" s="10"/>
      <c r="L108" s="10"/>
      <c r="M108" s="10"/>
      <c r="N108" s="10"/>
      <c r="O108"/>
      <c r="P108"/>
      <c r="Q108"/>
      <c r="R108"/>
      <c r="S108"/>
      <c r="T108"/>
      <c r="AB108"/>
      <c r="AC108"/>
    </row>
    <row r="109" spans="1:29">
      <c r="A109" s="10" t="str">
        <f>IF(ISERROR(VLOOKUP(TRIM(B109),ALL!$B$1:$V$9991,3,FALSE)),"(unc)",VLOOKUP(TRIM(B109),ALL!$B$1:$V$9991,3,FALSE))</f>
        <v>MLB</v>
      </c>
      <c r="B109" s="37" t="s">
        <v>5778</v>
      </c>
      <c r="C109" s="5" t="s">
        <v>3511</v>
      </c>
      <c r="D109" s="111">
        <f>VLOOKUP(TRIM(B109),BirthdateDraft!$A$1:$M$8977,2,FALSE)</f>
        <v>35388</v>
      </c>
      <c r="E109" s="112" t="str">
        <f>VLOOKUP(TRIM(B109),BirthdateDraft!$A$1:$M$9842,3,FALSE)</f>
        <v>18/3</v>
      </c>
      <c r="F109" s="115" t="s">
        <v>6424</v>
      </c>
      <c r="G109" s="10" t="str">
        <f>IF(ISERROR(VLOOKUP(TRIM(B109),ALL!$B$1:$V$9998,2,FALSE)),"",IF(ISERROR(VLOOKUP(TRIM(B109),ALL!$B$1:$V$9998,2,FALSE))," ",VLOOKUP(TRIM(B109),ALL!$B$1:$V$9998,2,FALSE)))</f>
        <v>SFN</v>
      </c>
      <c r="H109" s="114" t="str">
        <f>IF(ISBLANK(VLOOKUP(TRIM(B109),ALL!$B$1:$W$9995,4,FALSE)),"",IF(ISERROR(VLOOKUP(TRIM(B109),ALL!$B$1:$W$9995,4,FALSE))," ",VLOOKUP(TRIM(B109),ALL!$B$1:$W$9995,4,FALSE)))</f>
        <v>6-6</v>
      </c>
      <c r="I109" s="114" t="str">
        <f>IF(ISBLANK(VLOOKUP(TRIM(B109),ALL!$B$1:$W$9995,5,FALSE)),"",IF(ISERROR(VLOOKUP(TRIM(B109),ALL!$B$1:$W$9995,5,FALSE))," ",VLOOKUP(TRIM(B109),ALL!$B$1:$W$9995,5,FALSE)))</f>
        <v/>
      </c>
      <c r="J109" s="10">
        <f>IF(ISBLANK(VLOOKUP(TRIM(B109),ALL!$B$1:$W$9995,6,FALSE)),"",IF(ISERROR(VLOOKUP(TRIM(B109),ALL!$B$1:$W$9995,6,FALSE))," ", VLOOKUP(TRIM(B109),ALL!$B$1:$W$9995,6,FALSE)))</f>
        <v>4</v>
      </c>
      <c r="K109" s="10"/>
      <c r="L109" s="10" t="str">
        <f>IF(ISBLANK(VLOOKUP(TRIM(#REF!),ALL!$B$1:$W$9995,8,FALSE)),"",IF(ISERROR(VLOOKUP(TRIM(#REF!),ALL!$B$1:$W$9995,8,FALSE))," ",VLOOKUP(TRIM(#REF!),ALL!$B$1:$W$9995,8,FALSE)))</f>
        <v xml:space="preserve"> </v>
      </c>
      <c r="M109" s="10" t="str">
        <f>IF(ISBLANK(VLOOKUP(TRIM(#REF!),ALL!$B$1:$W$9995,9,FALSE)),"",IF(ISERROR(VLOOKUP(TRIM(#REF!),ALL!$B$1:$W$9995,9,FALSE))," ",VLOOKUP(TRIM(#REF!),ALL!$B$1:$W$9995,9,FALSE)))</f>
        <v xml:space="preserve"> </v>
      </c>
      <c r="N109" s="10" t="str">
        <f>IF(ISBLANK(VLOOKUP(TRIM(#REF!),ALL!$B$1:$W$9995,10,FALSE)),"",IF(ISERROR(VLOOKUP(TRIM(#REF!),ALL!$B$1:$W$9995,10,FALSE))," ",VLOOKUP(TRIM(#REF!),ALL!$B$1:$W$9995,10,FALSE)))</f>
        <v xml:space="preserve"> </v>
      </c>
      <c r="O109"/>
      <c r="P109"/>
      <c r="Q109"/>
      <c r="R109"/>
      <c r="S109"/>
      <c r="T109"/>
      <c r="AB109"/>
      <c r="AC109"/>
    </row>
    <row r="110" spans="1:29">
      <c r="A110" s="10" t="str">
        <f>IF(ISERROR(VLOOKUP(TRIM(B110),ALL!$B$1:$V$9991,3,FALSE)),"(unc)",VLOOKUP(TRIM(B110),ALL!$B$1:$V$9991,3,FALSE))</f>
        <v>LLB</v>
      </c>
      <c r="B110" s="37" t="s">
        <v>7732</v>
      </c>
      <c r="C110" s="5" t="s">
        <v>3511</v>
      </c>
      <c r="D110" s="111">
        <f>VLOOKUP(TRIM(B110),BirthdateDraft!$A$1:$M$8977,2,FALSE)</f>
        <v>36825</v>
      </c>
      <c r="E110" s="112" t="str">
        <f>VLOOKUP(TRIM(B110),BirthdateDraft!$A$1:$M$9842,3,FALSE)</f>
        <v>22/3</v>
      </c>
      <c r="F110" s="115" t="s">
        <v>7508</v>
      </c>
      <c r="G110" s="10" t="str">
        <f>IF(ISERROR(VLOOKUP(TRIM(B110),ALL!$B$1:$V$9998,2,FALSE)),"",IF(ISERROR(VLOOKUP(TRIM(B110),ALL!$B$1:$V$9998,2,FALSE))," ",VLOOKUP(TRIM(B110),ALL!$B$1:$V$9998,2,FALSE)))</f>
        <v>KCA</v>
      </c>
      <c r="H110" s="114" t="str">
        <f>IF(ISBLANK(VLOOKUP(TRIM(B110),ALL!$B$1:$W$9995,4,FALSE)),"",IF(ISERROR(VLOOKUP(TRIM(B110),ALL!$B$1:$W$9995,4,FALSE))," ",VLOOKUP(TRIM(B110),ALL!$B$1:$W$9995,4,FALSE)))</f>
        <v>5-6</v>
      </c>
      <c r="I110" s="114" t="str">
        <f>IF(ISBLANK(VLOOKUP(TRIM(B110),ALL!$B$1:$W$9995,5,FALSE)),"",IF(ISERROR(VLOOKUP(TRIM(B110),ALL!$B$1:$W$9995,5,FALSE))," ",VLOOKUP(TRIM(B110),ALL!$B$1:$W$9995,5,FALSE)))</f>
        <v/>
      </c>
      <c r="J110" s="10">
        <f>IF(ISBLANK(VLOOKUP(TRIM(B110),ALL!$B$1:$W$9995,6,FALSE)),"",IF(ISERROR(VLOOKUP(TRIM(B110),ALL!$B$1:$W$9995,6,FALSE))," ", VLOOKUP(TRIM(B110),ALL!$B$1:$W$9995,6,FALSE)))</f>
        <v>3</v>
      </c>
      <c r="K110" s="10"/>
      <c r="L110" s="10"/>
      <c r="M110" s="10"/>
      <c r="N110" s="10"/>
      <c r="O110"/>
      <c r="P110"/>
      <c r="Q110"/>
      <c r="R110"/>
      <c r="S110"/>
      <c r="T110"/>
      <c r="AB110"/>
      <c r="AC110"/>
    </row>
    <row r="111" spans="1:29">
      <c r="A111" s="10" t="str">
        <f>IF(ISERROR(VLOOKUP(TRIM(B111),ALL!$B$1:$V$9991,3,FALSE)),"(unc)",VLOOKUP(TRIM(B111),ALL!$B$1:$V$9991,3,FALSE))</f>
        <v>LLB</v>
      </c>
      <c r="B111" s="37" t="s">
        <v>5733</v>
      </c>
      <c r="C111" s="5" t="s">
        <v>3511</v>
      </c>
      <c r="D111" s="111">
        <f>VLOOKUP(TRIM(B111),BirthdateDraft!$A$1:$M$8977,2,FALSE)</f>
        <v>34599</v>
      </c>
      <c r="E111" s="112" t="str">
        <f>VLOOKUP(TRIM(B111),BirthdateDraft!$A$1:$M$9842,3,FALSE)</f>
        <v>17/3</v>
      </c>
      <c r="F111" s="115"/>
      <c r="G111" s="10" t="str">
        <f>IF(ISERROR(VLOOKUP(TRIM(B111),ALL!$B$1:$V$9998,2,FALSE)),"",IF(ISERROR(VLOOKUP(TRIM(B111),ALL!$B$1:$V$9998,2,FALSE))," ",VLOOKUP(TRIM(B111),ALL!$B$1:$V$9998,2,FALSE)))</f>
        <v>DEN</v>
      </c>
      <c r="H111" s="114" t="str">
        <f>IF(ISBLANK(VLOOKUP(TRIM(B111),ALL!$B$1:$W$9995,4,FALSE)),"",IF(ISERROR(VLOOKUP(TRIM(B111),ALL!$B$1:$W$9995,4,FALSE))," ",VLOOKUP(TRIM(B111),ALL!$B$1:$W$9995,4,FALSE)))</f>
        <v>5-4</v>
      </c>
      <c r="I111" s="114" t="str">
        <f>IF(ISBLANK(VLOOKUP(TRIM(B111),ALL!$B$1:$W$9995,5,FALSE)),"",IF(ISERROR(VLOOKUP(TRIM(B111),ALL!$B$1:$W$9995,5,FALSE))," ",VLOOKUP(TRIM(B111),ALL!$B$1:$W$9995,5,FALSE)))</f>
        <v/>
      </c>
      <c r="J111" s="10">
        <f>IF(ISBLANK(VLOOKUP(TRIM(B111),ALL!$B$1:$W$9995,6,FALSE)),"",IF(ISERROR(VLOOKUP(TRIM(B111),ALL!$B$1:$W$9995,6,FALSE))," ", VLOOKUP(TRIM(B111),ALL!$B$1:$W$9995,6,FALSE)))</f>
        <v>3</v>
      </c>
      <c r="K111" s="10" t="str">
        <f>IF(ISBLANK(VLOOKUP(TRIM(B111),ALL!$B$1:$W$9995,7,FALSE)),"",IF(ISERROR(VLOOKUP(TRIM(B111),ALL!$B$1:$W$9995,7,FALSE))," ",VLOOKUP(TRIM(B111),ALL!$B$1:$W$9995,7,FALSE)))</f>
        <v/>
      </c>
      <c r="L111" s="10" t="str">
        <f>IF(ISBLANK(VLOOKUP(TRIM(B111),ALL!$B$1:$W$9995,8,FALSE)),"",IF(ISERROR(VLOOKUP(TRIM(B111),ALL!$B$1:$W$9995,8,FALSE))," ",VLOOKUP(TRIM(B111),ALL!$B$1:$W$9995,8,FALSE)))</f>
        <v/>
      </c>
      <c r="M111" s="10" t="str">
        <f>IF(ISBLANK(VLOOKUP(TRIM(B111),ALL!$B$1:$W$9995,9,FALSE)),"",IF(ISERROR(VLOOKUP(TRIM(B111),ALL!$B$1:$W$9995,9,FALSE))," ",VLOOKUP(TRIM(B111),ALL!$B$1:$W$9995,9,FALSE)))</f>
        <v/>
      </c>
      <c r="N111" s="10" t="str">
        <f>IF(ISBLANK(VLOOKUP(TRIM(B111),ALL!$B$1:$W$9995,10,FALSE)),"",IF(ISERROR(VLOOKUP(TRIM(B111),ALL!$B$1:$W$9995,10,FALSE))," ",VLOOKUP(TRIM(B111),ALL!$B$1:$W$9995,10,FALSE)))</f>
        <v/>
      </c>
      <c r="O111" s="118"/>
      <c r="P111"/>
      <c r="Q111"/>
      <c r="R111"/>
      <c r="S111"/>
      <c r="T111"/>
      <c r="AB111"/>
      <c r="AC111"/>
    </row>
    <row r="112" spans="1:29">
      <c r="A112" s="10" t="str">
        <f>IF(ISERROR(VLOOKUP(TRIM(B112),ALL!$B$1:$V$9991,3,FALSE)),"(unc)",VLOOKUP(TRIM(B112),ALL!$B$1:$V$9991,3,FALSE))</f>
        <v>LLB</v>
      </c>
      <c r="B112" s="37" t="s">
        <v>6107</v>
      </c>
      <c r="C112" s="5" t="s">
        <v>3511</v>
      </c>
      <c r="D112" s="111">
        <f>VLOOKUP(TRIM(B112),BirthdateDraft!$A$1:$M$8977,2,FALSE)</f>
        <v>35305</v>
      </c>
      <c r="E112" s="112" t="str">
        <f>VLOOKUP(TRIM(B112),BirthdateDraft!$A$1:$M$9842,3,FALSE)</f>
        <v>19/3</v>
      </c>
      <c r="F112" s="115"/>
      <c r="G112" s="10" t="str">
        <f>IF(ISERROR(VLOOKUP(TRIM(B112),ALL!$B$1:$V$9998,2,FALSE)),"",IF(ISERROR(VLOOKUP(TRIM(B112),ALL!$B$1:$V$9998,2,FALSE))," ",VLOOKUP(TRIM(B112),ALL!$B$1:$V$9998,2,FALSE)))</f>
        <v>NYA</v>
      </c>
      <c r="H112" s="114" t="str">
        <f>IF(ISBLANK(VLOOKUP(TRIM(B112),ALL!$B$1:$W$9995,4,FALSE)),"",IF(ISERROR(VLOOKUP(TRIM(B112),ALL!$B$1:$W$9995,4,FALSE))," ",VLOOKUP(TRIM(B112),ALL!$B$1:$W$9995,4,FALSE)))</f>
        <v>4-5</v>
      </c>
      <c r="I112" s="114" t="str">
        <f>IF(ISBLANK(VLOOKUP(TRIM(B112),ALL!$B$1:$W$9995,5,FALSE)),"",IF(ISERROR(VLOOKUP(TRIM(B112),ALL!$B$1:$W$9995,5,FALSE))," ",VLOOKUP(TRIM(B112),ALL!$B$1:$W$9995,5,FALSE)))</f>
        <v/>
      </c>
      <c r="J112" s="10">
        <f>IF(ISBLANK(VLOOKUP(TRIM(B112),ALL!$B$1:$W$9995,6,FALSE)),"",IF(ISERROR(VLOOKUP(TRIM(B112),ALL!$B$1:$W$9995,6,FALSE))," ", VLOOKUP(TRIM(B112),ALL!$B$1:$W$9995,6,FALSE)))</f>
        <v>5</v>
      </c>
      <c r="K112" s="10"/>
      <c r="L112" s="10" t="str">
        <f>IF(ISBLANK(VLOOKUP(TRIM(#REF!),ALL!$B$1:$W$9995,8,FALSE)),"",IF(ISERROR(VLOOKUP(TRIM(#REF!),ALL!$B$1:$W$9995,8,FALSE))," ",VLOOKUP(TRIM(#REF!),ALL!$B$1:$W$9995,8,FALSE)))</f>
        <v xml:space="preserve"> </v>
      </c>
      <c r="M112" s="10" t="str">
        <f>IF(ISBLANK(VLOOKUP(TRIM(#REF!),ALL!$B$1:$W$9995,9,FALSE)),"",IF(ISERROR(VLOOKUP(TRIM(#REF!),ALL!$B$1:$W$9995,9,FALSE))," ",VLOOKUP(TRIM(#REF!),ALL!$B$1:$W$9995,9,FALSE)))</f>
        <v xml:space="preserve"> </v>
      </c>
      <c r="N112" s="10" t="str">
        <f>IF(ISBLANK(VLOOKUP(TRIM(#REF!),ALL!$B$1:$W$9995,10,FALSE)),"",IF(ISERROR(VLOOKUP(TRIM(#REF!),ALL!$B$1:$W$9995,10,FALSE))," ",VLOOKUP(TRIM(#REF!),ALL!$B$1:$W$9995,10,FALSE)))</f>
        <v xml:space="preserve"> </v>
      </c>
      <c r="O112"/>
      <c r="P112"/>
      <c r="Q112"/>
      <c r="R112"/>
      <c r="S112"/>
      <c r="T112"/>
      <c r="AB112"/>
      <c r="AC112"/>
    </row>
    <row r="113" spans="1:29">
      <c r="A113" s="10" t="str">
        <f>IF(ISERROR(VLOOKUP(TRIM(B113),ALL!$B$1:$V$9991,3,FALSE)),"(unc)",VLOOKUP(TRIM(B113),ALL!$B$1:$V$9991,3,FALSE))</f>
        <v>LOLB</v>
      </c>
      <c r="B113" s="37" t="s">
        <v>4155</v>
      </c>
      <c r="C113" s="5" t="s">
        <v>3511</v>
      </c>
      <c r="D113" s="111">
        <f>VLOOKUP(TRIM(B113),BirthdateDraft!$A$1:$M$8977,2,FALSE)</f>
        <v>34014</v>
      </c>
      <c r="E113" s="112" t="str">
        <f>VLOOKUP(TRIM(B113),BirthdateDraft!$A$1:$M$9842,3,FALSE)</f>
        <v>14/1 (1)</v>
      </c>
      <c r="F113" s="115" t="s">
        <v>6952</v>
      </c>
      <c r="G113" s="10" t="str">
        <f>IF(ISERROR(VLOOKUP(TRIM(B113),ALL!$B$1:$V$9998,2,FALSE)),"",IF(ISERROR(VLOOKUP(TRIM(B113),ALL!$B$1:$V$9998,2,FALSE))," ",VLOOKUP(TRIM(B113),ALL!$B$1:$V$9998,2,FALSE)))</f>
        <v>CAN</v>
      </c>
      <c r="H113" s="114" t="str">
        <f>IF(ISBLANK(VLOOKUP(TRIM(B113),ALL!$B$1:$W$9995,4,FALSE)),"",IF(ISERROR(VLOOKUP(TRIM(B113),ALL!$B$1:$W$9995,4,FALSE))," ",VLOOKUP(TRIM(B113),ALL!$B$1:$W$9995,4,FALSE)))</f>
        <v>4-4</v>
      </c>
      <c r="I113" s="114" t="str">
        <f>IF(ISBLANK(VLOOKUP(TRIM(B113),ALL!$B$1:$W$9995,5,FALSE)),"",IF(ISERROR(VLOOKUP(TRIM(B113),ALL!$B$1:$W$9995,5,FALSE))," ",VLOOKUP(TRIM(B113),ALL!$B$1:$W$9995,5,FALSE)))</f>
        <v/>
      </c>
      <c r="J113" s="10">
        <f>IF(ISBLANK(VLOOKUP(TRIM(B113),ALL!$B$1:$W$9995,6,FALSE)),"",IF(ISERROR(VLOOKUP(TRIM(B113),ALL!$B$1:$W$9995,6,FALSE))," ", VLOOKUP(TRIM(B113),ALL!$B$1:$W$9995,6,FALSE)))</f>
        <v>10</v>
      </c>
      <c r="K113" s="10" t="str">
        <f>IF(ISBLANK(VLOOKUP(TRIM(B113),ALL!$B$1:$W$9995,7,FALSE)),"",IF(ISERROR(VLOOKUP(TRIM(B113),ALL!$B$1:$W$9995,7,FALSE))," ",VLOOKUP(TRIM(B113),ALL!$B$1:$W$9995,7,FALSE)))</f>
        <v/>
      </c>
      <c r="L113" s="10" t="str">
        <f>IF(ISBLANK(VLOOKUP(TRIM(B113),ALL!$B$1:$W$9995,8,FALSE)),"",IF(ISERROR(VLOOKUP(TRIM(B113),ALL!$B$1:$W$9995,8,FALSE))," ",VLOOKUP(TRIM(B113),ALL!$B$1:$W$9995,8,FALSE)))</f>
        <v/>
      </c>
      <c r="M113" s="10" t="str">
        <f>IF(ISBLANK(VLOOKUP(TRIM(B113),ALL!$B$1:$W$9995,9,FALSE)),"",IF(ISERROR(VLOOKUP(TRIM(B113),ALL!$B$1:$W$9995,9,FALSE))," ",VLOOKUP(TRIM(B113),ALL!$B$1:$W$9995,9,FALSE)))</f>
        <v/>
      </c>
      <c r="N113" s="10" t="str">
        <f>IF(ISBLANK(VLOOKUP(TRIM(B113),ALL!$B$1:$W$9995,10,FALSE)),"",IF(ISERROR(VLOOKUP(TRIM(B113),ALL!$B$1:$W$9995,10,FALSE))," ",VLOOKUP(TRIM(B113),ALL!$B$1:$W$9995,10,FALSE)))</f>
        <v/>
      </c>
      <c r="O113"/>
      <c r="P113"/>
      <c r="Q113"/>
      <c r="R113"/>
      <c r="S113"/>
      <c r="T113"/>
      <c r="AB113"/>
      <c r="AC113"/>
    </row>
    <row r="114" spans="1:29">
      <c r="A114" s="10" t="str">
        <f>IF(ISERROR(VLOOKUP(TRIM(B114),ALL!$B$1:$V$9991,3,FALSE)),"(unc)",VLOOKUP(TRIM(B114),ALL!$B$1:$V$9991,3,FALSE))</f>
        <v>LLB</v>
      </c>
      <c r="B114" s="37" t="s">
        <v>7308</v>
      </c>
      <c r="C114" s="5" t="s">
        <v>3511</v>
      </c>
      <c r="D114" s="111">
        <f>VLOOKUP(TRIM(B114),BirthdateDraft!$A$1:$M$8977,2,FALSE)</f>
        <v>36342</v>
      </c>
      <c r="E114" s="112" t="str">
        <f>VLOOKUP(TRIM(B114),BirthdateDraft!$A$1:$M$9842,3,FALSE)</f>
        <v>21/6</v>
      </c>
      <c r="F114" s="115" t="s">
        <v>6862</v>
      </c>
      <c r="G114" s="10" t="str">
        <f>IF(ISERROR(VLOOKUP(TRIM(B114),ALL!$B$1:$V$9998,2,FALSE)),"",IF(ISERROR(VLOOKUP(TRIM(B114),ALL!$B$1:$V$9998,2,FALSE))," ",VLOOKUP(TRIM(B114),ALL!$B$1:$V$9998,2,FALSE)))</f>
        <v>GBN</v>
      </c>
      <c r="H114" s="114" t="str">
        <f>IF(ISBLANK(VLOOKUP(TRIM(B114),ALL!$B$1:$W$9995,4,FALSE)),"",IF(ISERROR(VLOOKUP(TRIM(B114),ALL!$B$1:$W$9995,4,FALSE))," ",VLOOKUP(TRIM(B114),ALL!$B$1:$W$9995,4,FALSE)))</f>
        <v>4-4</v>
      </c>
      <c r="I114" s="114" t="str">
        <f>IF(ISBLANK(VLOOKUP(TRIM(B114),ALL!$B$1:$W$9995,5,FALSE)),"",IF(ISERROR(VLOOKUP(TRIM(B114),ALL!$B$1:$W$9995,5,FALSE))," ",VLOOKUP(TRIM(B114),ALL!$B$1:$W$9995,5,FALSE)))</f>
        <v/>
      </c>
      <c r="J114" s="10">
        <f>IF(ISBLANK(VLOOKUP(TRIM(B114),ALL!$B$1:$W$9995,6,FALSE)),"",IF(ISERROR(VLOOKUP(TRIM(B114),ALL!$B$1:$W$9995,6,FALSE))," ", VLOOKUP(TRIM(B114),ALL!$B$1:$W$9995,6,FALSE)))</f>
        <v>3</v>
      </c>
      <c r="K114" s="10"/>
      <c r="L114" s="10"/>
      <c r="M114" s="10"/>
      <c r="N114" s="10"/>
      <c r="O114"/>
      <c r="P114"/>
      <c r="Q114"/>
      <c r="R114"/>
      <c r="S114"/>
      <c r="T114"/>
      <c r="AB114"/>
      <c r="AC114"/>
    </row>
    <row r="115" spans="1:29">
      <c r="A115" s="10" t="str">
        <f>IF(ISERROR(VLOOKUP(TRIM(B115),ALL!$B$1:$V$9991,3,FALSE)),"(unc)",VLOOKUP(TRIM(B115),ALL!$B$1:$V$9991,3,FALSE))</f>
        <v>OLB</v>
      </c>
      <c r="B115" s="119" t="s">
        <v>6581</v>
      </c>
      <c r="C115" s="5" t="s">
        <v>3511</v>
      </c>
      <c r="D115" s="111">
        <f>VLOOKUP(TRIM(B115),BirthdateDraft!$A$1:$M$8977,2,FALSE)</f>
        <v>35778</v>
      </c>
      <c r="E115" s="112" t="str">
        <f>VLOOKUP(TRIM(B115),BirthdateDraft!$A$1:$M$9842,3,FALSE)</f>
        <v>20/FA</v>
      </c>
      <c r="F115" s="115" t="s">
        <v>8771</v>
      </c>
      <c r="G115" s="10" t="str">
        <f>IF(ISERROR(VLOOKUP(TRIM(B115),ALL!$B$1:$V$9998,2,FALSE)),"",IF(ISERROR(VLOOKUP(TRIM(B115),ALL!$B$1:$V$9998,2,FALSE))," ",VLOOKUP(TRIM(B115),ALL!$B$1:$V$9998,2,FALSE)))</f>
        <v>CAN</v>
      </c>
      <c r="H115" s="114" t="str">
        <f>IF(ISBLANK(VLOOKUP(TRIM(B115),ALL!$B$1:$W$9995,4,FALSE)),"",IF(ISERROR(VLOOKUP(TRIM(B115),ALL!$B$1:$W$9995,4,FALSE))," ",VLOOKUP(TRIM(B115),ALL!$B$1:$W$9995,4,FALSE)))</f>
        <v>0-0</v>
      </c>
      <c r="I115" s="114" t="str">
        <f>IF(ISBLANK(VLOOKUP(TRIM(B115),ALL!$B$1:$W$9995,5,FALSE)),"",IF(ISERROR(VLOOKUP(TRIM(B115),ALL!$B$1:$W$9995,5,FALSE))," ",VLOOKUP(TRIM(B115),ALL!$B$1:$W$9995,5,FALSE)))</f>
        <v/>
      </c>
      <c r="J115" s="10">
        <f>IF(ISBLANK(VLOOKUP(TRIM(B115),ALL!$B$1:$W$9995,6,FALSE)),"",IF(ISERROR(VLOOKUP(TRIM(B115),ALL!$B$1:$W$9995,6,FALSE))," ", VLOOKUP(TRIM(B115),ALL!$B$1:$W$9995,6,FALSE)))</f>
        <v>0</v>
      </c>
      <c r="K115" s="10"/>
      <c r="L115" s="10"/>
      <c r="M115" s="10"/>
      <c r="N115" s="10"/>
      <c r="O115" s="118"/>
      <c r="P115"/>
      <c r="Q115"/>
      <c r="R115"/>
      <c r="S115"/>
      <c r="T115"/>
      <c r="AB115"/>
      <c r="AC115"/>
    </row>
    <row r="116" spans="1:29">
      <c r="A116" s="10" t="str">
        <f>IF(ISERROR(VLOOKUP(TRIM(B116),ALL!$B$1:$V$9991,3,FALSE)),"(unc)",VLOOKUP(TRIM(B116),ALL!$B$1:$V$9991,3,FALSE))</f>
        <v>ILB</v>
      </c>
      <c r="B116" s="64" t="s">
        <v>7030</v>
      </c>
      <c r="C116" s="5" t="s">
        <v>3511</v>
      </c>
      <c r="D116" s="111">
        <f>VLOOKUP(TRIM(B116),BirthdateDraft!$A$1:$M$8977,2,FALSE)</f>
        <v>34912</v>
      </c>
      <c r="E116" s="112">
        <f>VLOOKUP(TRIM(B116),BirthdateDraft!$A$1:$M$9842,3,FALSE)</f>
        <v>0</v>
      </c>
      <c r="F116" s="115" t="s">
        <v>10232</v>
      </c>
      <c r="G116" s="10" t="str">
        <f>IF(ISERROR(VLOOKUP(TRIM(B116),ALL!$B$1:$V$9998,2,FALSE)),"",IF(ISERROR(VLOOKUP(TRIM(B116),ALL!$B$1:$V$9998,2,FALSE))," ",VLOOKUP(TRIM(B116),ALL!$B$1:$V$9998,2,FALSE)))</f>
        <v>TNA</v>
      </c>
      <c r="H116" s="114" t="str">
        <f>IF(ISBLANK(VLOOKUP(TRIM(B116),ALL!$B$1:$W$9995,4,FALSE)),"",IF(ISERROR(VLOOKUP(TRIM(B116),ALL!$B$1:$W$9995,4,FALSE))," ",VLOOKUP(TRIM(B116),ALL!$B$1:$W$9995,4,FALSE)))</f>
        <v>4-0</v>
      </c>
      <c r="I116" s="114" t="str">
        <f>IF(ISBLANK(VLOOKUP(TRIM(B116),ALL!$B$1:$W$9995,5,FALSE)),"",IF(ISERROR(VLOOKUP(TRIM(B116),ALL!$B$1:$W$9995,5,FALSE))," ",VLOOKUP(TRIM(B116),ALL!$B$1:$W$9995,5,FALSE)))</f>
        <v/>
      </c>
      <c r="J116" s="10">
        <f>IF(ISBLANK(VLOOKUP(TRIM(B116),ALL!$B$1:$W$9995,6,FALSE)),"",IF(ISERROR(VLOOKUP(TRIM(B116),ALL!$B$1:$W$9995,6,FALSE))," ", VLOOKUP(TRIM(B116),ALL!$B$1:$W$9995,6,FALSE)))</f>
        <v>0</v>
      </c>
      <c r="K116" s="10"/>
      <c r="L116" s="10"/>
      <c r="M116" s="10"/>
      <c r="N116" s="10"/>
      <c r="O116" s="118"/>
      <c r="P116"/>
      <c r="Q116"/>
      <c r="R116"/>
      <c r="S116"/>
      <c r="T116"/>
      <c r="AB116"/>
      <c r="AC116"/>
    </row>
    <row r="117" spans="1:29">
      <c r="A117" s="10" t="str">
        <f>IF(ISERROR(VLOOKUP(TRIM(B117),ALL!$B$1:$V$9991,3,FALSE)),"(unc)",VLOOKUP(TRIM(B117),ALL!$B$1:$V$9991,3,FALSE))</f>
        <v>ILB</v>
      </c>
      <c r="B117" s="64" t="s">
        <v>6537</v>
      </c>
      <c r="C117" s="5" t="s">
        <v>3511</v>
      </c>
      <c r="D117" s="111">
        <f>VLOOKUP(TRIM(B117),BirthdateDraft!$A$1:$M$8977,2,FALSE)</f>
        <v>35064</v>
      </c>
      <c r="E117" s="112" t="str">
        <f>VLOOKUP(TRIM(B117),BirthdateDraft!$A$1:$M$9842,3,FALSE)</f>
        <v>19/7</v>
      </c>
      <c r="F117" s="115" t="s">
        <v>10274</v>
      </c>
      <c r="G117" s="10" t="str">
        <f>IF(ISERROR(VLOOKUP(TRIM(B117),ALL!$B$1:$V$9998,2,FALSE)),"",IF(ISERROR(VLOOKUP(TRIM(B117),ALL!$B$1:$V$9998,2,FALSE))," ",VLOOKUP(TRIM(B117),ALL!$B$1:$V$9998,2,FALSE)))</f>
        <v>NYN</v>
      </c>
      <c r="H117" s="114" t="str">
        <f>IF(ISBLANK(VLOOKUP(TRIM(B117),ALL!$B$1:$W$9995,4,FALSE)),"",IF(ISERROR(VLOOKUP(TRIM(B117),ALL!$B$1:$W$9995,4,FALSE))," ",VLOOKUP(TRIM(B117),ALL!$B$1:$W$9995,4,FALSE)))</f>
        <v>0-4</v>
      </c>
      <c r="I117" s="114" t="str">
        <f>IF(ISBLANK(VLOOKUP(TRIM(B117),ALL!$B$1:$W$9995,5,FALSE)),"",IF(ISERROR(VLOOKUP(TRIM(B117),ALL!$B$1:$W$9995,5,FALSE))," ",VLOOKUP(TRIM(B117),ALL!$B$1:$W$9995,5,FALSE)))</f>
        <v/>
      </c>
      <c r="J117" s="10">
        <f>IF(ISBLANK(VLOOKUP(TRIM(B117),ALL!$B$1:$W$9995,6,FALSE)),"",IF(ISERROR(VLOOKUP(TRIM(B117),ALL!$B$1:$W$9995,6,FALSE))," ", VLOOKUP(TRIM(B117),ALL!$B$1:$W$9995,6,FALSE)))</f>
        <v>0</v>
      </c>
      <c r="K117" s="10"/>
      <c r="L117" s="10"/>
      <c r="M117" s="10"/>
      <c r="N117" s="10"/>
      <c r="O117" s="118"/>
      <c r="P117"/>
      <c r="Q117"/>
      <c r="R117"/>
      <c r="S117"/>
      <c r="T117"/>
      <c r="AB117"/>
      <c r="AC117"/>
    </row>
    <row r="118" spans="1:29">
      <c r="A118" s="10"/>
      <c r="B118" s="37"/>
      <c r="C118" s="5"/>
      <c r="D118" s="111"/>
      <c r="E118" s="112"/>
      <c r="F118" s="115"/>
      <c r="G118" s="10"/>
      <c r="H118" s="114"/>
      <c r="I118" s="114"/>
      <c r="J118" s="10"/>
      <c r="K118" s="10"/>
      <c r="L118" s="10"/>
      <c r="M118" s="10"/>
      <c r="N118" s="10"/>
      <c r="O118"/>
      <c r="P118"/>
      <c r="Q118"/>
      <c r="R118"/>
      <c r="S118"/>
      <c r="T118"/>
      <c r="AB118"/>
      <c r="AC118"/>
    </row>
    <row r="119" spans="1:29">
      <c r="A119" s="10" t="str">
        <f>IF(ISERROR(VLOOKUP(TRIM(B119),ALL!$B$1:$V$9991,3,FALSE)),"(unc)",VLOOKUP(TRIM(B119),ALL!$B$1:$V$9991,3,FALSE))</f>
        <v>S ^</v>
      </c>
      <c r="B119" s="37" t="s">
        <v>6108</v>
      </c>
      <c r="C119" s="5" t="s">
        <v>3005</v>
      </c>
      <c r="D119" s="111">
        <f>VLOOKUP(TRIM(B119),BirthdateDraft!$A$1:$M$8977,2,FALSE)</f>
        <v>35404</v>
      </c>
      <c r="E119" s="112" t="str">
        <f>VLOOKUP(TRIM(B119),BirthdateDraft!$A$1:$M$9842,3,FALSE)</f>
        <v>19/FA</v>
      </c>
      <c r="F119" s="115" t="s">
        <v>6965</v>
      </c>
      <c r="G119" s="10" t="str">
        <f>IF(ISERROR(VLOOKUP(TRIM(B119),ALL!$B$1:$V$9998,2,FALSE)),"",IF(ISERROR(VLOOKUP(TRIM(B119),ALL!$B$1:$V$9998,2,FALSE))," ",VLOOKUP(TRIM(B119),ALL!$B$1:$V$9998,2,FALSE)))</f>
        <v>JXA</v>
      </c>
      <c r="H119" s="114" t="str">
        <f>IF(ISBLANK(VLOOKUP(TRIM(B119),ALL!$B$1:$W$9995,4,FALSE)),"",IF(ISERROR(VLOOKUP(TRIM(B119),ALL!$B$1:$W$9995,4,FALSE))," ",VLOOKUP(TRIM(B119),ALL!$B$1:$W$9995,4,FALSE)))</f>
        <v>0-4</v>
      </c>
      <c r="I119" s="114"/>
      <c r="J119" s="10"/>
      <c r="K119" s="10" t="str">
        <f>IF(ISBLANK(VLOOKUP(TRIM('2025Cuts'!B90),ALL!$B$1:$W$9995,7,FALSE)),"",IF(ISERROR(VLOOKUP(TRIM('2025Cuts'!B90),ALL!$B$1:$W$9995,7,FALSE))," ",VLOOKUP(TRIM('2025Cuts'!B90),ALL!$B$1:$W$9995,7,FALSE)))</f>
        <v xml:space="preserve"> </v>
      </c>
      <c r="L119" s="10" t="str">
        <f>IF(ISBLANK(VLOOKUP(TRIM('2025Cuts'!B90),ALL!$B$1:$W$9995,8,FALSE)),"",IF(ISERROR(VLOOKUP(TRIM('2025Cuts'!B90),ALL!$B$1:$W$9995,8,FALSE))," ",VLOOKUP(TRIM('2025Cuts'!B90),ALL!$B$1:$W$9995,8,FALSE)))</f>
        <v xml:space="preserve"> </v>
      </c>
      <c r="M119" s="10" t="str">
        <f>IF(ISBLANK(VLOOKUP(TRIM('2025Cuts'!B90),ALL!$B$1:$W$9995,9,FALSE)),"",IF(ISERROR(VLOOKUP(TRIM('2025Cuts'!B90),ALL!$B$1:$W$9995,9,FALSE))," ",VLOOKUP(TRIM('2025Cuts'!B90),ALL!$B$1:$W$9995,9,FALSE)))</f>
        <v xml:space="preserve"> </v>
      </c>
      <c r="N119" s="10" t="str">
        <f>IF(ISBLANK(VLOOKUP(TRIM('2025Cuts'!B90),ALL!$B$1:$W$9995,10,FALSE)),"",IF(ISERROR(VLOOKUP(TRIM('2025Cuts'!B90),ALL!$B$1:$W$9995,10,FALSE))," ",VLOOKUP(TRIM('2025Cuts'!B90),ALL!$B$1:$W$9995,10,FALSE)))</f>
        <v xml:space="preserve"> </v>
      </c>
      <c r="O119"/>
      <c r="P119"/>
      <c r="Q119"/>
      <c r="R119"/>
      <c r="S119"/>
      <c r="T119"/>
      <c r="AB119"/>
      <c r="AC119"/>
    </row>
    <row r="120" spans="1:29">
      <c r="A120" s="10" t="str">
        <f>IF(ISERROR(VLOOKUP(TRIM(B120),ALL!$B$1:$V$9991,3,FALSE)),"(unc)",VLOOKUP(TRIM(B120),ALL!$B$1:$V$9991,3,FALSE))</f>
        <v>RCB ^</v>
      </c>
      <c r="B120" s="124" t="s">
        <v>8948</v>
      </c>
      <c r="C120" s="5" t="s">
        <v>3005</v>
      </c>
      <c r="D120" s="111">
        <f>VLOOKUP(TRIM(B120),BirthdateDraft!$A$1:$M$8977,2,FALSE)</f>
        <v>36802</v>
      </c>
      <c r="E120" s="112" t="str">
        <f>VLOOKUP(TRIM(B120),BirthdateDraft!$A$1:$M$9842,3,FALSE)</f>
        <v>24/2(50)</v>
      </c>
      <c r="F120" s="115" t="s">
        <v>9956</v>
      </c>
      <c r="G120" s="10" t="str">
        <f>IF(ISERROR(VLOOKUP(TRIM(B120),ALL!$B$1:$V$9998,2,FALSE)),"",IF(ISERROR(VLOOKUP(TRIM(B120),ALL!$B$1:$V$9998,2,FALSE))," ",VLOOKUP(TRIM(B120),ALL!$B$1:$V$9998,2,FALSE)))</f>
        <v>WAN</v>
      </c>
      <c r="H120" s="114" t="str">
        <f>IF(ISBLANK(VLOOKUP(TRIM(B120),ALL!$B$1:$W$9995,4,FALSE)),"",IF(ISERROR(VLOOKUP(TRIM(B120),ALL!$B$1:$W$9995,4,FALSE))," ",VLOOKUP(TRIM(B120),ALL!$B$1:$W$9995,4,FALSE)))</f>
        <v>4</v>
      </c>
      <c r="I120" s="114"/>
      <c r="J120" s="10"/>
      <c r="K120" s="10"/>
      <c r="L120" s="10"/>
      <c r="M120" s="10"/>
      <c r="N120" s="10"/>
      <c r="O120"/>
      <c r="P120"/>
      <c r="Q120"/>
      <c r="R120"/>
      <c r="S120"/>
      <c r="T120"/>
      <c r="AB120"/>
      <c r="AC120"/>
    </row>
    <row r="121" spans="1:29">
      <c r="A121" s="10" t="str">
        <f>IF(ISERROR(VLOOKUP(TRIM(B121),ALL!$B$1:$V$9991,3,FALSE)),"(unc)",VLOOKUP(TRIM(B121),ALL!$B$1:$V$9991,3,FALSE))</f>
        <v>RCB ^</v>
      </c>
      <c r="B121" s="64" t="s">
        <v>8929</v>
      </c>
      <c r="C121" s="5" t="s">
        <v>3005</v>
      </c>
      <c r="D121" s="111">
        <f>VLOOKUP(TRIM(B121),BirthdateDraft!$A$1:$M$8977,2,FALSE)</f>
        <v>36783</v>
      </c>
      <c r="E121" s="112" t="str">
        <f>VLOOKUP(TRIM(B121),BirthdateDraft!$A$1:$M$9842,3,FALSE)</f>
        <v>24/5(149)</v>
      </c>
      <c r="F121" s="115" t="s">
        <v>9980</v>
      </c>
      <c r="G121" s="10" t="str">
        <f>IF(ISERROR(VLOOKUP(TRIM(B121),ALL!$B$1:$V$9998,2,FALSE)),"",IF(ISERROR(VLOOKUP(TRIM(B121),ALL!$B$1:$V$9998,2,FALSE))," ",VLOOKUP(TRIM(B121),ALL!$B$1:$V$9998,2,FALSE)))</f>
        <v>CNA</v>
      </c>
      <c r="H121" s="114" t="str">
        <f>IF(ISBLANK(VLOOKUP(TRIM(B121),ALL!$B$1:$W$9995,4,FALSE)),"",IF(ISERROR(VLOOKUP(TRIM(B121),ALL!$B$1:$W$9995,4,FALSE))," ",VLOOKUP(TRIM(B121),ALL!$B$1:$W$9995,4,FALSE)))</f>
        <v>4</v>
      </c>
      <c r="I121" s="114"/>
      <c r="J121" s="10"/>
      <c r="K121" s="10"/>
      <c r="L121" s="10"/>
      <c r="M121" s="10"/>
      <c r="N121" s="10"/>
      <c r="O121"/>
      <c r="P121"/>
      <c r="Q121"/>
      <c r="R121"/>
      <c r="S121"/>
      <c r="T121"/>
      <c r="AB121"/>
      <c r="AC121"/>
    </row>
    <row r="122" spans="1:29">
      <c r="A122" s="10" t="str">
        <f>IF(ISERROR(VLOOKUP(TRIM(B122),ALL!$B$1:$V$9991,3,FALSE)),"(unc)",VLOOKUP(TRIM(B122),ALL!$B$1:$V$9991,3,FALSE))</f>
        <v>S ^</v>
      </c>
      <c r="B122" s="427" t="s">
        <v>8959</v>
      </c>
      <c r="C122" s="5" t="s">
        <v>3005</v>
      </c>
      <c r="D122" s="111">
        <f>VLOOKUP(TRIM(B122),BirthdateDraft!$A$1:$M$8977,2,FALSE)</f>
        <v>36911</v>
      </c>
      <c r="E122" s="112" t="str">
        <f>VLOOKUP(TRIM(B122),BirthdateDraft!$A$1:$M$9842,3,FALSE)</f>
        <v>24/4(104)</v>
      </c>
      <c r="F122" s="115" t="s">
        <v>9980</v>
      </c>
      <c r="G122" s="10" t="str">
        <f>IF(ISERROR(VLOOKUP(TRIM(B122),ALL!$B$1:$V$9998,2,FALSE)),"",IF(ISERROR(VLOOKUP(TRIM(B122),ALL!$B$1:$V$9998,2,FALSE))," ",VLOOKUP(TRIM(B122),ALL!$B$1:$V$9998,2,FALSE)))</f>
        <v>ARN</v>
      </c>
      <c r="H122" s="114" t="str">
        <f>IF(ISBLANK(VLOOKUP(TRIM(B122),ALL!$B$1:$W$9995,4,FALSE)),"",IF(ISERROR(VLOOKUP(TRIM(B122),ALL!$B$1:$W$9995,4,FALSE))," ",VLOOKUP(TRIM(B122),ALL!$B$1:$W$9995,4,FALSE)))</f>
        <v>4-5</v>
      </c>
      <c r="I122" s="114"/>
      <c r="J122" s="10"/>
      <c r="K122" s="10"/>
      <c r="L122" s="10"/>
      <c r="M122" s="10"/>
      <c r="N122" s="10"/>
      <c r="O122"/>
      <c r="P122"/>
      <c r="Q122"/>
      <c r="R122"/>
      <c r="S122"/>
      <c r="T122"/>
      <c r="AB122"/>
      <c r="AC122"/>
    </row>
    <row r="123" spans="1:29">
      <c r="A123" s="10" t="str">
        <f>IF(ISERROR(VLOOKUP(TRIM(B123),ALL!$B$1:$V$9991,3,FALSE)),"(unc)",VLOOKUP(TRIM(B123),ALL!$B$1:$V$9991,3,FALSE))</f>
        <v>CB ^</v>
      </c>
      <c r="B123" s="37" t="s">
        <v>7000</v>
      </c>
      <c r="C123" s="5" t="s">
        <v>3511</v>
      </c>
      <c r="D123" s="111">
        <f>VLOOKUP(TRIM(B123),BirthdateDraft!$A$1:$M$8977,2,FALSE)</f>
        <v>35977</v>
      </c>
      <c r="E123" s="112" t="str">
        <f>VLOOKUP(TRIM(B123),BirthdateDraft!$A$1:$M$9842,3,FALSE)</f>
        <v>20/4</v>
      </c>
      <c r="F123" s="115" t="s">
        <v>6862</v>
      </c>
      <c r="G123" s="10" t="str">
        <f>IF(ISERROR(VLOOKUP(TRIM(B123),ALL!$B$1:$V$9998,2,FALSE)),"",IF(ISERROR(VLOOKUP(TRIM(B123),ALL!$B$1:$V$9998,2,FALSE))," ",VLOOKUP(TRIM(B123),ALL!$B$1:$V$9998,2,FALSE)))</f>
        <v>DEN</v>
      </c>
      <c r="H123" s="114" t="str">
        <f>IF(ISBLANK(VLOOKUP(TRIM(B123),ALL!$B$1:$W$9995,4,FALSE)),"",IF(ISERROR(VLOOKUP(TRIM(B123),ALL!$B$1:$W$9995,4,FALSE))," ",VLOOKUP(TRIM(B123),ALL!$B$1:$W$9995,4,FALSE)))</f>
        <v>4</v>
      </c>
      <c r="I123" s="114"/>
      <c r="J123" s="10"/>
      <c r="K123" s="10"/>
      <c r="L123" s="10"/>
      <c r="M123" s="10"/>
      <c r="N123" s="10"/>
      <c r="O123"/>
      <c r="P123"/>
      <c r="Q123"/>
      <c r="R123"/>
      <c r="S123"/>
      <c r="T123"/>
      <c r="AB123"/>
      <c r="AC123"/>
    </row>
    <row r="124" spans="1:29">
      <c r="A124" s="10" t="str">
        <f>IF(ISERROR(VLOOKUP(TRIM(B124),ALL!$B$1:$V$9991,3,FALSE)),"(unc)",VLOOKUP(TRIM(B124),ALL!$B$1:$V$9991,3,FALSE))</f>
        <v>CB ^</v>
      </c>
      <c r="B124" s="37" t="s">
        <v>7889</v>
      </c>
      <c r="C124" s="5" t="s">
        <v>3511</v>
      </c>
      <c r="D124" s="111">
        <f>VLOOKUP(TRIM(B124),BirthdateDraft!$A$1:$M$8977,2,FALSE)</f>
        <v>36128</v>
      </c>
      <c r="E124" s="112" t="str">
        <f>VLOOKUP(TRIM(B124),BirthdateDraft!$A$1:$M$9842,3,FALSE)</f>
        <v>22/FA</v>
      </c>
      <c r="F124" s="115" t="s">
        <v>8091</v>
      </c>
      <c r="G124" s="10" t="str">
        <f>IF(ISERROR(VLOOKUP(TRIM(B124),ALL!$B$1:$V$9998,2,FALSE)),"",IF(ISERROR(VLOOKUP(TRIM(B124),ALL!$B$1:$V$9998,2,FALSE))," ",VLOOKUP(TRIM(B124),ALL!$B$1:$V$9998,2,FALSE)))</f>
        <v>MIA</v>
      </c>
      <c r="H124" s="114" t="str">
        <f>IF(ISBLANK(VLOOKUP(TRIM(B124),ALL!$B$1:$W$9995,4,FALSE)),"",IF(ISERROR(VLOOKUP(TRIM(B124),ALL!$B$1:$W$9995,4,FALSE))," ",VLOOKUP(TRIM(B124),ALL!$B$1:$W$9995,4,FALSE)))</f>
        <v>4</v>
      </c>
      <c r="I124" s="114"/>
      <c r="J124" s="10"/>
      <c r="K124" s="10"/>
      <c r="L124" s="10"/>
      <c r="M124" s="10"/>
      <c r="N124" s="10"/>
      <c r="O124"/>
      <c r="P124"/>
      <c r="Q124"/>
      <c r="R124"/>
      <c r="S124"/>
      <c r="T124"/>
      <c r="AB124"/>
      <c r="AC124"/>
    </row>
    <row r="125" spans="1:29">
      <c r="A125" s="10" t="str">
        <f>IF(ISERROR(VLOOKUP(TRIM(B125),ALL!$B$1:$V$9991,3,FALSE)),"(unc)",VLOOKUP(TRIM(B125),ALL!$B$1:$V$9991,3,FALSE))</f>
        <v>FS ^</v>
      </c>
      <c r="B125" s="37" t="s">
        <v>6512</v>
      </c>
      <c r="C125" s="5" t="s">
        <v>3005</v>
      </c>
      <c r="D125" s="111">
        <f>VLOOKUP(TRIM(B125),BirthdateDraft!$A$1:$M$8977,2,FALSE)</f>
        <v>35667</v>
      </c>
      <c r="E125" s="112" t="str">
        <f>VLOOKUP(TRIM(B125),BirthdateDraft!$A$1:$M$9842,3,FALSE)</f>
        <v>20/4</v>
      </c>
      <c r="F125" s="115" t="s">
        <v>6964</v>
      </c>
      <c r="G125" s="10" t="str">
        <f>IF(ISERROR(VLOOKUP(TRIM(B125),ALL!$B$1:$V$9998,2,FALSE)),"",IF(ISERROR(VLOOKUP(TRIM(B125),ALL!$B$1:$V$9998,2,FALSE))," ",VLOOKUP(TRIM(B125),ALL!$B$1:$V$9998,2,FALSE)))</f>
        <v>NEA</v>
      </c>
      <c r="H125" s="114" t="str">
        <f>IF(ISBLANK(VLOOKUP(TRIM(B125),ALL!$B$1:$W$9995,4,FALSE)),"",IF(ISERROR(VLOOKUP(TRIM(B125),ALL!$B$1:$W$9995,4,FALSE))," ",VLOOKUP(TRIM(B125),ALL!$B$1:$W$9995,4,FALSE)))</f>
        <v>0-4</v>
      </c>
      <c r="I125" s="114"/>
      <c r="J125" s="10"/>
      <c r="K125" s="10" t="str">
        <f>IF(ISBLANK(VLOOKUP(TRIM(B126),ALL!$B$1:$W$9995,7,FALSE)),"",IF(ISERROR(VLOOKUP(TRIM(B126),ALL!$B$1:$W$9995,7,FALSE))," ",VLOOKUP(TRIM(B126),ALL!$B$1:$W$9995,7,FALSE)))</f>
        <v/>
      </c>
      <c r="L125" s="10" t="str">
        <f>IF(ISBLANK(VLOOKUP(TRIM(B126),ALL!$B$1:$W$9995,8,FALSE)),"",IF(ISERROR(VLOOKUP(TRIM(B126),ALL!$B$1:$W$9995,8,FALSE))," ",VLOOKUP(TRIM(B126),ALL!$B$1:$W$9995,8,FALSE)))</f>
        <v/>
      </c>
      <c r="M125" s="10" t="str">
        <f>IF(ISBLANK(VLOOKUP(TRIM(B126),ALL!$B$1:$W$9995,9,FALSE)),"",IF(ISERROR(VLOOKUP(TRIM(B126),ALL!$B$1:$W$9995,9,FALSE))," ",VLOOKUP(TRIM(B126),ALL!$B$1:$W$9995,9,FALSE)))</f>
        <v/>
      </c>
      <c r="N125" s="10" t="str">
        <f>IF(ISBLANK(VLOOKUP(TRIM(B126),ALL!$B$1:$W$9995,10,FALSE)),"",IF(ISERROR(VLOOKUP(TRIM(B126),ALL!$B$1:$W$9995,10,FALSE))," ",VLOOKUP(TRIM(B126),ALL!$B$1:$W$9995,10,FALSE)))</f>
        <v/>
      </c>
      <c r="O125"/>
      <c r="P125"/>
      <c r="Q125"/>
      <c r="R125"/>
      <c r="S125"/>
      <c r="T125"/>
      <c r="AB125"/>
      <c r="AC125"/>
    </row>
    <row r="126" spans="1:29">
      <c r="A126" s="10" t="str">
        <f>IF(ISERROR(VLOOKUP(TRIM(B126),ALL!$B$1:$V$9991,3,FALSE)),"(unc)",VLOOKUP(TRIM(B126),ALL!$B$1:$V$9991,3,FALSE))</f>
        <v>DB ^</v>
      </c>
      <c r="B126" s="37" t="s">
        <v>5761</v>
      </c>
      <c r="C126" s="5" t="s">
        <v>3511</v>
      </c>
      <c r="D126" s="111">
        <f>VLOOKUP(TRIM(B126),BirthdateDraft!$A$1:$M$8977,2,FALSE)</f>
        <v>35450</v>
      </c>
      <c r="E126" s="112" t="str">
        <f>VLOOKUP(TRIM(B126),BirthdateDraft!$A$1:$M$9842,3,FALSE)</f>
        <v>18/1 (28)</v>
      </c>
      <c r="F126" s="115"/>
      <c r="G126" s="10" t="str">
        <f>IF(ISERROR(VLOOKUP(TRIM(B126),ALL!$B$1:$V$9998,2,FALSE)),"",IF(ISERROR(VLOOKUP(TRIM(B126),ALL!$B$1:$V$9998,2,FALSE))," ",VLOOKUP(TRIM(B126),ALL!$B$1:$V$9998,2,FALSE)))</f>
        <v>PIA</v>
      </c>
      <c r="H126" s="114" t="str">
        <f>IF(ISBLANK(VLOOKUP(TRIM(B126),ALL!$B$1:$W$9995,4,FALSE)),"",IF(ISERROR(VLOOKUP(TRIM(B126),ALL!$B$1:$W$9995,4,FALSE))," ",VLOOKUP(TRIM(B126),ALL!$B$1:$W$9995,4,FALSE)))</f>
        <v>0-0</v>
      </c>
      <c r="I126" s="114" t="str">
        <f>IF(ISBLANK(VLOOKUP(TRIM(#REF!),ALL!$B$1:$W$9995,5,FALSE)),"",IF(ISERROR(VLOOKUP(TRIM(#REF!),ALL!$B$1:$W$9995,5,FALSE))," ",VLOOKUP(TRIM(#REF!),ALL!$B$1:$W$9995,5,FALSE)))</f>
        <v xml:space="preserve"> </v>
      </c>
      <c r="J126" s="10" t="str">
        <f>IF(ISBLANK(VLOOKUP(TRIM(#REF!),ALL!$B$1:$W$9995,6,FALSE)),"",IF(ISERROR(VLOOKUP(TRIM(#REF!),ALL!$B$1:$W$9995,6,FALSE))," ", VLOOKUP(TRIM(#REF!),ALL!$B$1:$W$9995,6,FALSE)))</f>
        <v xml:space="preserve"> </v>
      </c>
      <c r="K126" s="10" t="str">
        <f>IF(ISBLANK(VLOOKUP(TRIM(#REF!),ALL!$B$1:$W$9995,7,FALSE)),"",IF(ISERROR(VLOOKUP(TRIM(#REF!),ALL!$B$1:$W$9995,7,FALSE))," ",VLOOKUP(TRIM(#REF!),ALL!$B$1:$W$9995,7,FALSE)))</f>
        <v xml:space="preserve"> </v>
      </c>
      <c r="L126" s="10" t="str">
        <f>IF(ISBLANK(VLOOKUP(TRIM(#REF!),ALL!$B$1:$W$9995,8,FALSE)),"",IF(ISERROR(VLOOKUP(TRIM(#REF!),ALL!$B$1:$W$9995,8,FALSE))," ",VLOOKUP(TRIM(#REF!),ALL!$B$1:$W$9995,8,FALSE)))</f>
        <v xml:space="preserve"> </v>
      </c>
      <c r="M126" s="10" t="str">
        <f>IF(ISBLANK(VLOOKUP(TRIM(#REF!),ALL!$B$1:$W$9995,9,FALSE)),"",IF(ISERROR(VLOOKUP(TRIM(#REF!),ALL!$B$1:$W$9995,9,FALSE))," ",VLOOKUP(TRIM(#REF!),ALL!$B$1:$W$9995,9,FALSE)))</f>
        <v xml:space="preserve"> </v>
      </c>
      <c r="N126" s="10" t="str">
        <f>IF(ISBLANK(VLOOKUP(TRIM(#REF!),ALL!$B$1:$W$9995,10,FALSE)),"",IF(ISERROR(VLOOKUP(TRIM(#REF!),ALL!$B$1:$W$9995,10,FALSE))," ",VLOOKUP(TRIM(#REF!),ALL!$B$1:$W$9995,10,FALSE)))</f>
        <v xml:space="preserve"> </v>
      </c>
      <c r="O126"/>
      <c r="P126"/>
      <c r="Q126"/>
      <c r="R126"/>
      <c r="S126"/>
      <c r="T126"/>
      <c r="AB126"/>
      <c r="AC126"/>
    </row>
    <row r="127" spans="1:29">
      <c r="A127" s="10" t="str">
        <f>IF(ISERROR(VLOOKUP(TRIM(B127),ALL!$B$1:$V$9991,3,FALSE)),"(unc)",VLOOKUP(TRIM(B127),ALL!$B$1:$V$9991,3,FALSE))</f>
        <v>DB ^</v>
      </c>
      <c r="B127" s="37" t="s">
        <v>7694</v>
      </c>
      <c r="C127" s="5" t="s">
        <v>3511</v>
      </c>
      <c r="D127" s="111">
        <f>VLOOKUP(TRIM(B127),BirthdateDraft!$A$1:$M$8977,2,FALSE)</f>
        <v>36262</v>
      </c>
      <c r="E127" s="112" t="str">
        <f>VLOOKUP(TRIM(B127),BirthdateDraft!$A$1:$M$9842,3,FALSE)</f>
        <v>22/4</v>
      </c>
      <c r="F127" s="115" t="s">
        <v>8072</v>
      </c>
      <c r="G127" s="10" t="str">
        <f>IF(ISERROR(VLOOKUP(TRIM(B127),ALL!$B$1:$V$9998,2,FALSE)),"",IF(ISERROR(VLOOKUP(TRIM(B127),ALL!$B$1:$V$9998,2,FALSE))," ",VLOOKUP(TRIM(B127),ALL!$B$1:$V$9998,2,FALSE)))</f>
        <v>DNA</v>
      </c>
      <c r="H127" s="114" t="str">
        <f>IF(ISBLANK(VLOOKUP(TRIM(B127),ALL!$B$1:$W$9995,4,FALSE)),"",IF(ISERROR(VLOOKUP(TRIM(B127),ALL!$B$1:$W$9995,4,FALSE))," ",VLOOKUP(TRIM(B127),ALL!$B$1:$W$9995,4,FALSE)))</f>
        <v>0-0</v>
      </c>
      <c r="I127" s="114"/>
      <c r="J127" s="10"/>
      <c r="K127" s="10"/>
      <c r="L127" s="10"/>
      <c r="M127" s="10"/>
      <c r="N127" s="10"/>
      <c r="O127"/>
      <c r="P127"/>
      <c r="Q127"/>
      <c r="R127"/>
      <c r="S127"/>
      <c r="T127"/>
      <c r="AB127"/>
      <c r="AC127"/>
    </row>
    <row r="128" spans="1:29">
      <c r="A128" s="10" t="str">
        <f>IF(ISERROR(VLOOKUP(TRIM(B128),ALL!$B$1:$V$9991,3,FALSE)),"(unc)",VLOOKUP(TRIM(B128),ALL!$B$1:$V$9991,3,FALSE))</f>
        <v>SS ^</v>
      </c>
      <c r="B128" s="37" t="s">
        <v>8866</v>
      </c>
      <c r="C128" s="5" t="s">
        <v>3511</v>
      </c>
      <c r="D128" s="111">
        <f>VLOOKUP(TRIM(B128),BirthdateDraft!$A$1:$M$8977,2,FALSE)</f>
        <v>37504</v>
      </c>
      <c r="E128" s="112" t="str">
        <f>VLOOKUP(TRIM(B128),BirthdateDraft!$A$1:$M$9842,3,FALSE)</f>
        <v>24/2(58)</v>
      </c>
      <c r="F128" s="115" t="s">
        <v>10097</v>
      </c>
      <c r="G128" s="10" t="str">
        <f>IF(ISERROR(VLOOKUP(TRIM(B128),ALL!$B$1:$V$9998,2,FALSE)),"",IF(ISERROR(VLOOKUP(TRIM(B128),ALL!$B$1:$V$9998,2,FALSE))," ",VLOOKUP(TRIM(B128),ALL!$B$1:$V$9998,2,FALSE)))</f>
        <v>GBN</v>
      </c>
      <c r="H128" s="114" t="str">
        <f>IF(ISBLANK(VLOOKUP(TRIM(B128),ALL!$B$1:$W$9995,4,FALSE)),"",IF(ISERROR(VLOOKUP(TRIM(B128),ALL!$B$1:$W$9995,4,FALSE))," ",VLOOKUP(TRIM(B128),ALL!$B$1:$W$9995,4,FALSE)))</f>
        <v>4-4</v>
      </c>
      <c r="I128" s="114"/>
      <c r="J128" s="10"/>
      <c r="K128" s="10"/>
      <c r="L128" s="10"/>
      <c r="M128" s="10"/>
      <c r="N128" s="10"/>
      <c r="O128"/>
      <c r="P128"/>
      <c r="Q128"/>
      <c r="R128"/>
      <c r="S128"/>
      <c r="T128"/>
      <c r="AB128"/>
      <c r="AC128"/>
    </row>
    <row r="130" spans="1:29">
      <c r="A130" s="10" t="str">
        <f>IF(ISERROR(VLOOKUP(TRIM(B130),ALL!$B$1:$V$9991,3,FALSE)),"(unc)",VLOOKUP(TRIM(B130),ALL!$B$1:$V$9991,3,FALSE))</f>
        <v>KOR PR</v>
      </c>
      <c r="B130" s="124" t="s">
        <v>9137</v>
      </c>
      <c r="C130" s="5" t="s">
        <v>3005</v>
      </c>
      <c r="D130" s="111">
        <f>VLOOKUP(TRIM(B130),BirthdateDraft!$A$1:$M$8977,2,FALSE)</f>
        <v>36661</v>
      </c>
      <c r="E130" s="112" t="str">
        <f>VLOOKUP(TRIM(B130),BirthdateDraft!$A$1:$M$9842,3,FALSE)</f>
        <v>24/6(182)</v>
      </c>
      <c r="F130" s="115" t="s">
        <v>8110</v>
      </c>
      <c r="G130" s="10" t="str">
        <f>IF(ISERROR(VLOOKUP(TRIM(B130),ALL!$B$1:$V$9998,2,FALSE)),"",IF(ISERROR(VLOOKUP(TRIM(B130),ALL!$B$1:$V$9998,2,FALSE))," ",VLOOKUP(TRIM(B130),ALL!$B$1:$V$9998,2,FALSE)))</f>
        <v>TNA</v>
      </c>
      <c r="H130" s="114"/>
      <c r="I130" s="114"/>
      <c r="J130" s="10"/>
      <c r="K130" s="10"/>
      <c r="L130" s="10"/>
      <c r="M130" s="10"/>
      <c r="N130" s="10"/>
      <c r="O130"/>
      <c r="P130"/>
      <c r="Q130"/>
      <c r="R130"/>
      <c r="S130"/>
      <c r="T130"/>
      <c r="AB130"/>
      <c r="AC130"/>
    </row>
    <row r="131" spans="1:29">
      <c r="A131" s="10" t="str">
        <f>IF(ISERROR(VLOOKUP(TRIM(B131),ALL!$B$1:$V$9991,3,FALSE)),"(unc)",VLOOKUP(TRIM(B131),ALL!$B$1:$V$9991,3,FALSE))</f>
        <v>Punt</v>
      </c>
      <c r="B131" s="37" t="s">
        <v>5904</v>
      </c>
      <c r="C131" s="5" t="s">
        <v>3005</v>
      </c>
      <c r="D131" s="111">
        <f>VLOOKUP(TRIM(B131),BirthdateDraft!$A$1:$M$8977,2,FALSE)</f>
        <v>35368</v>
      </c>
      <c r="E131" s="112" t="str">
        <f>VLOOKUP(TRIM(B131),BirthdateDraft!$A$1:$M$9842,3,FALSE)</f>
        <v>18/5</v>
      </c>
      <c r="F131" s="115" t="s">
        <v>8101</v>
      </c>
      <c r="G131" s="10" t="str">
        <f>IF(ISERROR(VLOOKUP(TRIM(B131),ALL!$B$1:$V$9998,2,FALSE)),"",IF(ISERROR(VLOOKUP(TRIM(B131),ALL!$B$1:$V$9998,2,FALSE))," ",VLOOKUP(TRIM(B131),ALL!$B$1:$V$9998,2,FALSE)))</f>
        <v>LAA</v>
      </c>
      <c r="H131" s="114"/>
      <c r="I131" s="114"/>
      <c r="J131" s="10"/>
      <c r="K131" s="10"/>
      <c r="L131" s="10"/>
      <c r="M131" s="10"/>
      <c r="N131" s="10"/>
      <c r="O131"/>
      <c r="P131"/>
      <c r="Q131"/>
      <c r="R131"/>
      <c r="S131"/>
      <c r="T131"/>
      <c r="AB131"/>
      <c r="AC131"/>
    </row>
    <row r="132" spans="1:29">
      <c r="A132" s="10" t="str">
        <f>IF(ISERROR(VLOOKUP(TRIM(B132),ALL!$B$1:$V$9991,3,FALSE)),"(unc)",VLOOKUP(TRIM(B132),ALL!$B$1:$V$9991,3,FALSE))</f>
        <v>PK</v>
      </c>
      <c r="B132" s="37" t="s">
        <v>6365</v>
      </c>
      <c r="C132" s="5" t="s">
        <v>3005</v>
      </c>
      <c r="D132" s="111">
        <f>VLOOKUP(TRIM(B132),BirthdateDraft!$A$1:$M$8977,2,FALSE)</f>
        <v>34408</v>
      </c>
      <c r="E132" s="112" t="str">
        <f>VLOOKUP(TRIM(B132),BirthdateDraft!$A$1:$M$9842,3,FALSE)</f>
        <v>19/5</v>
      </c>
      <c r="F132" s="115"/>
      <c r="G132" s="10" t="str">
        <f>IF(ISERROR(VLOOKUP(TRIM(B132),ALL!$B$1:$V$9998,2,FALSE)),"",IF(ISERROR(VLOOKUP(TRIM(B132),ALL!$B$1:$V$9998,2,FALSE))," ",VLOOKUP(TRIM(B132),ALL!$B$1:$V$9998,2,FALSE)))</f>
        <v>INA</v>
      </c>
      <c r="H132" s="114"/>
      <c r="I132" s="114"/>
      <c r="J132" s="10"/>
      <c r="K132" s="10"/>
      <c r="L132" s="10"/>
      <c r="M132" s="10"/>
      <c r="N132" s="10"/>
      <c r="O132"/>
      <c r="P132"/>
      <c r="Q132"/>
      <c r="R132"/>
      <c r="S132"/>
      <c r="T132"/>
      <c r="AB132"/>
      <c r="AC132"/>
    </row>
    <row r="133" spans="1:29">
      <c r="A133" s="10"/>
      <c r="B133" s="37"/>
      <c r="C133" s="5"/>
      <c r="D133" s="111"/>
      <c r="E133" s="112"/>
      <c r="F133" s="115"/>
      <c r="G133" s="10"/>
      <c r="H133" s="114"/>
      <c r="I133" s="114"/>
      <c r="J133" s="10"/>
      <c r="K133" s="10"/>
      <c r="L133" s="10"/>
      <c r="M133" s="10"/>
      <c r="N133" s="10"/>
      <c r="O133"/>
      <c r="P133"/>
      <c r="Q133"/>
      <c r="R133"/>
      <c r="S133"/>
      <c r="T133"/>
      <c r="AB133"/>
      <c r="AC133"/>
    </row>
    <row r="134" spans="1:29" ht="15">
      <c r="A134" s="10"/>
      <c r="B134" s="117"/>
      <c r="C134" s="5"/>
      <c r="D134" s="111"/>
      <c r="E134" s="112"/>
      <c r="F134" s="115"/>
      <c r="G134" s="10"/>
      <c r="H134" s="114"/>
      <c r="I134" s="114"/>
      <c r="J134" s="10"/>
      <c r="K134" s="10"/>
      <c r="L134" s="10"/>
      <c r="M134" s="10"/>
      <c r="N134" s="10"/>
      <c r="O134" s="118"/>
      <c r="P134"/>
      <c r="Q134"/>
      <c r="R134"/>
      <c r="S134"/>
      <c r="T134"/>
      <c r="AB134"/>
      <c r="AC134"/>
    </row>
    <row r="135" spans="1:29">
      <c r="G135" s="125"/>
      <c r="J135" s="2"/>
      <c r="K135" s="2"/>
      <c r="L135" s="2"/>
      <c r="M135" s="2"/>
      <c r="N135" s="2"/>
      <c r="P135"/>
      <c r="Q135"/>
      <c r="R135"/>
      <c r="S135"/>
      <c r="T135"/>
      <c r="AB135"/>
      <c r="AC135"/>
    </row>
    <row r="136" spans="1:29" ht="20.25">
      <c r="A136" s="105" t="s">
        <v>5091</v>
      </c>
      <c r="I136" s="123">
        <f>COUNTA(B138:B204)</f>
        <v>54</v>
      </c>
      <c r="J136" s="108"/>
      <c r="P136"/>
      <c r="Q136"/>
      <c r="R136"/>
      <c r="S136"/>
      <c r="T136"/>
      <c r="AB136"/>
      <c r="AC136"/>
    </row>
    <row r="137" spans="1:29" ht="12.75" customHeight="1">
      <c r="A137" s="105"/>
      <c r="I137" s="123"/>
      <c r="J137" s="108"/>
    </row>
    <row r="138" spans="1:29">
      <c r="A138" s="10" t="str">
        <f>IF(ISERROR(VLOOKUP(TRIM(B138),ALL!$B$1:$V$9991,3,FALSE)),"(unc)",VLOOKUP(TRIM(B138),ALL!$B$1:$V$9991,3,FALSE))</f>
        <v>QB(P)</v>
      </c>
      <c r="B138" s="37" t="s">
        <v>6325</v>
      </c>
      <c r="C138" s="5" t="s">
        <v>3085</v>
      </c>
      <c r="D138" s="111">
        <f>VLOOKUP(TRIM(B138),BirthdateDraft!$A$1:$M$8977,2,FALSE)</f>
        <v>35577</v>
      </c>
      <c r="E138" s="112" t="str">
        <f>VLOOKUP(TRIM(B138),BirthdateDraft!$A$1:$M$9842,3,FALSE)</f>
        <v>19/1 (6)</v>
      </c>
      <c r="F138" s="115" t="s">
        <v>6953</v>
      </c>
      <c r="G138" s="10" t="str">
        <f>IF(ISERROR(VLOOKUP(TRIM(B138),ALL!$B$1:$V$9998,2,FALSE)),"",IF(ISERROR(VLOOKUP(TRIM(B138),ALL!$B$1:$V$9998,2,FALSE))," ",VLOOKUP(TRIM(B138),ALL!$B$1:$V$9998,2,FALSE)))</f>
        <v>NYN</v>
      </c>
      <c r="H138" s="114"/>
      <c r="I138" s="114"/>
      <c r="J138" s="10"/>
      <c r="K138" s="10"/>
      <c r="L138" s="10"/>
      <c r="M138" s="10"/>
      <c r="N138" s="10"/>
      <c r="O138"/>
      <c r="P138"/>
      <c r="Q138"/>
      <c r="R138"/>
      <c r="S138"/>
      <c r="T138"/>
      <c r="AB138"/>
      <c r="AC138"/>
    </row>
    <row r="139" spans="1:29">
      <c r="A139" s="10" t="str">
        <f>IF(ISERROR(VLOOKUP(TRIM(B139),ALL!$B$1:$V$9991,3,FALSE)),"(unc)",VLOOKUP(TRIM(B139),ALL!$B$1:$V$9991,3,FALSE))</f>
        <v>QB(P)</v>
      </c>
      <c r="B139" s="124" t="s">
        <v>9103</v>
      </c>
      <c r="C139" s="5" t="s">
        <v>3085</v>
      </c>
      <c r="D139" s="111">
        <f>VLOOKUP(TRIM(B139),BirthdateDraft!$A$1:$M$8977,2,FALSE)</f>
        <v>37213</v>
      </c>
      <c r="E139" s="112" t="str">
        <f>VLOOKUP(TRIM(B139),BirthdateDraft!$A$1:$M$9842,3,FALSE)</f>
        <v>24/1(1)</v>
      </c>
      <c r="F139" s="115" t="s">
        <v>9804</v>
      </c>
      <c r="G139" s="10" t="str">
        <f>IF(ISERROR(VLOOKUP(TRIM(B139),ALL!$B$1:$V$9998,2,FALSE)),"",IF(ISERROR(VLOOKUP(TRIM(B139),ALL!$B$1:$V$9998,2,FALSE))," ",VLOOKUP(TRIM(B139),ALL!$B$1:$V$9998,2,FALSE)))</f>
        <v>CHN</v>
      </c>
      <c r="H139" s="114"/>
      <c r="I139" s="114"/>
      <c r="J139" s="10"/>
      <c r="K139" s="10"/>
      <c r="L139" s="10"/>
      <c r="M139" s="10"/>
      <c r="N139" s="10"/>
      <c r="O139" s="118"/>
      <c r="P139"/>
      <c r="Q139"/>
      <c r="R139"/>
      <c r="S139"/>
      <c r="T139"/>
      <c r="AB139"/>
      <c r="AC139"/>
    </row>
    <row r="140" spans="1:29">
      <c r="A140" s="10"/>
      <c r="B140" s="37"/>
      <c r="C140" s="5"/>
      <c r="D140" s="111"/>
      <c r="E140" s="112"/>
      <c r="F140" s="115"/>
      <c r="G140" s="10"/>
      <c r="H140" s="114"/>
      <c r="I140" s="114"/>
      <c r="J140" s="10"/>
      <c r="K140" s="10"/>
      <c r="L140" s="10"/>
      <c r="M140" s="10"/>
      <c r="N140" s="10"/>
      <c r="O140"/>
      <c r="P140"/>
      <c r="Q140"/>
      <c r="R140"/>
      <c r="S140"/>
      <c r="T140"/>
      <c r="AB140"/>
      <c r="AC140"/>
    </row>
    <row r="141" spans="1:29">
      <c r="A141" s="10" t="str">
        <f>IF(ISERROR(VLOOKUP(TRIM(B141),ALL!$B$1:$V$9991,3,FALSE)),"(unc)",VLOOKUP(TRIM(B141),ALL!$B$1:$V$9991,3,FALSE))</f>
        <v>HB</v>
      </c>
      <c r="B141" s="37" t="s">
        <v>5814</v>
      </c>
      <c r="C141" s="5" t="s">
        <v>3006</v>
      </c>
      <c r="D141" s="111">
        <f>VLOOKUP(TRIM(B141),BirthdateDraft!$A$1:$M$8977,2,FALSE)</f>
        <v>35060</v>
      </c>
      <c r="E141" s="112" t="str">
        <f>VLOOKUP(TRIM(B141),BirthdateDraft!$A$1:$M$9842,3,FALSE)</f>
        <v>18/2</v>
      </c>
      <c r="F141" s="115" t="s">
        <v>6954</v>
      </c>
      <c r="G141" s="10" t="str">
        <f>IF(ISERROR(VLOOKUP(TRIM(B141),ALL!$B$1:$V$9998,2,FALSE)),"",IF(ISERROR(VLOOKUP(TRIM(B141),ALL!$B$1:$V$9998,2,FALSE))," ",VLOOKUP(TRIM(B141),ALL!$B$1:$V$9998,2,FALSE)))</f>
        <v>CLA</v>
      </c>
      <c r="H141" s="114" t="str">
        <f>IF(ISBLANK(VLOOKUP(TRIM(B141),ALL!$B$1:$W$9995,11,FALSE)),"",IF(ISERROR(VLOOKUP(TRIM(B141),ALL!$B$1:$W$9995,11,FALSE))," ",VLOOKUP(TRIM(B141),ALL!$B$1:$W$9995,11,FALSE)))</f>
        <v>D</v>
      </c>
      <c r="I141" s="114" t="str">
        <f>"Carries ="&amp;VLOOKUP(B141,Rankings!$A$163:$C$283,3,FALSE)</f>
        <v>Carries =102</v>
      </c>
      <c r="J141" s="10" t="str">
        <f>IF(ISBLANK(VLOOKUP(TRIM(B141),ALL!$B$1:$W$9995,6,FALSE)),"",IF(ISERROR(VLOOKUP(TRIM(B141),ALL!$B$1:$W$9995,6,FALSE))," ", VLOOKUP(TRIM(B141),ALL!$B$1:$W$9995,6,FALSE)))</f>
        <v/>
      </c>
      <c r="K141" s="10" t="str">
        <f>IF(ISBLANK(VLOOKUP(TRIM(B141),ALL!$B$1:$W$9995,7,FALSE)),"",IF(ISERROR(VLOOKUP(TRIM(B141),ALL!$B$1:$W$9995,7,FALSE))," ",VLOOKUP(TRIM(B141),ALL!$B$1:$W$9995,7,FALSE)))</f>
        <v/>
      </c>
      <c r="L141" s="10">
        <f>IF(ISBLANK(VLOOKUP(TRIM(B141),ALL!$B$1:$W$9995,8,FALSE)),"",IF(ISERROR(VLOOKUP(TRIM(B141),ALL!$B$1:$W$9995,8,FALSE))," ",VLOOKUP(TRIM(B141),ALL!$B$1:$W$9995,8,FALSE)))</f>
        <v>0</v>
      </c>
      <c r="M141" s="10" t="str">
        <f>IF(ISBLANK(VLOOKUP(TRIM(B141),ALL!$B$1:$W$9995,9,FALSE)),"",IF(ISERROR(VLOOKUP(TRIM(B141),ALL!$B$1:$W$9995,9,FALSE))," ",VLOOKUP(TRIM(B141),ALL!$B$1:$W$9995,9,FALSE)))</f>
        <v/>
      </c>
      <c r="N141" s="10">
        <f>IF(ISBLANK(VLOOKUP(TRIM(B141),ALL!$B$1:$W$9995,10,FALSE)),"",IF(ISERROR(VLOOKUP(TRIM(B141),ALL!$B$1:$W$9995,10,FALSE))," ",VLOOKUP(TRIM(B141),ALL!$B$1:$W$9995,10,FALSE)))</f>
        <v>2</v>
      </c>
      <c r="O141"/>
      <c r="P141"/>
      <c r="Q141"/>
      <c r="R141"/>
      <c r="S141"/>
      <c r="T141"/>
      <c r="AB141"/>
      <c r="AC141"/>
    </row>
    <row r="142" spans="1:29">
      <c r="A142" s="10" t="str">
        <f>IF(ISERROR(VLOOKUP(TRIM(B142),ALL!$B$1:$V$9991,3,FALSE)),"(unc)",VLOOKUP(TRIM(B142),ALL!$B$1:$V$9991,3,FALSE))</f>
        <v>HB</v>
      </c>
      <c r="B142" s="37" t="s">
        <v>9099</v>
      </c>
      <c r="C142" s="5" t="s">
        <v>3006</v>
      </c>
      <c r="D142" s="111">
        <f>VLOOKUP(TRIM(B142),BirthdateDraft!$A$1:$M$8977,2,FALSE)</f>
        <v>36487</v>
      </c>
      <c r="E142" s="112" t="str">
        <f>VLOOKUP(TRIM(B142),BirthdateDraft!$A$1:$M$9842,3,FALSE)</f>
        <v>24/FA</v>
      </c>
      <c r="F142" s="115" t="s">
        <v>9911</v>
      </c>
      <c r="G142" s="10" t="str">
        <f>IF(ISERROR(VLOOKUP(TRIM(B142),ALL!$B$1:$V$9998,2,FALSE)),"",IF(ISERROR(VLOOKUP(TRIM(B142),ALL!$B$1:$V$9998,2,FALSE))," ",VLOOKUP(TRIM(B142),ALL!$B$1:$V$9998,2,FALSE)))</f>
        <v>NYN</v>
      </c>
      <c r="H142" s="114" t="str">
        <f>IF(ISBLANK(VLOOKUP(TRIM(B142),ALL!$B$1:$W$9995,11,FALSE)),"",IF(ISERROR(VLOOKUP(TRIM(B142),ALL!$B$1:$W$9995,11,FALSE))," ",VLOOKUP(TRIM(B142),ALL!$B$1:$W$9995,11,FALSE)))</f>
        <v>B</v>
      </c>
      <c r="I142" s="114" t="str">
        <f>"Carries ="&amp;VLOOKUP(B142,Rankings!$A$163:$C$283,3,FALSE)</f>
        <v>Carries =192</v>
      </c>
      <c r="J142" s="10" t="str">
        <f>IF(ISBLANK(VLOOKUP(TRIM(B142),ALL!$B$1:$W$9995,6,FALSE)),"",IF(ISERROR(VLOOKUP(TRIM(B142),ALL!$B$1:$W$9995,6,FALSE))," ", VLOOKUP(TRIM(B142),ALL!$B$1:$W$9995,6,FALSE)))</f>
        <v/>
      </c>
      <c r="K142" s="10" t="str">
        <f>IF(ISBLANK(VLOOKUP(TRIM(B142),ALL!$B$1:$W$9995,7,FALSE)),"",IF(ISERROR(VLOOKUP(TRIM(B142),ALL!$B$1:$W$9995,7,FALSE))," ",VLOOKUP(TRIM(B142),ALL!$B$1:$W$9995,7,FALSE)))</f>
        <v/>
      </c>
      <c r="L142" s="10">
        <f>IF(ISBLANK(VLOOKUP(TRIM(B142),ALL!$B$1:$W$9995,8,FALSE)),"",IF(ISERROR(VLOOKUP(TRIM(B142),ALL!$B$1:$W$9995,8,FALSE))," ",VLOOKUP(TRIM(B142),ALL!$B$1:$W$9995,8,FALSE)))</f>
        <v>0</v>
      </c>
      <c r="M142" s="10" t="str">
        <f>IF(ISBLANK(VLOOKUP(TRIM(B142),ALL!$B$1:$W$9995,9,FALSE)),"",IF(ISERROR(VLOOKUP(TRIM(B142),ALL!$B$1:$W$9995,9,FALSE))," ",VLOOKUP(TRIM(B142),ALL!$B$1:$W$9995,9,FALSE)))</f>
        <v/>
      </c>
      <c r="N142" s="10">
        <f>IF(ISBLANK(VLOOKUP(TRIM(B142),ALL!$B$1:$W$9995,10,FALSE)),"",IF(ISERROR(VLOOKUP(TRIM(B142),ALL!$B$1:$W$9995,10,FALSE))," ",VLOOKUP(TRIM(B142),ALL!$B$1:$W$9995,10,FALSE)))</f>
        <v>0</v>
      </c>
      <c r="O142"/>
      <c r="P142"/>
      <c r="Q142"/>
      <c r="R142"/>
      <c r="S142"/>
      <c r="T142"/>
      <c r="AB142"/>
      <c r="AC142"/>
    </row>
    <row r="143" spans="1:29">
      <c r="A143" s="10" t="str">
        <f>IF(ISERROR(VLOOKUP(TRIM(B143),ALL!$B$1:$V$9991,3,FALSE)),"(unc)",VLOOKUP(TRIM(B143),ALL!$B$1:$V$9991,3,FALSE))</f>
        <v>HB</v>
      </c>
      <c r="B143" s="124" t="s">
        <v>8363</v>
      </c>
      <c r="C143" s="5" t="s">
        <v>3006</v>
      </c>
      <c r="D143" s="111">
        <f>VLOOKUP(TRIM(B143),BirthdateDraft!$A$1:$M$8977,2,FALSE)</f>
        <v>36782</v>
      </c>
      <c r="E143" s="112" t="str">
        <f>VLOOKUP(TRIM(B143),BirthdateDraft!$A$1:$M$9842,3,FALSE)</f>
        <v>23/FA</v>
      </c>
      <c r="F143" s="115">
        <v>24.4</v>
      </c>
      <c r="G143" s="10" t="str">
        <f>IF(ISERROR(VLOOKUP(TRIM(B143),ALL!$B$1:$V$9998,2,FALSE)),"",IF(ISERROR(VLOOKUP(TRIM(B143),ALL!$B$1:$V$9998,2,FALSE))," ",VLOOKUP(TRIM(B143),ALL!$B$1:$V$9998,2,FALSE)))</f>
        <v>DNA</v>
      </c>
      <c r="H143" s="114" t="str">
        <f>IF(ISBLANK(VLOOKUP(TRIM(B143),ALL!$B$1:$W$9995,11,FALSE)),"",IF(ISERROR(VLOOKUP(TRIM(B143),ALL!$B$1:$W$9995,11,FALSE))," ",VLOOKUP(TRIM(B143),ALL!$B$1:$W$9995,11,FALSE)))</f>
        <v>B</v>
      </c>
      <c r="I143" s="114" t="str">
        <f>"Carries ="&amp;VLOOKUP(B143,Rankings!$A$163:$C$283,3,FALSE)</f>
        <v>Carries =113</v>
      </c>
      <c r="J143" s="10" t="str">
        <f>IF(ISBLANK(VLOOKUP(TRIM(B143),ALL!$B$1:$W$9995,6,FALSE)),"",IF(ISERROR(VLOOKUP(TRIM(B143),ALL!$B$1:$W$9995,6,FALSE))," ", VLOOKUP(TRIM(B143),ALL!$B$1:$W$9995,6,FALSE)))</f>
        <v/>
      </c>
      <c r="K143" s="10" t="str">
        <f>IF(ISBLANK(VLOOKUP(TRIM(B143),ALL!$B$1:$W$9995,7,FALSE)),"",IF(ISERROR(VLOOKUP(TRIM(B143),ALL!$B$1:$W$9995,7,FALSE))," ",VLOOKUP(TRIM(B143),ALL!$B$1:$W$9995,7,FALSE)))</f>
        <v/>
      </c>
      <c r="L143" s="10">
        <f>IF(ISBLANK(VLOOKUP(TRIM(B143),ALL!$B$1:$W$9995,8,FALSE)),"",IF(ISERROR(VLOOKUP(TRIM(B143),ALL!$B$1:$W$9995,8,FALSE))," ",VLOOKUP(TRIM(B143),ALL!$B$1:$W$9995,8,FALSE)))</f>
        <v>0</v>
      </c>
      <c r="M143" s="10" t="str">
        <f>IF(ISBLANK(VLOOKUP(TRIM(B143),ALL!$B$1:$W$9995,9,FALSE)),"",IF(ISERROR(VLOOKUP(TRIM(B143),ALL!$B$1:$W$9995,9,FALSE))," ",VLOOKUP(TRIM(B143),ALL!$B$1:$W$9995,9,FALSE)))</f>
        <v/>
      </c>
      <c r="N143" s="10">
        <f>IF(ISBLANK(VLOOKUP(TRIM(B143),ALL!$B$1:$W$9995,10,FALSE)),"",IF(ISERROR(VLOOKUP(TRIM(B143),ALL!$B$1:$W$9995,10,FALSE))," ",VLOOKUP(TRIM(B143),ALL!$B$1:$W$9995,10,FALSE)))</f>
        <v>0</v>
      </c>
      <c r="O143"/>
      <c r="P143"/>
      <c r="Q143"/>
      <c r="R143"/>
      <c r="S143"/>
      <c r="T143"/>
      <c r="AB143"/>
      <c r="AC143"/>
    </row>
    <row r="144" spans="1:29">
      <c r="A144" s="10" t="str">
        <f>IF(ISERROR(VLOOKUP(TRIM(B144),ALL!$B$1:$V$9991,3,FALSE)),"(unc)",VLOOKUP(TRIM(B144),ALL!$B$1:$V$9991,3,FALSE))</f>
        <v>HB KOR</v>
      </c>
      <c r="B144" s="37" t="s">
        <v>7577</v>
      </c>
      <c r="C144" s="5" t="s">
        <v>3006</v>
      </c>
      <c r="D144" s="111">
        <f>VLOOKUP(TRIM(B144),BirthdateDraft!$A$1:$M$8977,2,FALSE)</f>
        <v>36575</v>
      </c>
      <c r="E144" s="112" t="str">
        <f>VLOOKUP(TRIM(B144),BirthdateDraft!$A$1:$M$9842,3,FALSE)</f>
        <v>22/4</v>
      </c>
      <c r="F144" s="115" t="s">
        <v>8022</v>
      </c>
      <c r="G144" s="10" t="str">
        <f>IF(ISERROR(VLOOKUP(TRIM(B144),ALL!$B$1:$V$9998,2,FALSE)),"",IF(ISERROR(VLOOKUP(TRIM(B144),ALL!$B$1:$V$9998,2,FALSE))," ",VLOOKUP(TRIM(B144),ALL!$B$1:$V$9998,2,FALSE)))</f>
        <v>HOA</v>
      </c>
      <c r="H144" s="114" t="str">
        <f>IF(ISBLANK(VLOOKUP(TRIM(B144),ALL!$B$1:$W$9995,11,FALSE)),"",IF(ISERROR(VLOOKUP(TRIM(B144),ALL!$B$1:$W$9995,11,FALSE))," ",VLOOKUP(TRIM(B144),ALL!$B$1:$W$9995,11,FALSE)))</f>
        <v>E</v>
      </c>
      <c r="I144" s="114" t="str">
        <f>"Carries ="&amp;VLOOKUP(B144,Rankings!$A$163:$C$283,3,FALSE)</f>
        <v>Carries =40</v>
      </c>
      <c r="J144" s="10" t="str">
        <f>IF(ISBLANK(VLOOKUP(TRIM(B144),ALL!$B$1:$W$9995,6,FALSE)),"",IF(ISERROR(VLOOKUP(TRIM(B144),ALL!$B$1:$W$9995,6,FALSE))," ", VLOOKUP(TRIM(B144),ALL!$B$1:$W$9995,6,FALSE)))</f>
        <v/>
      </c>
      <c r="K144" s="10" t="str">
        <f>IF(ISBLANK(VLOOKUP(TRIM(B144),ALL!$B$1:$W$9995,7,FALSE)),"",IF(ISERROR(VLOOKUP(TRIM(B144),ALL!$B$1:$W$9995,7,FALSE))," ",VLOOKUP(TRIM(B144),ALL!$B$1:$W$9995,7,FALSE)))</f>
        <v/>
      </c>
      <c r="L144" s="10">
        <f>IF(ISBLANK(VLOOKUP(TRIM(B144),ALL!$B$1:$W$9995,8,FALSE)),"",IF(ISERROR(VLOOKUP(TRIM(B144),ALL!$B$1:$W$9995,8,FALSE))," ",VLOOKUP(TRIM(B144),ALL!$B$1:$W$9995,8,FALSE)))</f>
        <v>0</v>
      </c>
      <c r="M144" s="10" t="str">
        <f>IF(ISBLANK(VLOOKUP(TRIM(B144),ALL!$B$1:$W$9995,9,FALSE)),"",IF(ISERROR(VLOOKUP(TRIM(B144),ALL!$B$1:$W$9995,9,FALSE))," ",VLOOKUP(TRIM(B144),ALL!$B$1:$W$9995,9,FALSE)))</f>
        <v/>
      </c>
      <c r="N144" s="10">
        <f>IF(ISBLANK(VLOOKUP(TRIM(B144),ALL!$B$1:$W$9995,10,FALSE)),"",IF(ISERROR(VLOOKUP(TRIM(B144),ALL!$B$1:$W$9995,10,FALSE))," ",VLOOKUP(TRIM(B144),ALL!$B$1:$W$9995,10,FALSE)))</f>
        <v>0</v>
      </c>
      <c r="O144"/>
      <c r="P144"/>
      <c r="Q144"/>
      <c r="R144"/>
      <c r="S144"/>
      <c r="T144"/>
      <c r="AB144"/>
      <c r="AC144"/>
    </row>
    <row r="145" spans="1:29">
      <c r="A145" s="10"/>
      <c r="L145" s="10" t="str">
        <f>IF(ISBLANK(VLOOKUP(TRIM(B145),ALL!$B$1:$W$9995,8,FALSE)),"",IF(ISERROR(VLOOKUP(TRIM(B145),ALL!$B$1:$W$9995,8,FALSE))," ",VLOOKUP(TRIM(B145),ALL!$B$1:$W$9995,8,FALSE)))</f>
        <v xml:space="preserve"> </v>
      </c>
    </row>
    <row r="146" spans="1:29">
      <c r="A146" s="10" t="str">
        <f>IF(ISERROR(VLOOKUP(TRIM(B146),ALL!$B$1:$V$9991,3,FALSE)),"(unc)",VLOOKUP(TRIM(B146),ALL!$B$1:$V$9991,3,FALSE))</f>
        <v>WR</v>
      </c>
      <c r="B146" s="37" t="s">
        <v>7609</v>
      </c>
      <c r="C146" s="5" t="s">
        <v>3085</v>
      </c>
      <c r="D146" s="111">
        <f>VLOOKUP(TRIM(B146),BirthdateDraft!$A$1:$M$8977,2,FALSE)</f>
        <v>36704</v>
      </c>
      <c r="E146" s="112" t="str">
        <f>VLOOKUP(TRIM(B146),BirthdateDraft!$A$1:$M$9842,3,FALSE)</f>
        <v>22/1</v>
      </c>
      <c r="F146" s="115" t="s">
        <v>8020</v>
      </c>
      <c r="G146" s="10" t="str">
        <f>IF(ISERROR(VLOOKUP(TRIM(B146),ALL!$B$1:$V$9998,2,FALSE)),"",IF(ISERROR(VLOOKUP(TRIM(B146),ALL!$B$1:$V$9998,2,FALSE))," ",VLOOKUP(TRIM(B146),ALL!$B$1:$V$9998,2,FALSE)))</f>
        <v>NON</v>
      </c>
      <c r="H146" s="114" t="str">
        <f>IF(ISBLANK(VLOOKUP(TRIM(B146),ALL!$B$1:$W$9995,11,FALSE)),"",IF(ISERROR(VLOOKUP(TRIM(B146),ALL!$B$1:$W$9995,11,FALSE))," ",VLOOKUP(TRIM(B146),ALL!$B$1:$W$9995,11,FALSE)))</f>
        <v>D</v>
      </c>
      <c r="I146" s="114" t="str">
        <f>VLOOKUP(TRIM(B146),Rankings!$A$1:$M$9887,9,FALSE)</f>
        <v xml:space="preserve"> 4-5-3</v>
      </c>
      <c r="J146" s="10"/>
      <c r="K146" s="10"/>
      <c r="L146" s="10" t="str">
        <f>IF(ISBLANK(VLOOKUP(TRIM(B146),ALL!$B$1:$W$9995,8,FALSE)),"",IF(ISERROR(VLOOKUP(TRIM(B146),ALL!$B$1:$W$9995,8,FALSE))," ",VLOOKUP(TRIM(B146),ALL!$B$1:$W$9995,8,FALSE)))</f>
        <v/>
      </c>
      <c r="M146" s="10"/>
      <c r="N146" s="10"/>
      <c r="O146" s="118"/>
      <c r="P146"/>
      <c r="Q146"/>
      <c r="R146"/>
      <c r="S146"/>
      <c r="T146"/>
      <c r="AB146"/>
      <c r="AC146"/>
    </row>
    <row r="147" spans="1:29">
      <c r="A147" s="10" t="str">
        <f>IF(ISERROR(VLOOKUP(TRIM(B147),ALL!$B$1:$V$9991,3,FALSE)),"(unc)",VLOOKUP(TRIM(B147),ALL!$B$1:$V$9991,3,FALSE))</f>
        <v>WR</v>
      </c>
      <c r="B147" s="37" t="s">
        <v>8241</v>
      </c>
      <c r="C147" s="5" t="s">
        <v>3085</v>
      </c>
      <c r="D147" s="111">
        <f>VLOOKUP(TRIM(B147),BirthdateDraft!$A$1:$M$8977,2,FALSE)</f>
        <v>36780</v>
      </c>
      <c r="E147" s="112" t="str">
        <f>VLOOKUP(TRIM(B147),BirthdateDraft!$A$1:$M$9842,3,FALSE)</f>
        <v>23/1</v>
      </c>
      <c r="F147" s="115" t="s">
        <v>8623</v>
      </c>
      <c r="G147" s="10" t="str">
        <f>IF(ISERROR(VLOOKUP(TRIM(B147),ALL!$B$1:$V$9998,2,FALSE)),"",IF(ISERROR(VLOOKUP(TRIM(B147),ALL!$B$1:$V$9998,2,FALSE))," ",VLOOKUP(TRIM(B147),ALL!$B$1:$V$9998,2,FALSE)))</f>
        <v>BAA</v>
      </c>
      <c r="H147" s="114" t="str">
        <f>IF(ISBLANK(VLOOKUP(TRIM(B147),ALL!$B$1:$W$9995,11,FALSE)),"",IF(ISERROR(VLOOKUP(TRIM(B147),ALL!$B$1:$W$9995,11,FALSE))," ",VLOOKUP(TRIM(B147),ALL!$B$1:$W$9995,11,FALSE)))</f>
        <v>C</v>
      </c>
      <c r="I147" s="114" t="str">
        <f>VLOOKUP(TRIM(B147),Rankings!$A$1:$M$9887,9,FALSE)</f>
        <v xml:space="preserve"> 5-5-5</v>
      </c>
      <c r="J147" s="10"/>
      <c r="K147" s="10"/>
      <c r="L147" s="10" t="str">
        <f>IF(ISBLANK(VLOOKUP(TRIM(B147),ALL!$B$1:$W$9995,8,FALSE)),"",IF(ISERROR(VLOOKUP(TRIM(B147),ALL!$B$1:$W$9995,8,FALSE))," ",VLOOKUP(TRIM(B147),ALL!$B$1:$W$9995,8,FALSE)))</f>
        <v/>
      </c>
      <c r="M147" s="10"/>
      <c r="N147" s="10"/>
      <c r="O147" s="118"/>
      <c r="P147"/>
      <c r="Q147"/>
      <c r="R147"/>
      <c r="S147"/>
      <c r="T147"/>
      <c r="AB147"/>
      <c r="AC147"/>
    </row>
    <row r="148" spans="1:29">
      <c r="A148" s="10" t="str">
        <f>IF(ISERROR(VLOOKUP(TRIM(B148),ALL!$B$1:$V$9991,3,FALSE)),"(unc)",VLOOKUP(TRIM(B148),ALL!$B$1:$V$9991,3,FALSE))</f>
        <v>WR</v>
      </c>
      <c r="B148" s="427" t="s">
        <v>9079</v>
      </c>
      <c r="C148" s="5" t="s">
        <v>3085</v>
      </c>
      <c r="D148" s="111">
        <f>VLOOKUP(TRIM(B148),BirthdateDraft!$A$1:$M$8977,2,FALSE)</f>
        <v>37232</v>
      </c>
      <c r="E148" s="112" t="str">
        <f>VLOOKUP(TRIM(B148),BirthdateDraft!$A$1:$M$9842,3,FALSE)</f>
        <v>24/3(92)</v>
      </c>
      <c r="F148" s="115" t="s">
        <v>9911</v>
      </c>
      <c r="G148" s="10" t="str">
        <f>IF(ISERROR(VLOOKUP(TRIM(B148),ALL!$B$1:$V$9998,2,FALSE)),"",IF(ISERROR(VLOOKUP(TRIM(B148),ALL!$B$1:$V$9998,2,FALSE))," ",VLOOKUP(TRIM(B148),ALL!$B$1:$V$9998,2,FALSE)))</f>
        <v>TBN</v>
      </c>
      <c r="H148" s="114" t="str">
        <f>IF(ISBLANK(VLOOKUP(TRIM(B148),ALL!$B$1:$W$9995,11,FALSE)),"",IF(ISERROR(VLOOKUP(TRIM(B148),ALL!$B$1:$W$9995,11,FALSE))," ",VLOOKUP(TRIM(B148),ALL!$B$1:$W$9995,11,FALSE)))</f>
        <v>D</v>
      </c>
      <c r="I148" s="114" t="str">
        <f>VLOOKUP(TRIM(B148),Rankings!$A$1:$M$9887,9,FALSE)</f>
        <v xml:space="preserve"> 4-4-4</v>
      </c>
      <c r="J148" s="10"/>
      <c r="K148" s="10"/>
      <c r="L148" s="10"/>
      <c r="M148" s="10"/>
      <c r="N148" s="10"/>
      <c r="O148" s="118"/>
      <c r="P148"/>
      <c r="Q148"/>
      <c r="R148"/>
      <c r="S148"/>
      <c r="T148"/>
      <c r="AB148"/>
      <c r="AC148"/>
    </row>
    <row r="149" spans="1:29">
      <c r="A149" s="10" t="str">
        <f>IF(ISERROR(VLOOKUP(TRIM(B149),ALL!$B$1:$V$9991,3,FALSE)),"(unc)",VLOOKUP(TRIM(B149),ALL!$B$1:$V$9991,3,FALSE))</f>
        <v>WR</v>
      </c>
      <c r="B149" s="37" t="s">
        <v>8411</v>
      </c>
      <c r="C149" s="5" t="s">
        <v>3085</v>
      </c>
      <c r="D149" s="111">
        <f>VLOOKUP(TRIM(B149),BirthdateDraft!$A$1:$M$8977,2,FALSE)</f>
        <v>36638</v>
      </c>
      <c r="E149" s="112" t="str">
        <f>VLOOKUP(TRIM(B149),BirthdateDraft!$A$1:$M$9842,3,FALSE)</f>
        <v>23/2</v>
      </c>
      <c r="F149" s="115" t="s">
        <v>8624</v>
      </c>
      <c r="G149" s="10" t="str">
        <f>IF(ISERROR(VLOOKUP(TRIM(B149),ALL!$B$1:$V$9998,2,FALSE)),"",IF(ISERROR(VLOOKUP(TRIM(B149),ALL!$B$1:$V$9998,2,FALSE))," ",VLOOKUP(TRIM(B149),ALL!$B$1:$V$9998,2,FALSE)))</f>
        <v>KCA</v>
      </c>
      <c r="H149" s="114" t="str">
        <f>IF(ISBLANK(VLOOKUP(TRIM(B149),ALL!$B$1:$W$9995,11,FALSE)),"",IF(ISERROR(VLOOKUP(TRIM(B149),ALL!$B$1:$W$9995,11,FALSE))," ",VLOOKUP(TRIM(B149),ALL!$B$1:$W$9995,11,FALSE)))</f>
        <v>B</v>
      </c>
      <c r="I149" s="114" t="str">
        <f>VLOOKUP(TRIM(B149),Rankings!$A$1:$M$9887,9,FALSE)</f>
        <v xml:space="preserve"> 5-4-5</v>
      </c>
      <c r="J149" s="10"/>
      <c r="K149" s="10"/>
      <c r="L149" s="10" t="str">
        <f>IF(ISBLANK(VLOOKUP(TRIM(B149),ALL!$B$1:$W$9995,8,FALSE)),"",IF(ISERROR(VLOOKUP(TRIM(B149),ALL!$B$1:$W$9995,8,FALSE))," ",VLOOKUP(TRIM(B149),ALL!$B$1:$W$9995,8,FALSE)))</f>
        <v/>
      </c>
      <c r="M149" s="10"/>
      <c r="N149" s="10"/>
      <c r="O149" s="118"/>
      <c r="P149"/>
      <c r="Q149"/>
      <c r="R149"/>
      <c r="S149"/>
      <c r="T149"/>
      <c r="AB149"/>
      <c r="AC149"/>
    </row>
    <row r="150" spans="1:29">
      <c r="A150" s="10" t="str">
        <f>IF(ISERROR(VLOOKUP(TRIM(B150),ALL!$B$1:$V$9991,3,FALSE)),"(unc)",VLOOKUP(TRIM(B150),ALL!$B$1:$V$9991,3,FALSE))</f>
        <v>WR PR</v>
      </c>
      <c r="B150" s="119" t="s">
        <v>8149</v>
      </c>
      <c r="C150" s="5" t="s">
        <v>3085</v>
      </c>
      <c r="D150" s="111">
        <f>VLOOKUP(TRIM(B150),BirthdateDraft!$A$1:$M$8977,2,FALSE)</f>
        <v>36243</v>
      </c>
      <c r="E150" s="112" t="str">
        <f>VLOOKUP(TRIM(B150),BirthdateDraft!$A$1:$M$9842,3,FALSE)</f>
        <v>23/4</v>
      </c>
      <c r="F150" s="115" t="s">
        <v>8624</v>
      </c>
      <c r="G150" s="10" t="str">
        <f>IF(ISERROR(VLOOKUP(TRIM(B150),ALL!$B$1:$V$9998,2,FALSE)),"",IF(ISERROR(VLOOKUP(TRIM(B150),ALL!$B$1:$V$9998,2,FALSE))," ",VLOOKUP(TRIM(B150),ALL!$B$1:$V$9998,2,FALSE)))</f>
        <v>PIA</v>
      </c>
      <c r="H150" s="114" t="str">
        <f>IF(ISBLANK(VLOOKUP(TRIM(B150),ALL!$B$1:$W$9995,11,FALSE)),"",IF(ISERROR(VLOOKUP(TRIM(B150),ALL!$B$1:$W$9995,11,FALSE))," ",VLOOKUP(TRIM(B150),ALL!$B$1:$W$9995,11,FALSE)))</f>
        <v>D</v>
      </c>
      <c r="I150" s="114" t="str">
        <f>VLOOKUP(TRIM(B150),Rankings!$A$1:$M$9887,9,FALSE)</f>
        <v xml:space="preserve"> 4-4-4</v>
      </c>
      <c r="J150" s="10"/>
      <c r="K150" s="10"/>
      <c r="L150" s="10" t="str">
        <f>IF(ISBLANK(VLOOKUP(TRIM(B150),ALL!$B$1:$W$9995,8,FALSE)),"",IF(ISERROR(VLOOKUP(TRIM(B150),ALL!$B$1:$W$9995,8,FALSE))," ",VLOOKUP(TRIM(B150),ALL!$B$1:$W$9995,8,FALSE)))</f>
        <v/>
      </c>
      <c r="M150" s="10"/>
      <c r="N150" s="10"/>
      <c r="O150" s="118"/>
      <c r="P150"/>
      <c r="Q150"/>
      <c r="R150"/>
      <c r="S150"/>
      <c r="T150"/>
      <c r="AB150"/>
      <c r="AC150"/>
    </row>
    <row r="151" spans="1:29">
      <c r="A151" s="10" t="str">
        <f>IF(ISERROR(VLOOKUP(TRIM(B151),ALL!$B$1:$V$9991,3,FALSE)),"(unc)",VLOOKUP(TRIM(B151),ALL!$B$1:$V$9991,3,FALSE))</f>
        <v>WR</v>
      </c>
      <c r="B151" s="37" t="s">
        <v>5396</v>
      </c>
      <c r="C151" s="5" t="s">
        <v>3085</v>
      </c>
      <c r="D151" s="111">
        <f>VLOOKUP(TRIM(B151),BirthdateDraft!$A$1:$M$8977,2,FALSE)</f>
        <v>35288</v>
      </c>
      <c r="E151" s="112" t="str">
        <f>VLOOKUP(TRIM(B151),BirthdateDraft!$A$1:$M$9842,3,FALSE)</f>
        <v>17/2</v>
      </c>
      <c r="F151" s="115" t="s">
        <v>5936</v>
      </c>
      <c r="G151" s="10" t="str">
        <f>IF(ISERROR(VLOOKUP(TRIM(B151),ALL!$B$1:$V$9998,2,FALSE)),"",IF(ISERROR(VLOOKUP(TRIM(B151),ALL!$B$1:$V$9998,2,FALSE))," ",VLOOKUP(TRIM(B151),ALL!$B$1:$V$9998,2,FALSE)))</f>
        <v>BFA</v>
      </c>
      <c r="H151" s="114" t="str">
        <f>IF(ISBLANK(VLOOKUP(TRIM(B151),ALL!$B$1:$W$9995,11,FALSE)),"",IF(ISERROR(VLOOKUP(TRIM(B151),ALL!$B$1:$W$9995,11,FALSE))," ",VLOOKUP(TRIM(B151),ALL!$B$1:$W$9995,11,FALSE)))</f>
        <v>C</v>
      </c>
      <c r="I151" s="114" t="str">
        <f>VLOOKUP(TRIM(B151),Rankings!$A$1:$M$9887,9,FALSE)</f>
        <v xml:space="preserve"> 4-3-3</v>
      </c>
      <c r="J151" s="10" t="str">
        <f>IF(ISBLANK(VLOOKUP(TRIM(B151),ALL!$B$1:$W$9995,6,FALSE)),"",IF(ISERROR(VLOOKUP(TRIM(B151),ALL!$B$1:$W$9995,6,FALSE))," ", VLOOKUP(TRIM(B151),ALL!$B$1:$W$9995,6,FALSE)))</f>
        <v/>
      </c>
      <c r="K151" s="10" t="str">
        <f>IF(ISBLANK(VLOOKUP(TRIM(B151),ALL!$B$1:$W$9995,7,FALSE)),"",IF(ISERROR(VLOOKUP(TRIM(B151),ALL!$B$1:$W$9995,7,FALSE))," ",VLOOKUP(TRIM(B151),ALL!$B$1:$W$9995,7,FALSE)))</f>
        <v/>
      </c>
      <c r="L151" s="10" t="str">
        <f>IF(ISBLANK(VLOOKUP(TRIM(B151),ALL!$B$1:$W$9995,8,FALSE)),"",IF(ISERROR(VLOOKUP(TRIM(B151),ALL!$B$1:$W$9995,8,FALSE))," ",VLOOKUP(TRIM(B151),ALL!$B$1:$W$9995,8,FALSE)))</f>
        <v/>
      </c>
      <c r="M151" s="10" t="str">
        <f>IF(ISBLANK(VLOOKUP(TRIM(B151),ALL!$B$1:$W$9995,9,FALSE)),"",IF(ISERROR(VLOOKUP(TRIM(B151),ALL!$B$1:$W$9995,9,FALSE))," ",VLOOKUP(TRIM(B151),ALL!$B$1:$W$9995,9,FALSE)))</f>
        <v/>
      </c>
      <c r="N151" s="10" t="str">
        <f>IF(ISBLANK(VLOOKUP(TRIM(B151),ALL!$B$1:$W$9995,10,FALSE)),"",IF(ISERROR(VLOOKUP(TRIM(B151),ALL!$B$1:$W$9995,10,FALSE))," ",VLOOKUP(TRIM(B151),ALL!$B$1:$W$9995,10,FALSE)))</f>
        <v/>
      </c>
      <c r="O151"/>
      <c r="P151"/>
      <c r="Q151"/>
      <c r="R151"/>
      <c r="S151"/>
      <c r="T151"/>
      <c r="AB151"/>
      <c r="AC151"/>
    </row>
    <row r="152" spans="1:29">
      <c r="A152" s="10" t="str">
        <f>IF(ISERROR(VLOOKUP(TRIM(B152),ALL!$B$1:$V$9991,3,FALSE)),"(unc)",VLOOKUP(TRIM(B152),ALL!$B$1:$V$9991,3,FALSE))</f>
        <v>TE BB</v>
      </c>
      <c r="B152" s="37" t="s">
        <v>7342</v>
      </c>
      <c r="C152" s="5" t="s">
        <v>3085</v>
      </c>
      <c r="D152" s="111">
        <f>VLOOKUP(TRIM(B152),BirthdateDraft!$A$1:$M$8977,2,FALSE)</f>
        <v>36008</v>
      </c>
      <c r="E152" s="112" t="str">
        <f>VLOOKUP(TRIM(B152),BirthdateDraft!$A$1:$M$9842,3,FALSE)</f>
        <v>21/3</v>
      </c>
      <c r="F152" s="115" t="s">
        <v>10286</v>
      </c>
      <c r="G152" s="10" t="str">
        <f>IF(ISERROR(VLOOKUP(TRIM(B152),ALL!$B$1:$V$9998,2,FALSE)),"",IF(ISERROR(VLOOKUP(TRIM(B152),ALL!$B$1:$V$9998,2,FALSE))," ",VLOOKUP(TRIM(B152),ALL!$B$1:$V$9998,2,FALSE)))</f>
        <v>LAN</v>
      </c>
      <c r="H152" s="114" t="str">
        <f>IF(ISBLANK(VLOOKUP(TRIM(B152),ALL!$B$1:$W$9995,11,FALSE)),"",IF(ISERROR(VLOOKUP(TRIM(B152),ALL!$B$1:$W$9995,11,FALSE))," ",VLOOKUP(TRIM(B152),ALL!$B$1:$W$9995,11,FALSE)))</f>
        <v>E</v>
      </c>
      <c r="I152" s="114" t="str">
        <f>VLOOKUP(TRIM(B152),Rankings!$A$1:$M$9887,9,FALSE)</f>
        <v xml:space="preserve"> 3-3-2</v>
      </c>
      <c r="J152" s="10"/>
      <c r="K152" s="10"/>
      <c r="L152" s="10"/>
      <c r="M152" s="10"/>
      <c r="N152" s="10"/>
      <c r="O152"/>
      <c r="P152"/>
      <c r="Q152"/>
      <c r="R152"/>
      <c r="S152"/>
      <c r="T152"/>
      <c r="AB152"/>
      <c r="AC152"/>
    </row>
    <row r="153" spans="1:29">
      <c r="A153" s="10" t="str">
        <f>IF(ISERROR(VLOOKUP(TRIM(B153),ALL!$B$1:$V$9991,3,FALSE)),"(unc)",VLOOKUP(TRIM(B153),ALL!$B$1:$V$9991,3,FALSE))</f>
        <v>TE BB</v>
      </c>
      <c r="B153" s="124" t="s">
        <v>5886</v>
      </c>
      <c r="C153" s="5" t="s">
        <v>3085</v>
      </c>
      <c r="D153" s="111">
        <f>VLOOKUP(TRIM(B153),BirthdateDraft!$A$1:$M$8977,2,FALSE)</f>
        <v>34661</v>
      </c>
      <c r="E153" s="112" t="str">
        <f>VLOOKUP(TRIM(B153),BirthdateDraft!$A$1:$M$9842,3,FALSE)</f>
        <v>17/FA</v>
      </c>
      <c r="F153" s="115" t="s">
        <v>10286</v>
      </c>
      <c r="G153" s="10" t="str">
        <f>IF(ISERROR(VLOOKUP(TRIM(B153),ALL!$B$1:$V$9998,2,FALSE)),"",IF(ISERROR(VLOOKUP(TRIM(B153),ALL!$B$1:$V$9998,2,FALSE))," ",VLOOKUP(TRIM(B153),ALL!$B$1:$V$9998,2,FALSE)))</f>
        <v>MIN</v>
      </c>
      <c r="H153" s="114" t="str">
        <f>IF(ISBLANK(VLOOKUP(TRIM(B153),ALL!$B$1:$W$9995,11,FALSE)),"",IF(ISERROR(VLOOKUP(TRIM(B153),ALL!$B$1:$W$9995,11,FALSE))," ",VLOOKUP(TRIM(B153),ALL!$B$1:$W$9995,11,FALSE)))</f>
        <v>D</v>
      </c>
      <c r="I153" s="114" t="str">
        <f>VLOOKUP(TRIM(B153),Rankings!$A$1:$M$9887,9,FALSE)</f>
        <v xml:space="preserve"> 3-3-2</v>
      </c>
      <c r="J153" s="10"/>
      <c r="K153" s="10"/>
      <c r="L153" s="10"/>
      <c r="M153" s="10"/>
      <c r="N153" s="10"/>
      <c r="O153"/>
      <c r="P153"/>
      <c r="Q153"/>
      <c r="R153"/>
      <c r="S153"/>
      <c r="T153"/>
      <c r="AB153"/>
      <c r="AC153"/>
    </row>
    <row r="154" spans="1:29">
      <c r="A154" s="10" t="str">
        <f>IF(ISERROR(VLOOKUP(TRIM(B154),ALL!$B$1:$V$9991,3,FALSE)),"(unc)",VLOOKUP(TRIM(B154),ALL!$B$1:$V$9991,3,FALSE))</f>
        <v>TE</v>
      </c>
      <c r="B154" s="37" t="s">
        <v>8329</v>
      </c>
      <c r="C154" s="5" t="s">
        <v>3006</v>
      </c>
      <c r="D154" s="111">
        <f>VLOOKUP(TRIM(B154),BirthdateDraft!$A$1:$M$8977,2,FALSE)</f>
        <v>36833</v>
      </c>
      <c r="E154" s="112" t="str">
        <f>VLOOKUP(TRIM(B154),BirthdateDraft!$A$1:$M$9842,3,FALSE)</f>
        <v>23/3</v>
      </c>
      <c r="F154" s="115" t="s">
        <v>8689</v>
      </c>
      <c r="G154" s="10" t="str">
        <f>IF(ISERROR(VLOOKUP(TRIM(B154),ALL!$B$1:$V$9998,2,FALSE)),"",IF(ISERROR(VLOOKUP(TRIM(B154),ALL!$B$1:$V$9998,2,FALSE))," ",VLOOKUP(TRIM(B154),ALL!$B$1:$V$9998,2,FALSE)))</f>
        <v>GBN</v>
      </c>
      <c r="H154" s="114" t="str">
        <f>IF(ISBLANK(VLOOKUP(TRIM(B154),ALL!$B$1:$W$9995,11,FALSE)),"",IF(ISERROR(VLOOKUP(TRIM(B154),ALL!$B$1:$W$9995,11,FALSE))," ",VLOOKUP(TRIM(B154),ALL!$B$1:$W$9995,11,FALSE)))</f>
        <v>A</v>
      </c>
      <c r="I154" s="114" t="str">
        <f>VLOOKUP(TRIM(B154),Rankings!$A$1:$M$9887,9,FALSE)</f>
        <v xml:space="preserve"> 5-4-3</v>
      </c>
      <c r="J154" s="10"/>
      <c r="K154" s="10"/>
      <c r="L154" s="10">
        <f>IF(ISBLANK(VLOOKUP(TRIM(B154),ALL!$B$1:$W$9995,8,FALSE)),"",IF(ISERROR(VLOOKUP(TRIM(B154),ALL!$B$1:$W$9995,8,FALSE))," ",VLOOKUP(TRIM(B154),ALL!$B$1:$W$9995,8,FALSE)))</f>
        <v>4</v>
      </c>
      <c r="M154" s="10"/>
      <c r="N154" s="10"/>
      <c r="O154"/>
      <c r="P154"/>
      <c r="Q154"/>
      <c r="R154"/>
      <c r="S154"/>
      <c r="T154"/>
      <c r="AB154"/>
      <c r="AC154"/>
    </row>
    <row r="155" spans="1:29">
      <c r="A155" s="10" t="str">
        <f>IF(ISERROR(VLOOKUP(TRIM(B155),ALL!$B$1:$V$9991,3,FALSE)),"(unc)",VLOOKUP(TRIM(B155),ALL!$B$1:$V$9991,3,FALSE))</f>
        <v>TE</v>
      </c>
      <c r="B155" s="37" t="s">
        <v>4878</v>
      </c>
      <c r="C155" s="5" t="s">
        <v>3006</v>
      </c>
      <c r="D155" s="111">
        <f>VLOOKUP(TRIM(B155),BirthdateDraft!$A$1:$M$8977,2,FALSE)</f>
        <v>33970</v>
      </c>
      <c r="E155" s="112" t="str">
        <f>VLOOKUP(TRIM(B155),BirthdateDraft!$A$1:$M$9842,3,FALSE)</f>
        <v>16/4</v>
      </c>
      <c r="F155" s="115" t="s">
        <v>5501</v>
      </c>
      <c r="G155" s="10" t="str">
        <f>IF(ISERROR(VLOOKUP(TRIM(B155),ALL!$B$1:$V$9998,2,FALSE)),"",IF(ISERROR(VLOOKUP(TRIM(B155),ALL!$B$1:$V$9998,2,FALSE))," ",VLOOKUP(TRIM(B155),ALL!$B$1:$V$9998,2,FALSE)))</f>
        <v>LAN</v>
      </c>
      <c r="H155" s="114" t="str">
        <f>IF(ISBLANK(VLOOKUP(TRIM(B155),ALL!$B$1:$W$9995,11,FALSE)),"",IF(ISERROR(VLOOKUP(TRIM(B155),ALL!$B$1:$W$9995,11,FALSE))," ",VLOOKUP(TRIM(B155),ALL!$B$1:$W$9995,11,FALSE)))</f>
        <v>D</v>
      </c>
      <c r="I155" s="114" t="str">
        <f>VLOOKUP(TRIM(B155),Rankings!$A$1:$M$9887,9,FALSE)</f>
        <v xml:space="preserve"> 4-3-2</v>
      </c>
      <c r="J155" s="10" t="str">
        <f>IF(ISBLANK(VLOOKUP(TRIM(B155),ALL!$B$1:$W$9995,6,FALSE)),"",IF(ISERROR(VLOOKUP(TRIM(B155),ALL!$B$1:$W$9995,6,FALSE))," ", VLOOKUP(TRIM(B155),ALL!$B$1:$W$9995,6,FALSE)))</f>
        <v/>
      </c>
      <c r="K155" s="10" t="str">
        <f>IF(ISBLANK(VLOOKUP(TRIM(B155),ALL!$B$1:$W$9995,7,FALSE)),"",IF(ISERROR(VLOOKUP(TRIM(B155),ALL!$B$1:$W$9995,7,FALSE))," ",VLOOKUP(TRIM(B155),ALL!$B$1:$W$9995,7,FALSE)))</f>
        <v/>
      </c>
      <c r="L155" s="10">
        <f>IF(ISBLANK(VLOOKUP(TRIM(B155),ALL!$B$1:$W$9995,8,FALSE)),"",IF(ISERROR(VLOOKUP(TRIM(B155),ALL!$B$1:$W$9995,8,FALSE))," ",VLOOKUP(TRIM(B155),ALL!$B$1:$W$9995,8,FALSE)))</f>
        <v>4</v>
      </c>
      <c r="M155" s="10" t="str">
        <f>IF(ISBLANK(VLOOKUP(TRIM(B155),ALL!$B$1:$W$9995,9,FALSE)),"",IF(ISERROR(VLOOKUP(TRIM(B155),ALL!$B$1:$W$9995,9,FALSE))," ",VLOOKUP(TRIM(B155),ALL!$B$1:$W$9995,9,FALSE)))</f>
        <v/>
      </c>
      <c r="N155" s="10">
        <f>IF(ISBLANK(VLOOKUP(TRIM(B155),ALL!$B$1:$W$9995,10,FALSE)),"",IF(ISERROR(VLOOKUP(TRIM(B155),ALL!$B$1:$W$9995,10,FALSE))," ",VLOOKUP(TRIM(B155),ALL!$B$1:$W$9995,10,FALSE)))</f>
        <v>0</v>
      </c>
      <c r="O155"/>
      <c r="P155"/>
      <c r="Q155"/>
      <c r="R155"/>
      <c r="S155"/>
      <c r="T155"/>
      <c r="AB155"/>
      <c r="AC155"/>
    </row>
    <row r="157" spans="1:29">
      <c r="A157" s="10"/>
      <c r="B157" s="37"/>
      <c r="C157" s="5"/>
      <c r="D157" s="111"/>
      <c r="E157" s="112"/>
      <c r="F157" s="115"/>
      <c r="G157" s="10"/>
      <c r="H157" s="114"/>
      <c r="I157" s="114"/>
      <c r="J157" s="10"/>
      <c r="K157" s="10"/>
      <c r="L157" s="10"/>
      <c r="M157" s="10"/>
      <c r="N157" s="10"/>
      <c r="O157"/>
      <c r="P157"/>
      <c r="Q157"/>
      <c r="R157"/>
      <c r="S157"/>
      <c r="T157"/>
      <c r="AB157"/>
      <c r="AC157"/>
    </row>
    <row r="158" spans="1:29">
      <c r="A158" s="10" t="str">
        <f>IF(ISERROR(VLOOKUP(TRIM(B158),ALL!$B$1:$V$9991,3,FALSE)),"(unc)",VLOOKUP(TRIM(B158),ALL!$B$1:$V$9991,3,FALSE))</f>
        <v>ROT @</v>
      </c>
      <c r="B158" s="37" t="s">
        <v>7710</v>
      </c>
      <c r="C158" s="5" t="s">
        <v>3085</v>
      </c>
      <c r="D158" s="111">
        <f>VLOOKUP(TRIM(B158),BirthdateDraft!$A$1:$M$8977,2,FALSE)</f>
        <v>36245</v>
      </c>
      <c r="E158" s="112" t="str">
        <f>VLOOKUP(TRIM(B158),BirthdateDraft!$A$1:$M$9842,3,FALSE)</f>
        <v>22/4</v>
      </c>
      <c r="F158" s="115" t="s">
        <v>8090</v>
      </c>
      <c r="G158" s="10" t="str">
        <f>IF(ISERROR(VLOOKUP(TRIM(B158),ALL!$B$1:$V$9998,2,FALSE)),"",IF(ISERROR(VLOOKUP(TRIM(B158),ALL!$B$1:$V$9998,2,FALSE))," ",VLOOKUP(TRIM(B158),ALL!$B$1:$V$9998,2,FALSE)))</f>
        <v>GBN</v>
      </c>
      <c r="H158" s="114" t="str">
        <f>IF(ISBLANK(VLOOKUP(TRIM(B158),ALL!$B$1:$W$9995,4,FALSE)),"",IF(ISERROR(VLOOKUP(TRIM(B158),ALL!$B$1:$W$9995,4,FALSE))," ",VLOOKUP(TRIM(B158),ALL!$B$1:$W$9995,4,FALSE)))</f>
        <v/>
      </c>
      <c r="I158" s="114" t="str">
        <f>IF(ISBLANK(VLOOKUP(TRIM(B158),ALL!$B$1:$W$9995,5,FALSE)),"",IF(ISERROR(VLOOKUP(TRIM(B158),ALL!$B$1:$W$9995,5,FALSE))," ",VLOOKUP(TRIM(B158),ALL!$B$1:$W$9995,5,FALSE)))</f>
        <v/>
      </c>
      <c r="J158" s="10" t="str">
        <f>IF(ISBLANK(VLOOKUP(TRIM(B158),ALL!$B$1:$W$9995,6,FALSE)),"",IF(ISERROR(VLOOKUP(TRIM(B158),ALL!$B$1:$W$9995,6,FALSE))," ", VLOOKUP(TRIM(B158),ALL!$B$1:$W$9995,6,FALSE)))</f>
        <v/>
      </c>
      <c r="K158" s="10" t="str">
        <f>IF(ISBLANK(VLOOKUP(TRIM(B158),ALL!$B$1:$W$9995,7,FALSE)),"",IF(ISERROR(VLOOKUP(TRIM(B158),ALL!$B$1:$W$9995,7,FALSE))," ",VLOOKUP(TRIM(B158),ALL!$B$1:$W$9995,7,FALSE)))</f>
        <v/>
      </c>
      <c r="L158" s="10">
        <f>IF(ISBLANK(VLOOKUP(TRIM(B158),ALL!$B$1:$W$9995,8,FALSE)),"",IF(ISERROR(VLOOKUP(TRIM(B158),ALL!$B$1:$W$9995,8,FALSE))," ",VLOOKUP(TRIM(B158),ALL!$B$1:$W$9995,8,FALSE)))</f>
        <v>6</v>
      </c>
      <c r="M158" s="10" t="str">
        <f>IF(ISBLANK(VLOOKUP(TRIM(B158),ALL!$B$1:$W$9995,9,FALSE)),"",IF(ISERROR(VLOOKUP(TRIM(B158),ALL!$B$1:$W$9995,9,FALSE))," ",VLOOKUP(TRIM(B158),ALL!$B$1:$W$9995,9,FALSE)))</f>
        <v/>
      </c>
      <c r="N158" s="10">
        <f>IF(ISBLANK(VLOOKUP(TRIM(B158),ALL!$B$1:$W$9995,10,FALSE)),"",IF(ISERROR(VLOOKUP(TRIM(B158),ALL!$B$1:$W$9995,10,FALSE))," ",VLOOKUP(TRIM(B158),ALL!$B$1:$W$9995,10,FALSE)))</f>
        <v>7</v>
      </c>
      <c r="O158"/>
      <c r="P158"/>
      <c r="Q158"/>
      <c r="R158"/>
      <c r="S158"/>
      <c r="T158"/>
      <c r="AB158"/>
      <c r="AC158"/>
    </row>
    <row r="159" spans="1:29">
      <c r="A159" s="10" t="str">
        <f>IF(ISERROR(VLOOKUP(TRIM(B159),ALL!$B$1:$V$9991,3,FALSE)),"(unc)",VLOOKUP(TRIM(B159),ALL!$B$1:$V$9991,3,FALSE))</f>
        <v>OC @</v>
      </c>
      <c r="B159" s="37" t="s">
        <v>6683</v>
      </c>
      <c r="C159" s="5" t="s">
        <v>3006</v>
      </c>
      <c r="D159" s="111">
        <f>VLOOKUP(TRIM(B159),BirthdateDraft!$A$1:$M$8977,2,FALSE)</f>
        <v>35754</v>
      </c>
      <c r="E159" s="112" t="str">
        <f>VLOOKUP(TRIM(B159),BirthdateDraft!$A$1:$M$9842,3,FALSE)</f>
        <v>20/4</v>
      </c>
      <c r="F159" s="115" t="s">
        <v>6921</v>
      </c>
      <c r="G159" s="10" t="str">
        <f>IF(ISERROR(VLOOKUP(TRIM(B159),ALL!$B$1:$V$9998,2,FALSE)),"",IF(ISERROR(VLOOKUP(TRIM(B159),ALL!$B$1:$V$9998,2,FALSE))," ",VLOOKUP(TRIM(B159),ALL!$B$1:$V$9998,2,FALSE)))</f>
        <v>WAN</v>
      </c>
      <c r="H159" s="114" t="str">
        <f>IF(ISBLANK(VLOOKUP(TRIM(B159),ALL!$B$1:$W$9995,4,FALSE)),"",IF(ISERROR(VLOOKUP(TRIM(B159),ALL!$B$1:$W$9995,4,FALSE))," ",VLOOKUP(TRIM(B159),ALL!$B$1:$W$9995,4,FALSE)))</f>
        <v/>
      </c>
      <c r="I159" s="114" t="str">
        <f>IF(ISBLANK(VLOOKUP(TRIM(B159),ALL!$B$1:$W$9995,5,FALSE)),"",IF(ISERROR(VLOOKUP(TRIM(B159),ALL!$B$1:$W$9995,5,FALSE))," ",VLOOKUP(TRIM(B159),ALL!$B$1:$W$9995,5,FALSE)))</f>
        <v/>
      </c>
      <c r="J159" s="10" t="str">
        <f>IF(ISBLANK(VLOOKUP(TRIM(B159),ALL!$B$1:$W$9995,6,FALSE)),"",IF(ISERROR(VLOOKUP(TRIM(B159),ALL!$B$1:$W$9995,6,FALSE))," ", VLOOKUP(TRIM(B159),ALL!$B$1:$W$9995,6,FALSE)))</f>
        <v/>
      </c>
      <c r="K159" s="10" t="str">
        <f>IF(ISBLANK(VLOOKUP(TRIM(B159),ALL!$B$1:$W$9995,7,FALSE)),"",IF(ISERROR(VLOOKUP(TRIM(B159),ALL!$B$1:$W$9995,7,FALSE))," ",VLOOKUP(TRIM(B159),ALL!$B$1:$W$9995,7,FALSE)))</f>
        <v/>
      </c>
      <c r="L159" s="10">
        <f>IF(ISBLANK(VLOOKUP(TRIM(B159),ALL!$B$1:$W$9995,8,FALSE)),"",IF(ISERROR(VLOOKUP(TRIM(B159),ALL!$B$1:$W$9995,8,FALSE))," ",VLOOKUP(TRIM(B159),ALL!$B$1:$W$9995,8,FALSE)))</f>
        <v>5</v>
      </c>
      <c r="M159" s="10" t="str">
        <f>IF(ISBLANK(VLOOKUP(TRIM(B159),ALL!$B$1:$W$9995,9,FALSE)),"",IF(ISERROR(VLOOKUP(TRIM(B159),ALL!$B$1:$W$9995,9,FALSE))," ",VLOOKUP(TRIM(B159),ALL!$B$1:$W$9995,9,FALSE)))</f>
        <v/>
      </c>
      <c r="N159" s="10">
        <f>IF(ISBLANK(VLOOKUP(TRIM(B159),ALL!$B$1:$W$9995,10,FALSE)),"",IF(ISERROR(VLOOKUP(TRIM(B159),ALL!$B$1:$W$9995,10,FALSE))," ",VLOOKUP(TRIM(B159),ALL!$B$1:$W$9995,10,FALSE)))</f>
        <v>5</v>
      </c>
      <c r="P159"/>
      <c r="Q159"/>
      <c r="R159"/>
      <c r="S159"/>
      <c r="T159"/>
      <c r="AB159"/>
      <c r="AC159"/>
    </row>
    <row r="160" spans="1:29">
      <c r="A160" s="10" t="str">
        <f>IF(ISERROR(VLOOKUP(TRIM(B160),ALL!$B$1:$V$9991,3,FALSE)),"(unc)",VLOOKUP(TRIM(B160),ALL!$B$1:$V$9991,3,FALSE))</f>
        <v>ROT @</v>
      </c>
      <c r="B160" s="428" t="s">
        <v>7776</v>
      </c>
      <c r="C160" s="5" t="s">
        <v>3085</v>
      </c>
      <c r="D160" s="111">
        <f>VLOOKUP(TRIM(B160),BirthdateDraft!$A$1:$M$8977,2,FALSE)</f>
        <v>36788</v>
      </c>
      <c r="E160" s="112" t="str">
        <f>VLOOKUP(TRIM(B160),BirthdateDraft!$A$1:$M$9842,3,FALSE)</f>
        <v>22/1</v>
      </c>
      <c r="F160" s="115" t="s">
        <v>8062</v>
      </c>
      <c r="G160" s="10" t="str">
        <f>IF(ISERROR(VLOOKUP(TRIM(B160),ALL!$B$1:$V$9998,2,FALSE)),"",IF(ISERROR(VLOOKUP(TRIM(B160),ALL!$B$1:$V$9998,2,FALSE))," ",VLOOKUP(TRIM(B160),ALL!$B$1:$V$9998,2,FALSE)))</f>
        <v>NYN</v>
      </c>
      <c r="H160" s="114" t="str">
        <f>IF(ISBLANK(VLOOKUP(TRIM(B160),ALL!$B$1:$W$9995,4,FALSE)),"",IF(ISERROR(VLOOKUP(TRIM(B160),ALL!$B$1:$W$9995,4,FALSE))," ",VLOOKUP(TRIM(B160),ALL!$B$1:$W$9995,4,FALSE)))</f>
        <v/>
      </c>
      <c r="I160" s="114" t="str">
        <f>IF(ISBLANK(VLOOKUP(TRIM(B160),ALL!$B$1:$W$9995,5,FALSE)),"",IF(ISERROR(VLOOKUP(TRIM(B160),ALL!$B$1:$W$9995,5,FALSE))," ",VLOOKUP(TRIM(B160),ALL!$B$1:$W$9995,5,FALSE)))</f>
        <v/>
      </c>
      <c r="J160" s="10" t="str">
        <f>IF(ISBLANK(VLOOKUP(TRIM(B160),ALL!$B$1:$W$9995,6,FALSE)),"",IF(ISERROR(VLOOKUP(TRIM(B160),ALL!$B$1:$W$9995,6,FALSE))," ", VLOOKUP(TRIM(B160),ALL!$B$1:$W$9995,6,FALSE)))</f>
        <v/>
      </c>
      <c r="K160" s="10" t="str">
        <f>IF(ISBLANK(VLOOKUP(TRIM(B160),ALL!$B$1:$W$9995,7,FALSE)),"",IF(ISERROR(VLOOKUP(TRIM(B160),ALL!$B$1:$W$9995,7,FALSE))," ",VLOOKUP(TRIM(B160),ALL!$B$1:$W$9995,7,FALSE)))</f>
        <v/>
      </c>
      <c r="L160" s="10">
        <f>IF(ISBLANK(VLOOKUP(TRIM(B160),ALL!$B$1:$W$9995,8,FALSE)),"",IF(ISERROR(VLOOKUP(TRIM(B160),ALL!$B$1:$W$9995,8,FALSE))," ",VLOOKUP(TRIM(B160),ALL!$B$1:$W$9995,8,FALSE)))</f>
        <v>5</v>
      </c>
      <c r="M160" s="10" t="str">
        <f>IF(ISBLANK(VLOOKUP(TRIM(B160),ALL!$B$1:$W$9995,9,FALSE)),"",IF(ISERROR(VLOOKUP(TRIM(B160),ALL!$B$1:$W$9995,9,FALSE))," ",VLOOKUP(TRIM(B160),ALL!$B$1:$W$9995,9,FALSE)))</f>
        <v/>
      </c>
      <c r="N160" s="10">
        <f>IF(ISBLANK(VLOOKUP(TRIM(B160),ALL!$B$1:$W$9995,10,FALSE)),"",IF(ISERROR(VLOOKUP(TRIM(B160),ALL!$B$1:$W$9995,10,FALSE))," ",VLOOKUP(TRIM(B160),ALL!$B$1:$W$9995,10,FALSE)))</f>
        <v>3</v>
      </c>
      <c r="O160" s="118"/>
      <c r="P160"/>
      <c r="Q160"/>
      <c r="R160"/>
      <c r="S160"/>
      <c r="T160"/>
      <c r="AB160"/>
      <c r="AC160"/>
    </row>
    <row r="161" spans="1:29">
      <c r="A161" s="10" t="str">
        <f>IF(ISERROR(VLOOKUP(TRIM(B161),ALL!$B$1:$V$9991,3,FALSE)),"(unc)",VLOOKUP(TRIM(B161),ALL!$B$1:$V$9991,3,FALSE))</f>
        <v>ROT @ OG @</v>
      </c>
      <c r="B161" s="37" t="s">
        <v>6228</v>
      </c>
      <c r="C161" s="5" t="s">
        <v>3006</v>
      </c>
      <c r="D161" s="111">
        <f>VLOOKUP(TRIM(B161),BirthdateDraft!$A$1:$M$8977,2,FALSE)</f>
        <v>35208</v>
      </c>
      <c r="E161" s="112" t="str">
        <f>VLOOKUP(TRIM(B161),BirthdateDraft!$A$1:$M$9842,3,FALSE)</f>
        <v>19/1 (23)</v>
      </c>
      <c r="F161" s="115"/>
      <c r="G161" s="10" t="str">
        <f>IF(ISERROR(VLOOKUP(TRIM(B161),ALL!$B$1:$V$9998,2,FALSE)),"",IF(ISERROR(VLOOKUP(TRIM(B161),ALL!$B$1:$V$9998,2,FALSE))," ",VLOOKUP(TRIM(B161),ALL!$B$1:$V$9998,2,FALSE)))</f>
        <v>HOA</v>
      </c>
      <c r="H161" s="114" t="str">
        <f>IF(ISBLANK(VLOOKUP(TRIM(B161),ALL!$B$1:$W$9995,4,FALSE)),"",IF(ISERROR(VLOOKUP(TRIM(B161),ALL!$B$1:$W$9995,4,FALSE))," ",VLOOKUP(TRIM(B161),ALL!$B$1:$W$9995,4,FALSE)))</f>
        <v/>
      </c>
      <c r="I161" s="114" t="str">
        <f>IF(ISBLANK(VLOOKUP(TRIM(B161),ALL!$B$1:$W$9995,5,FALSE)),"",IF(ISERROR(VLOOKUP(TRIM(B161),ALL!$B$1:$W$9995,5,FALSE))," ",VLOOKUP(TRIM(B161),ALL!$B$1:$W$9995,5,FALSE)))</f>
        <v/>
      </c>
      <c r="J161" s="10" t="str">
        <f>IF(ISBLANK(VLOOKUP(TRIM(B161),ALL!$B$1:$W$9995,6,FALSE)),"",IF(ISERROR(VLOOKUP(TRIM(B161),ALL!$B$1:$W$9995,6,FALSE))," ", VLOOKUP(TRIM(B161),ALL!$B$1:$W$9995,6,FALSE)))</f>
        <v/>
      </c>
      <c r="K161" s="10" t="str">
        <f>IF(ISBLANK(VLOOKUP(TRIM(B161),ALL!$B$1:$W$9995,7,FALSE)),"",IF(ISERROR(VLOOKUP(TRIM(B161),ALL!$B$1:$W$9995,7,FALSE))," ",VLOOKUP(TRIM(B161),ALL!$B$1:$W$9995,7,FALSE)))</f>
        <v/>
      </c>
      <c r="L161" s="10">
        <f>IF(ISBLANK(VLOOKUP(TRIM(B161),ALL!$B$1:$W$9995,8,FALSE)),"",IF(ISERROR(VLOOKUP(TRIM(B161),ALL!$B$1:$W$9995,8,FALSE))," ",VLOOKUP(TRIM(B161),ALL!$B$1:$W$9995,8,FALSE)))</f>
        <v>4</v>
      </c>
      <c r="M161" s="10">
        <f>IF(ISBLANK(VLOOKUP(TRIM(B161),ALL!$B$1:$W$9995,9,FALSE)),"",IF(ISERROR(VLOOKUP(TRIM(B161),ALL!$B$1:$W$9995,9,FALSE))," ",VLOOKUP(TRIM(B161),ALL!$B$1:$W$9995,9,FALSE)))</f>
        <v>0</v>
      </c>
      <c r="N161" s="10">
        <f>IF(ISBLANK(VLOOKUP(TRIM(B161),ALL!$B$1:$W$9995,10,FALSE)),"",IF(ISERROR(VLOOKUP(TRIM(B161),ALL!$B$1:$W$9995,10,FALSE))," ",VLOOKUP(TRIM(B161),ALL!$B$1:$W$9995,10,FALSE)))</f>
        <v>5</v>
      </c>
      <c r="O161"/>
      <c r="P161"/>
      <c r="Q161"/>
      <c r="R161"/>
      <c r="S161"/>
      <c r="T161"/>
      <c r="AB161"/>
      <c r="AC161"/>
    </row>
    <row r="162" spans="1:29">
      <c r="A162" s="10" t="str">
        <f>IF(ISERROR(VLOOKUP(TRIM(B162),ALL!$B$1:$V$9991,3,FALSE)),"(unc)",VLOOKUP(TRIM(B162),ALL!$B$1:$V$9991,3,FALSE))</f>
        <v>LG @</v>
      </c>
      <c r="B162" s="37" t="s">
        <v>7164</v>
      </c>
      <c r="C162" s="5" t="s">
        <v>3006</v>
      </c>
      <c r="D162" s="111">
        <f>VLOOKUP(TRIM(B162),BirthdateDraft!$A$1:$M$8977,2,FALSE)</f>
        <v>36039</v>
      </c>
      <c r="E162" s="112" t="str">
        <f>VLOOKUP(TRIM(B162),BirthdateDraft!$A$1:$M$9842,3,FALSE)</f>
        <v>21/2</v>
      </c>
      <c r="F162" s="115" t="s">
        <v>7506</v>
      </c>
      <c r="G162" s="10" t="str">
        <f>IF(ISERROR(VLOOKUP(TRIM(B162),ALL!$B$1:$V$9998,2,FALSE)),"",IF(ISERROR(VLOOKUP(TRIM(B162),ALL!$B$1:$V$9998,2,FALSE))," ",VLOOKUP(TRIM(B162),ALL!$B$1:$V$9998,2,FALSE)))</f>
        <v>PHN</v>
      </c>
      <c r="H162" s="114" t="str">
        <f>IF(ISBLANK(VLOOKUP(TRIM(B162),ALL!$B$1:$W$9995,4,FALSE)),"",IF(ISERROR(VLOOKUP(TRIM(B162),ALL!$B$1:$W$9995,4,FALSE))," ",VLOOKUP(TRIM(B162),ALL!$B$1:$W$9995,4,FALSE)))</f>
        <v/>
      </c>
      <c r="I162" s="114" t="str">
        <f>IF(ISBLANK(VLOOKUP(TRIM(B162),ALL!$B$1:$W$9995,5,FALSE)),"",IF(ISERROR(VLOOKUP(TRIM(B162),ALL!$B$1:$W$9995,5,FALSE))," ",VLOOKUP(TRIM(B162),ALL!$B$1:$W$9995,5,FALSE)))</f>
        <v/>
      </c>
      <c r="J162" s="10" t="str">
        <f>IF(ISBLANK(VLOOKUP(TRIM(B162),ALL!$B$1:$W$9995,6,FALSE)),"",IF(ISERROR(VLOOKUP(TRIM(B162),ALL!$B$1:$W$9995,6,FALSE))," ", VLOOKUP(TRIM(B162),ALL!$B$1:$W$9995,6,FALSE)))</f>
        <v/>
      </c>
      <c r="K162" s="10" t="str">
        <f>IF(ISBLANK(VLOOKUP(TRIM(B162),ALL!$B$1:$W$9995,7,FALSE)),"",IF(ISERROR(VLOOKUP(TRIM(B162),ALL!$B$1:$W$9995,7,FALSE))," ",VLOOKUP(TRIM(B162),ALL!$B$1:$W$9995,7,FALSE)))</f>
        <v/>
      </c>
      <c r="L162" s="10">
        <f>IF(ISBLANK(VLOOKUP(TRIM(B162),ALL!$B$1:$W$9995,8,FALSE)),"",IF(ISERROR(VLOOKUP(TRIM(B162),ALL!$B$1:$W$9995,8,FALSE))," ",VLOOKUP(TRIM(B162),ALL!$B$1:$W$9995,8,FALSE)))</f>
        <v>6</v>
      </c>
      <c r="M162" s="10" t="str">
        <f>IF(ISBLANK(VLOOKUP(TRIM(B162),ALL!$B$1:$W$9995,9,FALSE)),"",IF(ISERROR(VLOOKUP(TRIM(B162),ALL!$B$1:$W$9995,9,FALSE))," ",VLOOKUP(TRIM(B162),ALL!$B$1:$W$9995,9,FALSE)))</f>
        <v/>
      </c>
      <c r="N162" s="10">
        <f>IF(ISBLANK(VLOOKUP(TRIM(B162),ALL!$B$1:$W$9995,10,FALSE)),"",IF(ISERROR(VLOOKUP(TRIM(B162),ALL!$B$1:$W$9995,10,FALSE))," ",VLOOKUP(TRIM(B162),ALL!$B$1:$W$9995,10,FALSE)))</f>
        <v>4</v>
      </c>
      <c r="O162"/>
      <c r="P162"/>
      <c r="Q162"/>
      <c r="R162"/>
      <c r="S162"/>
      <c r="T162"/>
      <c r="AB162"/>
      <c r="AC162"/>
    </row>
    <row r="163" spans="1:29">
      <c r="A163" s="10" t="str">
        <f>IF(ISERROR(VLOOKUP(TRIM(B163),ALL!$B$1:$V$9991,3,FALSE)),"(unc)",VLOOKUP(TRIM(B163),ALL!$B$1:$V$9991,3,FALSE))</f>
        <v>OC @ OT @ TE</v>
      </c>
      <c r="B163" s="37" t="s">
        <v>7125</v>
      </c>
      <c r="C163" s="5" t="s">
        <v>3006</v>
      </c>
      <c r="D163" s="111">
        <f>VLOOKUP(TRIM(B163),BirthdateDraft!$A$1:$M$8977,2,FALSE)</f>
        <v>35309</v>
      </c>
      <c r="E163" s="112" t="str">
        <f>VLOOKUP(TRIM(B163),BirthdateDraft!$A$1:$M$9842,3,FALSE)</f>
        <v>21/3</v>
      </c>
      <c r="F163" s="115" t="s">
        <v>7509</v>
      </c>
      <c r="G163" s="10" t="str">
        <f>IF(ISERROR(VLOOKUP(TRIM(B163),ALL!$B$1:$V$9998,2,FALSE)),"",IF(ISERROR(VLOOKUP(TRIM(B163),ALL!$B$1:$V$9998,2,FALSE))," ",VLOOKUP(TRIM(B163),ALL!$B$1:$V$9998,2,FALSE)))</f>
        <v>CAN</v>
      </c>
      <c r="H163" s="114" t="str">
        <f>IF(ISBLANK(VLOOKUP(TRIM(B163),ALL!$B$1:$W$9995,4,FALSE)),"",IF(ISERROR(VLOOKUP(TRIM(B163),ALL!$B$1:$W$9995,4,FALSE))," ",VLOOKUP(TRIM(B163),ALL!$B$1:$W$9995,4,FALSE)))</f>
        <v/>
      </c>
      <c r="I163" s="114" t="str">
        <f>IF(ISBLANK(VLOOKUP(TRIM(B163),ALL!$B$1:$W$9995,5,FALSE)),"",IF(ISERROR(VLOOKUP(TRIM(B163),ALL!$B$1:$W$9995,5,FALSE))," ",VLOOKUP(TRIM(B163),ALL!$B$1:$W$9995,5,FALSE)))</f>
        <v/>
      </c>
      <c r="J163" s="10" t="str">
        <f>IF(ISBLANK(VLOOKUP(TRIM(B163),ALL!$B$1:$W$9995,6,FALSE)),"",IF(ISERROR(VLOOKUP(TRIM(B163),ALL!$B$1:$W$9995,6,FALSE))," ", VLOOKUP(TRIM(B163),ALL!$B$1:$W$9995,6,FALSE)))</f>
        <v/>
      </c>
      <c r="K163" s="10" t="str">
        <f>IF(ISBLANK(VLOOKUP(TRIM(B163),ALL!$B$1:$W$9995,7,FALSE)),"",IF(ISERROR(VLOOKUP(TRIM(B163),ALL!$B$1:$W$9995,7,FALSE))," ",VLOOKUP(TRIM(B163),ALL!$B$1:$W$9995,7,FALSE)))</f>
        <v/>
      </c>
      <c r="L163" s="10">
        <f>IF(ISBLANK(VLOOKUP(TRIM(B163),ALL!$B$1:$W$9995,8,FALSE)),"",IF(ISERROR(VLOOKUP(TRIM(B163),ALL!$B$1:$W$9995,8,FALSE))," ",VLOOKUP(TRIM(B163),ALL!$B$1:$W$9995,8,FALSE)))</f>
        <v>4</v>
      </c>
      <c r="M163" s="10" t="str">
        <f>IF(ISBLANK(VLOOKUP(TRIM(B163),ALL!$B$1:$W$9995,9,FALSE)),"",IF(ISERROR(VLOOKUP(TRIM(B163),ALL!$B$1:$W$9995,9,FALSE))," ",VLOOKUP(TRIM(B163),ALL!$B$1:$W$9995,9,FALSE)))</f>
        <v/>
      </c>
      <c r="N163" s="10">
        <f>IF(ISBLANK(VLOOKUP(TRIM(B163),ALL!$B$1:$W$9995,10,FALSE)),"",IF(ISERROR(VLOOKUP(TRIM(B163),ALL!$B$1:$W$9995,10,FALSE))," ",VLOOKUP(TRIM(B163),ALL!$B$1:$W$9995,10,FALSE)))</f>
        <v>3</v>
      </c>
      <c r="O163"/>
      <c r="P163"/>
      <c r="Q163"/>
      <c r="R163"/>
      <c r="S163"/>
      <c r="T163"/>
      <c r="AB163"/>
      <c r="AC163"/>
    </row>
    <row r="164" spans="1:29">
      <c r="A164" s="10" t="str">
        <f>IF(ISERROR(VLOOKUP(TRIM(B164),ALL!$B$1:$V$9991,3,FALSE)),"(unc)",VLOOKUP(TRIM(B164),ALL!$B$1:$V$9991,3,FALSE))</f>
        <v>OT @ TE</v>
      </c>
      <c r="B164" s="37" t="s">
        <v>6706</v>
      </c>
      <c r="C164" s="5" t="s">
        <v>3006</v>
      </c>
      <c r="D164" s="111">
        <f>VLOOKUP(TRIM(B164),BirthdateDraft!$A$1:$M$9796,2,FALSE)</f>
        <v>35592</v>
      </c>
      <c r="E164" s="112" t="str">
        <f>VLOOKUP(TRIM(B164),BirthdateDraft!$A$1:$M$9796,3,FALSE)</f>
        <v>20/3</v>
      </c>
      <c r="F164" s="115"/>
      <c r="G164" s="10" t="str">
        <f>IF(ISERROR(VLOOKUP(TRIM(B164),ALL!$B$1:$V$9998,2,FALSE)),"",IF(ISERROR(VLOOKUP(TRIM(B164),ALL!$B$1:$V$9998,2,FALSE))," ",VLOOKUP(TRIM(B164),ALL!$B$1:$V$9998,2,FALSE)))</f>
        <v>DNA</v>
      </c>
      <c r="H164" s="114" t="str">
        <f>IF(ISBLANK(VLOOKUP(TRIM(B164),ALL!$B$1:$W$9995,4,FALSE)),"",IF(ISERROR(VLOOKUP(TRIM(B164),ALL!$B$1:$W$9995,4,FALSE))," ",VLOOKUP(TRIM(B164),ALL!$B$1:$W$9995,4,FALSE)))</f>
        <v/>
      </c>
      <c r="I164" s="114" t="str">
        <f>IF(ISBLANK(VLOOKUP(TRIM(B164),ALL!$B$1:$W$9995,5,FALSE)),"",IF(ISERROR(VLOOKUP(TRIM(B164),ALL!$B$1:$W$9995,5,FALSE))," ",VLOOKUP(TRIM(B164),ALL!$B$1:$W$9995,5,FALSE)))</f>
        <v/>
      </c>
      <c r="J164" s="10" t="str">
        <f>IF(ISBLANK(VLOOKUP(TRIM(B164),ALL!$B$1:$W$9995,6,FALSE)),"",IF(ISERROR(VLOOKUP(TRIM(B164),ALL!$B$1:$W$9995,6,FALSE))," ", VLOOKUP(TRIM(B164),ALL!$B$1:$W$9995,6,FALSE)))</f>
        <v/>
      </c>
      <c r="K164" s="10" t="str">
        <f>IF(ISBLANK(VLOOKUP(TRIM(B164),ALL!$B$1:$W$9995,7,FALSE)),"",IF(ISERROR(VLOOKUP(TRIM(B164),ALL!$B$1:$W$9995,7,FALSE))," ",VLOOKUP(TRIM(B164),ALL!$B$1:$W$9995,7,FALSE)))</f>
        <v/>
      </c>
      <c r="L164" s="10">
        <f>IF(ISBLANK(VLOOKUP(TRIM(B164),ALL!$B$1:$W$9995,8,FALSE)),"",IF(ISERROR(VLOOKUP(TRIM(B164),ALL!$B$1:$W$9995,8,FALSE))," ",VLOOKUP(TRIM(B164),ALL!$B$1:$W$9995,8,FALSE)))</f>
        <v>4</v>
      </c>
      <c r="M164" s="10" t="str">
        <f>IF(ISBLANK(VLOOKUP(TRIM(B164),ALL!$B$1:$W$9995,9,FALSE)),"",IF(ISERROR(VLOOKUP(TRIM(B164),ALL!$B$1:$W$9995,9,FALSE))," ",VLOOKUP(TRIM(B164),ALL!$B$1:$W$9995,9,FALSE)))</f>
        <v/>
      </c>
      <c r="N164" s="10">
        <f>IF(ISBLANK(VLOOKUP(TRIM(B164),ALL!$B$1:$W$9995,10,FALSE)),"",IF(ISERROR(VLOOKUP(TRIM(B164),ALL!$B$1:$W$9995,10,FALSE))," ",VLOOKUP(TRIM(B164),ALL!$B$1:$W$9995,10,FALSE)))</f>
        <v>3</v>
      </c>
      <c r="O164"/>
      <c r="P164"/>
      <c r="Q164"/>
      <c r="R164"/>
      <c r="S164"/>
      <c r="T164"/>
      <c r="AB164"/>
      <c r="AC164"/>
    </row>
    <row r="165" spans="1:29">
      <c r="A165" s="10" t="str">
        <f>IF(ISERROR(VLOOKUP(TRIM(B165),ALL!$B$1:$V$9991,3,FALSE)),"(unc)",VLOOKUP(TRIM(B165),ALL!$B$1:$V$9991,3,FALSE))</f>
        <v>RG @</v>
      </c>
      <c r="B165" s="37" t="s">
        <v>4407</v>
      </c>
      <c r="C165" s="5" t="s">
        <v>3085</v>
      </c>
      <c r="D165" s="111">
        <f>VLOOKUP(TRIM(B165),BirthdateDraft!$A$1:$M$8977,2,FALSE)</f>
        <v>34209</v>
      </c>
      <c r="E165" s="112" t="str">
        <f>VLOOKUP(TRIM(B165),BirthdateDraft!$A$1:$M$9842,3,FALSE)</f>
        <v>15/4</v>
      </c>
      <c r="F165" s="115"/>
      <c r="G165" s="10" t="str">
        <f>IF(ISERROR(VLOOKUP(TRIM(B165),ALL!$B$1:$V$9998,2,FALSE)),"",IF(ISERROR(VLOOKUP(TRIM(B165),ALL!$B$1:$V$9998,2,FALSE))," ",VLOOKUP(TRIM(B165),ALL!$B$1:$V$9998,2,FALSE)))</f>
        <v>HOA</v>
      </c>
      <c r="H165" s="114" t="str">
        <f>IF(ISBLANK(VLOOKUP(TRIM(B165),ALL!$B$1:$W$9995,4,FALSE)),"",IF(ISERROR(VLOOKUP(TRIM(B165),ALL!$B$1:$W$9995,4,FALSE))," ",VLOOKUP(TRIM(B165),ALL!$B$1:$W$9995,4,FALSE)))</f>
        <v/>
      </c>
      <c r="I165" s="114" t="str">
        <f>IF(ISBLANK(VLOOKUP(TRIM(B165),ALL!$B$1:$W$9995,5,FALSE)),"",IF(ISERROR(VLOOKUP(TRIM(B165),ALL!$B$1:$W$9995,5,FALSE))," ",VLOOKUP(TRIM(B165),ALL!$B$1:$W$9995,5,FALSE)))</f>
        <v/>
      </c>
      <c r="J165" s="10" t="str">
        <f>IF(ISBLANK(VLOOKUP(TRIM(B165),ALL!$B$1:$W$9995,6,FALSE)),"",IF(ISERROR(VLOOKUP(TRIM(B165),ALL!$B$1:$W$9995,6,FALSE))," ", VLOOKUP(TRIM(B165),ALL!$B$1:$W$9995,6,FALSE)))</f>
        <v/>
      </c>
      <c r="K165" s="10" t="str">
        <f>IF(ISBLANK(VLOOKUP(TRIM(B165),ALL!$B$1:$W$9995,7,FALSE)),"",IF(ISERROR(VLOOKUP(TRIM(B165),ALL!$B$1:$W$9995,7,FALSE))," ",VLOOKUP(TRIM(B165),ALL!$B$1:$W$9995,7,FALSE)))</f>
        <v/>
      </c>
      <c r="L165" s="10">
        <f>IF(ISBLANK(VLOOKUP(TRIM(B165),ALL!$B$1:$W$9995,8,FALSE)),"",IF(ISERROR(VLOOKUP(TRIM(B165),ALL!$B$1:$W$9995,8,FALSE))," ",VLOOKUP(TRIM(B165),ALL!$B$1:$W$9995,8,FALSE)))</f>
        <v>4</v>
      </c>
      <c r="M165" s="10" t="str">
        <f>IF(ISBLANK(VLOOKUP(TRIM(B165),ALL!$B$1:$W$9995,9,FALSE)),"",IF(ISERROR(VLOOKUP(TRIM(B165),ALL!$B$1:$W$9995,9,FALSE))," ",VLOOKUP(TRIM(B165),ALL!$B$1:$W$9995,9,FALSE)))</f>
        <v/>
      </c>
      <c r="N165" s="10">
        <f>IF(ISBLANK(VLOOKUP(TRIM(B165),ALL!$B$1:$W$9995,10,FALSE)),"",IF(ISERROR(VLOOKUP(TRIM(B165),ALL!$B$1:$W$9995,10,FALSE))," ",VLOOKUP(TRIM(B165),ALL!$B$1:$W$9995,10,FALSE)))</f>
        <v>2</v>
      </c>
      <c r="O165"/>
      <c r="P165"/>
      <c r="Q165"/>
      <c r="R165"/>
      <c r="S165"/>
      <c r="T165"/>
      <c r="AB165"/>
      <c r="AC165"/>
    </row>
    <row r="166" spans="1:29">
      <c r="A166" s="10" t="str">
        <f>IF(ISERROR(VLOOKUP(TRIM(B166),ALL!$B$1:$V$9991,3,FALSE)),"(unc)",VLOOKUP(TRIM(B166),ALL!$B$1:$V$9991,3,FALSE))</f>
        <v>OC @ OG @</v>
      </c>
      <c r="B166" s="37" t="s">
        <v>8397</v>
      </c>
      <c r="C166" s="5" t="s">
        <v>3085</v>
      </c>
      <c r="D166" s="111">
        <f>VLOOKUP(TRIM(B166),BirthdateDraft!$A$1:$M$8977,2,FALSE)</f>
        <v>36404</v>
      </c>
      <c r="E166" s="112" t="str">
        <f>VLOOKUP(TRIM(B166),BirthdateDraft!$A$1:$M$9842,3,FALSE)</f>
        <v>23/6</v>
      </c>
      <c r="F166" s="115" t="s">
        <v>8716</v>
      </c>
      <c r="G166" s="10" t="str">
        <f>IF(ISERROR(VLOOKUP(TRIM(B166),ALL!$B$1:$V$9998,2,FALSE)),"",IF(ISERROR(VLOOKUP(TRIM(B166),ALL!$B$1:$V$9998,2,FALSE))," ",VLOOKUP(TRIM(B166),ALL!$B$1:$V$9998,2,FALSE)))</f>
        <v>HOA</v>
      </c>
      <c r="H166" s="114" t="str">
        <f>IF(ISBLANK(VLOOKUP(TRIM(B166),ALL!$B$1:$W$9995,4,FALSE)),"",IF(ISERROR(VLOOKUP(TRIM(B166),ALL!$B$1:$W$9995,4,FALSE))," ",VLOOKUP(TRIM(B166),ALL!$B$1:$W$9995,4,FALSE)))</f>
        <v/>
      </c>
      <c r="I166" s="114" t="str">
        <f>IF(ISBLANK(VLOOKUP(TRIM(B166),ALL!$B$1:$W$9995,5,FALSE)),"",IF(ISERROR(VLOOKUP(TRIM(B166),ALL!$B$1:$W$9995,5,FALSE))," ",VLOOKUP(TRIM(B166),ALL!$B$1:$W$9995,5,FALSE)))</f>
        <v/>
      </c>
      <c r="J166" s="10" t="str">
        <f>IF(ISBLANK(VLOOKUP(TRIM(B166),ALL!$B$1:$W$9995,6,FALSE)),"",IF(ISERROR(VLOOKUP(TRIM(B166),ALL!$B$1:$W$9995,6,FALSE))," ", VLOOKUP(TRIM(B166),ALL!$B$1:$W$9995,6,FALSE)))</f>
        <v/>
      </c>
      <c r="K166" s="10" t="str">
        <f>IF(ISBLANK(VLOOKUP(TRIM(B166),ALL!$B$1:$W$9995,7,FALSE)),"",IF(ISERROR(VLOOKUP(TRIM(B166),ALL!$B$1:$W$9995,7,FALSE))," ",VLOOKUP(TRIM(B166),ALL!$B$1:$W$9995,7,FALSE)))</f>
        <v/>
      </c>
      <c r="L166" s="10">
        <f>IF(ISBLANK(VLOOKUP(TRIM(B166),ALL!$B$1:$W$9995,8,FALSE)),"",IF(ISERROR(VLOOKUP(TRIM(B166),ALL!$B$1:$W$9995,8,FALSE))," ",VLOOKUP(TRIM(B166),ALL!$B$1:$W$9995,8,FALSE)))</f>
        <v>4</v>
      </c>
      <c r="M166" s="10">
        <f>IF(ISBLANK(VLOOKUP(TRIM(B166),ALL!$B$1:$W$9995,9,FALSE)),"",IF(ISERROR(VLOOKUP(TRIM(B166),ALL!$B$1:$W$9995,9,FALSE))," ",VLOOKUP(TRIM(B166),ALL!$B$1:$W$9995,9,FALSE)))</f>
        <v>0</v>
      </c>
      <c r="N166" s="10">
        <f>IF(ISBLANK(VLOOKUP(TRIM(B166),ALL!$B$1:$W$9995,10,FALSE)),"",IF(ISERROR(VLOOKUP(TRIM(B166),ALL!$B$1:$W$9995,10,FALSE))," ",VLOOKUP(TRIM(B166),ALL!$B$1:$W$9995,10,FALSE)))</f>
        <v>0</v>
      </c>
      <c r="O166"/>
      <c r="P166"/>
      <c r="Q166"/>
      <c r="R166"/>
      <c r="S166"/>
      <c r="T166"/>
      <c r="AB166"/>
      <c r="AC166"/>
    </row>
    <row r="168" spans="1:29">
      <c r="A168" s="10" t="str">
        <f>IF(ISERROR(VLOOKUP(TRIM(B168),ALL!$B$1:$V$9991,3,FALSE)),"(unc)",VLOOKUP(TRIM(B168),ALL!$B$1:$V$9991,3,FALSE))</f>
        <v>RE $</v>
      </c>
      <c r="B168" s="37" t="s">
        <v>6185</v>
      </c>
      <c r="C168" s="5" t="s">
        <v>3006</v>
      </c>
      <c r="D168" s="111">
        <f>VLOOKUP(TRIM(B168),BirthdateDraft!$A$1:$M$9796,2,FALSE)</f>
        <v>35726</v>
      </c>
      <c r="E168" s="112" t="str">
        <f>VLOOKUP(TRIM(B168),BirthdateDraft!$A$1:$M$9796,3,FALSE)</f>
        <v>19/1 (2)</v>
      </c>
      <c r="F168" s="115" t="s">
        <v>6955</v>
      </c>
      <c r="G168" s="10" t="str">
        <f>IF(ISERROR(VLOOKUP(TRIM(B168),ALL!$B$1:$V$9998,2,FALSE)),"",IF(ISERROR(VLOOKUP(TRIM(B168),ALL!$B$1:$V$9998,2,FALSE))," ",VLOOKUP(TRIM(B168),ALL!$B$1:$V$9998,2,FALSE)))</f>
        <v>SFN</v>
      </c>
      <c r="H168" s="114" t="str">
        <f>IF(ISBLANK(VLOOKUP(TRIM(B168),ALL!$B$1:$W$9995,4,FALSE)),"",IF(ISERROR(VLOOKUP(TRIM(B168),ALL!$B$1:$W$9995,4,FALSE))," ",VLOOKUP(TRIM(B168),ALL!$B$1:$W$9995,4,FALSE)))</f>
        <v>6</v>
      </c>
      <c r="I168" s="114" t="str">
        <f>IF(ISBLANK(VLOOKUP(TRIM(B168),ALL!$B$1:$W$9995,5,FALSE)),"",IF(ISERROR(VLOOKUP(TRIM(B168),ALL!$B$1:$W$9995,5,FALSE))," ",VLOOKUP(TRIM(B168),ALL!$B$1:$W$9995,5,FALSE)))</f>
        <v/>
      </c>
      <c r="J168" s="10">
        <f>IF(ISBLANK(VLOOKUP(TRIM(B168),ALL!$B$1:$W$9995,6,FALSE)),"",IF(ISERROR(VLOOKUP(TRIM(B168),ALL!$B$1:$W$9995,6,FALSE))," ", VLOOKUP(TRIM(B168),ALL!$B$1:$W$9995,6,FALSE)))</f>
        <v>12</v>
      </c>
      <c r="K168" s="10"/>
      <c r="L168" s="10"/>
      <c r="M168" s="10"/>
      <c r="N168" s="10"/>
      <c r="O168"/>
      <c r="P168"/>
      <c r="Q168"/>
      <c r="R168"/>
      <c r="S168"/>
      <c r="T168"/>
      <c r="AB168"/>
      <c r="AC168"/>
    </row>
    <row r="169" spans="1:29">
      <c r="A169" s="10" t="str">
        <f>IF(ISERROR(VLOOKUP(TRIM(B169),ALL!$B$1:$V$9991,3,FALSE)),"(unc)",VLOOKUP(TRIM(B169),ALL!$B$1:$V$9991,3,FALSE))</f>
        <v>RDT $</v>
      </c>
      <c r="B169" s="37" t="s">
        <v>6061</v>
      </c>
      <c r="C169" s="5" t="s">
        <v>3085</v>
      </c>
      <c r="D169" s="111">
        <f>VLOOKUP(TRIM(B169),BirthdateDraft!$A$1:$M$8977,2,FALSE)</f>
        <v>35776</v>
      </c>
      <c r="E169" s="112" t="str">
        <f>VLOOKUP(TRIM(B169),BirthdateDraft!$A$1:$M$9842,3,FALSE)</f>
        <v>19/1 (9)</v>
      </c>
      <c r="F169" s="115"/>
      <c r="G169" s="10" t="str">
        <f>IF(ISERROR(VLOOKUP(TRIM(B169),ALL!$B$1:$V$9998,2,FALSE)),"",IF(ISERROR(VLOOKUP(TRIM(B169),ALL!$B$1:$V$9998,2,FALSE))," ",VLOOKUP(TRIM(B169),ALL!$B$1:$V$9998,2,FALSE)))</f>
        <v>BFA</v>
      </c>
      <c r="H169" s="114" t="str">
        <f>IF(ISBLANK(VLOOKUP(TRIM(B169),ALL!$B$1:$W$9995,4,FALSE)),"",IF(ISERROR(VLOOKUP(TRIM(B169),ALL!$B$1:$W$9995,4,FALSE))," ",VLOOKUP(TRIM(B169),ALL!$B$1:$W$9995,4,FALSE)))</f>
        <v>4</v>
      </c>
      <c r="I169" s="114" t="str">
        <f>IF(ISBLANK(VLOOKUP(TRIM(B169),ALL!$B$1:$W$9995,5,FALSE)),"",IF(ISERROR(VLOOKUP(TRIM(B169),ALL!$B$1:$W$9995,5,FALSE))," ",VLOOKUP(TRIM(B169),ALL!$B$1:$W$9995,5,FALSE)))</f>
        <v/>
      </c>
      <c r="J169" s="10">
        <f>IF(ISBLANK(VLOOKUP(TRIM(B169),ALL!$B$1:$W$9995,6,FALSE)),"",IF(ISERROR(VLOOKUP(TRIM(B169),ALL!$B$1:$W$9995,6,FALSE))," ", VLOOKUP(TRIM(B169),ALL!$B$1:$W$9995,6,FALSE)))</f>
        <v>5</v>
      </c>
      <c r="K169" s="10" t="str">
        <f>IF(ISBLANK(VLOOKUP(TRIM(B169),ALL!$B$1:$W$9995,7,FALSE)),"",IF(ISERROR(VLOOKUP(TRIM(B169),ALL!$B$1:$W$9995,7,FALSE))," ",VLOOKUP(TRIM(B169),ALL!$B$1:$W$9995,7,FALSE)))</f>
        <v/>
      </c>
      <c r="L169" s="10" t="str">
        <f>IF(ISBLANK(VLOOKUP(TRIM(B169),ALL!$B$1:$W$9995,8,FALSE)),"",IF(ISERROR(VLOOKUP(TRIM(B169),ALL!$B$1:$W$9995,8,FALSE))," ",VLOOKUP(TRIM(B169),ALL!$B$1:$W$9995,8,FALSE)))</f>
        <v/>
      </c>
      <c r="M169" s="10" t="str">
        <f>IF(ISBLANK(VLOOKUP(TRIM(B169),ALL!$B$1:$W$9995,9,FALSE)),"",IF(ISERROR(VLOOKUP(TRIM(B169),ALL!$B$1:$W$9995,9,FALSE))," ",VLOOKUP(TRIM(B169),ALL!$B$1:$W$9995,9,FALSE)))</f>
        <v/>
      </c>
      <c r="N169" s="10" t="str">
        <f>IF(ISBLANK(VLOOKUP(TRIM(B169),ALL!$B$1:$W$9995,10,FALSE)),"",IF(ISERROR(VLOOKUP(TRIM(B169),ALL!$B$1:$W$9995,10,FALSE))," ",VLOOKUP(TRIM(B169),ALL!$B$1:$W$9995,10,FALSE)))</f>
        <v/>
      </c>
      <c r="O169"/>
      <c r="P169"/>
      <c r="Q169"/>
      <c r="R169"/>
      <c r="S169"/>
      <c r="T169"/>
      <c r="AB169"/>
      <c r="AC169"/>
    </row>
    <row r="170" spans="1:29">
      <c r="A170" s="10" t="str">
        <f>IF(ISERROR(VLOOKUP(TRIM(B170),ALL!$B$1:$V$9991,3,FALSE)),"(unc)",VLOOKUP(TRIM(B170),ALL!$B$1:$V$9991,3,FALSE))</f>
        <v>DT $</v>
      </c>
      <c r="B170" s="37" t="s">
        <v>4753</v>
      </c>
      <c r="C170" s="5" t="s">
        <v>3085</v>
      </c>
      <c r="D170" s="111">
        <f>VLOOKUP(TRIM(B170),BirthdateDraft!$A$1:$M$8977,2,FALSE)</f>
        <v>33914</v>
      </c>
      <c r="E170" s="112" t="str">
        <f>VLOOKUP(TRIM(B170),BirthdateDraft!$A$1:$M$9842,3,FALSE)</f>
        <v>16/FA</v>
      </c>
      <c r="F170" s="115" t="s">
        <v>8638</v>
      </c>
      <c r="G170" s="10" t="str">
        <f>IF(ISERROR(VLOOKUP(TRIM(B170),ALL!$B$1:$V$9998,2,FALSE)),"",IF(ISERROR(VLOOKUP(TRIM(B170),ALL!$B$1:$V$9998,2,FALSE))," ",VLOOKUP(TRIM(B170),ALL!$B$1:$V$9998,2,FALSE)))</f>
        <v>BAA</v>
      </c>
      <c r="H170" s="114" t="str">
        <f>IF(ISBLANK(VLOOKUP(TRIM(B170),ALL!$B$1:$W$9995,4,FALSE)),"",IF(ISERROR(VLOOKUP(TRIM(B170),ALL!$B$1:$W$9995,4,FALSE))," ",VLOOKUP(TRIM(B170),ALL!$B$1:$W$9995,4,FALSE)))</f>
        <v>4</v>
      </c>
      <c r="I170" s="114" t="str">
        <f>IF(ISBLANK(VLOOKUP(TRIM(B170),ALL!$B$1:$W$9995,5,FALSE)),"",IF(ISERROR(VLOOKUP(TRIM(B170),ALL!$B$1:$W$9995,5,FALSE))," ",VLOOKUP(TRIM(B170),ALL!$B$1:$W$9995,5,FALSE)))</f>
        <v/>
      </c>
      <c r="J170" s="10">
        <f>IF(ISBLANK(VLOOKUP(TRIM(B170),ALL!$B$1:$W$9995,6,FALSE)),"",IF(ISERROR(VLOOKUP(TRIM(B170),ALL!$B$1:$W$9995,6,FALSE))," ", VLOOKUP(TRIM(B170),ALL!$B$1:$W$9995,6,FALSE)))</f>
        <v>3</v>
      </c>
      <c r="K170" s="10"/>
      <c r="L170" s="10"/>
      <c r="M170" s="10"/>
      <c r="N170" s="10"/>
      <c r="O170"/>
      <c r="P170"/>
      <c r="Q170"/>
      <c r="R170"/>
      <c r="S170"/>
      <c r="T170"/>
      <c r="AB170"/>
      <c r="AC170"/>
    </row>
    <row r="171" spans="1:29">
      <c r="A171" s="10" t="str">
        <f>IF(ISERROR(VLOOKUP(TRIM(B171),ALL!$B$1:$V$9991,3,FALSE)),"(unc)",VLOOKUP(TRIM(B171),ALL!$B$1:$V$9991,3,FALSE))</f>
        <v>LE $</v>
      </c>
      <c r="B171" s="124" t="s">
        <v>8357</v>
      </c>
      <c r="C171" s="5" t="s">
        <v>3006</v>
      </c>
      <c r="D171" s="111">
        <f>VLOOKUP(TRIM(B171),BirthdateDraft!$A$1:$M$9796,2,FALSE)</f>
        <v>36315</v>
      </c>
      <c r="E171" s="112" t="str">
        <f>VLOOKUP(TRIM(B171),BirthdateDraft!$A$1:$M$9796,3,FALSE)</f>
        <v>23/1</v>
      </c>
      <c r="F171" s="115">
        <v>24.4</v>
      </c>
      <c r="G171" s="10" t="str">
        <f>IF(ISERROR(VLOOKUP(TRIM(B171),ALL!$B$1:$V$9998,2,FALSE)),"",IF(ISERROR(VLOOKUP(TRIM(B171),ALL!$B$1:$V$9998,2,FALSE))," ",VLOOKUP(TRIM(B171),ALL!$B$1:$V$9998,2,FALSE)))</f>
        <v>NYA</v>
      </c>
      <c r="H171" s="114" t="str">
        <f>IF(ISBLANK(VLOOKUP(TRIM(B171),ALL!$B$1:$W$9995,4,FALSE)),"",IF(ISERROR(VLOOKUP(TRIM(B171),ALL!$B$1:$W$9995,4,FALSE))," ",VLOOKUP(TRIM(B171),ALL!$B$1:$W$9995,4,FALSE)))</f>
        <v>0</v>
      </c>
      <c r="I171" s="114" t="str">
        <f>IF(ISBLANK(VLOOKUP(TRIM(B171),ALL!$B$1:$W$9995,5,FALSE)),"",IF(ISERROR(VLOOKUP(TRIM(B171),ALL!$B$1:$W$9995,5,FALSE))," ",VLOOKUP(TRIM(B171),ALL!$B$1:$W$9995,5,FALSE)))</f>
        <v/>
      </c>
      <c r="J171" s="10">
        <f>IF(ISBLANK(VLOOKUP(TRIM(B171),ALL!$B$1:$W$9995,6,FALSE)),"",IF(ISERROR(VLOOKUP(TRIM(B171),ALL!$B$1:$W$9995,6,FALSE))," ", VLOOKUP(TRIM(B171),ALL!$B$1:$W$9995,6,FALSE)))</f>
        <v>12</v>
      </c>
      <c r="K171" s="10">
        <f>IF(ISBLANK(VLOOKUP(TRIM(B171),ALL!$B$1:$W$9995,7,FALSE)),"",IF(ISERROR(VLOOKUP(TRIM(B171),ALL!$B$1:$W$9995,7,FALSE))," ",VLOOKUP(TRIM(B171),ALL!$B$1:$W$9995,7,FALSE)))</f>
        <v>1</v>
      </c>
      <c r="L171" s="10" t="str">
        <f>IF(ISBLANK(VLOOKUP(TRIM(B171),ALL!$B$1:$W$9995,8,FALSE)),"",IF(ISERROR(VLOOKUP(TRIM(B171),ALL!$B$1:$W$9995,8,FALSE))," ",VLOOKUP(TRIM(B171),ALL!$B$1:$W$9995,8,FALSE)))</f>
        <v/>
      </c>
      <c r="M171" s="10" t="str">
        <f>IF(ISBLANK(VLOOKUP(TRIM(B171),ALL!$B$1:$W$9995,9,FALSE)),"",IF(ISERROR(VLOOKUP(TRIM(B171),ALL!$B$1:$W$9995,9,FALSE))," ",VLOOKUP(TRIM(B171),ALL!$B$1:$W$9995,9,FALSE)))</f>
        <v/>
      </c>
      <c r="N171" s="10" t="str">
        <f>IF(ISBLANK(VLOOKUP(TRIM(B171),ALL!$B$1:$W$9995,10,FALSE)),"",IF(ISERROR(VLOOKUP(TRIM(B171),ALL!$B$1:$W$9995,10,FALSE))," ",VLOOKUP(TRIM(B171),ALL!$B$1:$W$9995,10,FALSE)))</f>
        <v/>
      </c>
      <c r="O171"/>
      <c r="P171"/>
      <c r="Q171"/>
      <c r="R171"/>
      <c r="S171"/>
      <c r="T171"/>
      <c r="AB171"/>
      <c r="AC171"/>
    </row>
    <row r="172" spans="1:29">
      <c r="A172" s="10" t="str">
        <f>IF(ISERROR(VLOOKUP(TRIM(B172),ALL!$B$1:$V$9991,3,FALSE)),"(unc)",VLOOKUP(TRIM(B172),ALL!$B$1:$V$9991,3,FALSE))</f>
        <v>LE $</v>
      </c>
      <c r="B172" s="119" t="s">
        <v>7028</v>
      </c>
      <c r="C172" s="5" t="s">
        <v>3085</v>
      </c>
      <c r="D172" s="111">
        <f>VLOOKUP(TRIM(B172),BirthdateDraft!$A$1:$M$8977,2,FALSE)</f>
        <v>35827</v>
      </c>
      <c r="E172" s="112" t="str">
        <f>VLOOKUP(TRIM(B172),BirthdateDraft!$A$1:$M$9842,3,FALSE)</f>
        <v>21/3</v>
      </c>
      <c r="F172" s="115" t="s">
        <v>8740</v>
      </c>
      <c r="G172" s="10" t="str">
        <f>IF(ISERROR(VLOOKUP(TRIM(B172),ALL!$B$1:$V$9998,2,FALSE)),"",IF(ISERROR(VLOOKUP(TRIM(B172),ALL!$B$1:$V$9998,2,FALSE))," ",VLOOKUP(TRIM(B172),ALL!$B$1:$V$9998,2,FALSE)))</f>
        <v>DAN</v>
      </c>
      <c r="H172" s="114" t="str">
        <f>IF(ISBLANK(VLOOKUP(TRIM(B172),ALL!$B$1:$W$9995,4,FALSE)),"",IF(ISERROR(VLOOKUP(TRIM(B172),ALL!$B$1:$W$9995,4,FALSE))," ",VLOOKUP(TRIM(B172),ALL!$B$1:$W$9995,4,FALSE)))</f>
        <v>0</v>
      </c>
      <c r="I172" s="114" t="str">
        <f>IF(ISBLANK(VLOOKUP(TRIM(B172),ALL!$B$1:$W$9995,5,FALSE)),"",IF(ISERROR(VLOOKUP(TRIM(B172),ALL!$B$1:$W$9995,5,FALSE))," ",VLOOKUP(TRIM(B172),ALL!$B$1:$W$9995,5,FALSE)))</f>
        <v/>
      </c>
      <c r="J172" s="10">
        <f>IF(ISBLANK(VLOOKUP(TRIM(B172),ALL!$B$1:$W$9995,6,FALSE)),"",IF(ISERROR(VLOOKUP(TRIM(B172),ALL!$B$1:$W$9995,6,FALSE))," ", VLOOKUP(TRIM(B172),ALL!$B$1:$W$9995,6,FALSE)))</f>
        <v>7</v>
      </c>
      <c r="K172" s="10"/>
      <c r="L172" s="10"/>
      <c r="M172" s="10"/>
      <c r="N172" s="10"/>
      <c r="O172"/>
      <c r="P172"/>
      <c r="Q172"/>
      <c r="R172"/>
      <c r="S172"/>
      <c r="T172"/>
      <c r="AB172"/>
      <c r="AC172"/>
    </row>
    <row r="173" spans="1:29">
      <c r="A173" s="10" t="str">
        <f>IF(ISERROR(VLOOKUP(TRIM(B173),ALL!$B$1:$V$9991,3,FALSE)),"(unc)",VLOOKUP(TRIM(B173),ALL!$B$1:$V$9991,3,FALSE))</f>
        <v>End $</v>
      </c>
      <c r="B173" s="37" t="s">
        <v>7961</v>
      </c>
      <c r="C173" s="5" t="s">
        <v>3085</v>
      </c>
      <c r="D173" s="111">
        <f>VLOOKUP(TRIM(B173),BirthdateDraft!$A$1:$M$8977,2,FALSE)</f>
        <v>31758</v>
      </c>
      <c r="E173" s="112" t="str">
        <f>VLOOKUP(TRIM(B173),BirthdateDraft!$A$1:$M$9842,3,FALSE)</f>
        <v>10/5</v>
      </c>
      <c r="F173" s="115" t="s">
        <v>6862</v>
      </c>
      <c r="G173" s="10" t="str">
        <f>IF(ISERROR(VLOOKUP(TRIM(B173),ALL!$B$1:$V$9998,2,FALSE)),"",IF(ISERROR(VLOOKUP(TRIM(B173),ALL!$B$1:$V$9998,2,FALSE))," ",VLOOKUP(TRIM(B173),ALL!$B$1:$V$9998,2,FALSE)))</f>
        <v>CLA</v>
      </c>
      <c r="H173" s="114" t="str">
        <f>IF(ISBLANK(VLOOKUP(TRIM(B173),ALL!$B$1:$W$9995,4,FALSE)),"",IF(ISERROR(VLOOKUP(TRIM(B173),ALL!$B$1:$W$9995,4,FALSE))," ",VLOOKUP(TRIM(B173),ALL!$B$1:$W$9995,4,FALSE)))</f>
        <v>0</v>
      </c>
      <c r="I173" s="114" t="str">
        <f>IF(ISBLANK(VLOOKUP(TRIM(B173),ALL!$B$1:$W$9995,5,FALSE)),"",IF(ISERROR(VLOOKUP(TRIM(B173),ALL!$B$1:$W$9995,5,FALSE))," ",VLOOKUP(TRIM(B173),ALL!$B$1:$W$9995,5,FALSE)))</f>
        <v/>
      </c>
      <c r="J173" s="10">
        <f>IF(ISBLANK(VLOOKUP(TRIM(B173),ALL!$B$1:$W$9995,6,FALSE)),"",IF(ISERROR(VLOOKUP(TRIM(B173),ALL!$B$1:$W$9995,6,FALSE))," ", VLOOKUP(TRIM(B173),ALL!$B$1:$W$9995,6,FALSE)))</f>
        <v>3</v>
      </c>
    </row>
    <row r="174" spans="1:29">
      <c r="A174" s="10" t="str">
        <f>IF(ISERROR(VLOOKUP(TRIM(B174),ALL!$B$1:$V$9991,3,FALSE)),"(unc)",VLOOKUP(TRIM(B174),ALL!$B$1:$V$9991,3,FALSE))</f>
        <v>DT $</v>
      </c>
      <c r="B174" s="37" t="s">
        <v>8949</v>
      </c>
      <c r="C174" s="5" t="s">
        <v>3085</v>
      </c>
      <c r="D174" s="111">
        <f>VLOOKUP(TRIM(B174),BirthdateDraft!$A$1:$M$8977,2,FALSE)</f>
        <v>37542</v>
      </c>
      <c r="E174" s="112" t="str">
        <f>VLOOKUP(TRIM(B174),BirthdateDraft!$A$1:$M$9842,3,FALSE)</f>
        <v>24/2(48)</v>
      </c>
      <c r="F174" s="115" t="s">
        <v>9987</v>
      </c>
      <c r="G174" s="10" t="str">
        <f>IF(ISERROR(VLOOKUP(TRIM(B174),ALL!$B$1:$V$9998,2,FALSE)),"",IF(ISERROR(VLOOKUP(TRIM(B174),ALL!$B$1:$V$9998,2,FALSE))," ",VLOOKUP(TRIM(B174),ALL!$B$1:$V$9998,2,FALSE)))</f>
        <v>JXA</v>
      </c>
      <c r="H174" s="114" t="str">
        <f>IF(ISBLANK(VLOOKUP(TRIM(B174),ALL!$B$1:$W$9995,4,FALSE)),"",IF(ISERROR(VLOOKUP(TRIM(B174),ALL!$B$1:$W$9995,4,FALSE))," ",VLOOKUP(TRIM(B174),ALL!$B$1:$W$9995,4,FALSE)))</f>
        <v>0</v>
      </c>
      <c r="I174" s="114" t="str">
        <f>IF(ISBLANK(VLOOKUP(TRIM(B174),ALL!$B$1:$W$9995,5,FALSE)),"",IF(ISERROR(VLOOKUP(TRIM(B174),ALL!$B$1:$W$9995,5,FALSE))," ",VLOOKUP(TRIM(B174),ALL!$B$1:$W$9995,5,FALSE)))</f>
        <v/>
      </c>
      <c r="J174" s="10">
        <f>IF(ISBLANK(VLOOKUP(TRIM(B174),ALL!$B$1:$W$9995,6,FALSE)),"",IF(ISERROR(VLOOKUP(TRIM(B174),ALL!$B$1:$W$9995,6,FALSE))," ", VLOOKUP(TRIM(B174),ALL!$B$1:$W$9995,6,FALSE)))</f>
        <v>4</v>
      </c>
    </row>
    <row r="175" spans="1:29">
      <c r="A175" s="10" t="str">
        <f>IF(ISERROR(VLOOKUP(TRIM(B175),ALL!$B$1:$V$9991,3,FALSE)),"(unc)",VLOOKUP(TRIM(B175),ALL!$B$1:$V$9991,3,FALSE))</f>
        <v>(unc)</v>
      </c>
      <c r="B175" s="37" t="s">
        <v>7671</v>
      </c>
      <c r="C175" s="5" t="s">
        <v>3085</v>
      </c>
      <c r="D175" s="111">
        <f>VLOOKUP(TRIM(B175),BirthdateDraft!$A$1:$M$8977,2,FALSE)</f>
        <v>35978</v>
      </c>
      <c r="E175" s="112" t="str">
        <f>VLOOKUP(TRIM(B175),BirthdateDraft!$A$1:$M$9842,3,FALSE)</f>
        <v>22/5</v>
      </c>
      <c r="F175" s="115" t="s">
        <v>8109</v>
      </c>
      <c r="G175" s="10" t="str">
        <f>IF(ISERROR(VLOOKUP(TRIM(B175),ALL!$B$1:$V$9998,2,FALSE)),"",IF(ISERROR(VLOOKUP(TRIM(B175),ALL!$B$1:$V$9998,2,FALSE))," ",VLOOKUP(TRIM(B175),ALL!$B$1:$V$9998,2,FALSE)))</f>
        <v/>
      </c>
      <c r="H175" s="114" t="str">
        <f>IF(ISBLANK(VLOOKUP(TRIM(B175),ALL!$B$1:$W$9995,4,FALSE)),"",IF(ISERROR(VLOOKUP(TRIM(B175),ALL!$B$1:$W$9995,4,FALSE))," ",VLOOKUP(TRIM(B175),ALL!$B$1:$W$9995,4,FALSE)))</f>
        <v xml:space="preserve"> </v>
      </c>
      <c r="I175" s="114" t="str">
        <f>IF(ISBLANK(VLOOKUP(TRIM(B175),ALL!$B$1:$W$9995,5,FALSE)),"",IF(ISERROR(VLOOKUP(TRIM(B175),ALL!$B$1:$W$9995,5,FALSE))," ",VLOOKUP(TRIM(B175),ALL!$B$1:$W$9995,5,FALSE)))</f>
        <v xml:space="preserve"> </v>
      </c>
      <c r="J175" s="10" t="str">
        <f>IF(ISBLANK(VLOOKUP(TRIM(B175),ALL!$B$1:$W$9995,6,FALSE)),"",IF(ISERROR(VLOOKUP(TRIM(B175),ALL!$B$1:$W$9995,6,FALSE))," ", VLOOKUP(TRIM(B175),ALL!$B$1:$W$9995,6,FALSE)))</f>
        <v xml:space="preserve"> </v>
      </c>
      <c r="K175" s="10"/>
      <c r="L175" s="10"/>
      <c r="M175" s="10"/>
      <c r="N175" s="10"/>
      <c r="O175"/>
      <c r="P175"/>
      <c r="Q175"/>
      <c r="R175"/>
      <c r="S175"/>
      <c r="T175"/>
      <c r="AB175"/>
      <c r="AC175"/>
    </row>
    <row r="176" spans="1:29">
      <c r="A176" s="10" t="str">
        <f>IF(ISERROR(VLOOKUP(TRIM(B176),ALL!$B$1:$V$9991,3,FALSE)),"(unc)",VLOOKUP(TRIM(B176),ALL!$B$1:$V$9991,3,FALSE))</f>
        <v>DT $</v>
      </c>
      <c r="B176" s="430" t="s">
        <v>8263</v>
      </c>
      <c r="C176" s="5" t="s">
        <v>3085</v>
      </c>
      <c r="D176" s="111">
        <f>VLOOKUP(TRIM(B176),BirthdateDraft!$A$1:$M$8977,2,FALSE)</f>
        <v>36306</v>
      </c>
      <c r="E176" s="112" t="str">
        <f>VLOOKUP(TRIM(B176),BirthdateDraft!$A$1:$M$9842,3,FALSE)</f>
        <v>22/FA</v>
      </c>
      <c r="F176" s="115" t="s">
        <v>8803</v>
      </c>
      <c r="G176" s="10" t="str">
        <f>IF(ISERROR(VLOOKUP(TRIM(B176),ALL!$B$1:$V$9998,2,FALSE)),"",IF(ISERROR(VLOOKUP(TRIM(B176),ALL!$B$1:$V$9998,2,FALSE))," ",VLOOKUP(TRIM(B176),ALL!$B$1:$V$9998,2,FALSE)))</f>
        <v>TBN</v>
      </c>
      <c r="H176" s="114" t="str">
        <f>IF(ISBLANK(VLOOKUP(TRIM(B176),ALL!$B$1:$W$9995,4,FALSE)),"",IF(ISERROR(VLOOKUP(TRIM(B176),ALL!$B$1:$W$9995,4,FALSE))," ",VLOOKUP(TRIM(B176),ALL!$B$1:$W$9995,4,FALSE)))</f>
        <v>0</v>
      </c>
      <c r="I176" s="114" t="str">
        <f>IF(ISBLANK(VLOOKUP(TRIM(B176),ALL!$B$1:$W$9995,5,FALSE)),"",IF(ISERROR(VLOOKUP(TRIM(B176),ALL!$B$1:$W$9995,5,FALSE))," ",VLOOKUP(TRIM(B176),ALL!$B$1:$W$9995,5,FALSE)))</f>
        <v/>
      </c>
      <c r="J176" s="10">
        <f>IF(ISBLANK(VLOOKUP(TRIM(B176),ALL!$B$1:$W$9995,6,FALSE)),"",IF(ISERROR(VLOOKUP(TRIM(B176),ALL!$B$1:$W$9995,6,FALSE))," ", VLOOKUP(TRIM(B176),ALL!$B$1:$W$9995,6,FALSE)))</f>
        <v>0</v>
      </c>
      <c r="K176" s="10"/>
      <c r="L176" s="10"/>
      <c r="M176" s="10"/>
      <c r="N176" s="10"/>
      <c r="O176"/>
      <c r="P176"/>
      <c r="Q176"/>
      <c r="R176"/>
      <c r="S176"/>
      <c r="T176"/>
      <c r="AB176"/>
      <c r="AC176"/>
    </row>
    <row r="179" spans="1:29">
      <c r="A179" s="10" t="str">
        <f>IF(ISERROR(VLOOKUP(TRIM(B179),ALL!$B$1:$V$9991,3,FALSE)),"(unc)",VLOOKUP(TRIM(B179),ALL!$B$1:$V$9991,3,FALSE))</f>
        <v>MLB</v>
      </c>
      <c r="B179" s="37" t="s">
        <v>7001</v>
      </c>
      <c r="C179" s="5" t="s">
        <v>3085</v>
      </c>
      <c r="D179" s="111">
        <f>VLOOKUP(TRIM(B179),BirthdateDraft!$A$1:$M$8977,2,FALSE)</f>
        <v>36586</v>
      </c>
      <c r="E179" s="112" t="str">
        <f>VLOOKUP(TRIM(B179),BirthdateDraft!$A$1:$M$9842,3,FALSE)</f>
        <v>21/2</v>
      </c>
      <c r="F179" s="115" t="s">
        <v>8626</v>
      </c>
      <c r="G179" s="10" t="str">
        <f>IF(ISERROR(VLOOKUP(TRIM(B179),ALL!$B$1:$V$9998,2,FALSE)),"",IF(ISERROR(VLOOKUP(TRIM(B179),ALL!$B$1:$V$9998,2,FALSE))," ",VLOOKUP(TRIM(B179),ALL!$B$1:$V$9998,2,FALSE)))</f>
        <v>KCA</v>
      </c>
      <c r="H179" s="114" t="str">
        <f>IF(ISBLANK(VLOOKUP(TRIM(B179),ALL!$B$1:$W$9995,4,FALSE)),"",IF(ISERROR(VLOOKUP(TRIM(B179),ALL!$B$1:$W$9995,4,FALSE))," ",VLOOKUP(TRIM(B179),ALL!$B$1:$W$9995,4,FALSE)))</f>
        <v>4-5</v>
      </c>
      <c r="I179" s="114" t="str">
        <f>IF(ISBLANK(VLOOKUP(TRIM(B179),ALL!$B$1:$W$9995,5,FALSE)),"",IF(ISERROR(VLOOKUP(TRIM(B179),ALL!$B$1:$W$9995,5,FALSE))," ",VLOOKUP(TRIM(B179),ALL!$B$1:$W$9995,5,FALSE)))</f>
        <v/>
      </c>
      <c r="J179" s="10">
        <f>IF(ISBLANK(VLOOKUP(TRIM(B179),ALL!$B$1:$W$9995,6,FALSE)),"",IF(ISERROR(VLOOKUP(TRIM(B179),ALL!$B$1:$W$9995,6,FALSE))," ", VLOOKUP(TRIM(B179),ALL!$B$1:$W$9995,6,FALSE)))</f>
        <v>5</v>
      </c>
      <c r="K179" s="10"/>
      <c r="L179" s="10"/>
      <c r="M179" s="10"/>
      <c r="N179" s="10"/>
      <c r="O179"/>
      <c r="P179"/>
      <c r="Q179"/>
      <c r="R179"/>
      <c r="S179"/>
      <c r="T179"/>
      <c r="AB179"/>
      <c r="AC179"/>
    </row>
    <row r="180" spans="1:29" ht="15">
      <c r="A180" s="10" t="str">
        <f>IF(ISERROR(VLOOKUP(TRIM(B180),ALL!$B$1:$V$9991,3,FALSE)),"(unc)",VLOOKUP(TRIM(B180),ALL!$B$1:$V$9991,3,FALSE))</f>
        <v>ROLB</v>
      </c>
      <c r="B180" s="117" t="s">
        <v>6062</v>
      </c>
      <c r="C180" s="5" t="s">
        <v>3085</v>
      </c>
      <c r="D180" s="111">
        <f>VLOOKUP(TRIM(B180),BirthdateDraft!$A$1:$M$8977,2,FALSE)</f>
        <v>35908</v>
      </c>
      <c r="E180" s="112" t="str">
        <f>VLOOKUP(TRIM(B180),BirthdateDraft!$A$1:$M$9842,3,FALSE)</f>
        <v>19/1 (16)</v>
      </c>
      <c r="F180" s="115" t="s">
        <v>8036</v>
      </c>
      <c r="G180" s="10" t="str">
        <f>IF(ISERROR(VLOOKUP(TRIM(B180),ALL!$B$1:$V$9998,2,FALSE)),"",IF(ISERROR(VLOOKUP(TRIM(B180),ALL!$B$1:$V$9998,2,FALSE))," ",VLOOKUP(TRIM(B180),ALL!$B$1:$V$9998,2,FALSE)))</f>
        <v>NYN</v>
      </c>
      <c r="H180" s="114" t="str">
        <f>IF(ISBLANK(VLOOKUP(TRIM(B180),ALL!$B$1:$W$9995,4,FALSE)),"",IF(ISERROR(VLOOKUP(TRIM(B180),ALL!$B$1:$W$9995,4,FALSE))," ",VLOOKUP(TRIM(B180),ALL!$B$1:$W$9995,4,FALSE)))</f>
        <v>0-4</v>
      </c>
      <c r="I180" s="114" t="str">
        <f>IF(ISBLANK(VLOOKUP(TRIM(B180),ALL!$B$1:$W$9995,5,FALSE)),"",IF(ISERROR(VLOOKUP(TRIM(B180),ALL!$B$1:$W$9995,5,FALSE))," ",VLOOKUP(TRIM(B180),ALL!$B$1:$W$9995,5,FALSE)))</f>
        <v/>
      </c>
      <c r="J180" s="10">
        <f>IF(ISBLANK(VLOOKUP(TRIM(B180),ALL!$B$1:$W$9995,6,FALSE)),"",IF(ISERROR(VLOOKUP(TRIM(B180),ALL!$B$1:$W$9995,6,FALSE))," ", VLOOKUP(TRIM(B180),ALL!$B$1:$W$9995,6,FALSE)))</f>
        <v>12</v>
      </c>
      <c r="K180" s="10">
        <f>IF(ISBLANK(VLOOKUP(TRIM(B180),ALL!$B$1:$W$9995,7,FALSE)),"",IF(ISERROR(VLOOKUP(TRIM(B180),ALL!$B$1:$W$9995,7,FALSE))," ",VLOOKUP(TRIM(B180),ALL!$B$1:$W$9995,7,FALSE)))</f>
        <v>3</v>
      </c>
      <c r="L180" s="10" t="str">
        <f>IF(ISBLANK(VLOOKUP(TRIM(B180),ALL!$B$1:$W$9995,8,FALSE)),"",IF(ISERROR(VLOOKUP(TRIM(B180),ALL!$B$1:$W$9995,8,FALSE))," ",VLOOKUP(TRIM(B180),ALL!$B$1:$W$9995,8,FALSE)))</f>
        <v/>
      </c>
      <c r="M180" s="10" t="str">
        <f>IF(ISBLANK(VLOOKUP(TRIM(B180),ALL!$B$1:$W$9995,9,FALSE)),"",IF(ISERROR(VLOOKUP(TRIM(B180),ALL!$B$1:$W$9995,9,FALSE))," ",VLOOKUP(TRIM(B180),ALL!$B$1:$W$9995,9,FALSE)))</f>
        <v/>
      </c>
      <c r="N180" s="10" t="str">
        <f>IF(ISBLANK(VLOOKUP(TRIM(B180),ALL!$B$1:$W$9995,10,FALSE)),"",IF(ISERROR(VLOOKUP(TRIM(B180),ALL!$B$1:$W$9995,10,FALSE))," ",VLOOKUP(TRIM(B180),ALL!$B$1:$W$9995,10,FALSE)))</f>
        <v/>
      </c>
      <c r="P180"/>
      <c r="Q180"/>
      <c r="R180"/>
      <c r="S180"/>
      <c r="T180"/>
      <c r="AB180"/>
      <c r="AC180"/>
    </row>
    <row r="181" spans="1:29">
      <c r="A181" s="10" t="str">
        <f>IF(ISERROR(VLOOKUP(TRIM(B181),ALL!$B$1:$V$9991,3,FALSE)),"(unc)",VLOOKUP(TRIM(B181),ALL!$B$1:$V$9991,3,FALSE))</f>
        <v>LB SS ^</v>
      </c>
      <c r="B181" s="37" t="s">
        <v>7405</v>
      </c>
      <c r="C181" s="5" t="s">
        <v>3085</v>
      </c>
      <c r="D181" s="111">
        <f>VLOOKUP(TRIM(B181),BirthdateDraft!$A$1:$M$8977,2,FALSE)</f>
        <v>36002</v>
      </c>
      <c r="E181" s="112" t="str">
        <f>VLOOKUP(TRIM(B181),BirthdateDraft!$A$1:$M$9842,3,FALSE)</f>
        <v>20/1</v>
      </c>
      <c r="F181" s="115" t="s">
        <v>8627</v>
      </c>
      <c r="G181" s="10" t="str">
        <f>IF(ISERROR(VLOOKUP(TRIM(B181),ALL!$B$1:$V$9998,2,FALSE)),"",IF(ISERROR(VLOOKUP(TRIM(B181),ALL!$B$1:$V$9998,2,FALSE))," ",VLOOKUP(TRIM(B181),ALL!$B$1:$V$9998,2,FALSE)))</f>
        <v>NYN</v>
      </c>
      <c r="H181" s="114" t="str">
        <f>IF(ISBLANK(VLOOKUP(TRIM(B181),ALL!$B$1:$W$9995,4,FALSE)),"",IF(ISERROR(VLOOKUP(TRIM(B181),ALL!$B$1:$W$9995,4,FALSE))," ",VLOOKUP(TRIM(B181),ALL!$B$1:$W$9995,4,FALSE)))</f>
        <v>0-4</v>
      </c>
      <c r="I181" s="114" t="str">
        <f>IF(ISBLANK(VLOOKUP(TRIM(B181),ALL!$B$1:$W$9995,5,FALSE)),"",IF(ISERROR(VLOOKUP(TRIM(B181),ALL!$B$1:$W$9995,5,FALSE))," ",VLOOKUP(TRIM(B181),ALL!$B$1:$W$9995,5,FALSE)))</f>
        <v>0-0</v>
      </c>
      <c r="J181" s="10">
        <f>IF(ISBLANK(VLOOKUP(TRIM(B181),ALL!$B$1:$W$9995,6,FALSE)),"",IF(ISERROR(VLOOKUP(TRIM(B181),ALL!$B$1:$W$9995,6,FALSE))," ", VLOOKUP(TRIM(B181),ALL!$B$1:$W$9995,6,FALSE)))</f>
        <v>0</v>
      </c>
      <c r="K181" s="10"/>
      <c r="L181" s="10"/>
      <c r="M181" s="10"/>
      <c r="N181" s="10"/>
      <c r="O181"/>
      <c r="P181"/>
      <c r="Q181"/>
      <c r="R181"/>
      <c r="S181"/>
      <c r="T181"/>
      <c r="AB181"/>
      <c r="AC181"/>
    </row>
    <row r="182" spans="1:29">
      <c r="A182" s="10" t="str">
        <f>IF(ISERROR(VLOOKUP(TRIM(B182),ALL!$B$1:$V$9991,3,FALSE)),"(unc)",VLOOKUP(TRIM(B182),ALL!$B$1:$V$9991,3,FALSE))</f>
        <v>LB</v>
      </c>
      <c r="B182" s="37" t="s">
        <v>6653</v>
      </c>
      <c r="C182" s="5" t="s">
        <v>3085</v>
      </c>
      <c r="D182" s="111">
        <f>VLOOKUP(TRIM(B182),BirthdateDraft!$A$1:$M$8977,2,FALSE)</f>
        <v>36056</v>
      </c>
      <c r="E182" s="112" t="str">
        <f>VLOOKUP(TRIM(B182),BirthdateDraft!$A$1:$M$9842,3,FALSE)</f>
        <v>20/2</v>
      </c>
      <c r="F182" s="115" t="s">
        <v>6919</v>
      </c>
      <c r="G182" s="10" t="str">
        <f>IF(ISERROR(VLOOKUP(TRIM(B182),ALL!$B$1:$V$9998,2,FALSE)),"",IF(ISERROR(VLOOKUP(TRIM(B182),ALL!$B$1:$V$9998,2,FALSE))," ",VLOOKUP(TRIM(B182),ALL!$B$1:$V$9998,2,FALSE)))</f>
        <v>KCA</v>
      </c>
      <c r="H182" s="114" t="str">
        <f>IF(ISBLANK(VLOOKUP(TRIM(B182),ALL!$B$1:$W$9995,4,FALSE)),"",IF(ISERROR(VLOOKUP(TRIM(B182),ALL!$B$1:$W$9995,4,FALSE))," ",VLOOKUP(TRIM(B182),ALL!$B$1:$W$9995,4,FALSE)))</f>
        <v>0-4</v>
      </c>
      <c r="I182" s="114" t="str">
        <f>IF(ISBLANK(VLOOKUP(TRIM(B182),ALL!$B$1:$W$9995,5,FALSE)),"",IF(ISERROR(VLOOKUP(TRIM(B182),ALL!$B$1:$W$9995,5,FALSE))," ",VLOOKUP(TRIM(B182),ALL!$B$1:$W$9995,5,FALSE)))</f>
        <v/>
      </c>
      <c r="J182" s="10">
        <f>IF(ISBLANK(VLOOKUP(TRIM(B182),ALL!$B$1:$W$9995,6,FALSE)),"",IF(ISERROR(VLOOKUP(TRIM(B182),ALL!$B$1:$W$9995,6,FALSE))," ", VLOOKUP(TRIM(B182),ALL!$B$1:$W$9995,6,FALSE)))</f>
        <v>4</v>
      </c>
      <c r="K182" s="10"/>
      <c r="L182" s="10"/>
      <c r="M182" s="10" t="str">
        <f>IF(ISBLANK(VLOOKUP(TRIM(B182),ALL!$B$1:$W$9995,9,FALSE)),"",IF(ISERROR(VLOOKUP(TRIM(B182),ALL!$B$1:$W$9995,9,FALSE))," ",VLOOKUP(TRIM(B182),ALL!$B$1:$W$9995,9,FALSE)))</f>
        <v/>
      </c>
      <c r="N182" s="10" t="str">
        <f>IF(ISBLANK(VLOOKUP(TRIM(B182),ALL!$B$1:$W$9995,10,FALSE)),"",IF(ISERROR(VLOOKUP(TRIM(B182),ALL!$B$1:$W$9995,10,FALSE))," ",VLOOKUP(TRIM(B182),ALL!$B$1:$W$9995,10,FALSE)))</f>
        <v/>
      </c>
      <c r="O182"/>
      <c r="P182"/>
      <c r="Q182"/>
      <c r="R182"/>
      <c r="S182"/>
      <c r="T182"/>
      <c r="AB182"/>
      <c r="AC182"/>
    </row>
    <row r="183" spans="1:29">
      <c r="A183" s="10" t="str">
        <f>IF(ISERROR(VLOOKUP(TRIM(B183),ALL!$B$1:$V$9991,3,FALSE)),"(unc)",VLOOKUP(TRIM(B183),ALL!$B$1:$V$9991,3,FALSE))</f>
        <v>LB</v>
      </c>
      <c r="B183" s="499" t="s">
        <v>8437</v>
      </c>
      <c r="C183" s="5" t="s">
        <v>3085</v>
      </c>
      <c r="D183" s="111">
        <f>VLOOKUP(TRIM(B183),BirthdateDraft!$A$1:$M$8977,2,FALSE)</f>
        <v>37007</v>
      </c>
      <c r="E183" s="112" t="str">
        <f>VLOOKUP(TRIM(B183),BirthdateDraft!$A$1:$M$9842,3,FALSE)</f>
        <v>23/5</v>
      </c>
      <c r="F183" s="115" t="s">
        <v>6921</v>
      </c>
      <c r="G183" s="10" t="str">
        <f>IF(ISERROR(VLOOKUP(TRIM(B183),ALL!$B$1:$V$9998,2,FALSE)),"",IF(ISERROR(VLOOKUP(TRIM(B183),ALL!$B$1:$V$9998,2,FALSE))," ",VLOOKUP(TRIM(B183),ALL!$B$1:$V$9998,2,FALSE)))</f>
        <v>CHN</v>
      </c>
      <c r="H183" s="114" t="str">
        <f>IF(ISBLANK(VLOOKUP(TRIM(B183),ALL!$B$1:$W$9995,4,FALSE)),"",IF(ISERROR(VLOOKUP(TRIM(B183),ALL!$B$1:$W$9995,4,FALSE))," ",VLOOKUP(TRIM(B183),ALL!$B$1:$W$9995,4,FALSE)))</f>
        <v>0-0</v>
      </c>
      <c r="I183" s="114" t="str">
        <f>IF(ISBLANK(VLOOKUP(TRIM(B183),ALL!$B$1:$W$9995,5,FALSE)),"",IF(ISERROR(VLOOKUP(TRIM(B183),ALL!$B$1:$W$9995,5,FALSE))," ",VLOOKUP(TRIM(B183),ALL!$B$1:$W$9995,5,FALSE)))</f>
        <v/>
      </c>
      <c r="J183" s="10">
        <f>IF(ISBLANK(VLOOKUP(TRIM(B183),ALL!$B$1:$W$9995,6,FALSE)),"",IF(ISERROR(VLOOKUP(TRIM(B183),ALL!$B$1:$W$9995,6,FALSE))," ", VLOOKUP(TRIM(B183),ALL!$B$1:$W$9995,6,FALSE)))</f>
        <v>0</v>
      </c>
      <c r="K183" s="10"/>
      <c r="L183" s="10"/>
      <c r="M183" s="10"/>
      <c r="N183" s="10"/>
      <c r="O183"/>
      <c r="P183"/>
      <c r="Q183"/>
      <c r="R183"/>
      <c r="S183"/>
      <c r="T183"/>
      <c r="AB183"/>
      <c r="AC183"/>
    </row>
    <row r="184" spans="1:29">
      <c r="A184" s="10" t="str">
        <f>IF(ISERROR(VLOOKUP(TRIM(B184),ALL!$B$1:$V$9991,3,FALSE)),"(unc)",VLOOKUP(TRIM(B184),ALL!$B$1:$V$9991,3,FALSE))</f>
        <v>(unc)</v>
      </c>
      <c r="B184" s="37" t="s">
        <v>8537</v>
      </c>
      <c r="C184" s="5" t="s">
        <v>3085</v>
      </c>
      <c r="D184" s="111">
        <f>VLOOKUP(TRIM(B184),BirthdateDraft!$A$1:$M$8977,2,FALSE)</f>
        <v>36168</v>
      </c>
      <c r="E184" s="112" t="str">
        <f>VLOOKUP(TRIM(B184),BirthdateDraft!$A$1:$M$9842,3,FALSE)</f>
        <v>22/1</v>
      </c>
      <c r="F184" s="115" t="s">
        <v>8625</v>
      </c>
      <c r="G184" s="10" t="str">
        <f>IF(ISERROR(VLOOKUP(TRIM(B184),ALL!$B$1:$V$9998,2,FALSE)),"",IF(ISERROR(VLOOKUP(TRIM(B184),ALL!$B$1:$V$9998,2,FALSE))," ",VLOOKUP(TRIM(B184),ALL!$B$1:$V$9998,2,FALSE)))</f>
        <v/>
      </c>
      <c r="H184" s="114" t="str">
        <f>IF(ISBLANK(VLOOKUP(TRIM(B184),ALL!$B$1:$W$9995,4,FALSE)),"",IF(ISERROR(VLOOKUP(TRIM(B184),ALL!$B$1:$W$9995,4,FALSE))," ",VLOOKUP(TRIM(B184),ALL!$B$1:$W$9995,4,FALSE)))</f>
        <v xml:space="preserve"> </v>
      </c>
      <c r="I184" s="114" t="str">
        <f>IF(ISBLANK(VLOOKUP(TRIM(B184),ALL!$B$1:$W$9995,5,FALSE)),"",IF(ISERROR(VLOOKUP(TRIM(B184),ALL!$B$1:$W$9995,5,FALSE))," ",VLOOKUP(TRIM(B184),ALL!$B$1:$W$9995,5,FALSE)))</f>
        <v xml:space="preserve"> </v>
      </c>
      <c r="J184" s="10" t="str">
        <f>IF(ISBLANK(VLOOKUP(TRIM(B184),ALL!$B$1:$W$9995,6,FALSE)),"",IF(ISERROR(VLOOKUP(TRIM(B184),ALL!$B$1:$W$9995,6,FALSE))," ", VLOOKUP(TRIM(B184),ALL!$B$1:$W$9995,6,FALSE)))</f>
        <v xml:space="preserve"> </v>
      </c>
      <c r="K184" s="10"/>
      <c r="L184" s="10"/>
      <c r="M184" s="10"/>
      <c r="N184" s="10"/>
      <c r="O184" s="118"/>
      <c r="P184"/>
      <c r="Q184"/>
      <c r="R184"/>
      <c r="S184"/>
      <c r="T184"/>
      <c r="AB184"/>
      <c r="AC184"/>
    </row>
    <row r="185" spans="1:29">
      <c r="A185" s="10" t="str">
        <f>IF(ISERROR(VLOOKUP(TRIM(B185),ALL!$B$1:$V$9991,3,FALSE)),"(unc)",VLOOKUP(TRIM(B185),ALL!$B$1:$V$9991,3,FALSE))</f>
        <v>(unc)</v>
      </c>
      <c r="B185" s="37" t="s">
        <v>7031</v>
      </c>
      <c r="C185" s="5" t="s">
        <v>3006</v>
      </c>
      <c r="D185" s="111">
        <f>VLOOKUP(TRIM(B185),BirthdateDraft!$A$1:$M$8977,2,FALSE)</f>
        <v>36831</v>
      </c>
      <c r="E185" s="112" t="str">
        <f>VLOOKUP(TRIM(B185),BirthdateDraft!$A$1:$M$9842,3,FALSE)</f>
        <v>21/2</v>
      </c>
      <c r="F185" s="115" t="s">
        <v>7516</v>
      </c>
      <c r="G185" s="10" t="str">
        <f>IF(ISERROR(VLOOKUP(TRIM(B185),ALL!$B$1:$V$9998,2,FALSE)),"",IF(ISERROR(VLOOKUP(TRIM(B185),ALL!$B$1:$V$9998,2,FALSE))," ",VLOOKUP(TRIM(B185),ALL!$B$1:$V$9998,2,FALSE)))</f>
        <v/>
      </c>
      <c r="H185" s="114" t="str">
        <f>IF(ISBLANK(VLOOKUP(TRIM(B185),ALL!$B$1:$W$9995,4,FALSE)),"",IF(ISERROR(VLOOKUP(TRIM(B185),ALL!$B$1:$W$9995,4,FALSE))," ",VLOOKUP(TRIM(B185),ALL!$B$1:$W$9995,4,FALSE)))</f>
        <v xml:space="preserve"> </v>
      </c>
      <c r="I185" s="114"/>
      <c r="J185" s="10"/>
      <c r="K185" s="10"/>
      <c r="L185" s="10"/>
      <c r="M185" s="10"/>
      <c r="N185" s="10"/>
      <c r="O185"/>
      <c r="P185"/>
      <c r="Q185"/>
      <c r="R185"/>
      <c r="S185"/>
      <c r="T185"/>
      <c r="AB185"/>
      <c r="AC185"/>
    </row>
    <row r="186" spans="1:29">
      <c r="A186" s="10" t="str">
        <f>IF(ISERROR(VLOOKUP(TRIM(B186),ALL!$B$1:$V$9991,3,FALSE)),"(unc)",VLOOKUP(TRIM(B186),ALL!$B$1:$V$9991,3,FALSE))</f>
        <v>LB</v>
      </c>
      <c r="B186" s="500" t="s">
        <v>8272</v>
      </c>
      <c r="C186" s="5" t="s">
        <v>3006</v>
      </c>
      <c r="D186" s="111">
        <f>VLOOKUP(TRIM(B186),BirthdateDraft!$A$1:$M$8977,2,FALSE)</f>
        <v>36621</v>
      </c>
      <c r="E186" s="112" t="str">
        <f>VLOOKUP(TRIM(B186),BirthdateDraft!$A$1:$M$9842,3,FALSE)</f>
        <v>23/5</v>
      </c>
      <c r="F186" s="115" t="s">
        <v>10551</v>
      </c>
      <c r="G186" s="10" t="str">
        <f>IF(ISERROR(VLOOKUP(TRIM(B186),ALL!$B$1:$V$9998,2,FALSE)),"",IF(ISERROR(VLOOKUP(TRIM(B186),ALL!$B$1:$V$9998,2,FALSE))," ",VLOOKUP(TRIM(B186),ALL!$B$1:$V$9998,2,FALSE)))</f>
        <v>LAN</v>
      </c>
      <c r="H186" s="114" t="str">
        <f>IF(ISBLANK(VLOOKUP(TRIM(B186),ALL!$B$1:$W$9995,4,FALSE)),"",IF(ISERROR(VLOOKUP(TRIM(B186),ALL!$B$1:$W$9995,4,FALSE))," ",VLOOKUP(TRIM(B186),ALL!$B$1:$W$9995,4,FALSE)))</f>
        <v>0-0</v>
      </c>
      <c r="I186" s="114"/>
      <c r="J186" s="10"/>
      <c r="K186" s="10"/>
      <c r="L186" s="10"/>
      <c r="M186" s="10"/>
      <c r="N186" s="10"/>
      <c r="O186"/>
      <c r="P186"/>
      <c r="Q186"/>
      <c r="R186"/>
      <c r="S186"/>
      <c r="T186"/>
      <c r="AB186"/>
      <c r="AC186"/>
    </row>
    <row r="187" spans="1:29">
      <c r="A187" s="10" t="str">
        <f>IF(ISERROR(VLOOKUP(TRIM(B187),ALL!$B$1:$V$9991,3,FALSE)),"(unc)",VLOOKUP(TRIM(B187),ALL!$B$1:$V$9991,3,FALSE))</f>
        <v>LB</v>
      </c>
      <c r="B187" s="500" t="s">
        <v>8915</v>
      </c>
      <c r="C187" s="5" t="s">
        <v>3006</v>
      </c>
      <c r="D187" s="111">
        <f>VLOOKUP(TRIM(B187),BirthdateDraft!$A$1:$M$8977,2,FALSE)</f>
        <v>36974</v>
      </c>
      <c r="E187" s="112" t="str">
        <f>VLOOKUP(TRIM(B187),BirthdateDraft!$A$1:$M$9842,3,FALSE)</f>
        <v>24/5(139)</v>
      </c>
      <c r="F187" s="115" t="s">
        <v>10488</v>
      </c>
      <c r="G187" s="10" t="str">
        <f>IF(ISERROR(VLOOKUP(TRIM(B187),ALL!$B$1:$V$9998,2,FALSE)),"",IF(ISERROR(VLOOKUP(TRIM(B187),ALL!$B$1:$V$9998,2,FALSE))," ",VLOOKUP(TRIM(B187),ALL!$B$1:$V$9998,2,FALSE)))</f>
        <v>WAN</v>
      </c>
      <c r="H187" s="114" t="str">
        <f>IF(ISBLANK(VLOOKUP(TRIM(B187),ALL!$B$1:$W$9995,4,FALSE)),"",IF(ISERROR(VLOOKUP(TRIM(B187),ALL!$B$1:$W$9995,4,FALSE))," ",VLOOKUP(TRIM(B187),ALL!$B$1:$W$9995,4,FALSE)))</f>
        <v>0-0</v>
      </c>
    </row>
    <row r="188" spans="1:29">
      <c r="A188" s="10" t="str">
        <f>IF(ISERROR(VLOOKUP(TRIM(B188),ALL!$B$1:$V$9991,3,FALSE)),"(unc)",VLOOKUP(TRIM(B188),ALL!$B$1:$V$9991,3,FALSE))</f>
        <v>(unc)</v>
      </c>
      <c r="B188" s="37" t="s">
        <v>6105</v>
      </c>
      <c r="C188" s="5" t="s">
        <v>3085</v>
      </c>
      <c r="D188" s="111">
        <f>VLOOKUP(TRIM(B188),BirthdateDraft!$A$1:$M$8977,2,FALSE)</f>
        <v>35208</v>
      </c>
      <c r="E188" s="112" t="str">
        <f>VLOOKUP(TRIM(B188),BirthdateDraft!$A$1:$M$9842,3,FALSE)</f>
        <v>19/2</v>
      </c>
      <c r="F188" s="115"/>
      <c r="G188" s="10" t="str">
        <f>IF(ISERROR(VLOOKUP(TRIM(B188),ALL!$B$1:$V$9998,2,FALSE)),"",IF(ISERROR(VLOOKUP(TRIM(B188),ALL!$B$1:$V$9998,2,FALSE))," ",VLOOKUP(TRIM(B188),ALL!$B$1:$V$9998,2,FALSE)))</f>
        <v/>
      </c>
      <c r="H188" s="114" t="str">
        <f>IF(ISBLANK(VLOOKUP(TRIM(B188),ALL!$B$1:$W$9995,4,FALSE)),"",IF(ISERROR(VLOOKUP(TRIM(B188),ALL!$B$1:$W$9995,4,FALSE))," ",VLOOKUP(TRIM(B188),ALL!$B$1:$W$9995,4,FALSE)))</f>
        <v xml:space="preserve"> </v>
      </c>
      <c r="I188" s="114" t="str">
        <f>IF(ISBLANK(VLOOKUP(TRIM(B188),ALL!$B$1:$W$9995,5,FALSE)),"",IF(ISERROR(VLOOKUP(TRIM(B188),ALL!$B$1:$W$9995,5,FALSE))," ",VLOOKUP(TRIM(B188),ALL!$B$1:$W$9995,5,FALSE)))</f>
        <v xml:space="preserve"> </v>
      </c>
      <c r="J188" s="10" t="str">
        <f>IF(ISBLANK(VLOOKUP(TRIM(B188),ALL!$B$1:$W$9995,6,FALSE)),"",IF(ISERROR(VLOOKUP(TRIM(B188),ALL!$B$1:$W$9995,6,FALSE))," ", VLOOKUP(TRIM(B188),ALL!$B$1:$W$9995,6,FALSE)))</f>
        <v xml:space="preserve"> </v>
      </c>
      <c r="K188" s="10"/>
      <c r="L188" s="10" t="str">
        <f>IF(ISBLANK(VLOOKUP(TRIM(B188),ALL!$B$1:$W$9995,8,FALSE)),"",IF(ISERROR(VLOOKUP(TRIM(B188),ALL!$B$1:$W$9995,8,FALSE))," ",VLOOKUP(TRIM(B188),ALL!$B$1:$W$9995,8,FALSE)))</f>
        <v xml:space="preserve"> </v>
      </c>
      <c r="M188" s="10" t="str">
        <f>IF(ISBLANK(VLOOKUP(TRIM(B188),ALL!$B$1:$W$9995,9,FALSE)),"",IF(ISERROR(VLOOKUP(TRIM(B188),ALL!$B$1:$W$9995,9,FALSE))," ",VLOOKUP(TRIM(B188),ALL!$B$1:$W$9995,9,FALSE)))</f>
        <v xml:space="preserve"> </v>
      </c>
      <c r="N188" s="10" t="str">
        <f>IF(ISBLANK(VLOOKUP(TRIM(B188),ALL!$B$1:$W$9995,10,FALSE)),"",IF(ISERROR(VLOOKUP(TRIM(B188),ALL!$B$1:$W$9995,10,FALSE))," ",VLOOKUP(TRIM(B188),ALL!$B$1:$W$9995,10,FALSE)))</f>
        <v xml:space="preserve"> </v>
      </c>
      <c r="O188" s="118"/>
      <c r="P188"/>
      <c r="Q188"/>
      <c r="R188"/>
      <c r="S188"/>
      <c r="T188"/>
      <c r="AB188"/>
      <c r="AC188"/>
    </row>
    <row r="189" spans="1:29">
      <c r="A189" s="10"/>
      <c r="B189" s="37"/>
      <c r="C189" s="5"/>
      <c r="D189" s="111"/>
      <c r="E189" s="112"/>
      <c r="F189" s="115"/>
      <c r="G189" s="10"/>
      <c r="H189" s="114"/>
      <c r="I189" s="114"/>
      <c r="J189" s="10"/>
      <c r="K189" s="10"/>
      <c r="L189" s="10"/>
      <c r="M189" s="10"/>
      <c r="N189" s="10"/>
      <c r="O189" s="118"/>
      <c r="P189"/>
      <c r="Q189"/>
      <c r="R189"/>
      <c r="S189"/>
      <c r="T189"/>
      <c r="AB189"/>
      <c r="AC189"/>
    </row>
    <row r="190" spans="1:29">
      <c r="A190" s="10" t="str">
        <f>IF(ISERROR(VLOOKUP(TRIM(B190),ALL!$B$1:$V$9991,3,FALSE)),"(unc)",VLOOKUP(TRIM(B190),ALL!$B$1:$V$9991,3,FALSE))</f>
        <v>DB ^</v>
      </c>
      <c r="B190" s="37" t="s">
        <v>7883</v>
      </c>
      <c r="C190" s="5" t="s">
        <v>3085</v>
      </c>
      <c r="D190" s="111">
        <f>VLOOKUP(TRIM(B190),BirthdateDraft!$A$1:$M$8977,2,FALSE)</f>
        <v>35717</v>
      </c>
      <c r="E190" s="112" t="str">
        <f>VLOOKUP(TRIM(B190),BirthdateDraft!$A$1:$M$9842,3,FALSE)</f>
        <v>22/FA</v>
      </c>
      <c r="F190" s="115"/>
      <c r="G190" s="10" t="str">
        <f>IF(ISERROR(VLOOKUP(TRIM(B190),ALL!$B$1:$V$9998,2,FALSE)),"",IF(ISERROR(VLOOKUP(TRIM(B190),ALL!$B$1:$V$9998,2,FALSE))," ",VLOOKUP(TRIM(B190),ALL!$B$1:$V$9998,2,FALSE)))</f>
        <v>CHN</v>
      </c>
      <c r="H190" s="114" t="str">
        <f>IF(ISBLANK(VLOOKUP(TRIM(B190),ALL!$B$1:$W$9995,4,FALSE)),"",IF(ISERROR(VLOOKUP(TRIM(B190),ALL!$B$1:$W$9995,4,FALSE))," ",VLOOKUP(TRIM(B190),ALL!$B$1:$W$9995,4,FALSE)))</f>
        <v>0-0</v>
      </c>
      <c r="I190" s="114"/>
      <c r="J190" s="10"/>
      <c r="K190" s="10"/>
      <c r="L190" s="10" t="str">
        <f>IF(ISBLANK(VLOOKUP(TRIM(B173),ALL!$B$1:$W$9995,8,FALSE)),"",IF(ISERROR(VLOOKUP(TRIM(B173),ALL!$B$1:$W$9995,8,FALSE))," ",VLOOKUP(TRIM(B173),ALL!$B$1:$W$9995,8,FALSE)))</f>
        <v/>
      </c>
      <c r="M190" s="10"/>
      <c r="N190" s="10"/>
      <c r="O190"/>
      <c r="P190"/>
      <c r="Q190"/>
      <c r="R190"/>
      <c r="S190"/>
      <c r="T190"/>
      <c r="AB190"/>
      <c r="AC190"/>
    </row>
    <row r="191" spans="1:29">
      <c r="A191" s="10" t="str">
        <f>IF(ISERROR(VLOOKUP(TRIM(B191),ALL!$B$1:$V$9991,3,FALSE)),"(unc)",VLOOKUP(TRIM(B191),ALL!$B$1:$V$9991,3,FALSE))</f>
        <v>FS ^</v>
      </c>
      <c r="B191" s="37" t="s">
        <v>6112</v>
      </c>
      <c r="C191" s="5" t="s">
        <v>3085</v>
      </c>
      <c r="D191" s="111">
        <f>VLOOKUP(TRIM(B191),BirthdateDraft!$A$1:$M$8977,2,FALSE)</f>
        <v>34991</v>
      </c>
      <c r="E191" s="112" t="str">
        <f>VLOOKUP(TRIM(B191),BirthdateDraft!$A$1:$M$9842,3,FALSE)</f>
        <v>19/2</v>
      </c>
      <c r="F191" s="115"/>
      <c r="G191" s="10" t="str">
        <f>IF(ISERROR(VLOOKUP(TRIM(B191),ALL!$B$1:$V$9998,2,FALSE)),"",IF(ISERROR(VLOOKUP(TRIM(B191),ALL!$B$1:$V$9998,2,FALSE))," ",VLOOKUP(TRIM(B191),ALL!$B$1:$V$9998,2,FALSE)))</f>
        <v>CLA</v>
      </c>
      <c r="H191" s="114" t="str">
        <f>IF(ISBLANK(VLOOKUP(TRIM(B191),ALL!$B$1:$W$9995,4,FALSE)),"",IF(ISERROR(VLOOKUP(TRIM(B191),ALL!$B$1:$W$9995,4,FALSE))," ",VLOOKUP(TRIM(B191),ALL!$B$1:$W$9995,4,FALSE)))</f>
        <v>4-4</v>
      </c>
      <c r="I191" s="114" t="str">
        <f>IF(ISBLANK(VLOOKUP(TRIM(B191),ALL!$B$1:$W$9995,5,FALSE)),"",IF(ISERROR(VLOOKUP(TRIM(B191),ALL!$B$1:$W$9995,5,FALSE))," ",VLOOKUP(TRIM(B191),ALL!$B$1:$W$9995,5,FALSE)))</f>
        <v/>
      </c>
      <c r="J191" s="10" t="str">
        <f>IF(ISBLANK(VLOOKUP(TRIM(B191),ALL!$B$1:$W$9995,6,FALSE)),"",IF(ISERROR(VLOOKUP(TRIM(B191),ALL!$B$1:$W$9995,6,FALSE))," ", VLOOKUP(TRIM(B191),ALL!$B$1:$W$9995,6,FALSE)))</f>
        <v/>
      </c>
      <c r="K191" s="10" t="str">
        <f>IF(ISBLANK(VLOOKUP(TRIM(B191),ALL!$B$1:$W$9995,7,FALSE)),"",IF(ISERROR(VLOOKUP(TRIM(B191),ALL!$B$1:$W$9995,7,FALSE))," ",VLOOKUP(TRIM(B191),ALL!$B$1:$W$9995,7,FALSE)))</f>
        <v/>
      </c>
      <c r="L191" s="10" t="str">
        <f>IF(ISBLANK(VLOOKUP(TRIM(B191),ALL!$B$1:$W$9995,8,FALSE)),"",IF(ISERROR(VLOOKUP(TRIM(B191),ALL!$B$1:$W$9995,8,FALSE))," ",VLOOKUP(TRIM(B191),ALL!$B$1:$W$9995,8,FALSE)))</f>
        <v/>
      </c>
      <c r="M191" s="10" t="str">
        <f>IF(ISBLANK(VLOOKUP(TRIM(B191),ALL!$B$1:$W$9995,9,FALSE)),"",IF(ISERROR(VLOOKUP(TRIM(B191),ALL!$B$1:$W$9995,9,FALSE))," ",VLOOKUP(TRIM(B191),ALL!$B$1:$W$9995,9,FALSE)))</f>
        <v/>
      </c>
      <c r="N191" s="10" t="str">
        <f>IF(ISBLANK(VLOOKUP(TRIM(B1071),ALL!$B$1:$W$9995,10,FALSE)),"",IF(ISERROR(VLOOKUP(TRIM(B1071),ALL!$B$1:$W$9995,10,FALSE))," ",VLOOKUP(TRIM(B1071),ALL!$B$1:$W$9995,10,FALSE)))</f>
        <v/>
      </c>
      <c r="O191"/>
      <c r="P191"/>
      <c r="Q191"/>
      <c r="R191"/>
      <c r="S191"/>
      <c r="T191"/>
      <c r="AB191"/>
      <c r="AC191"/>
    </row>
    <row r="192" spans="1:29">
      <c r="A192" s="10" t="str">
        <f>IF(ISERROR(VLOOKUP(TRIM(B192),ALL!$B$1:$V$9991,3,FALSE)),"(unc)",VLOOKUP(TRIM(B192),ALL!$B$1:$V$9991,3,FALSE))</f>
        <v>S ^</v>
      </c>
      <c r="B192" s="37" t="s">
        <v>8971</v>
      </c>
      <c r="C192" s="5" t="s">
        <v>3085</v>
      </c>
      <c r="D192" s="111">
        <f>VLOOKUP(TRIM(B192),BirthdateDraft!$A$1:$M$8977,2,FALSE)</f>
        <v>37100</v>
      </c>
      <c r="E192" s="112" t="str">
        <f>VLOOKUP(TRIM(B192),BirthdateDraft!$A$1:$M$9842,3,FALSE)</f>
        <v>24/4(111)</v>
      </c>
      <c r="F192" s="115" t="s">
        <v>9970</v>
      </c>
      <c r="G192" s="10" t="str">
        <f>IF(ISERROR(VLOOKUP(TRIM(B192),ALL!$B$1:$V$9998,2,FALSE)),"",IF(ISERROR(VLOOKUP(TRIM(B192),ALL!$B$1:$V$9998,2,FALSE))," ",VLOOKUP(TRIM(B192),ALL!$B$1:$V$9998,2,FALSE)))</f>
        <v>GBN</v>
      </c>
      <c r="H192" s="114" t="str">
        <f>IF(ISBLANK(VLOOKUP(TRIM(B192),ALL!$B$1:$W$9995,4,FALSE)),"",IF(ISERROR(VLOOKUP(TRIM(B192),ALL!$B$1:$W$9995,4,FALSE))," ",VLOOKUP(TRIM(B192),ALL!$B$1:$W$9995,4,FALSE)))</f>
        <v>4-4</v>
      </c>
      <c r="I192" s="114"/>
      <c r="J192" s="10"/>
      <c r="K192" s="10"/>
      <c r="L192" s="10"/>
      <c r="M192" s="10"/>
      <c r="N192" s="10"/>
      <c r="O192"/>
      <c r="P192"/>
      <c r="Q192"/>
      <c r="R192"/>
      <c r="S192"/>
      <c r="T192"/>
      <c r="AB192"/>
      <c r="AC192"/>
    </row>
    <row r="193" spans="1:29">
      <c r="A193" s="10" t="str">
        <f>IF(ISERROR(VLOOKUP(TRIM(B193),ALL!$B$1:$V$9991,3,FALSE)),"(unc)",VLOOKUP(TRIM(B193),ALL!$B$1:$V$9991,3,FALSE))</f>
        <v>DB ^</v>
      </c>
      <c r="B193" s="37" t="s">
        <v>7099</v>
      </c>
      <c r="C193" s="5" t="s">
        <v>3006</v>
      </c>
      <c r="D193" s="111">
        <f>VLOOKUP(TRIM(B193),BirthdateDraft!$A$1:$M$8977,2,FALSE)</f>
        <v>36647</v>
      </c>
      <c r="E193" s="112" t="str">
        <f>VLOOKUP(TRIM(B193),BirthdateDraft!$A$1:$M$9842,3,FALSE)</f>
        <v>21/1(26)</v>
      </c>
      <c r="F193" s="115" t="s">
        <v>8628</v>
      </c>
      <c r="G193" s="10" t="str">
        <f>IF(ISERROR(VLOOKUP(TRIM(B193),ALL!$B$1:$V$9998,2,FALSE)),"",IF(ISERROR(VLOOKUP(TRIM(B193),ALL!$B$1:$V$9998,2,FALSE))," ",VLOOKUP(TRIM(B193),ALL!$B$1:$V$9998,2,FALSE)))</f>
        <v>CLA</v>
      </c>
      <c r="H193" s="114" t="str">
        <f>IF(ISBLANK(VLOOKUP(TRIM(B193),ALL!$B$1:$W$9995,4,FALSE)),"",IF(ISERROR(VLOOKUP(TRIM(B193),ALL!$B$1:$W$9995,4,FALSE))," ",VLOOKUP(TRIM(B193),ALL!$B$1:$W$9995,4,FALSE)))</f>
        <v>0-0</v>
      </c>
      <c r="I193" s="114" t="str">
        <f>IF(ISBLANK(VLOOKUP(TRIM(B193),ALL!$B$1:$W$9995,5,FALSE)),"",IF(ISERROR(VLOOKUP(TRIM(B193),ALL!$B$1:$W$9995,5,FALSE))," ",VLOOKUP(TRIM(B193),ALL!$B$1:$W$9995,5,FALSE)))</f>
        <v/>
      </c>
      <c r="J193" s="10"/>
      <c r="K193" s="10"/>
      <c r="L193" s="10" t="str">
        <f>IF(ISBLANK(VLOOKUP(TRIM(#REF!),ALL!$B$1:$W$9995,8,FALSE)),"",IF(ISERROR(VLOOKUP(TRIM(#REF!),ALL!$B$1:$W$9995,8,FALSE))," ",VLOOKUP(TRIM(#REF!),ALL!$B$1:$W$9995,8,FALSE)))</f>
        <v xml:space="preserve"> </v>
      </c>
      <c r="M193" s="10" t="str">
        <f>IF(ISBLANK(VLOOKUP(TRIM(#REF!),ALL!$B$1:$W$9995,9,FALSE)),"",IF(ISERROR(VLOOKUP(TRIM(#REF!),ALL!$B$1:$W$9995,9,FALSE))," ",VLOOKUP(TRIM(#REF!),ALL!$B$1:$W$9995,9,FALSE)))</f>
        <v xml:space="preserve"> </v>
      </c>
      <c r="N193" s="10" t="str">
        <f>IF(ISBLANK(VLOOKUP(TRIM(#REF!),ALL!$B$1:$W$9995,10,FALSE)),"",IF(ISERROR(VLOOKUP(TRIM(#REF!),ALL!$B$1:$W$9995,10,FALSE))," ",VLOOKUP(TRIM(#REF!),ALL!$B$1:$W$9995,10,FALSE)))</f>
        <v xml:space="preserve"> </v>
      </c>
      <c r="O193"/>
      <c r="P193"/>
      <c r="Q193"/>
      <c r="R193"/>
      <c r="S193"/>
      <c r="T193"/>
      <c r="AB193"/>
      <c r="AC193"/>
    </row>
    <row r="194" spans="1:29">
      <c r="A194" s="10" t="str">
        <f>IF(ISERROR(VLOOKUP(TRIM(B194),ALL!$B$1:$V$9991,3,FALSE)),"(unc)",VLOOKUP(TRIM(B194),ALL!$B$1:$V$9991,3,FALSE))</f>
        <v>DB ^</v>
      </c>
      <c r="B194" s="431" t="s">
        <v>6177</v>
      </c>
      <c r="C194" s="5" t="s">
        <v>3085</v>
      </c>
      <c r="D194" s="111">
        <f>VLOOKUP(TRIM(B194),BirthdateDraft!$A$1:$M$8977,2,FALSE)</f>
        <v>35566</v>
      </c>
      <c r="E194" s="112" t="str">
        <f>VLOOKUP(TRIM(B194),BirthdateDraft!$A$1:$M$9842,3,FALSE)</f>
        <v>19/4</v>
      </c>
      <c r="F194" s="115" t="s">
        <v>6862</v>
      </c>
      <c r="G194" s="10" t="str">
        <f>IF(ISERROR(VLOOKUP(TRIM(B194),ALL!$B$1:$V$9998,2,FALSE)),"",IF(ISERROR(VLOOKUP(TRIM(B194),ALL!$B$1:$V$9998,2,FALSE))," ",VLOOKUP(TRIM(B194),ALL!$B$1:$V$9998,2,FALSE)))</f>
        <v>NON</v>
      </c>
      <c r="H194" s="114" t="str">
        <f>IF(ISBLANK(VLOOKUP(TRIM(B194),ALL!$B$1:$W$9995,4,FALSE)),"",IF(ISERROR(VLOOKUP(TRIM(B194),ALL!$B$1:$W$9995,4,FALSE))," ",VLOOKUP(TRIM(B194),ALL!$B$1:$W$9995,4,FALSE)))</f>
        <v>0-4</v>
      </c>
    </row>
    <row r="195" spans="1:29">
      <c r="A195" s="10" t="str">
        <f>IF(ISERROR(VLOOKUP(TRIM(B195),ALL!$B$1:$V$9991,3,FALSE)),"(unc)",VLOOKUP(TRIM(B195),ALL!$B$1:$V$9991,3,FALSE))</f>
        <v>CB ^</v>
      </c>
      <c r="B195" s="126" t="s">
        <v>8484</v>
      </c>
      <c r="C195" s="5" t="s">
        <v>3085</v>
      </c>
      <c r="D195" s="111">
        <f>VLOOKUP(TRIM(B195),BirthdateDraft!$A$1:$M$8977,2,FALSE)</f>
        <v>36839</v>
      </c>
      <c r="E195" s="112" t="str">
        <f>VLOOKUP(TRIM(B195),BirthdateDraft!$A$1:$M$9842,3,FALSE)</f>
        <v>23/2</v>
      </c>
      <c r="F195" s="115" t="s">
        <v>10455</v>
      </c>
      <c r="G195" s="10" t="str">
        <f>IF(ISERROR(VLOOKUP(TRIM(B195),ALL!$B$1:$V$9998,2,FALSE)),"",IF(ISERROR(VLOOKUP(TRIM(B195),ALL!$B$1:$V$9998,2,FALSE))," ",VLOOKUP(TRIM(B195),ALL!$B$1:$V$9998,2,FALSE)))</f>
        <v>CNA</v>
      </c>
      <c r="H195" s="114" t="str">
        <f>IF(ISBLANK(VLOOKUP(TRIM(B195),ALL!$B$1:$W$9995,4,FALSE)),"",IF(ISERROR(VLOOKUP(TRIM(B195),ALL!$B$1:$W$9995,4,FALSE))," ",VLOOKUP(TRIM(B195),ALL!$B$1:$W$9995,4,FALSE)))</f>
        <v>4</v>
      </c>
      <c r="I195" s="114"/>
      <c r="J195" s="10"/>
      <c r="K195" s="10"/>
      <c r="L195" s="10"/>
      <c r="M195" s="10"/>
      <c r="N195" s="10"/>
      <c r="O195"/>
      <c r="P195"/>
      <c r="Q195"/>
      <c r="R195"/>
      <c r="S195"/>
      <c r="T195"/>
      <c r="AB195"/>
      <c r="AC195"/>
    </row>
    <row r="196" spans="1:29">
      <c r="A196" s="10" t="str">
        <f>IF(ISERROR(VLOOKUP(TRIM(B196),ALL!$B$1:$V$9991,3,FALSE)),"(unc)",VLOOKUP(TRIM(B196),ALL!$B$1:$V$9991,3,FALSE))</f>
        <v>CB ^</v>
      </c>
      <c r="B196" s="432" t="s">
        <v>8950</v>
      </c>
      <c r="C196" s="5" t="s">
        <v>3085</v>
      </c>
      <c r="D196" s="111">
        <f>VLOOKUP(TRIM(B196),BirthdateDraft!$A$1:$M$8977,2,FALSE)</f>
        <v>36940</v>
      </c>
      <c r="E196" s="112" t="str">
        <f>VLOOKUP(TRIM(B196),BirthdateDraft!$A$1:$M$9842,3,FALSE)</f>
        <v>24/3(89)</v>
      </c>
      <c r="F196" s="115" t="s">
        <v>9970</v>
      </c>
      <c r="G196" s="10" t="str">
        <f>IF(ISERROR(VLOOKUP(TRIM(B196),ALL!$B$1:$V$9998,2,FALSE)),"",IF(ISERROR(VLOOKUP(TRIM(B196),ALL!$B$1:$V$9998,2,FALSE))," ",VLOOKUP(TRIM(B196),ALL!$B$1:$V$9998,2,FALSE)))</f>
        <v>TBN</v>
      </c>
      <c r="H196" s="114" t="str">
        <f>IF(ISBLANK(VLOOKUP(TRIM(B196),ALL!$B$1:$W$9995,4,FALSE)),"",IF(ISERROR(VLOOKUP(TRIM(B196),ALL!$B$1:$W$9995,4,FALSE))," ",VLOOKUP(TRIM(B196),ALL!$B$1:$W$9995,4,FALSE)))</f>
        <v>4</v>
      </c>
      <c r="I196" s="114"/>
      <c r="J196" s="10"/>
      <c r="K196" s="10"/>
      <c r="L196" s="10"/>
      <c r="M196" s="10"/>
      <c r="N196" s="10"/>
      <c r="O196"/>
      <c r="P196"/>
      <c r="Q196"/>
      <c r="R196"/>
      <c r="S196"/>
      <c r="T196"/>
      <c r="AB196"/>
      <c r="AC196"/>
    </row>
    <row r="198" spans="1:29">
      <c r="A198" s="10" t="str">
        <f>IF(ISERROR(VLOOKUP(TRIM(B198),ALL!$B$1:$V$9991,3,FALSE)),"(unc)",VLOOKUP(TRIM(B198),ALL!$B$1:$V$9991,3,FALSE))</f>
        <v>KOR PR</v>
      </c>
      <c r="B198" s="37" t="s">
        <v>9532</v>
      </c>
      <c r="C198" s="5" t="s">
        <v>3006</v>
      </c>
      <c r="D198" s="111">
        <f>VLOOKUP(TRIM(B198),BirthdateDraft!$A$1:$M$8977,2,FALSE)</f>
        <v>36500</v>
      </c>
      <c r="E198" s="112" t="str">
        <f>VLOOKUP(TRIM(B198),BirthdateDraft!$A$1:$M$9842,3,FALSE)</f>
        <v>24/FA</v>
      </c>
      <c r="F198" s="115" t="s">
        <v>10268</v>
      </c>
      <c r="G198" s="10" t="str">
        <f>IF(ISERROR(VLOOKUP(TRIM(B198),ALL!$B$1:$V$9998,2,FALSE)),"",IF(ISERROR(VLOOKUP(TRIM(B198),ALL!$B$1:$V$9998,2,FALSE))," ",VLOOKUP(TRIM(B198),ALL!$B$1:$V$9998,2,FALSE)))</f>
        <v>SEN</v>
      </c>
      <c r="H198" s="114" t="str">
        <f>IF(ISBLANK(VLOOKUP(TRIM(B198),ALL!$B$1:$W$9995,11,FALSE)),"",IF(ISERROR(VLOOKUP(TRIM(B198),ALL!$B$1:$W$9995,11,FALSE))," ",VLOOKUP(TRIM(B198),ALL!$B$1:$W$9995,11,FALSE)))</f>
        <v/>
      </c>
      <c r="I198" s="114"/>
      <c r="J198" s="10"/>
      <c r="K198" s="10"/>
      <c r="L198" s="10"/>
      <c r="M198" s="10"/>
      <c r="N198" s="10"/>
      <c r="O198"/>
      <c r="P198"/>
      <c r="Q198"/>
      <c r="R198"/>
      <c r="S198"/>
      <c r="T198"/>
      <c r="AB198"/>
      <c r="AC198"/>
    </row>
    <row r="199" spans="1:29">
      <c r="A199" s="10" t="str">
        <f>IF(ISERROR(VLOOKUP(TRIM(B199),ALL!$B$1:$V$9991,3,FALSE)),"(unc)",VLOOKUP(TRIM(B199),ALL!$B$1:$V$9991,3,FALSE))</f>
        <v>Punt</v>
      </c>
      <c r="B199" s="37" t="s">
        <v>4468</v>
      </c>
      <c r="C199" s="5" t="s">
        <v>3006</v>
      </c>
      <c r="D199" s="111">
        <f>VLOOKUP(TRIM(B199),BirthdateDraft!$A$1:$M$8977,2,FALSE)</f>
        <v>34486</v>
      </c>
      <c r="E199" s="112" t="str">
        <f>VLOOKUP(TRIM(B199),BirthdateDraft!$A$1:$M$9842,3,FALSE)</f>
        <v>15/5</v>
      </c>
      <c r="F199" s="115"/>
      <c r="G199" s="10" t="str">
        <f>IF(ISERROR(VLOOKUP(TRIM(B199),ALL!$B$1:$V$9998,2,FALSE)),"",IF(ISERROR(VLOOKUP(TRIM(B199),ALL!$B$1:$V$9998,2,FALSE))," ",VLOOKUP(TRIM(B199),ALL!$B$1:$V$9998,2,FALSE)))</f>
        <v>ATN</v>
      </c>
      <c r="H199" s="114"/>
      <c r="I199" s="114"/>
      <c r="J199" s="10"/>
      <c r="K199" s="10"/>
      <c r="L199" s="10"/>
      <c r="M199" s="10"/>
      <c r="N199" s="10"/>
      <c r="O199"/>
      <c r="P199"/>
      <c r="Q199"/>
      <c r="R199"/>
      <c r="S199"/>
      <c r="T199"/>
      <c r="AB199"/>
      <c r="AC199"/>
    </row>
    <row r="200" spans="1:29">
      <c r="A200" s="10" t="str">
        <f>IF(ISERROR(VLOOKUP(TRIM(B200),ALL!$B$1:$V$9991,3,FALSE)),"(unc)",VLOOKUP(TRIM(B200),ALL!$B$1:$V$9991,3,FALSE))</f>
        <v>PK</v>
      </c>
      <c r="B200" s="37" t="s">
        <v>8264</v>
      </c>
      <c r="C200" s="5" t="s">
        <v>3006</v>
      </c>
      <c r="D200" s="111">
        <f>VLOOKUP(TRIM(B200),BirthdateDraft!$A$1:$M$8977,2,FALSE)</f>
        <v>36104</v>
      </c>
      <c r="E200" s="112" t="str">
        <f>VLOOKUP(TRIM(B200),BirthdateDraft!$A$1:$M$9842,3,FALSE)</f>
        <v>23/FA</v>
      </c>
      <c r="F200" s="115" t="s">
        <v>8090</v>
      </c>
      <c r="G200" s="10" t="str">
        <f>IF(ISERROR(VLOOKUP(TRIM(B200),ALL!$B$1:$V$9998,2,FALSE)),"",IF(ISERROR(VLOOKUP(TRIM(B200),ALL!$B$1:$V$9998,2,FALSE))," ",VLOOKUP(TRIM(B200),ALL!$B$1:$V$9998,2,FALSE)))</f>
        <v>NON</v>
      </c>
      <c r="H200" s="114"/>
      <c r="I200" s="114"/>
      <c r="J200" s="10"/>
      <c r="K200" s="10"/>
      <c r="L200" s="10"/>
      <c r="M200" s="10"/>
      <c r="N200" s="10"/>
      <c r="O200"/>
      <c r="P200"/>
      <c r="Q200"/>
      <c r="R200"/>
      <c r="S200"/>
      <c r="T200"/>
      <c r="AB200"/>
      <c r="AC200"/>
    </row>
    <row r="202" spans="1:29">
      <c r="O202"/>
      <c r="P202"/>
      <c r="Q202"/>
      <c r="R202"/>
      <c r="S202"/>
      <c r="T202"/>
      <c r="AB202"/>
      <c r="AC202"/>
    </row>
    <row r="203" spans="1:29" ht="20.25">
      <c r="A203" s="105" t="s">
        <v>8561</v>
      </c>
      <c r="I203" s="408">
        <f>COUNTA(B204:B268)</f>
        <v>53</v>
      </c>
      <c r="J203" s="108"/>
      <c r="O203"/>
      <c r="P203"/>
      <c r="Q203"/>
      <c r="R203"/>
      <c r="S203"/>
      <c r="T203"/>
      <c r="AB203"/>
      <c r="AC203"/>
    </row>
    <row r="204" spans="1:29">
      <c r="O204" s="109"/>
      <c r="P204"/>
      <c r="Q204"/>
      <c r="R204"/>
      <c r="S204"/>
      <c r="T204"/>
      <c r="AB204"/>
      <c r="AC204"/>
    </row>
    <row r="205" spans="1:29">
      <c r="A205" s="10" t="str">
        <f>IF(ISERROR(VLOOKUP(TRIM(B205),ALL!$B$1:$V$9991,3,FALSE)),"(unc)",VLOOKUP(TRIM(B205),ALL!$B$1:$V$9991,3,FALSE))</f>
        <v>QB</v>
      </c>
      <c r="B205" s="37" t="s">
        <v>3837</v>
      </c>
      <c r="C205" s="5" t="s">
        <v>5988</v>
      </c>
      <c r="D205" s="111">
        <f>VLOOKUP(TRIM(B205),BirthdateDraft!$A$1:$M$8977,2,FALSE)</f>
        <v>33544</v>
      </c>
      <c r="E205" s="112" t="str">
        <f>VLOOKUP(TRIM(B205),BirthdateDraft!$A$1:$M$9842,3,FALSE)</f>
        <v>14/2</v>
      </c>
      <c r="F205" s="115" t="s">
        <v>4517</v>
      </c>
      <c r="G205" s="10" t="str">
        <f>IF(ISERROR(VLOOKUP(TRIM(B205),ALL!$B$1:$V$9998,2,FALSE)),"",IF(ISERROR(VLOOKUP(TRIM(B205),ALL!$B$1:$V$9998,2,FALSE))," ",VLOOKUP(TRIM(B205),ALL!$B$1:$V$9998,2,FALSE)))</f>
        <v>LAN</v>
      </c>
      <c r="H205" s="114" t="str">
        <f>IF(ISBLANK(VLOOKUP(TRIM(B205),ALL!$B$1:$W$9995,4,FALSE)),"",IF(ISERROR(VLOOKUP(TRIM(B205),ALL!$B$1:$W$9995,4,FALSE))," ",VLOOKUP(TRIM(B205),ALL!$B$1:$W$9995,4,FALSE)))</f>
        <v/>
      </c>
      <c r="I205" s="114" t="str">
        <f>IF(ISBLANK(VLOOKUP(TRIM(B205),ALL!$B$1:$W$9995,5,FALSE)),"",IF(ISERROR(VLOOKUP(TRIM(B205),ALL!$B$1:$W$9995,5,FALSE))," ",VLOOKUP(TRIM(B205),ALL!$B$1:$W$9995,5,FALSE)))</f>
        <v/>
      </c>
      <c r="J205" s="10" t="str">
        <f>IF(ISBLANK(VLOOKUP(TRIM(B205),ALL!$B$1:$W$9995,6,FALSE)),"",IF(ISERROR(VLOOKUP(TRIM(B205),ALL!$B$1:$W$9995,6,FALSE))," ", VLOOKUP(TRIM(B205),ALL!$B$1:$W$9995,6,FALSE)))</f>
        <v/>
      </c>
      <c r="K205" s="10" t="str">
        <f>IF(ISBLANK(VLOOKUP(TRIM(B205),ALL!$B$1:$W$9995,7,FALSE)),"",IF(ISERROR(VLOOKUP(TRIM(B205),ALL!$B$1:$W$9995,7,FALSE))," ",VLOOKUP(TRIM(B205),ALL!$B$1:$W$9995,7,FALSE)))</f>
        <v/>
      </c>
      <c r="L205" s="10" t="str">
        <f>IF(ISBLANK(VLOOKUP(TRIM(B205),ALL!$B$1:$W$9995,8,FALSE)),"",IF(ISERROR(VLOOKUP(TRIM(B205),ALL!$B$1:$W$9995,8,FALSE))," ",VLOOKUP(TRIM(B205),ALL!$B$1:$W$9995,8,FALSE)))</f>
        <v/>
      </c>
      <c r="M205" s="10" t="str">
        <f>IF(ISBLANK(VLOOKUP(TRIM(B205),ALL!$B$1:$W$9995,9,FALSE)),"",IF(ISERROR(VLOOKUP(TRIM(B205),ALL!$B$1:$W$9995,9,FALSE))," ",VLOOKUP(TRIM(B205),ALL!$B$1:$W$9995,9,FALSE)))</f>
        <v/>
      </c>
      <c r="N205" s="10" t="str">
        <f>IF(ISBLANK(VLOOKUP(TRIM(B205),ALL!$B$1:$W$9995,10,FALSE)),"",IF(ISERROR(VLOOKUP(TRIM(B205),ALL!$B$1:$W$9995,10,FALSE))," ",VLOOKUP(TRIM(B205),ALL!$B$1:$W$9995,10,FALSE)))</f>
        <v/>
      </c>
      <c r="O205"/>
      <c r="P205"/>
      <c r="Q205"/>
      <c r="R205"/>
      <c r="S205"/>
      <c r="T205"/>
      <c r="AB205"/>
      <c r="AC205"/>
    </row>
    <row r="206" spans="1:29">
      <c r="A206" s="10" t="str">
        <f>IF(ISERROR(VLOOKUP(TRIM(B206),ALL!$B$1:$V$9991,3,FALSE)),"(unc)",VLOOKUP(TRIM(B206),ALL!$B$1:$V$9991,3,FALSE))</f>
        <v>QB</v>
      </c>
      <c r="B206" s="37" t="s">
        <v>6323</v>
      </c>
      <c r="C206" s="5" t="s">
        <v>5988</v>
      </c>
      <c r="D206" s="111">
        <f>VLOOKUP(TRIM(B206),BirthdateDraft!$A$1:$M$8977,2,FALSE)</f>
        <v>35201</v>
      </c>
      <c r="E206" s="112" t="str">
        <f>VLOOKUP(TRIM(B206),BirthdateDraft!$A$1:$M$9842,3,FALSE)</f>
        <v>19/6</v>
      </c>
      <c r="F206" s="115"/>
      <c r="G206" s="10" t="str">
        <f>IF(ISERROR(VLOOKUP(TRIM(B206),ALL!$B$1:$V$9998,2,FALSE)),"",IF(ISERROR(VLOOKUP(TRIM(B206),ALL!$B$1:$V$9998,2,FALSE))," ",VLOOKUP(TRIM(B206),ALL!$B$1:$V$9998,2,FALSE)))</f>
        <v>LVA</v>
      </c>
      <c r="H206" s="114" t="str">
        <f>IF(ISBLANK(VLOOKUP(TRIM(B206),ALL!$B$1:$W$9995,4,FALSE)),"",IF(ISERROR(VLOOKUP(TRIM(B206),ALL!$B$1:$W$9995,4,FALSE))," ",VLOOKUP(TRIM(B206),ALL!$B$1:$W$9995,4,FALSE)))</f>
        <v/>
      </c>
      <c r="I206" s="114"/>
      <c r="J206" s="10"/>
      <c r="K206" s="10"/>
      <c r="L206" s="10" t="str">
        <f>IF(ISBLANK(VLOOKUP(TRIM(B206),ALL!$B$1:$W$9995,8,FALSE)),"",IF(ISERROR(VLOOKUP(TRIM(B206),ALL!$B$1:$W$9995,8,FALSE))," ",VLOOKUP(TRIM(B206),ALL!$B$1:$W$9995,8,FALSE)))</f>
        <v/>
      </c>
      <c r="M206" s="10" t="str">
        <f>IF(ISBLANK(VLOOKUP(TRIM(B206),ALL!$B$1:$W$9995,9,FALSE)),"",IF(ISERROR(VLOOKUP(TRIM(B206),ALL!$B$1:$W$9995,9,FALSE))," ",VLOOKUP(TRIM(B206),ALL!$B$1:$W$9995,9,FALSE)))</f>
        <v/>
      </c>
      <c r="N206" s="10" t="str">
        <f>IF(ISBLANK(VLOOKUP(TRIM(B206),ALL!$B$1:$W$9995,10,FALSE)),"",IF(ISERROR(VLOOKUP(TRIM(B206),ALL!$B$1:$W$9995,10,FALSE))," ",VLOOKUP(TRIM(B206),ALL!$B$1:$W$9995,10,FALSE)))</f>
        <v/>
      </c>
      <c r="O206" s="118"/>
      <c r="P206"/>
      <c r="Q206"/>
      <c r="R206"/>
      <c r="S206"/>
      <c r="T206"/>
      <c r="AB206"/>
      <c r="AC206"/>
    </row>
    <row r="208" spans="1:29">
      <c r="A208" s="10" t="str">
        <f>IF(ISERROR(VLOOKUP(TRIM(B208),ALL!$B$1:$V$9991,3,FALSE)),"(unc)",VLOOKUP(TRIM(B208),ALL!$B$1:$V$9991,3,FALSE))</f>
        <v>QB(P)</v>
      </c>
      <c r="B208" s="37" t="s">
        <v>7267</v>
      </c>
      <c r="C208" s="5" t="s">
        <v>5988</v>
      </c>
      <c r="D208" s="111">
        <f>VLOOKUP(TRIM(B208),BirthdateDraft!$A$1:$M$8977,2,FALSE)</f>
        <v>36220</v>
      </c>
      <c r="E208" s="112" t="str">
        <f>VLOOKUP(TRIM(B208),BirthdateDraft!$A$1:$M$9842,3,FALSE)</f>
        <v>21/1(11)</v>
      </c>
      <c r="F208" s="115" t="s">
        <v>8629</v>
      </c>
      <c r="G208" s="10" t="str">
        <f>IF(ISERROR(VLOOKUP(TRIM(B208),ALL!$B$1:$V$9998,2,FALSE)),"",IF(ISERROR(VLOOKUP(TRIM(B208),ALL!$B$1:$V$9998,2,FALSE))," ",VLOOKUP(TRIM(B208),ALL!$B$1:$V$9998,2,FALSE)))</f>
        <v>PIA</v>
      </c>
      <c r="H208" s="114"/>
      <c r="I208" s="114"/>
      <c r="J208" s="10"/>
      <c r="K208" s="10"/>
      <c r="L208" s="10" t="str">
        <f>IF(ISBLANK(VLOOKUP(TRIM(B208),ALL!$B$1:$W$9995,8,FALSE)),"",IF(ISERROR(VLOOKUP(TRIM(B208),ALL!$B$1:$W$9995,8,FALSE))," ",VLOOKUP(TRIM(B208),ALL!$B$1:$W$9995,8,FALSE)))</f>
        <v/>
      </c>
      <c r="M208" s="10" t="str">
        <f>IF(ISBLANK(VLOOKUP(TRIM(B208),ALL!$B$1:$W$9995,9,FALSE)),"",IF(ISERROR(VLOOKUP(TRIM(B208),ALL!$B$1:$W$9995,9,FALSE))," ",VLOOKUP(TRIM(B208),ALL!$B$1:$W$9995,9,FALSE)))</f>
        <v/>
      </c>
      <c r="N208" s="10" t="str">
        <f>IF(ISBLANK(VLOOKUP(TRIM(B208),ALL!$B$1:$W$9995,10,FALSE)),"",IF(ISERROR(VLOOKUP(TRIM(B208),ALL!$B$1:$W$9995,10,FALSE))," ",VLOOKUP(TRIM(B208),ALL!$B$1:$W$9995,10,FALSE)))</f>
        <v/>
      </c>
      <c r="O208" s="118"/>
      <c r="P208"/>
      <c r="Q208"/>
      <c r="R208"/>
      <c r="S208"/>
      <c r="T208"/>
      <c r="AB208"/>
      <c r="AC208"/>
    </row>
    <row r="209" spans="1:29">
      <c r="A209" s="10"/>
      <c r="B209" s="37"/>
      <c r="C209" s="5"/>
      <c r="D209" s="111"/>
      <c r="E209" s="112"/>
      <c r="F209" s="115"/>
      <c r="G209" s="10"/>
      <c r="H209" s="114"/>
      <c r="I209" s="114"/>
      <c r="J209" s="10"/>
      <c r="K209" s="10"/>
      <c r="L209" s="10"/>
      <c r="M209" s="10"/>
      <c r="N209" s="10"/>
      <c r="O209"/>
      <c r="P209"/>
      <c r="Q209"/>
      <c r="R209"/>
      <c r="S209"/>
      <c r="T209"/>
      <c r="AB209"/>
      <c r="AC209"/>
    </row>
    <row r="210" spans="1:29">
      <c r="A210" s="10" t="str">
        <f>IF(ISERROR(VLOOKUP(TRIM(B210),ALL!$B$1:$V$9991,3,FALSE)),"(unc)",VLOOKUP(TRIM(B210),ALL!$B$1:$V$9991,3,FALSE))</f>
        <v>HB</v>
      </c>
      <c r="B210" s="37" t="s">
        <v>7582</v>
      </c>
      <c r="C210" s="5" t="s">
        <v>5988</v>
      </c>
      <c r="D210" s="111">
        <f>VLOOKUP(TRIM(B210),BirthdateDraft!$A$1:$M$8977,2,FALSE)</f>
        <v>36221</v>
      </c>
      <c r="E210" s="112" t="str">
        <f>VLOOKUP(TRIM(B210),BirthdateDraft!$A$1:$M$9842,3,FALSE)</f>
        <v>22/7</v>
      </c>
      <c r="F210" s="115" t="s">
        <v>8085</v>
      </c>
      <c r="G210" s="10" t="str">
        <f>IF(ISERROR(VLOOKUP(TRIM(B210),ALL!$B$1:$V$9998,2,FALSE)),"",IF(ISERROR(VLOOKUP(TRIM(B210),ALL!$B$1:$V$9998,2,FALSE))," ",VLOOKUP(TRIM(B210),ALL!$B$1:$V$9998,2,FALSE)))</f>
        <v>KCA</v>
      </c>
      <c r="H210" s="114" t="str">
        <f>IF(ISBLANK(VLOOKUP(TRIM(B210),ALL!$B$1:$W$9995,11,FALSE)),"",IF(ISERROR(VLOOKUP(TRIM(B210),ALL!$B$1:$W$9995,11,FALSE))," ",VLOOKUP(TRIM(B210),ALL!$B$1:$W$9995,11,FALSE)))</f>
        <v>B</v>
      </c>
      <c r="I210" s="114" t="str">
        <f>"Carries ="&amp;VLOOKUP(B210,Rankings!$A$163:$C$283,3,FALSE)</f>
        <v>Carries =83</v>
      </c>
      <c r="J210" s="10" t="str">
        <f>IF(ISBLANK(VLOOKUP(TRIM(B210),ALL!$B$1:$W$9995,6,FALSE)),"",IF(ISERROR(VLOOKUP(TRIM(B210),ALL!$B$1:$W$9995,6,FALSE))," ", VLOOKUP(TRIM(B210),ALL!$B$1:$W$9995,6,FALSE)))</f>
        <v/>
      </c>
      <c r="K210" s="10" t="str">
        <f>IF(ISBLANK(VLOOKUP(TRIM(B210),ALL!$B$1:$W$9995,7,FALSE)),"",IF(ISERROR(VLOOKUP(TRIM(B210),ALL!$B$1:$W$9995,7,FALSE))," ",VLOOKUP(TRIM(B210),ALL!$B$1:$W$9995,7,FALSE)))</f>
        <v/>
      </c>
      <c r="L210" s="10">
        <f>IF(ISBLANK(VLOOKUP(TRIM(B210),ALL!$B$1:$W$9995,8,FALSE)),"",IF(ISERROR(VLOOKUP(TRIM(B210),ALL!$B$1:$W$9995,8,FALSE))," ",VLOOKUP(TRIM(B210),ALL!$B$1:$W$9995,8,FALSE)))</f>
        <v>0</v>
      </c>
      <c r="M210" s="10" t="str">
        <f>IF(ISBLANK(VLOOKUP(TRIM(B210),ALL!$B$1:$W$9995,9,FALSE)),"",IF(ISERROR(VLOOKUP(TRIM(B210),ALL!$B$1:$W$9995,9,FALSE))," ",VLOOKUP(TRIM(B210),ALL!$B$1:$W$9995,9,FALSE)))</f>
        <v/>
      </c>
      <c r="N210" s="10">
        <f>IF(ISBLANK(VLOOKUP(TRIM(B210),ALL!$B$1:$W$9995,10,FALSE)),"",IF(ISERROR(VLOOKUP(TRIM(B210),ALL!$B$1:$W$9995,10,FALSE))," ",VLOOKUP(TRIM(B210),ALL!$B$1:$W$9995,10,FALSE)))</f>
        <v>2</v>
      </c>
      <c r="O210"/>
      <c r="P210"/>
      <c r="Q210"/>
      <c r="R210"/>
      <c r="S210"/>
      <c r="T210"/>
      <c r="AB210"/>
      <c r="AC210"/>
    </row>
    <row r="211" spans="1:29">
      <c r="A211" s="10" t="str">
        <f>IF(ISERROR(VLOOKUP(TRIM(B211),ALL!$B$1:$V$9991,3,FALSE)),"(unc)",VLOOKUP(TRIM(B211),ALL!$B$1:$V$9991,3,FALSE))</f>
        <v>HB</v>
      </c>
      <c r="B211" s="37" t="s">
        <v>7242</v>
      </c>
      <c r="C211" s="5" t="s">
        <v>5988</v>
      </c>
      <c r="D211" s="111">
        <f>VLOOKUP(TRIM(B211),BirthdateDraft!$A$1:$M$8977,2,FALSE)</f>
        <v>35855</v>
      </c>
      <c r="E211" s="112" t="str">
        <f>VLOOKUP(TRIM(B211),BirthdateDraft!$A$1:$M$9842,3,FALSE)</f>
        <v>21/1(24)</v>
      </c>
      <c r="F211" s="115" t="s">
        <v>6914</v>
      </c>
      <c r="G211" s="10" t="str">
        <f>IF(ISERROR(VLOOKUP(TRIM(B211),ALL!$B$1:$V$9998,2,FALSE)),"",IF(ISERROR(VLOOKUP(TRIM(B211),ALL!$B$1:$V$9998,2,FALSE))," ",VLOOKUP(TRIM(B211),ALL!$B$1:$V$9998,2,FALSE)))</f>
        <v>PIA</v>
      </c>
      <c r="H211" s="114" t="str">
        <f>IF(ISBLANK(VLOOKUP(TRIM(B211),ALL!$B$1:$W$9995,11,FALSE)),"",IF(ISERROR(VLOOKUP(TRIM(B211),ALL!$B$1:$W$9995,11,FALSE))," ",VLOOKUP(TRIM(B211),ALL!$B$1:$W$9995,11,FALSE)))</f>
        <v>B</v>
      </c>
      <c r="I211" s="114" t="str">
        <f>"Carries ="&amp;VLOOKUP(B211,Rankings!$A$163:$C$283,3,FALSE)</f>
        <v>Carries =263</v>
      </c>
      <c r="J211" s="10"/>
      <c r="K211" s="10"/>
      <c r="L211" s="10">
        <f>IF(ISBLANK(VLOOKUP(TRIM(B211),ALL!$B$1:$W$9995,8,FALSE)),"",IF(ISERROR(VLOOKUP(TRIM(B211),ALL!$B$1:$W$9995,8,FALSE))," ",VLOOKUP(TRIM(B211),ALL!$B$1:$W$9995,8,FALSE)))</f>
        <v>0</v>
      </c>
      <c r="M211" s="10" t="str">
        <f>IF(ISBLANK(VLOOKUP(TRIM(B211),ALL!$B$1:$W$9995,9,FALSE)),"",IF(ISERROR(VLOOKUP(TRIM(B211),ALL!$B$1:$W$9995,9,FALSE))," ",VLOOKUP(TRIM(B211),ALL!$B$1:$W$9995,9,FALSE)))</f>
        <v/>
      </c>
      <c r="N211" s="10">
        <f>IF(ISBLANK(VLOOKUP(TRIM(B211),ALL!$B$1:$W$9995,10,FALSE)),"",IF(ISERROR(VLOOKUP(TRIM(B211),ALL!$B$1:$W$9995,10,FALSE))," ",VLOOKUP(TRIM(B211),ALL!$B$1:$W$9995,10,FALSE)))</f>
        <v>3</v>
      </c>
      <c r="O211"/>
      <c r="P211"/>
      <c r="Q211"/>
      <c r="R211"/>
      <c r="S211"/>
      <c r="T211"/>
      <c r="AB211"/>
      <c r="AC211"/>
    </row>
    <row r="212" spans="1:29">
      <c r="A212" s="10" t="str">
        <f>IF(ISERROR(VLOOKUP(TRIM(B212),ALL!$B$1:$V$9991,3,FALSE)),"(unc)",VLOOKUP(TRIM(B212),ALL!$B$1:$V$9991,3,FALSE))</f>
        <v>HB KOR</v>
      </c>
      <c r="B212" s="37" t="s">
        <v>8167</v>
      </c>
      <c r="C212" s="5" t="s">
        <v>5988</v>
      </c>
      <c r="D212" s="111">
        <f>VLOOKUP(TRIM(B212),BirthdateDraft!$A$1:$M$8977,2,FALSE)</f>
        <v>37133</v>
      </c>
      <c r="E212" s="112" t="str">
        <f>VLOOKUP(TRIM(B212),BirthdateDraft!$A$1:$M$9842,3,FALSE)</f>
        <v>23/3</v>
      </c>
      <c r="F212" s="115" t="s">
        <v>8753</v>
      </c>
      <c r="G212" s="10" t="str">
        <f>IF(ISERROR(VLOOKUP(TRIM(B212),ALL!$B$1:$V$9998,2,FALSE)),"",IF(ISERROR(VLOOKUP(TRIM(B212),ALL!$B$1:$V$9998,2,FALSE))," ",VLOOKUP(TRIM(B212),ALL!$B$1:$V$9998,2,FALSE)))</f>
        <v>JXA</v>
      </c>
      <c r="H212" s="114" t="str">
        <f>IF(ISBLANK(VLOOKUP(TRIM(B212),ALL!$B$1:$W$9995,11,FALSE)),"",IF(ISERROR(VLOOKUP(TRIM(B212),ALL!$B$1:$W$9995,11,FALSE))," ",VLOOKUP(TRIM(B212),ALL!$B$1:$W$9995,11,FALSE)))</f>
        <v>C</v>
      </c>
      <c r="I212" s="114" t="str">
        <f>"Carries ="&amp;VLOOKUP(B212,Rankings!$A$163:$C$283,3,FALSE)</f>
        <v>Carries =168</v>
      </c>
      <c r="J212" s="10"/>
      <c r="K212" s="10"/>
      <c r="L212" s="10">
        <f>IF(ISBLANK(VLOOKUP(TRIM(B212),ALL!$B$1:$W$9995,8,FALSE)),"",IF(ISERROR(VLOOKUP(TRIM(B212),ALL!$B$1:$W$9995,8,FALSE))," ",VLOOKUP(TRIM(B212),ALL!$B$1:$W$9995,8,FALSE)))</f>
        <v>0</v>
      </c>
      <c r="M212" s="10" t="str">
        <f>IF(ISBLANK(VLOOKUP(TRIM(B212),ALL!$B$1:$W$9995,9,FALSE)),"",IF(ISERROR(VLOOKUP(TRIM(B212),ALL!$B$1:$W$9995,9,FALSE))," ",VLOOKUP(TRIM(B212),ALL!$B$1:$W$9995,9,FALSE)))</f>
        <v/>
      </c>
      <c r="N212" s="10">
        <f>IF(ISBLANK(VLOOKUP(TRIM(B212),ALL!$B$1:$W$9995,10,FALSE)),"",IF(ISERROR(VLOOKUP(TRIM(B212),ALL!$B$1:$W$9995,10,FALSE))," ",VLOOKUP(TRIM(B212),ALL!$B$1:$W$9995,10,FALSE)))</f>
        <v>0</v>
      </c>
      <c r="O212"/>
      <c r="P212"/>
      <c r="Q212"/>
      <c r="R212"/>
      <c r="S212"/>
      <c r="T212"/>
      <c r="AB212"/>
      <c r="AC212"/>
    </row>
    <row r="214" spans="1:29">
      <c r="A214" s="10"/>
      <c r="B214" s="37"/>
      <c r="C214" s="5"/>
      <c r="D214" s="111"/>
      <c r="E214" s="112"/>
      <c r="F214" s="115"/>
      <c r="G214" s="10"/>
      <c r="H214" s="114" t="str">
        <f>IF(ISBLANK(VLOOKUP(TRIM(B214),ALL!$B$1:$W$9995,11,FALSE)),"",IF(ISERROR(VLOOKUP(TRIM(B214),ALL!$B$1:$W$9995,11,FALSE))," ",VLOOKUP(TRIM(B214),ALL!$B$1:$W$9995,11,FALSE)))</f>
        <v xml:space="preserve"> </v>
      </c>
      <c r="I214" s="114"/>
      <c r="J214" s="10"/>
      <c r="K214" s="10"/>
      <c r="L214" s="10" t="str">
        <f>IF(ISBLANK(VLOOKUP(TRIM(B214),ALL!$B$1:$W$9995,8,FALSE)),"",IF(ISERROR(VLOOKUP(TRIM(B214),ALL!$B$1:$W$9995,8,FALSE))," ",VLOOKUP(TRIM(B214),ALL!$B$1:$W$9995,8,FALSE)))</f>
        <v xml:space="preserve"> </v>
      </c>
      <c r="M214" s="10" t="str">
        <f>IF(ISBLANK(VLOOKUP(TRIM(B214),ALL!$B$1:$W$9995,9,FALSE)),"",IF(ISERROR(VLOOKUP(TRIM(B214),ALL!$B$1:$W$9995,9,FALSE))," ",VLOOKUP(TRIM(B214),ALL!$B$1:$W$9995,9,FALSE)))</f>
        <v xml:space="preserve"> </v>
      </c>
      <c r="N214" s="10" t="str">
        <f>IF(ISBLANK(VLOOKUP(TRIM(B214),ALL!$B$1:$W$9995,10,FALSE)),"",IF(ISERROR(VLOOKUP(TRIM(B214),ALL!$B$1:$W$9995,10,FALSE))," ",VLOOKUP(TRIM(B214),ALL!$B$1:$W$9995,10,FALSE)))</f>
        <v xml:space="preserve"> </v>
      </c>
      <c r="O214"/>
      <c r="P214"/>
      <c r="Q214"/>
      <c r="R214"/>
      <c r="S214"/>
      <c r="T214"/>
      <c r="AB214"/>
      <c r="AC214"/>
    </row>
    <row r="215" spans="1:29">
      <c r="A215" s="10" t="str">
        <f>IF(ISERROR(VLOOKUP(TRIM(B215),ALL!$B$1:$V$9991,3,FALSE)),"(unc)",VLOOKUP(TRIM(B215),ALL!$B$1:$V$9991,3,FALSE))</f>
        <v>WR PR</v>
      </c>
      <c r="B215" s="37" t="s">
        <v>8227</v>
      </c>
      <c r="C215" s="5" t="s">
        <v>5988</v>
      </c>
      <c r="D215" s="111">
        <f>VLOOKUP(TRIM(B215),BirthdateDraft!$A$1:$M$8977,2,FALSE)</f>
        <v>37115</v>
      </c>
      <c r="E215" s="112" t="str">
        <f>VLOOKUP(TRIM(B215),BirthdateDraft!$A$1:$M$9842,3,FALSE)</f>
        <v>23/3</v>
      </c>
      <c r="F215" s="115" t="s">
        <v>8681</v>
      </c>
      <c r="G215" s="10" t="str">
        <f>IF(ISERROR(VLOOKUP(TRIM(B215),ALL!$B$1:$V$9998,2,FALSE)),"",IF(ISERROR(VLOOKUP(TRIM(B215),ALL!$B$1:$V$9998,2,FALSE))," ",VLOOKUP(TRIM(B215),ALL!$B$1:$V$9998,2,FALSE)))</f>
        <v>INA</v>
      </c>
      <c r="H215" s="114" t="str">
        <f>IF(ISBLANK(VLOOKUP(TRIM(B215),ALL!$B$1:$W$9995,11,FALSE)),"",IF(ISERROR(VLOOKUP(TRIM(B215),ALL!$B$1:$W$9995,11,FALSE))," ",VLOOKUP(TRIM(B215),ALL!$B$1:$W$9995,11,FALSE)))</f>
        <v>C</v>
      </c>
      <c r="I215" s="114" t="str">
        <f>VLOOKUP(TRIM(B215),Rankings!$A$1:$M$9887,9,FALSE)</f>
        <v xml:space="preserve"> 5-5-4</v>
      </c>
      <c r="J215" s="10"/>
      <c r="K215" s="10"/>
      <c r="L215" s="10" t="str">
        <f>IF(ISBLANK(VLOOKUP(TRIM(B215),ALL!$B$1:$W$9995,8,FALSE)),"",IF(ISERROR(VLOOKUP(TRIM(B215),ALL!$B$1:$W$9995,8,FALSE))," ",VLOOKUP(TRIM(B215),ALL!$B$1:$W$9995,8,FALSE)))</f>
        <v/>
      </c>
      <c r="M215" s="10" t="str">
        <f>IF(ISBLANK(VLOOKUP(TRIM(B215),ALL!$B$1:$W$9995,9,FALSE)),"",IF(ISERROR(VLOOKUP(TRIM(B215),ALL!$B$1:$W$9995,9,FALSE))," ",VLOOKUP(TRIM(B215),ALL!$B$1:$W$9995,9,FALSE)))</f>
        <v/>
      </c>
      <c r="N215" s="10" t="str">
        <f>IF(ISBLANK(VLOOKUP(TRIM(B215),ALL!$B$1:$W$9995,10,FALSE)),"",IF(ISERROR(VLOOKUP(TRIM(B215),ALL!$B$1:$W$9995,10,FALSE))," ",VLOOKUP(TRIM(B215),ALL!$B$1:$W$9995,10,FALSE)))</f>
        <v/>
      </c>
      <c r="O215"/>
      <c r="P215"/>
      <c r="Q215"/>
      <c r="R215"/>
      <c r="S215"/>
      <c r="T215"/>
      <c r="AB215"/>
      <c r="AC215"/>
    </row>
    <row r="216" spans="1:29">
      <c r="A216" s="10" t="str">
        <f>IF(ISERROR(VLOOKUP(TRIM(B216),ALL!$B$1:$V$9991,3,FALSE)),"(unc)",VLOOKUP(TRIM(B216),ALL!$B$1:$V$9991,3,FALSE))</f>
        <v>WR PR</v>
      </c>
      <c r="B216" s="37" t="s">
        <v>8407</v>
      </c>
      <c r="C216" s="5" t="s">
        <v>5988</v>
      </c>
      <c r="D216" s="111">
        <f>VLOOKUP(TRIM(B216),BirthdateDraft!$A$1:$M$8977,2,FALSE)</f>
        <v>36644</v>
      </c>
      <c r="E216" s="112" t="str">
        <f>VLOOKUP(TRIM(B216),BirthdateDraft!$A$1:$M$9842,3,FALSE)</f>
        <v>23/2</v>
      </c>
      <c r="F216" s="115" t="s">
        <v>8630</v>
      </c>
      <c r="G216" s="10" t="str">
        <f>IF(ISERROR(VLOOKUP(TRIM(B216),ALL!$B$1:$V$9998,2,FALSE)),"",IF(ISERROR(VLOOKUP(TRIM(B216),ALL!$B$1:$V$9998,2,FALSE))," ",VLOOKUP(TRIM(B216),ALL!$B$1:$V$9998,2,FALSE)))</f>
        <v>GBN</v>
      </c>
      <c r="H216" s="114" t="str">
        <f>IF(ISBLANK(VLOOKUP(TRIM(B216),ALL!$B$1:$W$9995,11,FALSE)),"",IF(ISERROR(VLOOKUP(TRIM(B216),ALL!$B$1:$W$9995,11,FALSE))," ",VLOOKUP(TRIM(B216),ALL!$B$1:$W$9995,11,FALSE)))</f>
        <v>B</v>
      </c>
      <c r="I216" s="114" t="str">
        <f>VLOOKUP(TRIM(B216),Rankings!$A$1:$M$9887,9,FALSE)</f>
        <v xml:space="preserve"> 4-4-6</v>
      </c>
      <c r="J216" s="10"/>
      <c r="K216" s="10"/>
      <c r="L216" s="10" t="str">
        <f>IF(ISBLANK(VLOOKUP(TRIM(B216),ALL!$B$1:$W$9995,8,FALSE)),"",IF(ISERROR(VLOOKUP(TRIM(B216),ALL!$B$1:$W$9995,8,FALSE))," ",VLOOKUP(TRIM(B216),ALL!$B$1:$W$9995,8,FALSE)))</f>
        <v/>
      </c>
      <c r="M216" s="10" t="str">
        <f>IF(ISBLANK(VLOOKUP(TRIM(B216),ALL!$B$1:$W$9995,9,FALSE)),"",IF(ISERROR(VLOOKUP(TRIM(B216),ALL!$B$1:$W$9995,9,FALSE))," ",VLOOKUP(TRIM(B216),ALL!$B$1:$W$9995,9,FALSE)))</f>
        <v/>
      </c>
      <c r="N216" s="10" t="str">
        <f>IF(ISBLANK(VLOOKUP(TRIM(B216),ALL!$B$1:$W$9995,10,FALSE)),"",IF(ISERROR(VLOOKUP(TRIM(B216),ALL!$B$1:$W$9995,10,FALSE))," ",VLOOKUP(TRIM(B216),ALL!$B$1:$W$9995,10,FALSE)))</f>
        <v/>
      </c>
      <c r="O216"/>
      <c r="P216"/>
      <c r="Q216"/>
      <c r="R216"/>
      <c r="S216"/>
      <c r="T216"/>
      <c r="AB216"/>
      <c r="AC216"/>
    </row>
    <row r="217" spans="1:29">
      <c r="A217" s="10" t="str">
        <f>IF(ISERROR(VLOOKUP(TRIM(B217),ALL!$B$1:$V$9991,3,FALSE)),"(unc)",VLOOKUP(TRIM(B217),ALL!$B$1:$V$9991,3,FALSE))</f>
        <v>WR</v>
      </c>
      <c r="B217" s="37" t="s">
        <v>9031</v>
      </c>
      <c r="C217" s="5" t="s">
        <v>5988</v>
      </c>
      <c r="D217" s="111">
        <f>VLOOKUP(TRIM(B217),BirthdateDraft!$A$1:$M$8977,2,FALSE)</f>
        <v>37738</v>
      </c>
      <c r="E217" s="112" t="str">
        <f>VLOOKUP(TRIM(B217),BirthdateDraft!$A$1:$M$9842,3,FALSE)</f>
        <v>24/1(28)</v>
      </c>
      <c r="F217" s="115" t="s">
        <v>9910</v>
      </c>
      <c r="G217" s="10" t="str">
        <f>IF(ISERROR(VLOOKUP(TRIM(B217),ALL!$B$1:$V$9998,2,FALSE)),"",IF(ISERROR(VLOOKUP(TRIM(B217),ALL!$B$1:$V$9998,2,FALSE))," ",VLOOKUP(TRIM(B217),ALL!$B$1:$V$9998,2,FALSE)))</f>
        <v>KCA</v>
      </c>
      <c r="H217" s="114" t="str">
        <f>IF(ISBLANK(VLOOKUP(TRIM(B217),ALL!$B$1:$W$9995,11,FALSE)),"",IF(ISERROR(VLOOKUP(TRIM(B217),ALL!$B$1:$W$9995,11,FALSE))," ",VLOOKUP(TRIM(B217),ALL!$B$1:$W$9995,11,FALSE)))</f>
        <v>B</v>
      </c>
      <c r="I217" s="114" t="str">
        <f>VLOOKUP(TRIM(B217),Rankings!$A$1:$M$9887,9,FALSE)</f>
        <v xml:space="preserve"> 4-4-4</v>
      </c>
      <c r="J217" s="10"/>
      <c r="K217" s="10"/>
      <c r="L217" s="10"/>
      <c r="M217" s="10"/>
      <c r="N217" s="10"/>
      <c r="O217"/>
      <c r="P217"/>
      <c r="Q217"/>
      <c r="R217"/>
      <c r="S217"/>
      <c r="T217"/>
      <c r="AB217"/>
      <c r="AC217"/>
    </row>
    <row r="218" spans="1:29">
      <c r="A218" s="10" t="str">
        <f>IF(ISERROR(VLOOKUP(TRIM(B218),ALL!$B$1:$V$9991,3,FALSE)),"(unc)",VLOOKUP(TRIM(B218),ALL!$B$1:$V$9991,3,FALSE))</f>
        <v>WR</v>
      </c>
      <c r="B218" s="37" t="s">
        <v>5388</v>
      </c>
      <c r="C218" s="5" t="s">
        <v>5988</v>
      </c>
      <c r="D218" s="111">
        <f>VLOOKUP(TRIM(B218),BirthdateDraft!$A$1:$M$8977,2,FALSE)</f>
        <v>34915</v>
      </c>
      <c r="E218" s="112" t="str">
        <f>VLOOKUP(TRIM(B218),BirthdateDraft!$A$1:$M$9842,3,FALSE)</f>
        <v>17/FA</v>
      </c>
      <c r="F218" s="115"/>
      <c r="G218" s="10" t="str">
        <f>IF(ISERROR(VLOOKUP(TRIM(B218),ALL!$B$1:$V$9998,2,FALSE)),"",IF(ISERROR(VLOOKUP(TRIM(B218),ALL!$B$1:$V$9998,2,FALSE))," ",VLOOKUP(TRIM(B218),ALL!$B$1:$V$9998,2,FALSE)))</f>
        <v>NEA</v>
      </c>
      <c r="H218" s="114" t="str">
        <f>IF(ISBLANK(VLOOKUP(TRIM(B218),ALL!$B$1:$W$9995,11,FALSE)),"",IF(ISERROR(VLOOKUP(TRIM(B218),ALL!$B$1:$W$9995,11,FALSE))," ",VLOOKUP(TRIM(B218),ALL!$B$1:$W$9995,11,FALSE)))</f>
        <v>D</v>
      </c>
      <c r="I218" s="114" t="str">
        <f>VLOOKUP(TRIM(B218),Rankings!$A$1:$M$9887,9,FALSE)</f>
        <v xml:space="preserve"> 4-4-3</v>
      </c>
      <c r="J218" s="10" t="str">
        <f>IF(ISBLANK(VLOOKUP(TRIM(B218),ALL!$B$1:$W$9995,6,FALSE)),"",IF(ISERROR(VLOOKUP(TRIM(B218),ALL!$B$1:$W$9995,6,FALSE))," ", VLOOKUP(TRIM(B218),ALL!$B$1:$W$9995,6,FALSE)))</f>
        <v/>
      </c>
      <c r="K218" s="10" t="str">
        <f>IF(ISBLANK(VLOOKUP(TRIM(B218),ALL!$B$1:$W$9995,7,FALSE)),"",IF(ISERROR(VLOOKUP(TRIM(B218),ALL!$B$1:$W$9995,7,FALSE))," ",VLOOKUP(TRIM(B218),ALL!$B$1:$W$9995,7,FALSE)))</f>
        <v/>
      </c>
      <c r="L218" s="10" t="str">
        <f>IF(ISBLANK(VLOOKUP(TRIM(B218),ALL!$B$1:$W$9995,8,FALSE)),"",IF(ISERROR(VLOOKUP(TRIM(B218),ALL!$B$1:$W$9995,8,FALSE))," ",VLOOKUP(TRIM(B218),ALL!$B$1:$W$9995,8,FALSE)))</f>
        <v/>
      </c>
      <c r="M218" s="10" t="str">
        <f>IF(ISBLANK(VLOOKUP(TRIM(B218),ALL!$B$1:$W$9995,9,FALSE)),"",IF(ISERROR(VLOOKUP(TRIM(B218),ALL!$B$1:$W$9995,9,FALSE))," ",VLOOKUP(TRIM(B218),ALL!$B$1:$W$9995,9,FALSE)))</f>
        <v/>
      </c>
      <c r="N218" s="10" t="str">
        <f>IF(ISBLANK(VLOOKUP(TRIM(B218),ALL!$B$1:$W$9995,10,FALSE)),"",IF(ISERROR(VLOOKUP(TRIM(B218),ALL!$B$1:$W$9995,10,FALSE))," ",VLOOKUP(TRIM(B218),ALL!$B$1:$W$9995,10,FALSE)))</f>
        <v/>
      </c>
      <c r="O218"/>
      <c r="P218"/>
      <c r="Q218"/>
      <c r="R218"/>
      <c r="S218"/>
      <c r="T218"/>
      <c r="AB218"/>
      <c r="AC218"/>
    </row>
    <row r="219" spans="1:29">
      <c r="A219" s="10" t="str">
        <f>IF(ISERROR(VLOOKUP(TRIM(B219),ALL!$B$1:$V$9991,3,FALSE)),"(unc)",VLOOKUP(TRIM(B219),ALL!$B$1:$V$9991,3,FALSE))</f>
        <v>WR</v>
      </c>
      <c r="B219" s="37" t="s">
        <v>8224</v>
      </c>
      <c r="C219" s="5" t="s">
        <v>5988</v>
      </c>
      <c r="D219" s="111">
        <f>VLOOKUP(TRIM(B219),BirthdateDraft!$A$1:$M$8977,2,FALSE)</f>
        <v>36868</v>
      </c>
      <c r="E219" s="112" t="str">
        <f>VLOOKUP(TRIM(B219),BirthdateDraft!$A$1:$M$9842,3,FALSE)</f>
        <v>23/6</v>
      </c>
      <c r="F219" s="115" t="s">
        <v>8708</v>
      </c>
      <c r="G219" s="10" t="str">
        <f>IF(ISERROR(VLOOKUP(TRIM(B219),ALL!$B$1:$V$9998,2,FALSE)),"",IF(ISERROR(VLOOKUP(TRIM(B219),ALL!$B$1:$V$9998,2,FALSE))," ",VLOOKUP(TRIM(B219),ALL!$B$1:$V$9998,2,FALSE)))</f>
        <v>NEA</v>
      </c>
      <c r="H219" s="114" t="str">
        <f>IF(ISBLANK(VLOOKUP(TRIM(B219),ALL!$B$1:$W$9995,11,FALSE)),"",IF(ISERROR(VLOOKUP(TRIM(B219),ALL!$B$1:$W$9995,11,FALSE))," ",VLOOKUP(TRIM(B219),ALL!$B$1:$W$9995,11,FALSE)))</f>
        <v>C</v>
      </c>
      <c r="I219" s="114" t="str">
        <f>VLOOKUP(TRIM(B219),Rankings!$A$1:$M$9887,9,FALSE)</f>
        <v xml:space="preserve"> 4-4-3</v>
      </c>
      <c r="J219" s="10"/>
      <c r="K219" s="10"/>
      <c r="L219" s="10" t="str">
        <f>IF(ISBLANK(VLOOKUP(TRIM(B219),ALL!$B$1:$W$9995,8,FALSE)),"",IF(ISERROR(VLOOKUP(TRIM(B219),ALL!$B$1:$W$9995,8,FALSE))," ",VLOOKUP(TRIM(B219),ALL!$B$1:$W$9995,8,FALSE)))</f>
        <v/>
      </c>
      <c r="M219" s="10" t="str">
        <f>IF(ISBLANK(VLOOKUP(TRIM(B219),ALL!$B$1:$W$9995,9,FALSE)),"",IF(ISERROR(VLOOKUP(TRIM(B219),ALL!$B$1:$W$9995,9,FALSE))," ",VLOOKUP(TRIM(B219),ALL!$B$1:$W$9995,9,FALSE)))</f>
        <v/>
      </c>
      <c r="N219" s="10" t="str">
        <f>IF(ISBLANK(VLOOKUP(TRIM(B219),ALL!$B$1:$W$9995,10,FALSE)),"",IF(ISERROR(VLOOKUP(TRIM(B219),ALL!$B$1:$W$9995,10,FALSE))," ",VLOOKUP(TRIM(B219),ALL!$B$1:$W$9995,10,FALSE)))</f>
        <v/>
      </c>
      <c r="O219"/>
      <c r="P219"/>
      <c r="Q219"/>
      <c r="R219"/>
      <c r="S219"/>
      <c r="T219"/>
      <c r="AB219"/>
      <c r="AC219"/>
    </row>
    <row r="220" spans="1:29">
      <c r="A220" s="10" t="str">
        <f>IF(ISERROR(VLOOKUP(TRIM(B220),ALL!$B$1:$V$9991,3,FALSE)),"(unc)",VLOOKUP(TRIM(B220),ALL!$B$1:$V$9991,3,FALSE))</f>
        <v>TE</v>
      </c>
      <c r="B220" s="37" t="s">
        <v>6351</v>
      </c>
      <c r="C220" s="5" t="s">
        <v>5988</v>
      </c>
      <c r="D220" s="111">
        <f>VLOOKUP(TRIM(B220),BirthdateDraft!$A$1:$M$8977,2,FALSE)</f>
        <v>35171</v>
      </c>
      <c r="E220" s="112" t="str">
        <f>VLOOKUP(TRIM(B220),BirthdateDraft!$A$1:$M$9842,3,FALSE)</f>
        <v>19/2</v>
      </c>
      <c r="F220" s="115" t="s">
        <v>8699</v>
      </c>
      <c r="G220" s="10" t="str">
        <f>IF(ISERROR(VLOOKUP(TRIM(B220),ALL!$B$1:$V$9998,2,FALSE)),"",IF(ISERROR(VLOOKUP(TRIM(B220),ALL!$B$1:$V$9998,2,FALSE))," ",VLOOKUP(TRIM(B220),ALL!$B$1:$V$9998,2,FALSE)))</f>
        <v>CNA</v>
      </c>
      <c r="H220" s="114" t="str">
        <f>IF(ISBLANK(VLOOKUP(TRIM(B220),ALL!$B$1:$W$9995,11,FALSE)),"",IF(ISERROR(VLOOKUP(TRIM(B220),ALL!$B$1:$W$9995,11,FALSE))," ",VLOOKUP(TRIM(B220),ALL!$B$1:$W$9995,11,FALSE)))</f>
        <v>D</v>
      </c>
      <c r="I220" s="114" t="str">
        <f>VLOOKUP(TRIM(B220),Rankings!$A$1:$M$9887,9,FALSE)</f>
        <v xml:space="preserve"> 3-3-2</v>
      </c>
      <c r="J220" s="10"/>
      <c r="K220" s="10"/>
      <c r="L220" s="10">
        <f>IF(ISBLANK(VLOOKUP(TRIM(B220),ALL!$B$1:$W$9995,8,FALSE)),"",IF(ISERROR(VLOOKUP(TRIM(B220),ALL!$B$1:$W$9995,8,FALSE))," ",VLOOKUP(TRIM(B220),ALL!$B$1:$W$9995,8,FALSE)))</f>
        <v>4</v>
      </c>
      <c r="M220" s="10" t="str">
        <f>IF(ISBLANK(VLOOKUP(TRIM(B220),ALL!$B$1:$W$9995,9,FALSE)),"",IF(ISERROR(VLOOKUP(TRIM(B220),ALL!$B$1:$W$9995,9,FALSE))," ",VLOOKUP(TRIM(B220),ALL!$B$1:$W$9995,9,FALSE)))</f>
        <v/>
      </c>
      <c r="N220" s="10">
        <f>IF(ISBLANK(VLOOKUP(TRIM(B220),ALL!$B$1:$W$9995,10,FALSE)),"",IF(ISERROR(VLOOKUP(TRIM(B220),ALL!$B$1:$W$9995,10,FALSE))," ",VLOOKUP(TRIM(B220),ALL!$B$1:$W$9995,10,FALSE)))</f>
        <v>0</v>
      </c>
      <c r="O220"/>
      <c r="P220"/>
      <c r="Q220"/>
      <c r="R220"/>
      <c r="S220"/>
      <c r="T220"/>
      <c r="AB220"/>
      <c r="AC220"/>
    </row>
    <row r="221" spans="1:29">
      <c r="A221" s="10" t="str">
        <f>IF(ISERROR(VLOOKUP(TRIM(B221),ALL!$B$1:$V$9991,3,FALSE)),"(unc)",VLOOKUP(TRIM(B221),ALL!$B$1:$V$9991,3,FALSE))</f>
        <v>BB TE</v>
      </c>
      <c r="B221" s="126" t="s">
        <v>7171</v>
      </c>
      <c r="C221" s="5" t="s">
        <v>5988</v>
      </c>
      <c r="D221" s="111">
        <f>VLOOKUP(TRIM(B221),BirthdateDraft!$A$1:$M$8977,2,FALSE)</f>
        <v>35704</v>
      </c>
      <c r="E221" s="112" t="str">
        <f>VLOOKUP(TRIM(B221),BirthdateDraft!$A$1:$M$9842,3,FALSE)</f>
        <v>20/6</v>
      </c>
      <c r="F221" s="115" t="s">
        <v>8723</v>
      </c>
      <c r="G221" s="10" t="str">
        <f>IF(ISERROR(VLOOKUP(TRIM(B221),ALL!$B$1:$V$9998,2,FALSE)),"",IF(ISERROR(VLOOKUP(TRIM(B221),ALL!$B$1:$V$9998,2,FALSE))," ",VLOOKUP(TRIM(B221),ALL!$B$1:$V$9998,2,FALSE)))</f>
        <v>ATN</v>
      </c>
      <c r="H221" s="114" t="str">
        <f>IF(ISBLANK(VLOOKUP(TRIM(B221),ALL!$B$1:$W$9995,11,FALSE)),"",IF(ISERROR(VLOOKUP(TRIM(B221),ALL!$B$1:$W$9995,11,FALSE))," ",VLOOKUP(TRIM(B221),ALL!$B$1:$W$9995,11,FALSE)))</f>
        <v>E</v>
      </c>
      <c r="I221" s="114" t="str">
        <f>VLOOKUP(TRIM(B221),Rankings!$A$1:$M$9887,9,FALSE)</f>
        <v xml:space="preserve"> 3-3-2</v>
      </c>
      <c r="J221" s="10"/>
      <c r="K221" s="10"/>
      <c r="L221" s="10">
        <f>IF(ISBLANK(VLOOKUP(TRIM(B221),ALL!$B$1:$W$9995,8,FALSE)),"",IF(ISERROR(VLOOKUP(TRIM(B221),ALL!$B$1:$W$9995,8,FALSE))," ",VLOOKUP(TRIM(B221),ALL!$B$1:$W$9995,8,FALSE)))</f>
        <v>0</v>
      </c>
      <c r="M221" s="10" t="str">
        <f>IF(ISBLANK(VLOOKUP(TRIM(B221),ALL!$B$1:$W$9995,9,FALSE)),"",IF(ISERROR(VLOOKUP(TRIM(B221),ALL!$B$1:$W$9995,9,FALSE))," ",VLOOKUP(TRIM(B221),ALL!$B$1:$W$9995,9,FALSE)))</f>
        <v/>
      </c>
      <c r="N221" s="10">
        <f>IF(ISBLANK(VLOOKUP(TRIM(B221),ALL!$B$1:$W$9995,10,FALSE)),"",IF(ISERROR(VLOOKUP(TRIM(B221),ALL!$B$1:$W$9995,10,FALSE))," ",VLOOKUP(TRIM(B221),ALL!$B$1:$W$9995,10,FALSE)))</f>
        <v>0</v>
      </c>
      <c r="O221"/>
      <c r="P221"/>
      <c r="Q221"/>
      <c r="R221"/>
      <c r="S221"/>
      <c r="T221"/>
      <c r="AB221"/>
      <c r="AC221"/>
    </row>
    <row r="222" spans="1:29">
      <c r="A222" s="10" t="str">
        <f>IF(ISERROR(VLOOKUP(TRIM(B222),ALL!$B$1:$V$9991,3,FALSE)),"(unc)",VLOOKUP(TRIM(B222),ALL!$B$1:$V$9991,3,FALSE))</f>
        <v>TE BB</v>
      </c>
      <c r="B222" s="64" t="s">
        <v>8432</v>
      </c>
      <c r="C222" s="5" t="s">
        <v>5988</v>
      </c>
      <c r="D222" s="111">
        <f>VLOOKUP(TRIM(B222),BirthdateDraft!$A$1:$M$8977,2,FALSE)</f>
        <v>36066</v>
      </c>
      <c r="E222" s="112" t="str">
        <f>VLOOKUP(TRIM(B222),BirthdateDraft!$A$1:$M$9842,3,FALSE)</f>
        <v>23/2</v>
      </c>
      <c r="F222" s="115" t="s">
        <v>8773</v>
      </c>
      <c r="G222" s="10" t="str">
        <f>IF(ISERROR(VLOOKUP(TRIM(B222),ALL!$B$1:$V$9998,2,FALSE)),"",IF(ISERROR(VLOOKUP(TRIM(B222),ALL!$B$1:$V$9998,2,FALSE))," ",VLOOKUP(TRIM(B222),ALL!$B$1:$V$9998,2,FALSE)))</f>
        <v>DAN</v>
      </c>
      <c r="H222" s="114" t="str">
        <f>IF(ISBLANK(VLOOKUP(TRIM(B222),ALL!$B$1:$W$9995,11,FALSE)),"",IF(ISERROR(VLOOKUP(TRIM(B222),ALL!$B$1:$W$9995,11,FALSE))," ",VLOOKUP(TRIM(B222),ALL!$B$1:$W$9995,11,FALSE)))</f>
        <v>D</v>
      </c>
      <c r="I222" s="114" t="str">
        <f>VLOOKUP(TRIM(B222),Rankings!$A$1:$M$9887,9,FALSE)</f>
        <v xml:space="preserve"> 4-3-2</v>
      </c>
      <c r="J222" s="10"/>
      <c r="K222" s="10"/>
      <c r="L222" s="10">
        <f>IF(ISBLANK(VLOOKUP(TRIM(B222),ALL!$B$1:$W$9995,8,FALSE)),"",IF(ISERROR(VLOOKUP(TRIM(B222),ALL!$B$1:$W$9995,8,FALSE))," ",VLOOKUP(TRIM(B222),ALL!$B$1:$W$9995,8,FALSE)))</f>
        <v>0</v>
      </c>
      <c r="M222" s="10" t="str">
        <f>IF(ISBLANK(VLOOKUP(TRIM(B222),ALL!$B$1:$W$9995,9,FALSE)),"",IF(ISERROR(VLOOKUP(TRIM(B222),ALL!$B$1:$W$9995,9,FALSE))," ",VLOOKUP(TRIM(B222),ALL!$B$1:$W$9995,9,FALSE)))</f>
        <v/>
      </c>
      <c r="N222" s="10">
        <f>IF(ISBLANK(VLOOKUP(TRIM(B222),ALL!$B$1:$W$9995,10,FALSE)),"",IF(ISERROR(VLOOKUP(TRIM(B222),ALL!$B$1:$W$9995,10,FALSE))," ",VLOOKUP(TRIM(B222),ALL!$B$1:$W$9995,10,FALSE)))</f>
        <v>0</v>
      </c>
      <c r="O222"/>
      <c r="P222"/>
      <c r="Q222"/>
      <c r="R222"/>
      <c r="S222"/>
      <c r="T222"/>
      <c r="AB222"/>
      <c r="AC222"/>
    </row>
    <row r="223" spans="1:29">
      <c r="A223" s="10" t="str">
        <f>IF(ISERROR(VLOOKUP(TRIM(B223),ALL!$B$1:$V$9991,3,FALSE)),"(unc)",VLOOKUP(TRIM(B223),ALL!$B$1:$V$9991,3,FALSE))</f>
        <v>(unc)</v>
      </c>
      <c r="B223" s="37" t="s">
        <v>6265</v>
      </c>
      <c r="C223" s="5" t="s">
        <v>5988</v>
      </c>
      <c r="D223" s="111">
        <f>VLOOKUP(TRIM(B223),BirthdateDraft!$A$1:$M$8977,2,FALSE)</f>
        <v>35054</v>
      </c>
      <c r="E223" s="112" t="str">
        <f>VLOOKUP(TRIM(B223),BirthdateDraft!$A$1:$M$9842,3,FALSE)</f>
        <v>19/5</v>
      </c>
      <c r="F223" s="115"/>
      <c r="G223" s="10" t="str">
        <f>IF(ISERROR(VLOOKUP(TRIM(B223),ALL!$B$1:$V$9998,2,FALSE)),"",IF(ISERROR(VLOOKUP(TRIM(B223),ALL!$B$1:$V$9998,2,FALSE))," ",VLOOKUP(TRIM(B223),ALL!$B$1:$V$9998,2,FALSE)))</f>
        <v/>
      </c>
      <c r="H223" s="114" t="str">
        <f>IF(ISBLANK(VLOOKUP(TRIM(B223),ALL!$B$1:$W$9995,11,FALSE)),"",IF(ISERROR(VLOOKUP(TRIM(B223),ALL!$B$1:$W$9995,11,FALSE))," ",VLOOKUP(TRIM(B223),ALL!$B$1:$W$9995,11,FALSE)))</f>
        <v xml:space="preserve"> </v>
      </c>
      <c r="I223" s="114" t="str">
        <f>IF(ISBLANK(VLOOKUP(TRIM(B223),ALL!$B$1:$W$9995,5,FALSE)),"",IF(ISERROR(VLOOKUP(TRIM(B223),ALL!$B$1:$W$9995,5,FALSE))," ",VLOOKUP(TRIM(B223),ALL!$B$1:$W$9995,5,FALSE)))</f>
        <v xml:space="preserve"> </v>
      </c>
      <c r="J223" s="10" t="str">
        <f>IF(ISBLANK(VLOOKUP(TRIM(B223),ALL!$B$1:$W$9995,6,FALSE)),"",IF(ISERROR(VLOOKUP(TRIM(B223),ALL!$B$1:$W$9995,6,FALSE))," ", VLOOKUP(TRIM(B223),ALL!$B$1:$W$9995,6,FALSE)))</f>
        <v xml:space="preserve"> </v>
      </c>
      <c r="K223" s="10" t="str">
        <f>IF(ISBLANK(VLOOKUP(TRIM(B223),ALL!$B$1:$W$9995,7,FALSE)),"",IF(ISERROR(VLOOKUP(TRIM(B223),ALL!$B$1:$W$9995,7,FALSE))," ",VLOOKUP(TRIM(B223),ALL!$B$1:$W$9995,7,FALSE)))</f>
        <v xml:space="preserve"> </v>
      </c>
      <c r="L223" s="10" t="str">
        <f>IF(ISBLANK(VLOOKUP(TRIM(B223),ALL!$B$1:$W$9995,8,FALSE)),"",IF(ISERROR(VLOOKUP(TRIM(B223),ALL!$B$1:$W$9995,8,FALSE))," ",VLOOKUP(TRIM(B223),ALL!$B$1:$W$9995,8,FALSE)))</f>
        <v xml:space="preserve"> </v>
      </c>
      <c r="M223" s="10" t="str">
        <f>IF(ISBLANK(VLOOKUP(TRIM(B223),ALL!$B$1:$W$9995,9,FALSE)),"",IF(ISERROR(VLOOKUP(TRIM(B223),ALL!$B$1:$W$9995,9,FALSE))," ",VLOOKUP(TRIM(B223),ALL!$B$1:$W$9995,9,FALSE)))</f>
        <v xml:space="preserve"> </v>
      </c>
      <c r="N223" s="10" t="str">
        <f>IF(ISBLANK(VLOOKUP(TRIM(B223),ALL!$B$1:$W$9995,10,FALSE)),"",IF(ISERROR(VLOOKUP(TRIM(B223),ALL!$B$1:$W$9995,10,FALSE))," ",VLOOKUP(TRIM(B223),ALL!$B$1:$W$9995,10,FALSE)))</f>
        <v xml:space="preserve"> </v>
      </c>
      <c r="O223"/>
      <c r="P223"/>
      <c r="Q223"/>
      <c r="R223"/>
      <c r="S223"/>
      <c r="T223"/>
      <c r="AB223"/>
      <c r="AC223"/>
    </row>
    <row r="224" spans="1:29">
      <c r="A224" s="10"/>
      <c r="B224" s="37"/>
      <c r="C224" s="5"/>
      <c r="D224" s="111"/>
      <c r="E224" s="112"/>
      <c r="F224" s="115"/>
      <c r="G224" s="10"/>
      <c r="H224" s="114"/>
      <c r="I224" s="114"/>
      <c r="J224" s="10"/>
      <c r="K224" s="10"/>
      <c r="L224" s="10"/>
      <c r="M224" s="10"/>
      <c r="N224" s="10"/>
      <c r="O224"/>
      <c r="P224"/>
      <c r="Q224"/>
      <c r="R224"/>
      <c r="S224"/>
      <c r="T224"/>
      <c r="AB224"/>
      <c r="AC224"/>
    </row>
    <row r="225" spans="1:29">
      <c r="A225" s="10" t="str">
        <f>IF(ISERROR(VLOOKUP(TRIM(B225),ALL!$B$1:$V$9991,3,FALSE)),"(unc)",VLOOKUP(TRIM(B225),ALL!$B$1:$V$9991,3,FALSE))</f>
        <v>OC @</v>
      </c>
      <c r="B225" s="37" t="s">
        <v>7666</v>
      </c>
      <c r="C225" s="5" t="s">
        <v>5988</v>
      </c>
      <c r="D225" s="111">
        <f>VLOOKUP(TRIM(B225),BirthdateDraft!$A$1:$M$8977,2,FALSE)</f>
        <v>36276</v>
      </c>
      <c r="E225" s="112" t="str">
        <f>VLOOKUP(TRIM(B225),BirthdateDraft!$A$1:$M$9842,3,FALSE)</f>
        <v>22/6</v>
      </c>
      <c r="F225" s="115" t="s">
        <v>6862</v>
      </c>
      <c r="G225" s="10" t="str">
        <f>IF(ISERROR(VLOOKUP(TRIM(B225),ALL!$B$1:$V$9998,2,FALSE)),"",IF(ISERROR(VLOOKUP(TRIM(B225),ALL!$B$1:$V$9998,2,FALSE))," ",VLOOKUP(TRIM(B225),ALL!$B$1:$V$9998,2,FALSE)))</f>
        <v>CAN</v>
      </c>
      <c r="H225" s="114" t="str">
        <f>IF(ISBLANK(VLOOKUP(TRIM(B225),ALL!$B$1:$W$9995,4,FALSE)),"",IF(ISERROR(VLOOKUP(TRIM(B225),ALL!$B$1:$W$9995,4,FALSE))," ",VLOOKUP(TRIM(B225),ALL!$B$1:$W$9995,4,FALSE)))</f>
        <v/>
      </c>
      <c r="I225" s="114" t="str">
        <f>IF(ISBLANK(VLOOKUP(TRIM(B225),ALL!$B$1:$W$9995,5,FALSE)),"",IF(ISERROR(VLOOKUP(TRIM(B225),ALL!$B$1:$W$9995,5,FALSE))," ",VLOOKUP(TRIM(B225),ALL!$B$1:$W$9995,5,FALSE)))</f>
        <v/>
      </c>
      <c r="J225" s="10" t="str">
        <f>IF(ISBLANK(VLOOKUP(TRIM(B225),ALL!$B$1:$W$9995,6,FALSE)),"",IF(ISERROR(VLOOKUP(TRIM(B225),ALL!$B$1:$W$9995,6,FALSE))," ", VLOOKUP(TRIM(B225),ALL!$B$1:$W$9995,6,FALSE)))</f>
        <v/>
      </c>
      <c r="K225" s="10" t="str">
        <f>IF(ISBLANK(VLOOKUP(TRIM(B225),ALL!$B$1:$W$9995,7,FALSE)),"",IF(ISERROR(VLOOKUP(TRIM(B225),ALL!$B$1:$W$9995,7,FALSE))," ",VLOOKUP(TRIM(B225),ALL!$B$1:$W$9995,7,FALSE)))</f>
        <v/>
      </c>
      <c r="L225" s="10">
        <f>IF(ISBLANK(VLOOKUP(TRIM(B225),ALL!$B$1:$W$9995,8,FALSE)),"",IF(ISERROR(VLOOKUP(TRIM(B225),ALL!$B$1:$W$9995,8,FALSE))," ",VLOOKUP(TRIM(B225),ALL!$B$1:$W$9995,8,FALSE)))</f>
        <v>4</v>
      </c>
      <c r="M225" s="10" t="str">
        <f>IF(ISBLANK(VLOOKUP(TRIM(B225),ALL!$B$1:$W$9995,9,FALSE)),"",IF(ISERROR(VLOOKUP(TRIM(B225),ALL!$B$1:$W$9995,9,FALSE))," ",VLOOKUP(TRIM(B225),ALL!$B$1:$W$9995,9,FALSE)))</f>
        <v/>
      </c>
      <c r="N225" s="10">
        <f>IF(ISBLANK(VLOOKUP(TRIM(B225),ALL!$B$1:$W$9995,10,FALSE)),"",IF(ISERROR(VLOOKUP(TRIM(B225),ALL!$B$1:$W$9995,10,FALSE))," ",VLOOKUP(TRIM(B225),ALL!$B$1:$W$9995,10,FALSE)))</f>
        <v>5</v>
      </c>
      <c r="O225" s="118"/>
      <c r="P225"/>
      <c r="Q225"/>
      <c r="R225"/>
      <c r="S225"/>
      <c r="T225"/>
      <c r="AB225"/>
      <c r="AC225"/>
    </row>
    <row r="226" spans="1:29">
      <c r="A226" s="10" t="str">
        <f>IF(ISERROR(VLOOKUP(TRIM(B226),ALL!$B$1:$V$9991,3,FALSE)),"(unc)",VLOOKUP(TRIM(B226),ALL!$B$1:$V$9991,3,FALSE))</f>
        <v>LG @ OT @</v>
      </c>
      <c r="B226" s="37" t="s">
        <v>6214</v>
      </c>
      <c r="C226" s="5" t="s">
        <v>5988</v>
      </c>
      <c r="D226" s="111">
        <f>VLOOKUP(TRIM(B226),BirthdateDraft!$A$1:$M$9796,2,FALSE)</f>
        <v>35655</v>
      </c>
      <c r="E226" s="112" t="str">
        <f>VLOOKUP(TRIM(B226),BirthdateDraft!$A$1:$M$9796,3,FALSE)</f>
        <v>19/FA</v>
      </c>
      <c r="F226" s="115"/>
      <c r="G226" s="10" t="str">
        <f>IF(ISERROR(VLOOKUP(TRIM(B226),ALL!$B$1:$V$9998,2,FALSE)),"",IF(ISERROR(VLOOKUP(TRIM(B226),ALL!$B$1:$V$9998,2,FALSE))," ",VLOOKUP(TRIM(B226),ALL!$B$1:$V$9998,2,FALSE)))</f>
        <v>BAA</v>
      </c>
      <c r="H226" s="114" t="str">
        <f>IF(ISBLANK(VLOOKUP(TRIM(B226),ALL!$B$1:$W$9995,4,FALSE)),"",IF(ISERROR(VLOOKUP(TRIM(B226),ALL!$B$1:$W$9995,4,FALSE))," ",VLOOKUP(TRIM(B226),ALL!$B$1:$W$9995,4,FALSE)))</f>
        <v/>
      </c>
      <c r="I226" s="114" t="str">
        <f>IF(ISBLANK(VLOOKUP(TRIM(B226),ALL!$B$1:$W$9995,5,FALSE)),"",IF(ISERROR(VLOOKUP(TRIM(B226),ALL!$B$1:$W$9995,5,FALSE))," ",VLOOKUP(TRIM(B226),ALL!$B$1:$W$9995,5,FALSE)))</f>
        <v/>
      </c>
      <c r="J226" s="10" t="str">
        <f>IF(ISBLANK(VLOOKUP(TRIM(B226),ALL!$B$1:$W$9995,6,FALSE)),"",IF(ISERROR(VLOOKUP(TRIM(B226),ALL!$B$1:$W$9995,6,FALSE))," ", VLOOKUP(TRIM(B226),ALL!$B$1:$W$9995,6,FALSE)))</f>
        <v/>
      </c>
      <c r="K226" s="10" t="str">
        <f>IF(ISBLANK(VLOOKUP(TRIM(B226),ALL!$B$1:$W$9995,7,FALSE)),"",IF(ISERROR(VLOOKUP(TRIM(B226),ALL!$B$1:$W$9995,7,FALSE))," ",VLOOKUP(TRIM(B226),ALL!$B$1:$W$9995,7,FALSE)))</f>
        <v/>
      </c>
      <c r="L226" s="10">
        <f>IF(ISBLANK(VLOOKUP(TRIM(B226),ALL!$B$1:$W$9995,8,FALSE)),"",IF(ISERROR(VLOOKUP(TRIM(B226),ALL!$B$1:$W$9995,8,FALSE))," ",VLOOKUP(TRIM(B226),ALL!$B$1:$W$9995,8,FALSE)))</f>
        <v>4</v>
      </c>
      <c r="M226" s="10">
        <f>IF(ISBLANK(VLOOKUP(TRIM(B226),ALL!$B$1:$W$9995,9,FALSE)),"",IF(ISERROR(VLOOKUP(TRIM(B226),ALL!$B$1:$W$9995,9,FALSE))," ",VLOOKUP(TRIM(B226),ALL!$B$1:$W$9995,9,FALSE)))</f>
        <v>4</v>
      </c>
      <c r="N226" s="10">
        <f>IF(ISBLANK(VLOOKUP(TRIM(B226),ALL!$B$1:$W$9995,10,FALSE)),"",IF(ISERROR(VLOOKUP(TRIM(B226),ALL!$B$1:$W$9995,10,FALSE))," ",VLOOKUP(TRIM(B226),ALL!$B$1:$W$9995,10,FALSE)))</f>
        <v>5</v>
      </c>
      <c r="O226"/>
      <c r="P226"/>
      <c r="Q226"/>
      <c r="R226"/>
      <c r="S226"/>
      <c r="T226"/>
      <c r="AB226"/>
      <c r="AC226"/>
    </row>
    <row r="227" spans="1:29">
      <c r="A227" s="10" t="str">
        <f>IF(ISERROR(VLOOKUP(TRIM(B227),ALL!$B$1:$V$9991,3,FALSE)),"(unc)",VLOOKUP(TRIM(B227),ALL!$B$1:$V$9991,3,FALSE))</f>
        <v>LG @</v>
      </c>
      <c r="B227" s="37" t="s">
        <v>6688</v>
      </c>
      <c r="C227" s="5" t="s">
        <v>5988</v>
      </c>
      <c r="D227" s="111">
        <f>VLOOKUP(TRIM(B227),BirthdateDraft!$A$1:$M$8977,2,FALSE)</f>
        <v>35324</v>
      </c>
      <c r="E227" s="112" t="str">
        <f>VLOOKUP(TRIM(B227),BirthdateDraft!$A$1:$M$9842,3,FALSE)</f>
        <v>20/FA</v>
      </c>
      <c r="F227" s="115" t="s">
        <v>6964</v>
      </c>
      <c r="G227" s="10" t="str">
        <f>IF(ISERROR(VLOOKUP(TRIM(B227),ALL!$B$1:$V$9998,2,FALSE)),"",IF(ISERROR(VLOOKUP(TRIM(B227),ALL!$B$1:$V$9998,2,FALSE))," ",VLOOKUP(TRIM(B227),ALL!$B$1:$V$9998,2,FALSE)))</f>
        <v>ARN</v>
      </c>
      <c r="H227" s="114" t="str">
        <f>IF(ISBLANK(VLOOKUP(TRIM(B227),ALL!$B$1:$W$9995,4,FALSE)),"",IF(ISERROR(VLOOKUP(TRIM(B227),ALL!$B$1:$W$9995,4,FALSE))," ",VLOOKUP(TRIM(B227),ALL!$B$1:$W$9995,4,FALSE)))</f>
        <v/>
      </c>
      <c r="I227" s="114" t="str">
        <f>IF(ISBLANK(VLOOKUP(TRIM(B227),ALL!$B$1:$W$9995,5,FALSE)),"",IF(ISERROR(VLOOKUP(TRIM(B227),ALL!$B$1:$W$9995,5,FALSE))," ",VLOOKUP(TRIM(B227),ALL!$B$1:$W$9995,5,FALSE)))</f>
        <v/>
      </c>
      <c r="J227" s="10" t="str">
        <f>IF(ISBLANK(VLOOKUP(TRIM(B227),ALL!$B$1:$W$9995,6,FALSE)),"",IF(ISERROR(VLOOKUP(TRIM(B227),ALL!$B$1:$W$9995,6,FALSE))," ", VLOOKUP(TRIM(B227),ALL!$B$1:$W$9995,6,FALSE)))</f>
        <v/>
      </c>
      <c r="K227" s="10" t="str">
        <f>IF(ISBLANK(VLOOKUP(TRIM(B227),ALL!$B$1:$W$9995,7,FALSE)),"",IF(ISERROR(VLOOKUP(TRIM(B227),ALL!$B$1:$W$9995,7,FALSE))," ",VLOOKUP(TRIM(B227),ALL!$B$1:$W$9995,7,FALSE)))</f>
        <v/>
      </c>
      <c r="L227" s="10">
        <f>IF(ISBLANK(VLOOKUP(TRIM(B227),ALL!$B$1:$W$9995,8,FALSE)),"",IF(ISERROR(VLOOKUP(TRIM(B227),ALL!$B$1:$W$9995,8,FALSE))," ",VLOOKUP(TRIM(B227),ALL!$B$1:$W$9995,8,FALSE)))</f>
        <v>0</v>
      </c>
      <c r="M227" s="10" t="str">
        <f>IF(ISBLANK(VLOOKUP(TRIM(B227),ALL!$B$1:$W$9995,9,FALSE)),"",IF(ISERROR(VLOOKUP(TRIM(B227),ALL!$B$1:$W$9995,9,FALSE))," ",VLOOKUP(TRIM(B227),ALL!$B$1:$W$9995,9,FALSE)))</f>
        <v/>
      </c>
      <c r="N227" s="10">
        <f>IF(ISBLANK(VLOOKUP(TRIM(B227),ALL!$B$1:$W$9995,10,FALSE)),"",IF(ISERROR(VLOOKUP(TRIM(B227),ALL!$B$1:$W$9995,10,FALSE))," ",VLOOKUP(TRIM(B227),ALL!$B$1:$W$9995,10,FALSE)))</f>
        <v>5</v>
      </c>
      <c r="O227" s="118"/>
      <c r="P227"/>
      <c r="Q227" s="37"/>
      <c r="R227"/>
      <c r="S227"/>
      <c r="T227"/>
      <c r="AB227"/>
      <c r="AC227"/>
    </row>
    <row r="228" spans="1:29">
      <c r="A228" s="10" t="str">
        <f>IF(ISERROR(VLOOKUP(TRIM(B228),ALL!$B$1:$V$9991,3,FALSE)),"(unc)",VLOOKUP(TRIM(B228),ALL!$B$1:$V$9991,3,FALSE))</f>
        <v>OC @</v>
      </c>
      <c r="B228" s="37" t="s">
        <v>6773</v>
      </c>
      <c r="C228" s="5" t="s">
        <v>5988</v>
      </c>
      <c r="D228" s="111">
        <f>VLOOKUP(TRIM(B228),BirthdateDraft!$A$1:$M$8977,2,FALSE)</f>
        <v>35297</v>
      </c>
      <c r="E228" s="112" t="str">
        <f>VLOOKUP(TRIM(B228),BirthdateDraft!$A$1:$M$9842,3,FALSE)</f>
        <v>19/4</v>
      </c>
      <c r="F228" s="115" t="s">
        <v>8098</v>
      </c>
      <c r="G228" s="10" t="str">
        <f>IF(ISERROR(VLOOKUP(TRIM(B228),ALL!$B$1:$V$9998,2,FALSE)),"",IF(ISERROR(VLOOKUP(TRIM(B228),ALL!$B$1:$V$9998,2,FALSE))," ",VLOOKUP(TRIM(B228),ALL!$B$1:$V$9998,2,FALSE)))</f>
        <v>ARN</v>
      </c>
      <c r="H228" s="114" t="str">
        <f>IF(ISBLANK(VLOOKUP(TRIM(B228),ALL!$B$1:$W$9995,4,FALSE)),"",IF(ISERROR(VLOOKUP(TRIM(B228),ALL!$B$1:$W$9995,4,FALSE))," ",VLOOKUP(TRIM(B228),ALL!$B$1:$W$9995,4,FALSE)))</f>
        <v/>
      </c>
      <c r="I228" s="114" t="str">
        <f>IF(ISBLANK(VLOOKUP(TRIM(B228),ALL!$B$1:$W$9995,5,FALSE)),"",IF(ISERROR(VLOOKUP(TRIM(B228),ALL!$B$1:$W$9995,5,FALSE))," ",VLOOKUP(TRIM(B228),ALL!$B$1:$W$9995,5,FALSE)))</f>
        <v/>
      </c>
      <c r="J228" s="10" t="str">
        <f>IF(ISBLANK(VLOOKUP(TRIM(B228),ALL!$B$1:$W$9995,6,FALSE)),"",IF(ISERROR(VLOOKUP(TRIM(B228),ALL!$B$1:$W$9995,6,FALSE))," ", VLOOKUP(TRIM(B228),ALL!$B$1:$W$9995,6,FALSE)))</f>
        <v/>
      </c>
      <c r="K228" s="10" t="str">
        <f>IF(ISBLANK(VLOOKUP(TRIM(B228),ALL!$B$1:$W$9995,7,FALSE)),"",IF(ISERROR(VLOOKUP(TRIM(B228),ALL!$B$1:$W$9995,7,FALSE))," ",VLOOKUP(TRIM(B228),ALL!$B$1:$W$9995,7,FALSE)))</f>
        <v/>
      </c>
      <c r="L228" s="10">
        <f>IF(ISBLANK(VLOOKUP(TRIM(B228),ALL!$B$1:$W$9995,8,FALSE)),"",IF(ISERROR(VLOOKUP(TRIM(B228),ALL!$B$1:$W$9995,8,FALSE))," ",VLOOKUP(TRIM(B228),ALL!$B$1:$W$9995,8,FALSE)))</f>
        <v>5</v>
      </c>
      <c r="M228" s="10" t="str">
        <f>IF(ISBLANK(VLOOKUP(TRIM(B228),ALL!$B$1:$W$9995,9,FALSE)),"",IF(ISERROR(VLOOKUP(TRIM(B228),ALL!$B$1:$W$9995,9,FALSE))," ",VLOOKUP(TRIM(B228),ALL!$B$1:$W$9995,9,FALSE)))</f>
        <v/>
      </c>
      <c r="N228" s="10">
        <f>IF(ISBLANK(VLOOKUP(TRIM(B228),ALL!$B$1:$W$9995,10,FALSE)),"",IF(ISERROR(VLOOKUP(TRIM(B228),ALL!$B$1:$W$9995,10,FALSE))," ",VLOOKUP(TRIM(B228),ALL!$B$1:$W$9995,10,FALSE)))</f>
        <v>4</v>
      </c>
      <c r="O228"/>
      <c r="P228"/>
      <c r="Q228"/>
      <c r="R228"/>
      <c r="S228"/>
      <c r="T228"/>
      <c r="AB228"/>
      <c r="AC228"/>
    </row>
    <row r="229" spans="1:29">
      <c r="A229" s="10" t="str">
        <f>IF(ISERROR(VLOOKUP(TRIM(B229),ALL!$B$1:$V$9991,3,FALSE)),"(unc)",VLOOKUP(TRIM(B229),ALL!$B$1:$V$9991,3,FALSE))</f>
        <v>ROT @</v>
      </c>
      <c r="B229" s="37" t="s">
        <v>6231</v>
      </c>
      <c r="C229" s="5" t="s">
        <v>5988</v>
      </c>
      <c r="D229" s="111">
        <f>VLOOKUP(TRIM(B229),BirthdateDraft!$A$1:$M$9796,2,FALSE)</f>
        <v>35759</v>
      </c>
      <c r="E229" s="112" t="str">
        <f>VLOOKUP(TRIM(B229),BirthdateDraft!$A$1:$M$9796,3,FALSE)</f>
        <v>19/2</v>
      </c>
      <c r="F229" s="115"/>
      <c r="G229" s="10" t="str">
        <f>IF(ISERROR(VLOOKUP(TRIM(B229),ALL!$B$1:$V$9998,2,FALSE)),"",IF(ISERROR(VLOOKUP(TRIM(B229),ALL!$B$1:$V$9998,2,FALSE))," ",VLOOKUP(TRIM(B229),ALL!$B$1:$V$9998,2,FALSE)))</f>
        <v>KCA</v>
      </c>
      <c r="H229" s="114" t="str">
        <f>IF(ISBLANK(VLOOKUP(TRIM(B229),ALL!$B$1:$W$9995,4,FALSE)),"",IF(ISERROR(VLOOKUP(TRIM(B229),ALL!$B$1:$W$9995,4,FALSE))," ",VLOOKUP(TRIM(B229),ALL!$B$1:$W$9995,4,FALSE)))</f>
        <v/>
      </c>
      <c r="I229" s="114" t="str">
        <f>IF(ISBLANK(VLOOKUP(TRIM(B229),ALL!$B$1:$W$9995,5,FALSE)),"",IF(ISERROR(VLOOKUP(TRIM(B229),ALL!$B$1:$W$9995,5,FALSE))," ",VLOOKUP(TRIM(B229),ALL!$B$1:$W$9995,5,FALSE)))</f>
        <v/>
      </c>
      <c r="J229" s="10" t="str">
        <f>IF(ISBLANK(VLOOKUP(TRIM(B229),ALL!$B$1:$W$9995,6,FALSE)),"",IF(ISERROR(VLOOKUP(TRIM(B229),ALL!$B$1:$W$9995,6,FALSE))," ", VLOOKUP(TRIM(B229),ALL!$B$1:$W$9995,6,FALSE)))</f>
        <v/>
      </c>
      <c r="K229" s="10" t="str">
        <f>IF(ISBLANK(VLOOKUP(TRIM(B229),ALL!$B$1:$W$9995,7,FALSE)),"",IF(ISERROR(VLOOKUP(TRIM(B229),ALL!$B$1:$W$9995,7,FALSE))," ",VLOOKUP(TRIM(B229),ALL!$B$1:$W$9995,7,FALSE)))</f>
        <v/>
      </c>
      <c r="L229" s="10">
        <f>IF(ISBLANK(VLOOKUP(TRIM(B229),ALL!$B$1:$W$9995,8,FALSE)),"",IF(ISERROR(VLOOKUP(TRIM(B229),ALL!$B$1:$W$9995,8,FALSE))," ",VLOOKUP(TRIM(B229),ALL!$B$1:$W$9995,8,FALSE)))</f>
        <v>0</v>
      </c>
      <c r="M229" s="10" t="str">
        <f>IF(ISBLANK(VLOOKUP(TRIM(B229),ALL!$B$1:$W$9995,9,FALSE)),"",IF(ISERROR(VLOOKUP(TRIM(B229),ALL!$B$1:$W$9995,9,FALSE))," ",VLOOKUP(TRIM(B229),ALL!$B$1:$W$9995,9,FALSE)))</f>
        <v/>
      </c>
      <c r="N229" s="10">
        <f>IF(ISBLANK(VLOOKUP(TRIM(B229),ALL!$B$1:$W$9995,10,FALSE)),"",IF(ISERROR(VLOOKUP(TRIM(B229),ALL!$B$1:$W$9995,10,FALSE))," ",VLOOKUP(TRIM(B229),ALL!$B$1:$W$9995,10,FALSE)))</f>
        <v>4</v>
      </c>
      <c r="O229"/>
      <c r="P229"/>
      <c r="Q229"/>
      <c r="R229"/>
      <c r="S229"/>
      <c r="T229"/>
      <c r="AB229"/>
      <c r="AC229"/>
    </row>
    <row r="230" spans="1:29">
      <c r="A230" s="10" t="str">
        <f>IF(ISERROR(VLOOKUP(TRIM(B230),ALL!$B$1:$V$9991,3,FALSE)),"(unc)",VLOOKUP(TRIM(B230),ALL!$B$1:$V$9991,3,FALSE))</f>
        <v>RG @ OC @</v>
      </c>
      <c r="B230" s="132" t="s">
        <v>7709</v>
      </c>
      <c r="C230" s="5" t="s">
        <v>5988</v>
      </c>
      <c r="D230" s="111">
        <f>VLOOKUP(TRIM(B230),BirthdateDraft!$A$1:$M$9796,2,FALSE)</f>
        <v>36058</v>
      </c>
      <c r="E230" s="112" t="str">
        <f>VLOOKUP(TRIM(B230),BirthdateDraft!$A$1:$M$9796,3,FALSE)</f>
        <v>22/3</v>
      </c>
      <c r="F230" s="115"/>
      <c r="G230" s="10" t="str">
        <f>IF(ISERROR(VLOOKUP(TRIM(B230),ALL!$B$1:$V$9998,2,FALSE)),"",IF(ISERROR(VLOOKUP(TRIM(B230),ALL!$B$1:$V$9998,2,FALSE))," ",VLOOKUP(TRIM(B230),ALL!$B$1:$V$9998,2,FALSE)))</f>
        <v>GBN</v>
      </c>
      <c r="H230" s="114" t="str">
        <f>IF(ISBLANK(VLOOKUP(TRIM(B230),ALL!$B$1:$W$9995,4,FALSE)),"",IF(ISERROR(VLOOKUP(TRIM(B230),ALL!$B$1:$W$9995,4,FALSE))," ",VLOOKUP(TRIM(B230),ALL!$B$1:$W$9995,4,FALSE)))</f>
        <v/>
      </c>
      <c r="I230" s="114" t="str">
        <f>IF(ISBLANK(VLOOKUP(TRIM(B230),ALL!$B$1:$W$9995,5,FALSE)),"",IF(ISERROR(VLOOKUP(TRIM(B230),ALL!$B$1:$W$9995,5,FALSE))," ",VLOOKUP(TRIM(B230),ALL!$B$1:$W$9995,5,FALSE)))</f>
        <v/>
      </c>
      <c r="J230" s="10" t="str">
        <f>IF(ISBLANK(VLOOKUP(TRIM(B230),ALL!$B$1:$W$9995,6,FALSE)),"",IF(ISERROR(VLOOKUP(TRIM(B230),ALL!$B$1:$W$9995,6,FALSE))," ", VLOOKUP(TRIM(B230),ALL!$B$1:$W$9995,6,FALSE)))</f>
        <v/>
      </c>
      <c r="K230" s="10" t="str">
        <f>IF(ISBLANK(VLOOKUP(TRIM(B230),ALL!$B$1:$W$9995,7,FALSE)),"",IF(ISERROR(VLOOKUP(TRIM(B230),ALL!$B$1:$W$9995,7,FALSE))," ",VLOOKUP(TRIM(B230),ALL!$B$1:$W$9995,7,FALSE)))</f>
        <v/>
      </c>
      <c r="L230" s="10">
        <f>IF(ISBLANK(VLOOKUP(TRIM(B230),ALL!$B$1:$W$9995,8,FALSE)),"",IF(ISERROR(VLOOKUP(TRIM(B230),ALL!$B$1:$W$9995,8,FALSE))," ",VLOOKUP(TRIM(B230),ALL!$B$1:$W$9995,8,FALSE)))</f>
        <v>4</v>
      </c>
      <c r="M230" s="10">
        <f>IF(ISBLANK(VLOOKUP(TRIM(B230),ALL!$B$1:$W$9995,9,FALSE)),"",IF(ISERROR(VLOOKUP(TRIM(B230),ALL!$B$1:$W$9995,9,FALSE))," ",VLOOKUP(TRIM(B230),ALL!$B$1:$W$9995,9,FALSE)))</f>
        <v>0</v>
      </c>
      <c r="N230" s="10">
        <f>IF(ISBLANK(VLOOKUP(TRIM(B230),ALL!$B$1:$W$9995,10,FALSE)),"",IF(ISERROR(VLOOKUP(TRIM(B230),ALL!$B$1:$W$9995,10,FALSE))," ",VLOOKUP(TRIM(B230),ALL!$B$1:$W$9995,10,FALSE)))</f>
        <v>3</v>
      </c>
      <c r="O230"/>
      <c r="P230"/>
      <c r="Q230"/>
      <c r="R230"/>
      <c r="S230"/>
      <c r="T230"/>
      <c r="AB230"/>
      <c r="AC230"/>
    </row>
    <row r="231" spans="1:29">
      <c r="A231" s="10" t="str">
        <f>IF(ISERROR(VLOOKUP(TRIM(B231),ALL!$B$1:$V$9991,3,FALSE)),"(unc)",VLOOKUP(TRIM(B231),ALL!$B$1:$V$9991,3,FALSE))</f>
        <v>RG @</v>
      </c>
      <c r="B231" s="433" t="s">
        <v>5620</v>
      </c>
      <c r="C231" s="5" t="s">
        <v>5988</v>
      </c>
      <c r="D231" s="111">
        <f>VLOOKUP(TRIM(B231),BirthdateDraft!$A$1:$M$8977,2,FALSE)</f>
        <v>34726</v>
      </c>
      <c r="E231" s="112" t="str">
        <f>VLOOKUP(TRIM(B231),BirthdateDraft!$A$1:$M$9842,3,FALSE)</f>
        <v>18/3</v>
      </c>
      <c r="F231" s="115"/>
      <c r="G231" s="10" t="str">
        <f>IF(ISERROR(VLOOKUP(TRIM(B231),ALL!$B$1:$V$9998,2,FALSE)),"",IF(ISERROR(VLOOKUP(TRIM(B231),ALL!$B$1:$V$9998,2,FALSE))," ",VLOOKUP(TRIM(B231),ALL!$B$1:$V$9998,2,FALSE)))</f>
        <v>CNA</v>
      </c>
      <c r="H231" s="114" t="str">
        <f>IF(ISBLANK(VLOOKUP(TRIM(B231),ALL!$B$1:$W$9995,4,FALSE)),"",IF(ISERROR(VLOOKUP(TRIM(B231),ALL!$B$1:$W$9995,4,FALSE))," ",VLOOKUP(TRIM(B231),ALL!$B$1:$W$9995,4,FALSE)))</f>
        <v/>
      </c>
      <c r="I231" s="114" t="str">
        <f>IF(ISBLANK(VLOOKUP(TRIM(B231),ALL!$B$1:$W$9995,5,FALSE)),"",IF(ISERROR(VLOOKUP(TRIM(B231),ALL!$B$1:$W$9995,5,FALSE))," ",VLOOKUP(TRIM(B231),ALL!$B$1:$W$9995,5,FALSE)))</f>
        <v/>
      </c>
      <c r="J231" s="10" t="str">
        <f>IF(ISBLANK(VLOOKUP(TRIM(B231),ALL!$B$1:$W$9995,6,FALSE)),"",IF(ISERROR(VLOOKUP(TRIM(B231),ALL!$B$1:$W$9995,6,FALSE))," ", VLOOKUP(TRIM(B231),ALL!$B$1:$W$9995,6,FALSE)))</f>
        <v/>
      </c>
      <c r="K231" s="10" t="str">
        <f>IF(ISBLANK(VLOOKUP(TRIM(B231),ALL!$B$1:$W$9995,7,FALSE)),"",IF(ISERROR(VLOOKUP(TRIM(B231),ALL!$B$1:$W$9995,7,FALSE))," ",VLOOKUP(TRIM(B231),ALL!$B$1:$W$9995,7,FALSE)))</f>
        <v/>
      </c>
      <c r="L231" s="10">
        <f>IF(ISBLANK(VLOOKUP(TRIM(B231),ALL!$B$1:$W$9995,8,FALSE)),"",IF(ISERROR(VLOOKUP(TRIM(B231),ALL!$B$1:$W$9995,8,FALSE))," ",VLOOKUP(TRIM(B231),ALL!$B$1:$W$9995,8,FALSE)))</f>
        <v>0</v>
      </c>
      <c r="M231" s="10" t="str">
        <f>IF(ISBLANK(VLOOKUP(TRIM(B231),ALL!$B$1:$W$9995,9,FALSE)),"",IF(ISERROR(VLOOKUP(TRIM(B231),ALL!$B$1:$W$9995,9,FALSE))," ",VLOOKUP(TRIM(B231),ALL!$B$1:$W$9995,9,FALSE)))</f>
        <v/>
      </c>
      <c r="N231" s="10">
        <f>IF(ISBLANK(VLOOKUP(TRIM(B231),ALL!$B$1:$W$9995,10,FALSE)),"",IF(ISERROR(VLOOKUP(TRIM(B231),ALL!$B$1:$W$9995,10,FALSE))," ",VLOOKUP(TRIM(B231),ALL!$B$1:$W$9995,10,FALSE)))</f>
        <v>2</v>
      </c>
      <c r="O231"/>
      <c r="P231"/>
      <c r="Q231"/>
      <c r="R231"/>
      <c r="S231"/>
      <c r="T231"/>
      <c r="AB231"/>
      <c r="AC231"/>
    </row>
    <row r="232" spans="1:29">
      <c r="A232" s="10" t="str">
        <f>IF(ISERROR(VLOOKUP(TRIM(B232),ALL!$B$1:$V$9991,3,FALSE)),"(unc)",VLOOKUP(TRIM(B232),ALL!$B$1:$V$9991,3,FALSE))</f>
        <v>OT @</v>
      </c>
      <c r="B232" s="124" t="s">
        <v>4062</v>
      </c>
      <c r="C232" s="5" t="s">
        <v>5988</v>
      </c>
      <c r="D232" s="111">
        <f>VLOOKUP(TRIM(B232),BirthdateDraft!$A$1:$M$8977,2,FALSE)</f>
        <v>33287</v>
      </c>
      <c r="E232" s="112" t="str">
        <f>VLOOKUP(TRIM(B232),BirthdateDraft!$A$1:$M$9842,3,FALSE)</f>
        <v>14/FA</v>
      </c>
      <c r="F232" s="115"/>
      <c r="G232" s="10" t="str">
        <f>IF(ISERROR(VLOOKUP(TRIM(B232),ALL!$B$1:$V$9998,2,FALSE)),"",IF(ISERROR(VLOOKUP(TRIM(B232),ALL!$B$1:$V$9998,2,FALSE))," ",VLOOKUP(TRIM(B232),ALL!$B$1:$V$9998,2,FALSE)))</f>
        <v>ARN</v>
      </c>
      <c r="H232" s="114" t="str">
        <f>IF(ISBLANK(VLOOKUP(TRIM(B232),ALL!$B$1:$W$9995,4,FALSE)),"",IF(ISERROR(VLOOKUP(TRIM(B232),ALL!$B$1:$W$9995,4,FALSE))," ",VLOOKUP(TRIM(B232),ALL!$B$1:$W$9995,4,FALSE)))</f>
        <v/>
      </c>
      <c r="I232" s="114" t="str">
        <f>IF(ISBLANK(VLOOKUP(TRIM(B232),ALL!$B$1:$W$9995,5,FALSE)),"",IF(ISERROR(VLOOKUP(TRIM(B232),ALL!$B$1:$W$9995,5,FALSE))," ",VLOOKUP(TRIM(B232),ALL!$B$1:$W$9995,5,FALSE)))</f>
        <v/>
      </c>
      <c r="J232" s="10" t="str">
        <f>IF(ISBLANK(VLOOKUP(TRIM(B232),ALL!$B$1:$W$9995,6,FALSE)),"",IF(ISERROR(VLOOKUP(TRIM(B232),ALL!$B$1:$W$9995,6,FALSE))," ", VLOOKUP(TRIM(B232),ALL!$B$1:$W$9995,6,FALSE)))</f>
        <v/>
      </c>
      <c r="K232" s="10" t="str">
        <f>IF(ISBLANK(VLOOKUP(TRIM(B232),ALL!$B$1:$W$9995,7,FALSE)),"",IF(ISERROR(VLOOKUP(TRIM(B232),ALL!$B$1:$W$9995,7,FALSE))," ",VLOOKUP(TRIM(B232),ALL!$B$1:$W$9995,7,FALSE)))</f>
        <v/>
      </c>
      <c r="L232" s="10">
        <f>IF(ISBLANK(VLOOKUP(TRIM(B232),ALL!$B$1:$W$9995,8,FALSE)),"",IF(ISERROR(VLOOKUP(TRIM(B232),ALL!$B$1:$W$9995,8,FALSE))," ",VLOOKUP(TRIM(B232),ALL!$B$1:$W$9995,8,FALSE)))</f>
        <v>0</v>
      </c>
      <c r="M232" s="10" t="str">
        <f>IF(ISBLANK(VLOOKUP(TRIM(B232),ALL!$B$1:$W$9995,9,FALSE)),"",IF(ISERROR(VLOOKUP(TRIM(B232),ALL!$B$1:$W$9995,9,FALSE))," ",VLOOKUP(TRIM(B232),ALL!$B$1:$W$9995,9,FALSE)))</f>
        <v/>
      </c>
      <c r="N232" s="10">
        <f>IF(ISBLANK(VLOOKUP(TRIM(B232),ALL!$B$1:$W$9995,10,FALSE)),"",IF(ISERROR(VLOOKUP(TRIM(B232),ALL!$B$1:$W$9995,10,FALSE))," ",VLOOKUP(TRIM(B232),ALL!$B$1:$W$9995,10,FALSE)))</f>
        <v>4</v>
      </c>
      <c r="O232"/>
      <c r="P232"/>
      <c r="Q232"/>
      <c r="R232"/>
      <c r="S232"/>
      <c r="T232"/>
      <c r="AB232"/>
      <c r="AC232"/>
    </row>
    <row r="233" spans="1:29">
      <c r="A233" s="10" t="str">
        <f>IF(ISERROR(VLOOKUP(TRIM(B233),ALL!$B$1:$V$9991,3,FALSE)),"(unc)",VLOOKUP(TRIM(B233),ALL!$B$1:$V$9991,3,FALSE))</f>
        <v>OT @</v>
      </c>
      <c r="B233" s="37" t="s">
        <v>6692</v>
      </c>
      <c r="C233" s="5" t="s">
        <v>5988</v>
      </c>
      <c r="D233" s="111">
        <f>VLOOKUP(TRIM(B233),BirthdateDraft!$A$1:$M$8977,2,FALSE)</f>
        <v>35066</v>
      </c>
      <c r="E233" s="112" t="str">
        <f>VLOOKUP(TRIM(B233),BirthdateDraft!$A$1:$M$9842,3,FALSE)</f>
        <v>20/FA</v>
      </c>
      <c r="F233" s="115" t="s">
        <v>8092</v>
      </c>
      <c r="G233" s="10" t="str">
        <f>IF(ISERROR(VLOOKUP(TRIM(B233),ALL!$B$1:$V$9998,2,FALSE)),"",IF(ISERROR(VLOOKUP(TRIM(B233),ALL!$B$1:$V$9998,2,FALSE))," ",VLOOKUP(TRIM(B233),ALL!$B$1:$V$9998,2,FALSE)))</f>
        <v>CAN</v>
      </c>
      <c r="H233" s="114" t="str">
        <f>IF(ISBLANK(VLOOKUP(TRIM(B233),ALL!$B$1:$W$9995,4,FALSE)),"",IF(ISERROR(VLOOKUP(TRIM(B233),ALL!$B$1:$W$9995,4,FALSE))," ",VLOOKUP(TRIM(B233),ALL!$B$1:$W$9995,4,FALSE)))</f>
        <v/>
      </c>
      <c r="I233" s="114" t="str">
        <f>IF(ISBLANK(VLOOKUP(TRIM(B233),ALL!$B$1:$W$9995,5,FALSE)),"",IF(ISERROR(VLOOKUP(TRIM(B233),ALL!$B$1:$W$9995,5,FALSE))," ",VLOOKUP(TRIM(B233),ALL!$B$1:$W$9995,5,FALSE)))</f>
        <v/>
      </c>
      <c r="J233" s="10" t="str">
        <f>IF(ISBLANK(VLOOKUP(TRIM(B233),ALL!$B$1:$W$9995,6,FALSE)),"",IF(ISERROR(VLOOKUP(TRIM(B233),ALL!$B$1:$W$9995,6,FALSE))," ", VLOOKUP(TRIM(B233),ALL!$B$1:$W$9995,6,FALSE)))</f>
        <v/>
      </c>
      <c r="K233" s="10" t="str">
        <f>IF(ISBLANK(VLOOKUP(TRIM(B233),ALL!$B$1:$W$9995,7,FALSE)),"",IF(ISERROR(VLOOKUP(TRIM(B233),ALL!$B$1:$W$9995,7,FALSE))," ",VLOOKUP(TRIM(B233),ALL!$B$1:$W$9995,7,FALSE)))</f>
        <v/>
      </c>
      <c r="L233" s="10">
        <f>IF(ISBLANK(VLOOKUP(TRIM(B233),ALL!$B$1:$W$9995,8,FALSE)),"",IF(ISERROR(VLOOKUP(TRIM(B233),ALL!$B$1:$W$9995,8,FALSE))," ",VLOOKUP(TRIM(B233),ALL!$B$1:$W$9995,8,FALSE)))</f>
        <v>0</v>
      </c>
      <c r="M233" s="10" t="str">
        <f>IF(ISBLANK(VLOOKUP(TRIM(B233),ALL!$B$1:$W$9995,9,FALSE)),"",IF(ISERROR(VLOOKUP(TRIM(B233),ALL!$B$1:$W$9995,9,FALSE))," ",VLOOKUP(TRIM(B233),ALL!$B$1:$W$9995,9,FALSE)))</f>
        <v/>
      </c>
      <c r="N233" s="10">
        <f>IF(ISBLANK(VLOOKUP(TRIM(B233),ALL!$B$1:$W$9995,10,FALSE)),"",IF(ISERROR(VLOOKUP(TRIM(B233),ALL!$B$1:$W$9995,10,FALSE))," ",VLOOKUP(TRIM(B233),ALL!$B$1:$W$9995,10,FALSE)))</f>
        <v>2</v>
      </c>
      <c r="O233"/>
      <c r="P233"/>
      <c r="Q233"/>
      <c r="R233"/>
      <c r="S233"/>
      <c r="T233"/>
      <c r="AB233"/>
      <c r="AC233"/>
    </row>
    <row r="234" spans="1:29">
      <c r="A234" s="10"/>
      <c r="B234" s="37"/>
      <c r="C234" s="5"/>
      <c r="D234" s="111"/>
      <c r="E234" s="112"/>
      <c r="F234" s="115"/>
      <c r="G234" s="10"/>
      <c r="H234" s="114"/>
      <c r="I234" s="114"/>
      <c r="J234" s="10"/>
      <c r="K234" s="10"/>
      <c r="L234" s="10"/>
      <c r="M234" s="10"/>
      <c r="N234" s="10"/>
      <c r="O234"/>
      <c r="P234"/>
      <c r="Q234"/>
      <c r="R234"/>
      <c r="S234"/>
      <c r="T234"/>
      <c r="AB234"/>
      <c r="AC234"/>
    </row>
    <row r="235" spans="1:29">
      <c r="A235" s="10" t="str">
        <f>IF(ISERROR(VLOOKUP(TRIM(B235),ALL!$B$1:$V$9991,3,FALSE)),"(unc)",VLOOKUP(TRIM(B235),ALL!$B$1:$V$9991,3,FALSE))</f>
        <v>RE $ OLB</v>
      </c>
      <c r="B235" s="37" t="s">
        <v>7027</v>
      </c>
      <c r="C235" s="5" t="s">
        <v>5988</v>
      </c>
      <c r="D235" s="111">
        <f>VLOOKUP(TRIM(B235),BirthdateDraft!$A$1:$M$8977,2,FALSE)</f>
        <v>36281</v>
      </c>
      <c r="E235" s="112" t="str">
        <f>VLOOKUP(TRIM(B235),BirthdateDraft!$A$1:$M$9842,3,FALSE)</f>
        <v>21/1(12)</v>
      </c>
      <c r="F235" s="115" t="s">
        <v>7497</v>
      </c>
      <c r="G235" s="10" t="str">
        <f>IF(ISERROR(VLOOKUP(TRIM(B235),ALL!$B$1:$V$9998,2,FALSE)),"",IF(ISERROR(VLOOKUP(TRIM(B235),ALL!$B$1:$V$9998,2,FALSE))," ",VLOOKUP(TRIM(B235),ALL!$B$1:$V$9998,2,FALSE)))</f>
        <v>DAN</v>
      </c>
      <c r="H235" s="114" t="str">
        <f>IF(ISBLANK(VLOOKUP(TRIM(B235),ALL!$B$1:$W$9995,4,FALSE)),"",IF(ISERROR(VLOOKUP(TRIM(B235),ALL!$B$1:$W$9995,4,FALSE))," ",VLOOKUP(TRIM(B235),ALL!$B$1:$W$9995,4,FALSE)))</f>
        <v>6</v>
      </c>
      <c r="I235" s="114" t="str">
        <f>IF(ISBLANK(VLOOKUP(TRIM(B235),ALL!$B$1:$W$9995,5,FALSE)),"",IF(ISERROR(VLOOKUP(TRIM(B235),ALL!$B$1:$W$9995,5,FALSE))," ",VLOOKUP(TRIM(B235),ALL!$B$1:$W$9995,5,FALSE)))</f>
        <v>4-6</v>
      </c>
      <c r="J235" s="10">
        <f>IF(ISBLANK(VLOOKUP(TRIM(B235),ALL!$B$1:$W$9995,6,FALSE)),"",IF(ISERROR(VLOOKUP(TRIM(B235),ALL!$B$1:$W$9995,6,FALSE))," ", VLOOKUP(TRIM(B235),ALL!$B$1:$W$9995,6,FALSE)))</f>
        <v>12</v>
      </c>
      <c r="K235" s="10">
        <f>IF(ISBLANK(VLOOKUP(TRIM(B235),ALL!$B$1:$W$9995,7,FALSE)),"",IF(ISERROR(VLOOKUP(TRIM(B235),ALL!$B$1:$W$9995,7,FALSE))," ",VLOOKUP(TRIM(B235),ALL!$B$1:$W$9995,7,FALSE)))</f>
        <v>3</v>
      </c>
      <c r="L235" s="10" t="str">
        <f>IF(ISBLANK(VLOOKUP(TRIM(B235),ALL!$B$1:$W$9995,8,FALSE)),"",IF(ISERROR(VLOOKUP(TRIM(B235),ALL!$B$1:$W$9995,8,FALSE))," ",VLOOKUP(TRIM(B235),ALL!$B$1:$W$9995,8,FALSE)))</f>
        <v/>
      </c>
      <c r="M235" s="10" t="str">
        <f>IF(ISBLANK(VLOOKUP(TRIM(B235),ALL!$B$1:$W$9995,9,FALSE)),"",IF(ISERROR(VLOOKUP(TRIM(B235),ALL!$B$1:$W$9995,9,FALSE))," ",VLOOKUP(TRIM(B235),ALL!$B$1:$W$9995,9,FALSE)))</f>
        <v/>
      </c>
      <c r="N235" s="10" t="str">
        <f>IF(ISBLANK(VLOOKUP(TRIM(B235),ALL!$B$1:$W$9995,10,FALSE)),"",IF(ISERROR(VLOOKUP(TRIM(B235),ALL!$B$1:$W$9995,10,FALSE))," ",VLOOKUP(TRIM(B235),ALL!$B$1:$W$9995,10,FALSE)))</f>
        <v/>
      </c>
      <c r="O235"/>
      <c r="P235"/>
      <c r="Q235"/>
      <c r="R235"/>
      <c r="S235"/>
      <c r="T235"/>
      <c r="AB235"/>
      <c r="AC235"/>
    </row>
    <row r="236" spans="1:29">
      <c r="A236" s="10" t="str">
        <f>IF(ISERROR(VLOOKUP(TRIM(B236),ALL!$B$1:$V$9991,3,FALSE)),"(unc)",VLOOKUP(TRIM(B236),ALL!$B$1:$V$9991,3,FALSE))</f>
        <v>RE $</v>
      </c>
      <c r="B236" s="37" t="s">
        <v>8485</v>
      </c>
      <c r="C236" s="5" t="s">
        <v>5988</v>
      </c>
      <c r="D236" s="111">
        <f>VLOOKUP(TRIM(B236),BirthdateDraft!$A$1:$M$8977,2,FALSE)</f>
        <v>36276</v>
      </c>
      <c r="E236" s="112" t="str">
        <f>VLOOKUP(TRIM(B236),BirthdateDraft!$A$1:$M$9842,3,FALSE)</f>
        <v>23/3</v>
      </c>
      <c r="F236" s="115" t="s">
        <v>8630</v>
      </c>
      <c r="G236" s="10" t="str">
        <f>IF(ISERROR(VLOOKUP(TRIM(B236),ALL!$B$1:$V$9998,2,FALSE)),"",IF(ISERROR(VLOOKUP(TRIM(B236),ALL!$B$1:$V$9998,2,FALSE))," ",VLOOKUP(TRIM(B236),ALL!$B$1:$V$9998,2,FALSE)))</f>
        <v>LAN</v>
      </c>
      <c r="H236" s="114" t="str">
        <f>IF(ISBLANK(VLOOKUP(TRIM(B236),ALL!$B$1:$W$9995,4,FALSE)),"",IF(ISERROR(VLOOKUP(TRIM(B236),ALL!$B$1:$W$9995,4,FALSE))," ",VLOOKUP(TRIM(B236),ALL!$B$1:$W$9995,4,FALSE)))</f>
        <v>5</v>
      </c>
      <c r="I236" s="114" t="str">
        <f>IF(ISBLANK(VLOOKUP(TRIM(B236),ALL!$B$1:$W$9995,5,FALSE)),"",IF(ISERROR(VLOOKUP(TRIM(B236),ALL!$B$1:$W$9995,5,FALSE))," ",VLOOKUP(TRIM(B236),ALL!$B$1:$W$9995,5,FALSE)))</f>
        <v/>
      </c>
      <c r="J236" s="10">
        <f>IF(ISBLANK(VLOOKUP(TRIM(B236),ALL!$B$1:$W$9995,6,FALSE)),"",IF(ISERROR(VLOOKUP(TRIM(B236),ALL!$B$1:$W$9995,6,FALSE))," ", VLOOKUP(TRIM(B236),ALL!$B$1:$W$9995,6,FALSE)))</f>
        <v>8</v>
      </c>
      <c r="K236" s="10" t="str">
        <f>IF(ISBLANK(VLOOKUP(TRIM(B236),ALL!$B$1:$W$9995,7,FALSE)),"",IF(ISERROR(VLOOKUP(TRIM(B236),ALL!$B$1:$W$9995,7,FALSE))," ",VLOOKUP(TRIM(B236),ALL!$B$1:$W$9995,7,FALSE)))</f>
        <v/>
      </c>
      <c r="L236" s="10"/>
      <c r="M236" s="10"/>
      <c r="N236" s="10"/>
      <c r="O236"/>
      <c r="P236"/>
      <c r="Q236"/>
      <c r="R236"/>
      <c r="S236"/>
      <c r="T236"/>
      <c r="AB236"/>
      <c r="AC236"/>
    </row>
    <row r="237" spans="1:29">
      <c r="A237" s="10" t="str">
        <f>IF(ISERROR(VLOOKUP(TRIM(B237),ALL!$B$1:$V$9991,3,FALSE)),"(unc)",VLOOKUP(TRIM(B237),ALL!$B$1:$V$9991,3,FALSE))</f>
        <v>End $ DT $</v>
      </c>
      <c r="B237" s="124" t="s">
        <v>8945</v>
      </c>
      <c r="C237" s="5" t="s">
        <v>5988</v>
      </c>
      <c r="D237" s="111">
        <f>VLOOKUP(TRIM(B237),BirthdateDraft!$A$1:$M$8977,2,FALSE)</f>
        <v>37147</v>
      </c>
      <c r="E237" s="112" t="str">
        <f>VLOOKUP(TRIM(B237),BirthdateDraft!$A$1:$M$9842,3,FALSE)</f>
        <v>24/1(27)</v>
      </c>
      <c r="F237" s="115" t="s">
        <v>10076</v>
      </c>
      <c r="G237" s="10" t="str">
        <f>IF(ISERROR(VLOOKUP(TRIM(B237),ALL!$B$1:$V$9998,2,FALSE)),"",IF(ISERROR(VLOOKUP(TRIM(B237),ALL!$B$1:$V$9998,2,FALSE))," ",VLOOKUP(TRIM(B237),ALL!$B$1:$V$9998,2,FALSE)))</f>
        <v>ARN</v>
      </c>
      <c r="H237" s="114" t="str">
        <f>IF(ISBLANK(VLOOKUP(TRIM(B237),ALL!$B$1:$W$9995,4,FALSE)),"",IF(ISERROR(VLOOKUP(TRIM(B237),ALL!$B$1:$W$9995,4,FALSE))," ",VLOOKUP(TRIM(B237),ALL!$B$1:$W$9995,4,FALSE)))</f>
        <v>0</v>
      </c>
      <c r="I237" s="114" t="str">
        <f>IF(ISBLANK(VLOOKUP(TRIM(B237),ALL!$B$1:$W$9995,5,FALSE)),"",IF(ISERROR(VLOOKUP(TRIM(B237),ALL!$B$1:$W$9995,5,FALSE))," ",VLOOKUP(TRIM(B237),ALL!$B$1:$W$9995,5,FALSE)))</f>
        <v>0</v>
      </c>
      <c r="J237" s="10">
        <f>IF(ISBLANK(VLOOKUP(TRIM(B237),ALL!$B$1:$W$9995,6,FALSE)),"",IF(ISERROR(VLOOKUP(TRIM(B237),ALL!$B$1:$W$9995,6,FALSE))," ", VLOOKUP(TRIM(B237),ALL!$B$1:$W$9995,6,FALSE)))</f>
        <v>2</v>
      </c>
      <c r="K237" s="10"/>
      <c r="L237" s="10"/>
      <c r="M237" s="10"/>
      <c r="N237" s="10"/>
      <c r="O237"/>
      <c r="P237"/>
      <c r="Q237"/>
      <c r="R237"/>
      <c r="S237"/>
      <c r="T237"/>
      <c r="AB237"/>
      <c r="AC237"/>
    </row>
    <row r="238" spans="1:29">
      <c r="A238" s="10" t="str">
        <f>IF(ISERROR(VLOOKUP(TRIM(B238),ALL!$B$1:$V$9991,3,FALSE)),"(unc)",VLOOKUP(TRIM(B238),ALL!$B$1:$V$9991,3,FALSE))</f>
        <v>RE $</v>
      </c>
      <c r="B238" s="37" t="s">
        <v>8545</v>
      </c>
      <c r="C238" s="5" t="s">
        <v>5988</v>
      </c>
      <c r="D238" s="111">
        <f>VLOOKUP(TRIM(B238),BirthdateDraft!$A$1:$M$8977,2,FALSE)</f>
        <v>35403</v>
      </c>
      <c r="E238" s="112" t="str">
        <f>VLOOKUP(TRIM(B238),BirthdateDraft!$A$1:$M$9842,3,FALSE)</f>
        <v>20/5</v>
      </c>
      <c r="F238" s="115" t="s">
        <v>8070</v>
      </c>
      <c r="G238" s="10" t="str">
        <f>IF(ISERROR(VLOOKUP(TRIM(B238),ALL!$B$1:$V$9998,2,FALSE)),"",IF(ISERROR(VLOOKUP(TRIM(B238),ALL!$B$1:$V$9998,2,FALSE))," ",VLOOKUP(TRIM(B238),ALL!$B$1:$V$9998,2,FALSE)))</f>
        <v>BAA</v>
      </c>
      <c r="H238" s="114" t="str">
        <f>IF(ISBLANK(VLOOKUP(TRIM(B238),ALL!$B$1:$W$9995,4,FALSE)),"",IF(ISERROR(VLOOKUP(TRIM(B238),ALL!$B$1:$W$9995,4,FALSE))," ",VLOOKUP(TRIM(B238),ALL!$B$1:$W$9995,4,FALSE)))</f>
        <v>4</v>
      </c>
      <c r="I238" s="114" t="str">
        <f>IF(ISBLANK(VLOOKUP(TRIM(B238),ALL!$B$1:$W$9995,5,FALSE)),"",IF(ISERROR(VLOOKUP(TRIM(B238),ALL!$B$1:$W$9995,5,FALSE))," ",VLOOKUP(TRIM(B238),ALL!$B$1:$W$9995,5,FALSE)))</f>
        <v/>
      </c>
      <c r="J238" s="10">
        <f>IF(ISBLANK(VLOOKUP(TRIM(B238),ALL!$B$1:$W$9995,6,FALSE)),"",IF(ISERROR(VLOOKUP(TRIM(B238),ALL!$B$1:$W$9995,6,FALSE))," ", VLOOKUP(TRIM(B238),ALL!$B$1:$W$9995,6,FALSE)))</f>
        <v>2</v>
      </c>
      <c r="K238" s="10"/>
      <c r="L238" s="10"/>
      <c r="M238" s="10"/>
      <c r="N238" s="10"/>
      <c r="O238"/>
      <c r="P238"/>
      <c r="Q238"/>
      <c r="R238"/>
      <c r="S238"/>
      <c r="T238"/>
      <c r="AB238"/>
      <c r="AC238"/>
    </row>
    <row r="239" spans="1:29">
      <c r="A239" s="10" t="str">
        <f>IF(ISERROR(VLOOKUP(TRIM(B239),ALL!$B$1:$V$9991,3,FALSE)),"(unc)",VLOOKUP(TRIM(B239),ALL!$B$1:$V$9991,3,FALSE))</f>
        <v>DT $ End $</v>
      </c>
      <c r="B239" s="499" t="s">
        <v>7856</v>
      </c>
      <c r="C239" s="5" t="s">
        <v>5988</v>
      </c>
      <c r="D239" s="111">
        <f>VLOOKUP(TRIM(B239),BirthdateDraft!$A$1:$M$8977,2,FALSE)</f>
        <v>35865</v>
      </c>
      <c r="E239" s="112" t="str">
        <f>VLOOKUP(TRIM(B239),BirthdateDraft!$A$1:$M$9842,3,FALSE)</f>
        <v>22/FA</v>
      </c>
      <c r="F239" s="115" t="s">
        <v>8070</v>
      </c>
      <c r="G239" s="10" t="str">
        <f>IF(ISERROR(VLOOKUP(TRIM(B239),ALL!$B$1:$V$9998,2,FALSE)),"",IF(ISERROR(VLOOKUP(TRIM(B239),ALL!$B$1:$V$9998,2,FALSE))," ",VLOOKUP(TRIM(B239),ALL!$B$1:$V$9998,2,FALSE)))</f>
        <v>NYN</v>
      </c>
      <c r="H239" s="114" t="str">
        <f>IF(ISBLANK(VLOOKUP(TRIM(B239),ALL!$B$1:$W$9995,4,FALSE)),"",IF(ISERROR(VLOOKUP(TRIM(B239),ALL!$B$1:$W$9995,4,FALSE))," ",VLOOKUP(TRIM(B239),ALL!$B$1:$W$9995,4,FALSE)))</f>
        <v>4</v>
      </c>
      <c r="I239" s="114" t="str">
        <f>IF(ISBLANK(VLOOKUP(TRIM(B239),ALL!$B$1:$W$9995,5,FALSE)),"",IF(ISERROR(VLOOKUP(TRIM(B239),ALL!$B$1:$W$9995,5,FALSE))," ",VLOOKUP(TRIM(B239),ALL!$B$1:$W$9995,5,FALSE)))</f>
        <v>0</v>
      </c>
      <c r="J239" s="10">
        <f>IF(ISBLANK(VLOOKUP(TRIM(B239),ALL!$B$1:$W$9995,6,FALSE)),"",IF(ISERROR(VLOOKUP(TRIM(B239),ALL!$B$1:$W$9995,6,FALSE))," ", VLOOKUP(TRIM(B239),ALL!$B$1:$W$9995,6,FALSE)))</f>
        <v>0</v>
      </c>
      <c r="K239" s="10"/>
      <c r="L239" s="10"/>
      <c r="M239" s="10"/>
      <c r="N239" s="10"/>
      <c r="O239"/>
      <c r="P239"/>
      <c r="Q239"/>
      <c r="R239"/>
      <c r="S239"/>
      <c r="T239"/>
      <c r="AB239"/>
      <c r="AC239"/>
    </row>
    <row r="240" spans="1:29">
      <c r="A240" s="10" t="str">
        <f>IF(ISERROR(VLOOKUP(TRIM(B240),ALL!$B$1:$V$9991,3,FALSE)),"(unc)",VLOOKUP(TRIM(B240),ALL!$B$1:$V$9991,3,FALSE))</f>
        <v>DT $ End $</v>
      </c>
      <c r="B240" s="500" t="s">
        <v>7024</v>
      </c>
      <c r="C240" s="5" t="s">
        <v>5988</v>
      </c>
      <c r="D240" s="111">
        <f>VLOOKUP(TRIM(B240),BirthdateDraft!$A$1:$M$8977,2,FALSE)</f>
        <v>35462</v>
      </c>
      <c r="E240" s="112" t="str">
        <f>VLOOKUP(TRIM(B240),BirthdateDraft!$A$1:$M$9842,3,FALSE)</f>
        <v>FA</v>
      </c>
      <c r="F240" s="115" t="s">
        <v>8070</v>
      </c>
      <c r="G240" s="10" t="str">
        <f>IF(ISERROR(VLOOKUP(TRIM(B240),ALL!$B$1:$V$9998,2,FALSE)),"",IF(ISERROR(VLOOKUP(TRIM(B240),ALL!$B$1:$V$9998,2,FALSE))," ",VLOOKUP(TRIM(B240),ALL!$B$1:$V$9998,2,FALSE)))</f>
        <v>CLA</v>
      </c>
      <c r="H240" s="114" t="str">
        <f>IF(ISBLANK(VLOOKUP(TRIM(B240),ALL!$B$1:$W$9995,4,FALSE)),"",IF(ISERROR(VLOOKUP(TRIM(B240),ALL!$B$1:$W$9995,4,FALSE))," ",VLOOKUP(TRIM(B240),ALL!$B$1:$W$9995,4,FALSE)))</f>
        <v>4</v>
      </c>
      <c r="I240" s="114" t="str">
        <f>IF(ISBLANK(VLOOKUP(TRIM(B240),ALL!$B$1:$W$9995,5,FALSE)),"",IF(ISERROR(VLOOKUP(TRIM(B240),ALL!$B$1:$W$9995,5,FALSE))," ",VLOOKUP(TRIM(B240),ALL!$B$1:$W$9995,5,FALSE)))</f>
        <v>0</v>
      </c>
      <c r="J240" s="10">
        <f>IF(ISBLANK(VLOOKUP(TRIM(B240),ALL!$B$1:$W$9995,6,FALSE)),"",IF(ISERROR(VLOOKUP(TRIM(B240),ALL!$B$1:$W$9995,6,FALSE))," ", VLOOKUP(TRIM(B240),ALL!$B$1:$W$9995,6,FALSE)))</f>
        <v>0</v>
      </c>
      <c r="K240" s="10"/>
      <c r="L240" s="10"/>
      <c r="M240" s="10"/>
      <c r="N240" s="10"/>
      <c r="O240"/>
      <c r="P240"/>
      <c r="Q240"/>
      <c r="R240"/>
      <c r="S240"/>
      <c r="T240"/>
      <c r="AB240"/>
      <c r="AC240"/>
    </row>
    <row r="241" spans="1:29">
      <c r="A241" s="10" t="str">
        <f>IF(ISERROR(VLOOKUP(TRIM(B241),ALL!$B$1:$V$9991,3,FALSE)),"(unc)",VLOOKUP(TRIM(B241),ALL!$B$1:$V$9991,3,FALSE))</f>
        <v>End $ OLB</v>
      </c>
      <c r="B241" s="500" t="s">
        <v>7907</v>
      </c>
      <c r="C241" s="5" t="s">
        <v>5988</v>
      </c>
      <c r="D241" s="111">
        <f>VLOOKUP(TRIM(B241),BirthdateDraft!$A$1:$M$8977,2,FALSE)</f>
        <v>36263</v>
      </c>
      <c r="E241" s="112" t="str">
        <f>VLOOKUP(TRIM(B241),BirthdateDraft!$A$1:$M$9842,3,FALSE)</f>
        <v>22/FA</v>
      </c>
      <c r="F241" s="115" t="s">
        <v>10488</v>
      </c>
      <c r="G241" s="10" t="str">
        <f>IF(ISERROR(VLOOKUP(TRIM(B241),ALL!$B$1:$V$9998,2,FALSE)),"",IF(ISERROR(VLOOKUP(TRIM(B241),ALL!$B$1:$V$9998,2,FALSE))," ",VLOOKUP(TRIM(B241),ALL!$B$1:$V$9998,2,FALSE)))</f>
        <v>GBN</v>
      </c>
      <c r="H241" s="114" t="str">
        <f>IF(ISBLANK(VLOOKUP(TRIM(B241),ALL!$B$1:$W$9995,4,FALSE)),"",IF(ISERROR(VLOOKUP(TRIM(B241),ALL!$B$1:$W$9995,4,FALSE))," ",VLOOKUP(TRIM(B241),ALL!$B$1:$W$9995,4,FALSE)))</f>
        <v>4</v>
      </c>
      <c r="I241" s="114" t="str">
        <f>IF(ISBLANK(VLOOKUP(TRIM(B241),ALL!$B$1:$W$9995,5,FALSE)),"",IF(ISERROR(VLOOKUP(TRIM(B241),ALL!$B$1:$W$9995,5,FALSE))," ",VLOOKUP(TRIM(B241),ALL!$B$1:$W$9995,5,FALSE)))</f>
        <v>0-4</v>
      </c>
      <c r="J241" s="10">
        <f>IF(ISBLANK(VLOOKUP(TRIM(B241),ALL!$B$1:$W$9995,6,FALSE)),"",IF(ISERROR(VLOOKUP(TRIM(B241),ALL!$B$1:$W$9995,6,FALSE))," ", VLOOKUP(TRIM(B241),ALL!$B$1:$W$9995,6,FALSE)))</f>
        <v>2</v>
      </c>
      <c r="K241" s="10"/>
      <c r="L241" s="10"/>
      <c r="M241" s="10"/>
      <c r="N241" s="10"/>
      <c r="O241" s="118"/>
      <c r="P241"/>
      <c r="Q241"/>
      <c r="R241"/>
      <c r="S241"/>
      <c r="T241"/>
      <c r="AB241"/>
      <c r="AC241"/>
    </row>
    <row r="242" spans="1:29">
      <c r="A242" s="10" t="str">
        <f>IF(ISERROR(VLOOKUP(TRIM(B242),ALL!$B$1:$V$9991,3,FALSE)),"(unc)",VLOOKUP(TRIM(B242),ALL!$B$1:$V$9991,3,FALSE))</f>
        <v>LDT $</v>
      </c>
      <c r="B242" s="37" t="s">
        <v>5796</v>
      </c>
      <c r="C242" s="5" t="s">
        <v>5988</v>
      </c>
      <c r="D242" s="111">
        <f>VLOOKUP(TRIM(B242),BirthdateDraft!$A$1:$M$8977,2,FALSE)</f>
        <v>35622</v>
      </c>
      <c r="E242" s="112" t="str">
        <f>VLOOKUP(TRIM(B242),BirthdateDraft!$A$1:$M$9842,3,FALSE)</f>
        <v>18/5</v>
      </c>
      <c r="F242" s="115" t="s">
        <v>6927</v>
      </c>
      <c r="G242" s="10" t="str">
        <f>IF(ISERROR(VLOOKUP(TRIM(B242),ALL!$B$1:$V$9998,2,FALSE)),"",IF(ISERROR(VLOOKUP(TRIM(B242),ALL!$B$1:$V$9998,2,FALSE))," ",VLOOKUP(TRIM(B242),ALL!$B$1:$V$9998,2,FALSE)))</f>
        <v>HOA</v>
      </c>
      <c r="H242" s="114" t="str">
        <f>IF(ISBLANK(VLOOKUP(TRIM(B242),ALL!$B$1:$W$9995,4,FALSE)),"",IF(ISERROR(VLOOKUP(TRIM(B242),ALL!$B$1:$W$9995,4,FALSE))," ",VLOOKUP(TRIM(B242),ALL!$B$1:$W$9995,4,FALSE)))</f>
        <v>0</v>
      </c>
      <c r="I242" s="114" t="str">
        <f>IF(ISBLANK(VLOOKUP(TRIM(B242),ALL!$B$1:$W$9995,5,FALSE)),"",IF(ISERROR(VLOOKUP(TRIM(B242),ALL!$B$1:$W$9995,5,FALSE))," ",VLOOKUP(TRIM(B242),ALL!$B$1:$W$9995,5,FALSE)))</f>
        <v/>
      </c>
      <c r="J242" s="10">
        <f>IF(ISBLANK(VLOOKUP(TRIM(B242),ALL!$B$1:$W$9995,6,FALSE)),"",IF(ISERROR(VLOOKUP(TRIM(B242),ALL!$B$1:$W$9995,6,FALSE))," ", VLOOKUP(TRIM(B242),ALL!$B$1:$W$9995,6,FALSE)))</f>
        <v>6</v>
      </c>
      <c r="K242" s="10"/>
      <c r="L242" s="10" t="str">
        <f>IF(ISBLANK(VLOOKUP(TRIM(B242),ALL!$B$1:$W$9995,8,FALSE)),"",IF(ISERROR(VLOOKUP(TRIM(B242),ALL!$B$1:$W$9995,8,FALSE))," ",VLOOKUP(TRIM(B242),ALL!$B$1:$W$9995,8,FALSE)))</f>
        <v/>
      </c>
      <c r="M242" s="10" t="str">
        <f>IF(ISBLANK(VLOOKUP(TRIM(B242),ALL!$B$1:$W$9995,9,FALSE)),"",IF(ISERROR(VLOOKUP(TRIM(B242),ALL!$B$1:$W$9995,9,FALSE))," ",VLOOKUP(TRIM(B242),ALL!$B$1:$W$9995,9,FALSE)))</f>
        <v/>
      </c>
      <c r="N242" s="10" t="str">
        <f>IF(ISBLANK(VLOOKUP(TRIM(B242),ALL!$B$1:$W$9995,10,FALSE)),"",IF(ISERROR(VLOOKUP(TRIM(B242),ALL!$B$1:$W$9995,10,FALSE))," ",VLOOKUP(TRIM(B242),ALL!$B$1:$W$9995,10,FALSE)))</f>
        <v/>
      </c>
      <c r="O242"/>
      <c r="P242"/>
      <c r="Q242"/>
      <c r="R242"/>
      <c r="S242"/>
      <c r="T242"/>
      <c r="AB242"/>
      <c r="AC242"/>
    </row>
    <row r="243" spans="1:29">
      <c r="A243" s="10"/>
      <c r="B243" s="37"/>
      <c r="C243" s="5"/>
      <c r="D243" s="111"/>
      <c r="E243" s="112"/>
      <c r="F243" s="115"/>
      <c r="G243" s="10"/>
      <c r="H243" s="114"/>
      <c r="I243" s="114"/>
      <c r="J243" s="10"/>
      <c r="K243" s="10"/>
      <c r="L243" s="10"/>
      <c r="M243" s="10"/>
      <c r="N243" s="10"/>
      <c r="O243"/>
      <c r="P243"/>
      <c r="Q243"/>
      <c r="R243"/>
      <c r="S243"/>
      <c r="T243"/>
      <c r="AB243"/>
      <c r="AC243"/>
    </row>
    <row r="244" spans="1:29">
      <c r="A244" s="10" t="str">
        <f>IF(ISERROR(VLOOKUP(TRIM(B244),ALL!$B$1:$V$9991,3,FALSE)),"(unc)",VLOOKUP(TRIM(B244),ALL!$B$1:$V$9991,3,FALSE))</f>
        <v>End $ DT $</v>
      </c>
      <c r="B244" s="37" t="s">
        <v>4165</v>
      </c>
      <c r="C244" s="5" t="s">
        <v>5988</v>
      </c>
      <c r="D244" s="111">
        <f>VLOOKUP(TRIM(B244),BirthdateDraft!$A$1:$M$8977,2,FALSE)</f>
        <v>33363</v>
      </c>
      <c r="E244" s="112" t="str">
        <f>VLOOKUP(TRIM(B244),BirthdateDraft!$A$1:$M$9842,3,FALSE)</f>
        <v>14/4</v>
      </c>
      <c r="F244" s="115"/>
      <c r="G244" s="10" t="str">
        <f>IF(ISERROR(VLOOKUP(TRIM(B244),ALL!$B$1:$V$9998,2,FALSE)),"",IF(ISERROR(VLOOKUP(TRIM(B244),ALL!$B$1:$V$9998,2,FALSE))," ",VLOOKUP(TRIM(B244),ALL!$B$1:$V$9998,2,FALSE)))</f>
        <v>BAA</v>
      </c>
      <c r="H244" s="114" t="str">
        <f>IF(ISBLANK(VLOOKUP(TRIM(B244),ALL!$B$1:$W$9995,4,FALSE)),"",IF(ISERROR(VLOOKUP(TRIM(B244),ALL!$B$1:$W$9995,4,FALSE))," ",VLOOKUP(TRIM(B244),ALL!$B$1:$W$9995,4,FALSE)))</f>
        <v>0</v>
      </c>
      <c r="I244" s="114" t="str">
        <f>IF(ISBLANK(VLOOKUP(TRIM(B244),ALL!$B$1:$W$9995,5,FALSE)),"",IF(ISERROR(VLOOKUP(TRIM(B244),ALL!$B$1:$W$9995,5,FALSE))," ",VLOOKUP(TRIM(B244),ALL!$B$1:$W$9995,5,FALSE)))</f>
        <v>0</v>
      </c>
      <c r="J244" s="10">
        <f>IF(ISBLANK(VLOOKUP(TRIM(B244),ALL!$B$1:$W$9995,6,FALSE)),"",IF(ISERROR(VLOOKUP(TRIM(B244),ALL!$B$1:$W$9995,6,FALSE))," ", VLOOKUP(TRIM(B244),ALL!$B$1:$W$9995,6,FALSE)))</f>
        <v>0</v>
      </c>
      <c r="K244" s="10" t="str">
        <f>IF(ISBLANK(VLOOKUP(TRIM(B244),ALL!$B$1:$W$9995,7,FALSE)),"",IF(ISERROR(VLOOKUP(TRIM(B244),ALL!$B$1:$W$9995,7,FALSE))," ",VLOOKUP(TRIM(B244),ALL!$B$1:$W$9995,7,FALSE)))</f>
        <v/>
      </c>
      <c r="L244" s="10" t="str">
        <f>IF(ISBLANK(VLOOKUP(TRIM(B244),ALL!$B$1:$W$9995,8,FALSE)),"",IF(ISERROR(VLOOKUP(TRIM(B244),ALL!$B$1:$W$9995,8,FALSE))," ",VLOOKUP(TRIM(B244),ALL!$B$1:$W$9995,8,FALSE)))</f>
        <v/>
      </c>
      <c r="M244" s="10" t="str">
        <f>IF(ISBLANK(VLOOKUP(TRIM(B244),ALL!$B$1:$W$9995,9,FALSE)),"",IF(ISERROR(VLOOKUP(TRIM(B244),ALL!$B$1:$W$9995,9,FALSE))," ",VLOOKUP(TRIM(B244),ALL!$B$1:$W$9995,9,FALSE)))</f>
        <v/>
      </c>
      <c r="N244" s="10" t="str">
        <f>IF(ISBLANK(VLOOKUP(TRIM(B244),ALL!$B$1:$W$9995,10,FALSE)),"",IF(ISERROR(VLOOKUP(TRIM(B244),ALL!$B$1:$W$9995,10,FALSE))," ",VLOOKUP(TRIM(B244),ALL!$B$1:$W$9995,10,FALSE)))</f>
        <v/>
      </c>
      <c r="O244"/>
      <c r="P244"/>
      <c r="Q244"/>
      <c r="R244"/>
      <c r="S244"/>
      <c r="T244"/>
      <c r="AB244"/>
      <c r="AC244"/>
    </row>
    <row r="245" spans="1:29">
      <c r="A245" s="10" t="str">
        <f>IF(ISERROR(VLOOKUP(TRIM(B245),ALL!$B$1:$V$9991,3,FALSE)),"(unc)",VLOOKUP(TRIM(B245),ALL!$B$1:$V$9991,3,FALSE))</f>
        <v>End $</v>
      </c>
      <c r="B245" s="124" t="s">
        <v>8912</v>
      </c>
      <c r="C245" s="5" t="s">
        <v>5988</v>
      </c>
      <c r="D245" s="111">
        <f>VLOOKUP(TRIM(B245),BirthdateDraft!$A$1:$M$8977,2,FALSE)</f>
        <v>36891</v>
      </c>
      <c r="E245" s="112" t="str">
        <f>VLOOKUP(TRIM(B245),BirthdateDraft!$A$1:$M$9842,3,FALSE)</f>
        <v>24/1(15)</v>
      </c>
      <c r="F245" s="115" t="s">
        <v>9958</v>
      </c>
      <c r="G245" s="10" t="str">
        <f>IF(ISERROR(VLOOKUP(TRIM(B245),ALL!$B$1:$V$9998,2,FALSE)),"",IF(ISERROR(VLOOKUP(TRIM(B245),ALL!$B$1:$V$9998,2,FALSE))," ",VLOOKUP(TRIM(B245),ALL!$B$1:$V$9998,2,FALSE)))</f>
        <v>INA</v>
      </c>
      <c r="H245" s="114" t="str">
        <f>IF(ISBLANK(VLOOKUP(TRIM(B245),ALL!$B$1:$W$9995,4,FALSE)),"",IF(ISERROR(VLOOKUP(TRIM(B245),ALL!$B$1:$W$9995,4,FALSE))," ",VLOOKUP(TRIM(B245),ALL!$B$1:$W$9995,4,FALSE)))</f>
        <v>0</v>
      </c>
      <c r="I245" s="114" t="str">
        <f>IF(ISBLANK(VLOOKUP(TRIM(B245),ALL!$B$1:$W$9995,5,FALSE)),"",IF(ISERROR(VLOOKUP(TRIM(B245),ALL!$B$1:$W$9995,5,FALSE))," ",VLOOKUP(TRIM(B245),ALL!$B$1:$W$9995,5,FALSE)))</f>
        <v/>
      </c>
      <c r="J245" s="10">
        <f>IF(ISBLANK(VLOOKUP(TRIM(B245),ALL!$B$1:$W$9995,6,FALSE)),"",IF(ISERROR(VLOOKUP(TRIM(B245),ALL!$B$1:$W$9995,6,FALSE))," ", VLOOKUP(TRIM(B245),ALL!$B$1:$W$9995,6,FALSE)))</f>
        <v>6</v>
      </c>
      <c r="K245" s="10" t="str">
        <f>IF(ISBLANK(VLOOKUP(TRIM(B245),ALL!$B$1:$W$9995,7,FALSE)),"",IF(ISERROR(VLOOKUP(TRIM(B245),ALL!$B$1:$W$9995,7,FALSE))," ",VLOOKUP(TRIM(B245),ALL!$B$1:$W$9995,7,FALSE)))</f>
        <v/>
      </c>
      <c r="L245" s="10" t="str">
        <f>IF(ISBLANK(VLOOKUP(TRIM(B245),ALL!$B$1:$W$9995,8,FALSE)),"",IF(ISERROR(VLOOKUP(TRIM(B245),ALL!$B$1:$W$9995,8,FALSE))," ",VLOOKUP(TRIM(B245),ALL!$B$1:$W$9995,8,FALSE)))</f>
        <v/>
      </c>
      <c r="M245" s="10" t="str">
        <f>IF(ISBLANK(VLOOKUP(TRIM(B245),ALL!$B$1:$W$9995,9,FALSE)),"",IF(ISERROR(VLOOKUP(TRIM(B245),ALL!$B$1:$W$9995,9,FALSE))," ",VLOOKUP(TRIM(B245),ALL!$B$1:$W$9995,9,FALSE)))</f>
        <v/>
      </c>
      <c r="N245" s="10" t="str">
        <f>IF(ISBLANK(VLOOKUP(TRIM(B245),ALL!$B$1:$W$9995,10,FALSE)),"",IF(ISERROR(VLOOKUP(TRIM(B245),ALL!$B$1:$W$9995,10,FALSE))," ",VLOOKUP(TRIM(B245),ALL!$B$1:$W$9995,10,FALSE)))</f>
        <v/>
      </c>
      <c r="O245"/>
      <c r="P245"/>
      <c r="Q245"/>
      <c r="R245"/>
      <c r="S245"/>
      <c r="T245"/>
      <c r="AB245"/>
      <c r="AC245"/>
    </row>
    <row r="246" spans="1:29">
      <c r="A246" s="10" t="str">
        <f>IF(ISERROR(VLOOKUP(TRIM(B246),ALL!$B$1:$V$9991,3,FALSE)),"(unc)",VLOOKUP(TRIM(B246),ALL!$B$1:$V$9991,3,FALSE))</f>
        <v>End $ DT $</v>
      </c>
      <c r="B246" s="427" t="s">
        <v>7867</v>
      </c>
      <c r="C246" s="5" t="s">
        <v>5988</v>
      </c>
      <c r="D246" s="111">
        <f>VLOOKUP(TRIM(B246),BirthdateDraft!$A$1:$M$8977,2,FALSE)</f>
        <v>35743</v>
      </c>
      <c r="E246" s="112" t="str">
        <f>VLOOKUP(TRIM(B246),BirthdateDraft!$A$1:$M$9842,3,FALSE)</f>
        <v>22/FA</v>
      </c>
      <c r="F246" s="115" t="s">
        <v>10277</v>
      </c>
      <c r="G246" s="10" t="str">
        <f>IF(ISERROR(VLOOKUP(TRIM(B246),ALL!$B$1:$V$9998,2,FALSE)),"",IF(ISERROR(VLOOKUP(TRIM(B246),ALL!$B$1:$V$9998,2,FALSE))," ",VLOOKUP(TRIM(B246),ALL!$B$1:$V$9998,2,FALSE)))</f>
        <v>KCA</v>
      </c>
      <c r="H246" s="114" t="str">
        <f>IF(ISBLANK(VLOOKUP(TRIM(B246),ALL!$B$1:$W$9995,4,FALSE)),"",IF(ISERROR(VLOOKUP(TRIM(B246),ALL!$B$1:$W$9995,4,FALSE))," ",VLOOKUP(TRIM(B246),ALL!$B$1:$W$9995,4,FALSE)))</f>
        <v>4</v>
      </c>
      <c r="I246" s="114" t="str">
        <f>IF(ISBLANK(VLOOKUP(TRIM(B246),ALL!$B$1:$W$9995,5,FALSE)),"",IF(ISERROR(VLOOKUP(TRIM(B246),ALL!$B$1:$W$9995,5,FALSE))," ",VLOOKUP(TRIM(B246),ALL!$B$1:$W$9995,5,FALSE)))</f>
        <v>0</v>
      </c>
      <c r="J246" s="10">
        <f>IF(ISBLANK(VLOOKUP(TRIM(B246),ALL!$B$1:$W$9995,6,FALSE)),"",IF(ISERROR(VLOOKUP(TRIM(B246),ALL!$B$1:$W$9995,6,FALSE))," ", VLOOKUP(TRIM(B246),ALL!$B$1:$W$9995,6,FALSE)))</f>
        <v>0</v>
      </c>
      <c r="K246" s="10"/>
      <c r="L246" s="10"/>
      <c r="M246" s="10"/>
      <c r="N246" s="10"/>
      <c r="O246"/>
      <c r="P246"/>
      <c r="Q246"/>
      <c r="R246"/>
      <c r="S246"/>
      <c r="T246"/>
      <c r="AB246"/>
      <c r="AC246"/>
    </row>
    <row r="247" spans="1:29">
      <c r="A247" s="10" t="str">
        <f>IF(ISERROR(VLOOKUP(TRIM(B247),ALL!$B$1:$V$9991,3,FALSE)),"(unc)",VLOOKUP(TRIM(B247),ALL!$B$1:$V$9991,3,FALSE))</f>
        <v>LLB MLB</v>
      </c>
      <c r="B247" s="37" t="s">
        <v>6594</v>
      </c>
      <c r="C247" s="5" t="s">
        <v>5988</v>
      </c>
      <c r="D247" s="111">
        <f>VLOOKUP(TRIM(B247),BirthdateDraft!$A$1:$M$8977,2,FALSE)</f>
        <v>35971</v>
      </c>
      <c r="E247" s="112" t="str">
        <f>VLOOKUP(TRIM(B247),BirthdateDraft!$A$1:$M$9842,3,FALSE)</f>
        <v>20/FA</v>
      </c>
      <c r="F247" s="115" t="s">
        <v>6862</v>
      </c>
      <c r="G247" s="10" t="str">
        <f>IF(ISERROR(VLOOKUP(TRIM(B247),ALL!$B$1:$V$9998,2,FALSE)),"",IF(ISERROR(VLOOKUP(TRIM(B247),ALL!$B$1:$V$9998,2,FALSE))," ",VLOOKUP(TRIM(B247),ALL!$B$1:$V$9998,2,FALSE)))</f>
        <v>MIA</v>
      </c>
      <c r="H247" s="114" t="str">
        <f>IF(ISBLANK(VLOOKUP(TRIM(B247),ALL!$B$1:$W$9995,4,FALSE)),"",IF(ISERROR(VLOOKUP(TRIM(B247),ALL!$B$1:$W$9995,4,FALSE))," ",VLOOKUP(TRIM(B247),ALL!$B$1:$W$9995,4,FALSE)))</f>
        <v>6-0</v>
      </c>
      <c r="I247" s="114" t="str">
        <f>IF(ISBLANK(VLOOKUP(TRIM(B247),ALL!$B$1:$W$9995,5,FALSE)),"",IF(ISERROR(VLOOKUP(TRIM(B247),ALL!$B$1:$W$9995,5,FALSE))," ",VLOOKUP(TRIM(B247),ALL!$B$1:$W$9995,5,FALSE)))</f>
        <v>6-0</v>
      </c>
      <c r="J247" s="10">
        <f>IF(ISBLANK(VLOOKUP(TRIM(B247),ALL!$B$1:$W$9995,6,FALSE)),"",IF(ISERROR(VLOOKUP(TRIM(B247),ALL!$B$1:$W$9995,6,FALSE))," ", VLOOKUP(TRIM(B247),ALL!$B$1:$W$9995,6,FALSE)))</f>
        <v>4</v>
      </c>
      <c r="K247" s="10"/>
      <c r="L247" s="10"/>
      <c r="M247" s="10"/>
      <c r="N247" s="10"/>
      <c r="O247"/>
      <c r="P247"/>
      <c r="Q247"/>
      <c r="R247"/>
      <c r="S247"/>
      <c r="T247"/>
      <c r="AB247"/>
      <c r="AC247"/>
    </row>
    <row r="248" spans="1:29">
      <c r="A248" s="10" t="str">
        <f>IF(ISERROR(VLOOKUP(TRIM(B248),ALL!$B$1:$V$9991,3,FALSE)),"(unc)",VLOOKUP(TRIM(B248),ALL!$B$1:$V$9991,3,FALSE))</f>
        <v>RILB</v>
      </c>
      <c r="B248" s="37" t="s">
        <v>4212</v>
      </c>
      <c r="C248" s="5" t="s">
        <v>5988</v>
      </c>
      <c r="D248" s="111">
        <f>VLOOKUP(TRIM(B248),BirthdateDraft!$A$1:$M$9796,2,FALSE)</f>
        <v>33943</v>
      </c>
      <c r="E248" s="112" t="str">
        <f>VLOOKUP(TRIM(B248),BirthdateDraft!$A$1:$M$9796,3,FALSE)</f>
        <v>15/2</v>
      </c>
      <c r="F248" s="115"/>
      <c r="G248" s="10" t="str">
        <f>IF(ISERROR(VLOOKUP(TRIM(B248),ALL!$B$1:$V$9998,2,FALSE)),"",IF(ISERROR(VLOOKUP(TRIM(B248),ALL!$B$1:$V$9998,2,FALSE))," ",VLOOKUP(TRIM(B248),ALL!$B$1:$V$9998,2,FALSE)))</f>
        <v>LAA</v>
      </c>
      <c r="H248" s="114" t="str">
        <f>IF(ISBLANK(VLOOKUP(TRIM(B248),ALL!$B$1:$W$9995,4,FALSE)),"",IF(ISERROR(VLOOKUP(TRIM(B248),ALL!$B$1:$W$9995,4,FALSE))," ",VLOOKUP(TRIM(B248),ALL!$B$1:$W$9995,4,FALSE)))</f>
        <v>4-0</v>
      </c>
      <c r="I248" s="114" t="str">
        <f>IF(ISBLANK(VLOOKUP(TRIM(B248),ALL!$B$1:$W$9995,5,FALSE)),"",IF(ISERROR(VLOOKUP(TRIM(B248),ALL!$B$1:$W$9995,5,FALSE))," ",VLOOKUP(TRIM(B248),ALL!$B$1:$W$9995,5,FALSE)))</f>
        <v/>
      </c>
      <c r="J248" s="10">
        <f>IF(ISBLANK(VLOOKUP(TRIM(B248),ALL!$B$1:$W$9995,6,FALSE)),"",IF(ISERROR(VLOOKUP(TRIM(B248),ALL!$B$1:$W$9995,6,FALSE))," ", VLOOKUP(TRIM(B248),ALL!$B$1:$W$9995,6,FALSE)))</f>
        <v>4</v>
      </c>
      <c r="K248" s="10" t="str">
        <f>IF(ISBLANK(VLOOKUP(TRIM(B248),ALL!$B$1:$W$9995,7,FALSE)),"",IF(ISERROR(VLOOKUP(TRIM(B248),ALL!$B$1:$W$9995,7,FALSE))," ",VLOOKUP(TRIM(B248),ALL!$B$1:$W$9995,7,FALSE)))</f>
        <v/>
      </c>
      <c r="L248" s="10" t="str">
        <f>IF(ISBLANK(VLOOKUP(TRIM(B248),ALL!$B$1:$W$9995,8,FALSE)),"",IF(ISERROR(VLOOKUP(TRIM(B248),ALL!$B$1:$W$9995,8,FALSE))," ",VLOOKUP(TRIM(B248),ALL!$B$1:$W$9995,8,FALSE)))</f>
        <v/>
      </c>
      <c r="M248" s="10" t="str">
        <f>IF(ISBLANK(VLOOKUP(TRIM(B248),ALL!$B$1:$W$9995,9,FALSE)),"",IF(ISERROR(VLOOKUP(TRIM(B248),ALL!$B$1:$W$9995,9,FALSE))," ",VLOOKUP(TRIM(B248),ALL!$B$1:$W$9995,9,FALSE)))</f>
        <v/>
      </c>
      <c r="N248" s="10" t="str">
        <f>IF(ISBLANK(VLOOKUP(TRIM(B248),ALL!$B$1:$W$9995,10,FALSE)),"",IF(ISERROR(VLOOKUP(TRIM(B248),ALL!$B$1:$W$9995,10,FALSE))," ",VLOOKUP(TRIM(B248),ALL!$B$1:$W$9995,10,FALSE)))</f>
        <v/>
      </c>
      <c r="O248"/>
      <c r="P248"/>
      <c r="Q248"/>
      <c r="R248"/>
      <c r="S248"/>
      <c r="T248"/>
      <c r="AB248"/>
      <c r="AC248"/>
    </row>
    <row r="249" spans="1:29">
      <c r="A249" s="10" t="str">
        <f>IF(ISERROR(VLOOKUP(TRIM(B249),ALL!$B$1:$V$9991,3,FALSE)),"(unc)",VLOOKUP(TRIM(B249),ALL!$B$1:$V$9991,3,FALSE))</f>
        <v>OLB</v>
      </c>
      <c r="B249" s="37" t="s">
        <v>5627</v>
      </c>
      <c r="C249" s="5" t="s">
        <v>5988</v>
      </c>
      <c r="D249" s="111">
        <f>VLOOKUP(TRIM(B249),BirthdateDraft!$A$1:$M$8977,2,FALSE)</f>
        <v>34555</v>
      </c>
      <c r="E249" s="112" t="str">
        <f>VLOOKUP(TRIM(B249),BirthdateDraft!$A$1:$M$9842,3,FALSE)</f>
        <v>18/FA</v>
      </c>
      <c r="F249" s="115" t="s">
        <v>6927</v>
      </c>
      <c r="G249" s="10" t="str">
        <f>IF(ISERROR(VLOOKUP(TRIM(B249),ALL!$B$1:$V$9998,2,FALSE)),"",IF(ISERROR(VLOOKUP(TRIM(B249),ALL!$B$1:$V$9998,2,FALSE))," ",VLOOKUP(TRIM(B249),ALL!$B$1:$V$9998,2,FALSE)))</f>
        <v>ARN</v>
      </c>
      <c r="H249" s="114" t="str">
        <f>IF(ISBLANK(VLOOKUP(TRIM(B249),ALL!$B$1:$W$9995,4,FALSE)),"",IF(ISERROR(VLOOKUP(TRIM(B249),ALL!$B$1:$W$9995,4,FALSE))," ",VLOOKUP(TRIM(B249),ALL!$B$1:$W$9995,4,FALSE)))</f>
        <v>0-4</v>
      </c>
      <c r="I249" s="114" t="str">
        <f>IF(ISBLANK(VLOOKUP(TRIM(B249),ALL!$B$1:$W$9995,5,FALSE)),"",IF(ISERROR(VLOOKUP(TRIM(B249),ALL!$B$1:$W$9995,5,FALSE))," ",VLOOKUP(TRIM(B249),ALL!$B$1:$W$9995,5,FALSE)))</f>
        <v/>
      </c>
      <c r="J249" s="10">
        <f>IF(ISBLANK(VLOOKUP(TRIM(B249),ALL!$B$1:$W$9995,6,FALSE)),"",IF(ISERROR(VLOOKUP(TRIM(B249),ALL!$B$1:$W$9995,6,FALSE))," ", VLOOKUP(TRIM(B249),ALL!$B$1:$W$9995,6,FALSE)))</f>
        <v>6</v>
      </c>
      <c r="K249" s="10"/>
      <c r="L249" s="10" t="str">
        <f>IF(ISBLANK(VLOOKUP(TRIM(B249),ALL!$B$1:$W$9995,8,FALSE)),"",IF(ISERROR(VLOOKUP(TRIM(B249),ALL!$B$1:$W$9995,8,FALSE))," ",VLOOKUP(TRIM(B249),ALL!$B$1:$W$9995,8,FALSE)))</f>
        <v/>
      </c>
      <c r="M249" s="10" t="str">
        <f>IF(ISBLANK(VLOOKUP(TRIM(B249),ALL!$B$1:$W$9995,9,FALSE)),"",IF(ISERROR(VLOOKUP(TRIM(B249),ALL!$B$1:$W$9995,9,FALSE))," ",VLOOKUP(TRIM(B249),ALL!$B$1:$W$9995,9,FALSE)))</f>
        <v/>
      </c>
      <c r="N249" s="10" t="str">
        <f>IF(ISBLANK(VLOOKUP(TRIM(B249),ALL!$B$1:$W$9995,10,FALSE)),"",IF(ISERROR(VLOOKUP(TRIM(B249),ALL!$B$1:$W$9995,10,FALSE))," ",VLOOKUP(TRIM(B249),ALL!$B$1:$W$9995,10,FALSE)))</f>
        <v/>
      </c>
      <c r="O249"/>
      <c r="P249"/>
      <c r="Q249"/>
      <c r="R249"/>
      <c r="S249"/>
      <c r="T249"/>
      <c r="AB249"/>
      <c r="AC249"/>
    </row>
    <row r="250" spans="1:29">
      <c r="A250" s="10" t="str">
        <f>IF(ISERROR(VLOOKUP(TRIM(B250),ALL!$B$1:$V$9991,3,FALSE)),"(unc)",VLOOKUP(TRIM(B250),ALL!$B$1:$V$9991,3,FALSE))</f>
        <v>LB</v>
      </c>
      <c r="B250" s="37" t="s">
        <v>7726</v>
      </c>
      <c r="C250" s="5" t="s">
        <v>5988</v>
      </c>
      <c r="D250" s="111">
        <f>VLOOKUP(TRIM(B250),BirthdateDraft!$A$1:$M$8977,2,FALSE)</f>
        <v>36390</v>
      </c>
      <c r="E250" s="112" t="str">
        <f>VLOOKUP(TRIM(B250),BirthdateDraft!$A$1:$M$9842,3,FALSE)</f>
        <v>22/3</v>
      </c>
      <c r="F250" s="115" t="s">
        <v>8809</v>
      </c>
      <c r="G250" s="10" t="str">
        <f>IF(ISERROR(VLOOKUP(TRIM(B250),ALL!$B$1:$V$9998,2,FALSE)),"",IF(ISERROR(VLOOKUP(TRIM(B250),ALL!$B$1:$V$9998,2,FALSE))," ",VLOOKUP(TRIM(B250),ALL!$B$1:$V$9998,2,FALSE)))</f>
        <v>JXA</v>
      </c>
      <c r="H250" s="114" t="str">
        <f>IF(ISBLANK(VLOOKUP(TRIM(B250),ALL!$B$1:$W$9995,4,FALSE)),"",IF(ISERROR(VLOOKUP(TRIM(B250),ALL!$B$1:$W$9995,4,FALSE))," ",VLOOKUP(TRIM(B250),ALL!$B$1:$W$9995,4,FALSE)))</f>
        <v>0-0</v>
      </c>
      <c r="I250" s="114" t="str">
        <f>IF(ISBLANK(VLOOKUP(TRIM(B250),ALL!$B$1:$W$9995,5,FALSE)),"",IF(ISERROR(VLOOKUP(TRIM(B250),ALL!$B$1:$W$9995,5,FALSE))," ",VLOOKUP(TRIM(B250),ALL!$B$1:$W$9995,5,FALSE)))</f>
        <v/>
      </c>
      <c r="J250" s="10">
        <f>IF(ISBLANK(VLOOKUP(TRIM(B250),ALL!$B$1:$W$9995,6,FALSE)),"",IF(ISERROR(VLOOKUP(TRIM(B250),ALL!$B$1:$W$9995,6,FALSE))," ", VLOOKUP(TRIM(B250),ALL!$B$1:$W$9995,6,FALSE)))</f>
        <v>0</v>
      </c>
      <c r="K250" s="10"/>
      <c r="L250" s="10"/>
      <c r="M250" s="10"/>
      <c r="N250" s="10"/>
      <c r="O250" s="118"/>
      <c r="P250"/>
      <c r="Q250"/>
      <c r="R250"/>
      <c r="S250"/>
      <c r="T250"/>
      <c r="AB250"/>
      <c r="AC250"/>
    </row>
    <row r="251" spans="1:29">
      <c r="A251" s="10" t="str">
        <f>IF(ISERROR(VLOOKUP(TRIM(B251),ALL!$B$1:$V$9991,3,FALSE)),"(unc)",VLOOKUP(TRIM(B251),ALL!$B$1:$V$9991,3,FALSE))</f>
        <v>LB</v>
      </c>
      <c r="B251" s="124" t="s">
        <v>8895</v>
      </c>
      <c r="C251" s="5" t="s">
        <v>5988</v>
      </c>
      <c r="D251" s="111">
        <f>VLOOKUP(TRIM(B251),BirthdateDraft!$A$1:$M$8977,2,FALSE)</f>
        <v>37007</v>
      </c>
      <c r="E251" s="112" t="str">
        <f>VLOOKUP(TRIM(B251),BirthdateDraft!$A$1:$M$9842,3,FALSE)</f>
        <v>24/3(91)</v>
      </c>
      <c r="F251" s="115" t="s">
        <v>10239</v>
      </c>
      <c r="G251" s="10" t="str">
        <f>IF(ISERROR(VLOOKUP(TRIM(B251),ALL!$B$1:$V$9998,2,FALSE)),"",IF(ISERROR(VLOOKUP(TRIM(B251),ALL!$B$1:$V$9998,2,FALSE))," ",VLOOKUP(TRIM(B251),ALL!$B$1:$V$9998,2,FALSE)))</f>
        <v>GBN</v>
      </c>
      <c r="H251" s="114" t="str">
        <f>IF(ISBLANK(VLOOKUP(TRIM(B251),ALL!$B$1:$W$9995,4,FALSE)),"",IF(ISERROR(VLOOKUP(TRIM(B251),ALL!$B$1:$W$9995,4,FALSE))," ",VLOOKUP(TRIM(B251),ALL!$B$1:$W$9995,4,FALSE)))</f>
        <v>0-0</v>
      </c>
      <c r="I251" s="114" t="str">
        <f>IF(ISBLANK(VLOOKUP(TRIM(B251),ALL!$B$1:$W$9995,5,FALSE)),"",IF(ISERROR(VLOOKUP(TRIM(B251),ALL!$B$1:$W$9995,5,FALSE))," ",VLOOKUP(TRIM(B251),ALL!$B$1:$W$9995,5,FALSE)))</f>
        <v/>
      </c>
      <c r="J251" s="10">
        <f>IF(ISBLANK(VLOOKUP(TRIM(B251),ALL!$B$1:$W$9995,6,FALSE)),"",IF(ISERROR(VLOOKUP(TRIM(B251),ALL!$B$1:$W$9995,6,FALSE))," ", VLOOKUP(TRIM(B251),ALL!$B$1:$W$9995,6,FALSE)))</f>
        <v>0</v>
      </c>
      <c r="K251" s="10"/>
      <c r="L251" s="10"/>
      <c r="M251" s="10"/>
      <c r="N251" s="10"/>
      <c r="O251" s="118"/>
      <c r="P251"/>
      <c r="Q251"/>
      <c r="R251"/>
      <c r="S251"/>
      <c r="T251"/>
      <c r="AB251"/>
      <c r="AC251"/>
    </row>
    <row r="252" spans="1:29">
      <c r="A252" s="10" t="str">
        <f>IF(ISERROR(VLOOKUP(TRIM(B252),ALL!$B$1:$V$9991,3,FALSE)),"(unc)",VLOOKUP(TRIM(B252),ALL!$B$1:$V$9991,3,FALSE))</f>
        <v>ROLB</v>
      </c>
      <c r="B252" s="499" t="s">
        <v>7645</v>
      </c>
      <c r="C252" s="5" t="s">
        <v>5988</v>
      </c>
      <c r="D252" s="111">
        <f>VLOOKUP(TRIM(B252),BirthdateDraft!$A$1:$M$8977,2,FALSE)</f>
        <v>36175</v>
      </c>
      <c r="E252" s="112" t="str">
        <f>VLOOKUP(TRIM(B252),BirthdateDraft!$A$1:$M$9842,3,FALSE)</f>
        <v>22/7</v>
      </c>
      <c r="F252" s="115" t="s">
        <v>10239</v>
      </c>
      <c r="G252" s="10" t="str">
        <f>IF(ISERROR(VLOOKUP(TRIM(B252),ALL!$B$1:$V$9998,2,FALSE)),"",IF(ISERROR(VLOOKUP(TRIM(B252),ALL!$B$1:$V$9998,2,FALSE))," ",VLOOKUP(TRIM(B252),ALL!$B$1:$V$9998,2,FALSE)))</f>
        <v>ARN</v>
      </c>
      <c r="H252" s="114" t="str">
        <f>IF(ISBLANK(VLOOKUP(TRIM(B252),ALL!$B$1:$W$9995,4,FALSE)),"",IF(ISERROR(VLOOKUP(TRIM(B252),ALL!$B$1:$W$9995,4,FALSE))," ",VLOOKUP(TRIM(B252),ALL!$B$1:$W$9995,4,FALSE)))</f>
        <v>0-4</v>
      </c>
      <c r="I252" s="114" t="str">
        <f>IF(ISBLANK(VLOOKUP(TRIM(B252),ALL!$B$1:$W$9995,5,FALSE)),"",IF(ISERROR(VLOOKUP(TRIM(B252),ALL!$B$1:$W$9995,5,FALSE))," ",VLOOKUP(TRIM(B252),ALL!$B$1:$W$9995,5,FALSE)))</f>
        <v/>
      </c>
      <c r="J252" s="10">
        <f>IF(ISBLANK(VLOOKUP(TRIM(B252),ALL!$B$1:$W$9995,6,FALSE)),"",IF(ISERROR(VLOOKUP(TRIM(B252),ALL!$B$1:$W$9995,6,FALSE))," ", VLOOKUP(TRIM(B252),ALL!$B$1:$W$9995,6,FALSE)))</f>
        <v>6</v>
      </c>
      <c r="K252" s="10"/>
      <c r="L252" s="10"/>
      <c r="M252" s="10"/>
      <c r="N252" s="10"/>
      <c r="O252" s="118"/>
      <c r="P252"/>
      <c r="Q252"/>
      <c r="R252"/>
      <c r="S252"/>
      <c r="T252"/>
      <c r="AB252"/>
      <c r="AC252"/>
    </row>
    <row r="253" spans="1:29">
      <c r="A253" s="10" t="str">
        <f>IF(ISERROR(VLOOKUP(TRIM(B253),ALL!$B$1:$V$9991,3,FALSE)),"(unc)",VLOOKUP(TRIM(B253),ALL!$B$1:$V$9991,3,FALSE))</f>
        <v>(unc)</v>
      </c>
      <c r="B253" s="37" t="s">
        <v>7686</v>
      </c>
      <c r="C253" s="5" t="s">
        <v>5988</v>
      </c>
      <c r="D253" s="111">
        <f>VLOOKUP(TRIM(B253),BirthdateDraft!$A$1:$M$8977,2,FALSE)</f>
        <v>36250</v>
      </c>
      <c r="E253" s="112" t="str">
        <f>VLOOKUP(TRIM(B253),BirthdateDraft!$A$1:$M$9842,3,FALSE)</f>
        <v>22/2</v>
      </c>
      <c r="F253" s="115" t="s">
        <v>8098</v>
      </c>
      <c r="G253" s="10" t="str">
        <f>IF(ISERROR(VLOOKUP(TRIM(B253),ALL!$B$1:$V$9998,2,FALSE)),"",IF(ISERROR(VLOOKUP(TRIM(B253),ALL!$B$1:$V$9998,2,FALSE))," ",VLOOKUP(TRIM(B253),ALL!$B$1:$V$9998,2,FALSE)))</f>
        <v/>
      </c>
      <c r="H253" s="114" t="str">
        <f>IF(ISBLANK(VLOOKUP(TRIM(B253),ALL!$B$1:$W$9995,4,FALSE)),"",IF(ISERROR(VLOOKUP(TRIM(B253),ALL!$B$1:$W$9995,4,FALSE))," ",VLOOKUP(TRIM(B253),ALL!$B$1:$W$9995,4,FALSE)))</f>
        <v xml:space="preserve"> </v>
      </c>
      <c r="I253" s="114" t="str">
        <f>IF(ISBLANK(VLOOKUP(TRIM(B253),ALL!$B$1:$W$9995,5,FALSE)),"",IF(ISERROR(VLOOKUP(TRIM(B253),ALL!$B$1:$W$9995,5,FALSE))," ",VLOOKUP(TRIM(B253),ALL!$B$1:$W$9995,5,FALSE)))</f>
        <v xml:space="preserve"> </v>
      </c>
      <c r="J253" s="10" t="str">
        <f>IF(ISBLANK(VLOOKUP(TRIM(B253),ALL!$B$1:$W$9995,6,FALSE)),"",IF(ISERROR(VLOOKUP(TRIM(B253),ALL!$B$1:$W$9995,6,FALSE))," ", VLOOKUP(TRIM(B253),ALL!$B$1:$W$9995,6,FALSE)))</f>
        <v xml:space="preserve"> </v>
      </c>
      <c r="K253" s="10"/>
      <c r="L253" s="10"/>
      <c r="M253" s="10"/>
      <c r="N253" s="10"/>
      <c r="O253"/>
      <c r="P253"/>
      <c r="Q253"/>
      <c r="R253"/>
      <c r="S253"/>
      <c r="T253"/>
      <c r="AB253"/>
      <c r="AC253"/>
    </row>
    <row r="254" spans="1:29">
      <c r="A254" s="10"/>
      <c r="B254" s="37"/>
      <c r="C254" s="5"/>
      <c r="D254" s="111"/>
      <c r="E254" s="112"/>
      <c r="F254" s="115"/>
      <c r="G254" s="10"/>
      <c r="H254" s="114"/>
      <c r="I254" s="114"/>
      <c r="J254" s="10"/>
      <c r="K254" s="10"/>
      <c r="L254" s="10"/>
      <c r="M254" s="10"/>
      <c r="N254" s="10"/>
      <c r="O254"/>
      <c r="P254"/>
      <c r="Q254"/>
      <c r="R254"/>
      <c r="S254"/>
      <c r="T254"/>
      <c r="AB254"/>
      <c r="AC254"/>
    </row>
    <row r="255" spans="1:29">
      <c r="A255" s="10" t="str">
        <f>IF(ISERROR(VLOOKUP(TRIM(B255),ALL!$B$1:$V$9991,3,FALSE)),"(unc)",VLOOKUP(TRIM(B255),ALL!$B$1:$V$9991,3,FALSE))</f>
        <v>SS ^</v>
      </c>
      <c r="B255" s="37" t="s">
        <v>6585</v>
      </c>
      <c r="C255" s="5" t="s">
        <v>5988</v>
      </c>
      <c r="D255" s="111">
        <f>VLOOKUP(TRIM(B255),BirthdateDraft!$A$1:$M$8977,2,FALSE)</f>
        <v>36222</v>
      </c>
      <c r="E255" s="112" t="str">
        <f>VLOOKUP(TRIM(B255),BirthdateDraft!$A$1:$M$9842,3,FALSE)</f>
        <v>20/7</v>
      </c>
      <c r="F255" s="115" t="s">
        <v>6914</v>
      </c>
      <c r="G255" s="10" t="str">
        <f>IF(ISERROR(VLOOKUP(TRIM(B255),ALL!$B$1:$V$9998,2,FALSE)),"",IF(ISERROR(VLOOKUP(TRIM(B255),ALL!$B$1:$V$9998,2,FALSE))," ",VLOOKUP(TRIM(B255),ALL!$B$1:$V$9998,2,FALSE)))</f>
        <v>LAN</v>
      </c>
      <c r="H255" s="114" t="str">
        <f>IF(ISBLANK(VLOOKUP(TRIM(B255),ALL!$B$1:$W$9995,4,FALSE)),"",IF(ISERROR(VLOOKUP(TRIM(B255),ALL!$B$1:$W$9995,4,FALSE))," ",VLOOKUP(TRIM(B255),ALL!$B$1:$W$9995,4,FALSE)))</f>
        <v>4-4</v>
      </c>
      <c r="I255" s="114"/>
      <c r="J255" s="10"/>
      <c r="K255" s="10"/>
      <c r="L255" s="10" t="str">
        <f>IF(ISBLANK(VLOOKUP(TRIM(B255),ALL!$B$1:$W$9995,8,FALSE)),"",IF(ISERROR(VLOOKUP(TRIM(B255),ALL!$B$1:$W$9995,8,FALSE))," ",VLOOKUP(TRIM(B255),ALL!$B$1:$W$9995,8,FALSE)))</f>
        <v/>
      </c>
      <c r="M255" s="10" t="str">
        <f>IF(ISBLANK(VLOOKUP(TRIM(B255),ALL!$B$1:$W$9995,9,FALSE)),"",IF(ISERROR(VLOOKUP(TRIM(B255),ALL!$B$1:$W$9995,9,FALSE))," ",VLOOKUP(TRIM(B255),ALL!$B$1:$W$9995,9,FALSE)))</f>
        <v/>
      </c>
      <c r="N255" s="10" t="str">
        <f>IF(ISBLANK(VLOOKUP(TRIM(B255),ALL!$B$1:$W$9995,10,FALSE)),"",IF(ISERROR(VLOOKUP(TRIM(B255),ALL!$B$1:$W$9995,10,FALSE))," ",VLOOKUP(TRIM(B255),ALL!$B$1:$W$9995,10,FALSE)))</f>
        <v/>
      </c>
      <c r="O255"/>
      <c r="P255"/>
      <c r="Q255"/>
      <c r="R255"/>
      <c r="S255"/>
      <c r="T255"/>
      <c r="AB255"/>
      <c r="AC255"/>
    </row>
    <row r="256" spans="1:29">
      <c r="A256" s="10" t="str">
        <f>IF(ISERROR(VLOOKUP(TRIM(B256),ALL!$B$1:$V$9991,3,FALSE)),"(unc)",VLOOKUP(TRIM(B256),ALL!$B$1:$V$9991,3,FALSE))</f>
        <v>LCB ^</v>
      </c>
      <c r="B256" s="37" t="s">
        <v>7388</v>
      </c>
      <c r="C256" s="5" t="s">
        <v>5988</v>
      </c>
      <c r="D256" s="111">
        <f>VLOOKUP(TRIM(B256),BirthdateDraft!$A$1:$M$8977,2,FALSE)</f>
        <v>35674</v>
      </c>
      <c r="E256" s="112" t="str">
        <f>VLOOKUP(TRIM(B256),BirthdateDraft!$A$1:$M$9842,3,FALSE)</f>
        <v>21/3</v>
      </c>
      <c r="F256" s="115" t="s">
        <v>8071</v>
      </c>
      <c r="G256" s="10" t="str">
        <f>IF(ISERROR(VLOOKUP(TRIM(B256),ALL!$B$1:$V$9998,2,FALSE)),"",IF(ISERROR(VLOOKUP(TRIM(B256),ALL!$B$1:$V$9998,2,FALSE))," ",VLOOKUP(TRIM(B256),ALL!$B$1:$V$9998,2,FALSE)))</f>
        <v>WAN</v>
      </c>
      <c r="H256" s="114" t="str">
        <f>IF(ISBLANK(VLOOKUP(TRIM(B256),ALL!$B$1:$W$9995,4,FALSE)),"",IF(ISERROR(VLOOKUP(TRIM(B256),ALL!$B$1:$W$9995,4,FALSE))," ",VLOOKUP(TRIM(B256),ALL!$B$1:$W$9995,4,FALSE)))</f>
        <v>0</v>
      </c>
      <c r="I256" s="114"/>
      <c r="J256" s="10"/>
      <c r="K256" s="10"/>
      <c r="L256" s="10"/>
      <c r="M256" s="10"/>
      <c r="N256" s="10"/>
      <c r="O256"/>
      <c r="P256"/>
      <c r="Q256"/>
      <c r="R256"/>
      <c r="S256"/>
      <c r="T256"/>
      <c r="AB256"/>
      <c r="AC256"/>
    </row>
    <row r="257" spans="1:257">
      <c r="A257" s="10" t="str">
        <f>IF(ISERROR(VLOOKUP(TRIM(B257),ALL!$B$1:$V$9991,3,FALSE)),"(unc)",VLOOKUP(TRIM(B257),ALL!$B$1:$V$9991,3,FALSE))</f>
        <v>S ^</v>
      </c>
      <c r="B257" s="434" t="s">
        <v>9583</v>
      </c>
      <c r="C257" s="5" t="s">
        <v>5988</v>
      </c>
      <c r="D257" s="111">
        <f>VLOOKUP(TRIM(B257),BirthdateDraft!$A$1:$M$8977,2,FALSE)</f>
        <v>37175</v>
      </c>
      <c r="E257" s="112" t="str">
        <f>VLOOKUP(TRIM(B257),BirthdateDraft!$A$1:$M$9842,3,FALSE)</f>
        <v>23/FA</v>
      </c>
      <c r="F257" s="115" t="s">
        <v>8745</v>
      </c>
      <c r="G257" s="10" t="str">
        <f>IF(ISERROR(VLOOKUP(TRIM(B257),ALL!$B$1:$V$9998,2,FALSE)),"",IF(ISERROR(VLOOKUP(TRIM(B257),ALL!$B$1:$V$9998,2,FALSE))," ",VLOOKUP(TRIM(B257),ALL!$B$1:$V$9998,2,FALSE)))</f>
        <v>CLA</v>
      </c>
      <c r="H257" s="114" t="str">
        <f>IF(ISBLANK(VLOOKUP(TRIM(B257),ALL!$B$1:$W$9995,4,FALSE)),"",IF(ISERROR(VLOOKUP(TRIM(B257),ALL!$B$1:$W$9995,4,FALSE))," ",VLOOKUP(TRIM(B257),ALL!$B$1:$W$9995,4,FALSE)))</f>
        <v>4-0</v>
      </c>
      <c r="I257" s="114"/>
      <c r="J257" s="10"/>
      <c r="K257" s="10"/>
      <c r="L257" s="10"/>
      <c r="M257" s="10"/>
      <c r="N257" s="10"/>
      <c r="O257"/>
      <c r="P257"/>
      <c r="Q257"/>
      <c r="R257"/>
      <c r="S257"/>
      <c r="T257"/>
      <c r="AB257"/>
      <c r="AC257"/>
    </row>
    <row r="258" spans="1:257">
      <c r="A258" s="10" t="str">
        <f>IF(ISERROR(VLOOKUP(TRIM(B258),ALL!$B$1:$V$9991,3,FALSE)),"(unc)",VLOOKUP(TRIM(B258),ALL!$B$1:$V$9991,3,FALSE))</f>
        <v>DB ^</v>
      </c>
      <c r="B258" s="37" t="s">
        <v>5794</v>
      </c>
      <c r="C258" s="5" t="s">
        <v>5988</v>
      </c>
      <c r="D258" s="111">
        <f>VLOOKUP(TRIM(B258),BirthdateDraft!$A$1:$M$8977,2,FALSE)</f>
        <v>34433</v>
      </c>
      <c r="E258" s="112" t="str">
        <f>VLOOKUP(TRIM(B258),BirthdateDraft!$A$1:$M$9842,3,FALSE)</f>
        <v>17/3</v>
      </c>
      <c r="F258" s="115" t="s">
        <v>8690</v>
      </c>
      <c r="G258" s="10" t="str">
        <f>IF(ISERROR(VLOOKUP(TRIM(B258),ALL!$B$1:$V$9998,2,FALSE)),"",IF(ISERROR(VLOOKUP(TRIM(B258),ALL!$B$1:$V$9998,2,FALSE))," ",VLOOKUP(TRIM(B258),ALL!$B$1:$V$9998,2,FALSE)))</f>
        <v>MIN</v>
      </c>
      <c r="H258" s="114" t="str">
        <f>IF(ISBLANK(VLOOKUP(TRIM(B258),ALL!$B$1:$W$9995,4,FALSE)),"",IF(ISERROR(VLOOKUP(TRIM(B258),ALL!$B$1:$W$9995,4,FALSE))," ",VLOOKUP(TRIM(B258),ALL!$B$1:$W$9995,4,FALSE)))</f>
        <v>0-4</v>
      </c>
      <c r="I258" s="114"/>
      <c r="J258" s="10"/>
      <c r="K258" s="10"/>
      <c r="L258" s="10"/>
      <c r="M258" s="10"/>
      <c r="N258" s="10"/>
      <c r="O258"/>
      <c r="P258"/>
      <c r="Q258"/>
      <c r="R258"/>
      <c r="S258"/>
      <c r="T258"/>
      <c r="AB258"/>
      <c r="AC258"/>
    </row>
    <row r="259" spans="1:257">
      <c r="A259" s="10" t="str">
        <f>IF(ISERROR(VLOOKUP(TRIM(B259),ALL!$B$1:$V$9991,3,FALSE)),"(unc)",VLOOKUP(TRIM(B259),ALL!$B$1:$V$9991,3,FALSE))</f>
        <v>(unc)</v>
      </c>
      <c r="B259" s="37" t="s">
        <v>6513</v>
      </c>
      <c r="C259" s="5" t="s">
        <v>5988</v>
      </c>
      <c r="D259" s="111">
        <f>VLOOKUP(TRIM(B259),BirthdateDraft!$A$1:$M$8977,2,FALSE)</f>
        <v>36099</v>
      </c>
      <c r="E259" s="112" t="str">
        <f>VLOOKUP(TRIM(B259),BirthdateDraft!$A$1:$M$9842,3,FALSE)</f>
        <v>20/FA</v>
      </c>
      <c r="F259" s="115" t="s">
        <v>8071</v>
      </c>
      <c r="G259" s="10" t="str">
        <f>IF(ISERROR(VLOOKUP(TRIM(B259),ALL!$B$1:$V$9998,2,FALSE)),"",IF(ISERROR(VLOOKUP(TRIM(B259),ALL!$B$1:$V$9998,2,FALSE))," ",VLOOKUP(TRIM(B259),ALL!$B$1:$V$9998,2,FALSE)))</f>
        <v/>
      </c>
      <c r="H259" s="114" t="str">
        <f>IF(ISBLANK(VLOOKUP(TRIM(B259),ALL!$B$1:$W$9995,4,FALSE)),"",IF(ISERROR(VLOOKUP(TRIM(B259),ALL!$B$1:$W$9995,4,FALSE))," ",VLOOKUP(TRIM(B259),ALL!$B$1:$W$9995,4,FALSE)))</f>
        <v xml:space="preserve"> </v>
      </c>
      <c r="I259" s="114"/>
      <c r="J259" s="10"/>
      <c r="K259" s="10"/>
      <c r="L259" s="10"/>
      <c r="M259" s="10"/>
      <c r="N259" s="10"/>
      <c r="O259"/>
      <c r="P259"/>
      <c r="Q259"/>
      <c r="R259"/>
      <c r="S259"/>
      <c r="T259"/>
      <c r="AB259"/>
      <c r="AC259"/>
    </row>
    <row r="260" spans="1:257">
      <c r="A260" s="10" t="str">
        <f>IF(ISERROR(VLOOKUP(TRIM(B260),ALL!$B$1:$V$9991,3,FALSE)),"(unc)",VLOOKUP(TRIM(B260),ALL!$B$1:$V$9991,3,FALSE))</f>
        <v>CB ^</v>
      </c>
      <c r="B260" s="427" t="s">
        <v>6980</v>
      </c>
      <c r="C260" s="5" t="s">
        <v>5988</v>
      </c>
      <c r="D260" s="111">
        <f>VLOOKUP(TRIM(B260),BirthdateDraft!$A$1:$M$8977,2,FALSE)</f>
        <v>35704</v>
      </c>
      <c r="E260" s="112" t="str">
        <f>VLOOKUP(TRIM(B260),BirthdateDraft!$A$1:$M$9842,3,FALSE)</f>
        <v>21/6</v>
      </c>
      <c r="F260" s="115" t="s">
        <v>8071</v>
      </c>
      <c r="G260" s="10" t="str">
        <f>IF(ISERROR(VLOOKUP(TRIM(B260),ALL!$B$1:$V$9998,2,FALSE)),"",IF(ISERROR(VLOOKUP(TRIM(B260),ALL!$B$1:$V$9998,2,FALSE))," ",VLOOKUP(TRIM(B260),ALL!$B$1:$V$9998,2,FALSE)))</f>
        <v>NYA</v>
      </c>
      <c r="H260" s="114" t="str">
        <f>IF(ISBLANK(VLOOKUP(TRIM(B260),ALL!$B$1:$W$9995,4,FALSE)),"",IF(ISERROR(VLOOKUP(TRIM(B260),ALL!$B$1:$W$9995,4,FALSE))," ",VLOOKUP(TRIM(B260),ALL!$B$1:$W$9995,4,FALSE)))</f>
        <v>4</v>
      </c>
      <c r="I260" s="114"/>
      <c r="J260" s="10"/>
      <c r="K260" s="10"/>
      <c r="L260" s="10"/>
      <c r="M260" s="10"/>
      <c r="N260" s="10"/>
      <c r="O260"/>
      <c r="P260"/>
      <c r="Q260"/>
      <c r="R260"/>
      <c r="S260"/>
      <c r="T260"/>
      <c r="AB260"/>
      <c r="AC260"/>
    </row>
    <row r="261" spans="1:257">
      <c r="A261" s="10" t="str">
        <f>IF(ISERROR(VLOOKUP(TRIM(B261),ALL!$B$1:$V$9991,3,FALSE)),"(unc)",VLOOKUP(TRIM(B261),ALL!$B$1:$V$9991,3,FALSE))</f>
        <v>OCB ^ S</v>
      </c>
      <c r="B261" s="37" t="s">
        <v>7057</v>
      </c>
      <c r="C261" s="5" t="s">
        <v>5988</v>
      </c>
      <c r="D261" s="111">
        <f>VLOOKUP(TRIM(B261),BirthdateDraft!$A$1:$M$8977,2,FALSE)</f>
        <v>35796</v>
      </c>
      <c r="E261" s="112" t="str">
        <f>VLOOKUP(TRIM(B261),BirthdateDraft!$A$1:$M$9842,3,FALSE)</f>
        <v>20/6</v>
      </c>
      <c r="F261" s="115" t="s">
        <v>8108</v>
      </c>
      <c r="G261" s="10" t="str">
        <f>IF(ISERROR(VLOOKUP(TRIM(B261),ALL!$B$1:$V$9998,2,FALSE)),"",IF(ISERROR(VLOOKUP(TRIM(B261),ALL!$B$1:$V$9998,2,FALSE))," ",VLOOKUP(TRIM(B261),ALL!$B$1:$V$9998,2,FALSE)))</f>
        <v>MIN</v>
      </c>
      <c r="H261" s="114" t="str">
        <f>IF(ISBLANK(VLOOKUP(TRIM(B261),ALL!$B$1:$W$9995,4,FALSE)),"",IF(ISERROR(VLOOKUP(TRIM(B261),ALL!$B$1:$W$9995,4,FALSE))," ",VLOOKUP(TRIM(B261),ALL!$B$1:$W$9995,4,FALSE)))</f>
        <v>4</v>
      </c>
      <c r="I261" s="114"/>
      <c r="J261" s="10"/>
      <c r="K261" s="10"/>
      <c r="L261" s="10"/>
      <c r="M261" s="10"/>
      <c r="N261" s="10"/>
      <c r="O261"/>
      <c r="P261"/>
      <c r="Q261"/>
      <c r="R261"/>
      <c r="S261"/>
      <c r="T261"/>
      <c r="AB261"/>
      <c r="AC261"/>
    </row>
    <row r="262" spans="1:257">
      <c r="A262" s="10" t="str">
        <f>IF(ISERROR(VLOOKUP(TRIM(B262),ALL!$B$1:$V$9991,3,FALSE)),"(unc)",VLOOKUP(TRIM(B262),ALL!$B$1:$V$9991,3,FALSE))</f>
        <v>CB ^</v>
      </c>
      <c r="B262" s="500" t="s">
        <v>6081</v>
      </c>
      <c r="C262" s="5" t="s">
        <v>5988</v>
      </c>
      <c r="D262" s="111">
        <f>VLOOKUP(TRIM(B262),BirthdateDraft!$A$1:$M$8977,2,FALSE)</f>
        <v>35104</v>
      </c>
      <c r="E262" s="112" t="str">
        <f>VLOOKUP(TRIM(B262),BirthdateDraft!$A$1:$M$9842,3,FALSE)</f>
        <v>19/5</v>
      </c>
      <c r="F262" s="115" t="s">
        <v>8108</v>
      </c>
      <c r="G262" s="10" t="str">
        <f>IF(ISERROR(VLOOKUP(TRIM(B262),ALL!$B$1:$V$9998,2,FALSE)),"",IF(ISERROR(VLOOKUP(TRIM(B262),ALL!$B$1:$V$9998,2,FALSE))," ",VLOOKUP(TRIM(B262),ALL!$B$1:$V$9998,2,FALSE)))</f>
        <v>DAN</v>
      </c>
      <c r="H262" s="114" t="str">
        <f>IF(ISBLANK(VLOOKUP(TRIM(B262),ALL!$B$1:$W$9995,4,FALSE)),"",IF(ISERROR(VLOOKUP(TRIM(B262),ALL!$B$1:$W$9995,4,FALSE))," ",VLOOKUP(TRIM(B262),ALL!$B$1:$W$9995,4,FALSE)))</f>
        <v>4</v>
      </c>
      <c r="I262" s="114"/>
      <c r="J262" s="10"/>
      <c r="K262" s="10"/>
      <c r="L262" s="10"/>
      <c r="M262" s="10"/>
      <c r="N262" s="10"/>
      <c r="O262"/>
      <c r="P262"/>
      <c r="Q262"/>
      <c r="R262"/>
      <c r="S262"/>
      <c r="T262"/>
      <c r="AB262"/>
      <c r="AC262"/>
    </row>
    <row r="263" spans="1:257">
      <c r="A263" s="10" t="str">
        <f>IF(ISERROR(VLOOKUP(TRIM(B263),ALL!$B$1:$V$9991,3,FALSE)),"(unc)",VLOOKUP(TRIM(B263),ALL!$B$1:$V$9991,3,FALSE))</f>
        <v>DB ^</v>
      </c>
      <c r="B263" s="503" t="s">
        <v>5782</v>
      </c>
      <c r="C263" s="5" t="s">
        <v>5988</v>
      </c>
      <c r="D263" s="111">
        <f>VLOOKUP(TRIM(B263),BirthdateDraft!$A$1:$M$8977,2,FALSE)</f>
        <v>34958</v>
      </c>
      <c r="E263" s="112" t="str">
        <f>VLOOKUP(TRIM(B263),BirthdateDraft!$A$1:$M$9842,3,FALSE)</f>
        <v>18/2</v>
      </c>
      <c r="F263" s="115" t="s">
        <v>8108</v>
      </c>
      <c r="G263" s="10" t="str">
        <f>IF(ISERROR(VLOOKUP(TRIM(B263),ALL!$B$1:$V$9998,2,FALSE)),"",IF(ISERROR(VLOOKUP(TRIM(B263),ALL!$B$1:$V$9998,2,FALSE))," ",VLOOKUP(TRIM(B263),ALL!$B$1:$V$9998,2,FALSE)))</f>
        <v>HOA</v>
      </c>
      <c r="H263" s="114" t="str">
        <f>IF(ISBLANK(VLOOKUP(TRIM(B263),ALL!$B$1:$W$9995,4,FALSE)),"",IF(ISERROR(VLOOKUP(TRIM(B263),ALL!$B$1:$W$9995,4,FALSE))," ",VLOOKUP(TRIM(B263),ALL!$B$1:$W$9995,4,FALSE)))</f>
        <v>0-5</v>
      </c>
      <c r="I263" s="114"/>
      <c r="J263" s="10"/>
      <c r="K263" s="10"/>
      <c r="L263" s="10"/>
      <c r="M263" s="10"/>
      <c r="N263" s="10"/>
      <c r="O263"/>
      <c r="P263"/>
      <c r="Q263"/>
      <c r="R263"/>
      <c r="S263"/>
      <c r="T263"/>
      <c r="AB263"/>
      <c r="AC263"/>
    </row>
    <row r="264" spans="1:257">
      <c r="A264" s="10" t="str">
        <f>IF(ISERROR(VLOOKUP(TRIM(B264),ALL!$B$1:$V$9991,3,FALSE)),"(unc)",VLOOKUP(TRIM(B264),ALL!$B$1:$V$9991,3,FALSE))</f>
        <v>(unc)</v>
      </c>
      <c r="B264" s="126" t="s">
        <v>7059</v>
      </c>
      <c r="C264" s="5" t="s">
        <v>5988</v>
      </c>
      <c r="D264" s="111">
        <f>VLOOKUP(TRIM(B264),BirthdateDraft!$A$1:$M$8977,2,FALSE)</f>
        <v>36342</v>
      </c>
      <c r="E264" s="112" t="str">
        <f>VLOOKUP(TRIM(B264),BirthdateDraft!$A$1:$M$9842,3,FALSE)</f>
        <v>21/3</v>
      </c>
      <c r="F264" s="115" t="s">
        <v>8631</v>
      </c>
      <c r="G264" s="10" t="str">
        <f>IF(ISERROR(VLOOKUP(TRIM(B264),ALL!$B$1:$V$9998,2,FALSE)),"",IF(ISERROR(VLOOKUP(TRIM(B264),ALL!$B$1:$V$9998,2,FALSE))," ",VLOOKUP(TRIM(B264),ALL!$B$1:$V$9998,2,FALSE)))</f>
        <v/>
      </c>
      <c r="H264" s="114" t="str">
        <f>IF(ISBLANK(VLOOKUP(TRIM(B264),ALL!$B$1:$W$9995,4,FALSE)),"",IF(ISERROR(VLOOKUP(TRIM(B264),ALL!$B$1:$W$9995,4,FALSE))," ",VLOOKUP(TRIM(B264),ALL!$B$1:$W$9995,4,FALSE)))</f>
        <v xml:space="preserve"> </v>
      </c>
      <c r="I264" s="114" t="str">
        <f>IF(ISBLANK(VLOOKUP(TRIM(B264),ALL!$B$1:$W$9995,5,FALSE)),"",IF(ISERROR(VLOOKUP(TRIM(B264),ALL!$B$1:$W$9995,5,FALSE))," ",VLOOKUP(TRIM(B264),ALL!$B$1:$W$9995,5,FALSE)))</f>
        <v xml:space="preserve"> </v>
      </c>
      <c r="J264" s="10" t="str">
        <f>IF(ISBLANK(VLOOKUP(TRIM(B264),ALL!$B$1:$W$9995,6,FALSE)),"",IF(ISERROR(VLOOKUP(TRIM(B264),ALL!$B$1:$W$9995,6,FALSE))," ", VLOOKUP(TRIM(B264),ALL!$B$1:$W$9995,6,FALSE)))</f>
        <v xml:space="preserve"> </v>
      </c>
      <c r="K264" s="10"/>
      <c r="L264" s="10"/>
      <c r="M264" s="10"/>
      <c r="N264" s="10"/>
      <c r="O264"/>
      <c r="P264"/>
      <c r="Q264"/>
      <c r="R264"/>
      <c r="S264"/>
      <c r="T264"/>
      <c r="AB264"/>
      <c r="AC264"/>
    </row>
    <row r="266" spans="1:257">
      <c r="A266" s="10"/>
    </row>
    <row r="267" spans="1:257">
      <c r="A267" s="10"/>
      <c r="B267" s="37"/>
      <c r="C267" s="5"/>
      <c r="D267" s="111"/>
      <c r="E267" s="112"/>
      <c r="F267" s="115"/>
      <c r="G267" s="10"/>
      <c r="H267" s="114"/>
      <c r="I267" s="114"/>
      <c r="J267" s="10"/>
      <c r="K267" s="10"/>
      <c r="L267" s="10" t="str">
        <f>IF(ISBLANK(VLOOKUP(TRIM(B267),ALL!$B$1:$W$9995,8,FALSE)),"",IF(ISERROR(VLOOKUP(TRIM(B267),ALL!$B$1:$W$9995,8,FALSE))," ",VLOOKUP(TRIM(B267),ALL!$B$1:$W$9995,8,FALSE)))</f>
        <v xml:space="preserve"> </v>
      </c>
      <c r="M267" s="10" t="str">
        <f>IF(ISBLANK(VLOOKUP(TRIM(B267),ALL!$B$1:$W$9995,9,FALSE)),"",IF(ISERROR(VLOOKUP(TRIM(B267),ALL!$B$1:$W$9995,9,FALSE))," ",VLOOKUP(TRIM(B267),ALL!$B$1:$W$9995,9,FALSE)))</f>
        <v xml:space="preserve"> </v>
      </c>
      <c r="N267" s="10" t="str">
        <f>IF(ISBLANK(VLOOKUP(TRIM(B267),ALL!$B$1:$W$9995,10,FALSE)),"",IF(ISERROR(VLOOKUP(TRIM(B267),ALL!$B$1:$W$9995,10,FALSE))," ",VLOOKUP(TRIM(B267),ALL!$B$1:$W$9995,10,FALSE)))</f>
        <v xml:space="preserve"> </v>
      </c>
      <c r="O267"/>
      <c r="P267"/>
      <c r="Q267"/>
      <c r="R267"/>
      <c r="S267"/>
      <c r="T267"/>
      <c r="AB267"/>
      <c r="AC267"/>
    </row>
    <row r="268" spans="1:257">
      <c r="A268" s="10" t="str">
        <f>IF(ISERROR(VLOOKUP(TRIM(B268),ALL!$B$1:$V$9991,3,FALSE)),"(unc)",VLOOKUP(TRIM(B268),ALL!$B$1:$V$9991,3,FALSE))</f>
        <v>Punt</v>
      </c>
      <c r="B268" s="37" t="s">
        <v>170</v>
      </c>
      <c r="C268" s="5" t="s">
        <v>5988</v>
      </c>
      <c r="D268" s="111">
        <f>VLOOKUP(TRIM(B268),BirthdateDraft!$A$1:$M$8977,2,FALSE)</f>
        <v>32422</v>
      </c>
      <c r="E268" s="112" t="str">
        <f>VLOOKUP(TRIM(B268),BirthdateDraft!$A$1:$M$9842,3,FALSE)</f>
        <v>12/3</v>
      </c>
      <c r="F268" s="115"/>
      <c r="G268" s="10" t="str">
        <f>IF(ISERROR(VLOOKUP(TRIM(B268),ALL!$B$1:$V$9998,2,FALSE)),"",IF(ISERROR(VLOOKUP(TRIM(B268),ALL!$B$1:$V$9998,2,FALSE))," ",VLOOKUP(TRIM(B268),ALL!$B$1:$V$9998,2,FALSE)))</f>
        <v>DAN</v>
      </c>
      <c r="H268" s="114"/>
      <c r="I268" s="114"/>
      <c r="J268" s="10"/>
      <c r="K268" s="10"/>
      <c r="L268" s="10" t="str">
        <f>IF(ISBLANK(VLOOKUP(TRIM(B268),ALL!$B$1:$W$9995,8,FALSE)),"",IF(ISERROR(VLOOKUP(TRIM(B268),ALL!$B$1:$W$9995,8,FALSE))," ",VLOOKUP(TRIM(B268),ALL!$B$1:$W$9995,8,FALSE)))</f>
        <v/>
      </c>
      <c r="M268" s="10" t="str">
        <f>IF(ISBLANK(VLOOKUP(TRIM(B268),ALL!$B$1:$W$9995,9,FALSE)),"",IF(ISERROR(VLOOKUP(TRIM(B268),ALL!$B$1:$W$9995,9,FALSE))," ",VLOOKUP(TRIM(B268),ALL!$B$1:$W$9995,9,FALSE)))</f>
        <v/>
      </c>
      <c r="N268" s="10" t="str">
        <f>IF(ISBLANK(VLOOKUP(TRIM(B268),ALL!$B$1:$W$9995,10,FALSE)),"",IF(ISERROR(VLOOKUP(TRIM(B268),ALL!$B$1:$W$9995,10,FALSE))," ",VLOOKUP(TRIM(B268),ALL!$B$1:$W$9995,10,FALSE)))</f>
        <v/>
      </c>
      <c r="O268"/>
      <c r="P268"/>
      <c r="Q268"/>
      <c r="R268"/>
      <c r="S268"/>
      <c r="T268"/>
      <c r="AB268"/>
      <c r="AC268"/>
    </row>
    <row r="269" spans="1:257">
      <c r="A269" s="10" t="str">
        <f>IF(ISERROR(VLOOKUP(TRIM(B269),ALL!$B$1:$V$9991,3,FALSE)),"(unc)",VLOOKUP(TRIM(B269),ALL!$B$1:$V$9991,3,FALSE))</f>
        <v>PK</v>
      </c>
      <c r="B269" s="124" t="s">
        <v>9147</v>
      </c>
      <c r="C269" s="5" t="s">
        <v>5988</v>
      </c>
      <c r="D269" s="111">
        <f>VLOOKUP(TRIM(B269),BirthdateDraft!$A$1:$M$8977,2,FALSE)</f>
        <v>37322</v>
      </c>
      <c r="E269" s="112" t="str">
        <f>VLOOKUP(TRIM(B269),BirthdateDraft!$A$1:$M$9842,3,FALSE)</f>
        <v>24/6(209)</v>
      </c>
      <c r="F269" s="115"/>
      <c r="G269" s="10" t="str">
        <f>IF(ISERROR(VLOOKUP(TRIM(B269),ALL!$B$1:$V$9998,2,FALSE)),"",IF(ISERROR(VLOOKUP(TRIM(B269),ALL!$B$1:$V$9998,2,FALSE))," ",VLOOKUP(TRIM(B269),ALL!$B$1:$V$9998,2,FALSE)))</f>
        <v>LAN</v>
      </c>
    </row>
    <row r="271" spans="1:257" ht="13.5" customHeight="1">
      <c r="A271" s="5"/>
      <c r="B271" s="10"/>
      <c r="C271" s="10"/>
      <c r="D271" s="111"/>
      <c r="E271" s="129"/>
      <c r="F271" s="130"/>
      <c r="G271" s="5"/>
      <c r="H271" s="114"/>
      <c r="L271" s="10" t="str">
        <f>IF(ISBLANK(VLOOKUP(TRIM(B271),ALL!$B$1:$W$9995,8,FALSE)),"",IF(ISERROR(VLOOKUP(TRIM(B271),ALL!$B$1:$W$9995,8,FALSE))," ",VLOOKUP(TRIM(B271),ALL!$B$1:$W$9995,8,FALSE)))</f>
        <v xml:space="preserve"> </v>
      </c>
      <c r="M271" s="10" t="str">
        <f>IF(ISBLANK(VLOOKUP(TRIM(B271),ALL!$B$1:$W$9995,9,FALSE)),"",IF(ISERROR(VLOOKUP(TRIM(B271),ALL!$B$1:$W$9995,9,FALSE))," ",VLOOKUP(TRIM(B271),ALL!$B$1:$W$9995,9,FALSE)))</f>
        <v xml:space="preserve"> </v>
      </c>
      <c r="N271" s="10" t="str">
        <f>IF(ISBLANK(VLOOKUP(TRIM(B271),ALL!$B$1:$W$9995,10,FALSE)),"",IF(ISERROR(VLOOKUP(TRIM(B271),ALL!$B$1:$W$9995,10,FALSE))," ",VLOOKUP(TRIM(B271),ALL!$B$1:$W$9995,10,FALSE)))</f>
        <v xml:space="preserve"> </v>
      </c>
      <c r="O271"/>
      <c r="P271" s="118"/>
      <c r="Q271" s="118"/>
      <c r="R271" s="118"/>
      <c r="S271" s="9"/>
      <c r="T271" s="10"/>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c r="AS271" s="5"/>
      <c r="AT271" s="5"/>
      <c r="AU271" s="5"/>
      <c r="AV271" s="5"/>
      <c r="AW271" s="5"/>
      <c r="AX271" s="5"/>
      <c r="AY271" s="5"/>
      <c r="AZ271" s="5"/>
      <c r="BA271" s="5"/>
      <c r="BB271" s="5"/>
      <c r="BC271" s="5"/>
      <c r="BD271" s="5"/>
      <c r="BE271" s="5"/>
      <c r="BF271" s="5"/>
      <c r="BG271" s="5"/>
      <c r="BH271" s="5"/>
      <c r="BI271" s="5"/>
      <c r="BJ271" s="5"/>
      <c r="BK271" s="5"/>
      <c r="BL271" s="5"/>
      <c r="BM271" s="5"/>
      <c r="BN271" s="5"/>
      <c r="BO271" s="5"/>
      <c r="BP271" s="5"/>
      <c r="BQ271" s="5"/>
      <c r="BR271" s="5"/>
      <c r="BS271" s="5"/>
      <c r="BT271" s="5"/>
      <c r="BU271" s="5"/>
      <c r="BV271" s="5"/>
      <c r="BW271" s="5"/>
      <c r="BX271" s="5"/>
      <c r="BY271" s="5"/>
      <c r="BZ271" s="5"/>
      <c r="CA271" s="5"/>
      <c r="CB271" s="5"/>
      <c r="CC271" s="5"/>
      <c r="CD271" s="5"/>
      <c r="CE271" s="5"/>
      <c r="CF271" s="5"/>
      <c r="CG271" s="5"/>
      <c r="CH271" s="5"/>
      <c r="CI271" s="5"/>
      <c r="CJ271" s="5"/>
      <c r="CK271" s="5"/>
      <c r="CL271" s="5"/>
      <c r="CM271" s="5"/>
      <c r="CN271" s="5"/>
      <c r="CO271" s="5"/>
      <c r="CP271" s="5"/>
      <c r="CQ271" s="5"/>
      <c r="CR271" s="5"/>
      <c r="CS271" s="5"/>
      <c r="CT271" s="5"/>
      <c r="CU271" s="5"/>
      <c r="CV271" s="5"/>
      <c r="CW271" s="5"/>
      <c r="CX271" s="5"/>
      <c r="CY271" s="5"/>
      <c r="CZ271" s="5"/>
      <c r="DA271" s="5"/>
      <c r="DB271" s="5"/>
      <c r="DC271" s="5"/>
      <c r="DD271" s="5"/>
      <c r="DE271" s="5"/>
      <c r="DF271" s="5"/>
      <c r="DG271" s="5"/>
      <c r="DH271" s="5"/>
      <c r="DI271" s="5"/>
      <c r="DJ271" s="5"/>
      <c r="DK271" s="5"/>
      <c r="DL271" s="5"/>
      <c r="DM271" s="5"/>
      <c r="DN271" s="5"/>
      <c r="DO271" s="5"/>
      <c r="DP271" s="5"/>
      <c r="DQ271" s="5"/>
      <c r="DR271" s="5"/>
      <c r="DS271" s="5"/>
      <c r="DT271" s="5"/>
      <c r="DU271" s="5"/>
      <c r="DV271" s="5"/>
      <c r="DW271" s="5"/>
      <c r="DX271" s="5"/>
      <c r="DY271" s="5"/>
      <c r="DZ271" s="5"/>
      <c r="EA271" s="5"/>
      <c r="EB271" s="5"/>
      <c r="EC271" s="5"/>
      <c r="ED271" s="5"/>
      <c r="EE271" s="5"/>
      <c r="EF271" s="5"/>
      <c r="EG271" s="5"/>
      <c r="EH271" s="5"/>
      <c r="EI271" s="5"/>
      <c r="EJ271" s="5"/>
      <c r="EK271" s="5"/>
      <c r="EL271" s="5"/>
      <c r="EM271" s="5"/>
      <c r="EN271" s="5"/>
      <c r="EO271" s="5"/>
      <c r="EP271" s="5"/>
      <c r="EQ271" s="5"/>
      <c r="ER271" s="5"/>
      <c r="ES271" s="5"/>
      <c r="ET271" s="5"/>
      <c r="EU271" s="5"/>
      <c r="EV271" s="5"/>
      <c r="EW271" s="5"/>
      <c r="EX271" s="5"/>
      <c r="EY271" s="5"/>
      <c r="EZ271" s="5"/>
      <c r="FA271" s="5"/>
      <c r="FB271" s="5"/>
      <c r="FC271" s="5"/>
      <c r="FD271" s="5"/>
      <c r="FE271" s="5"/>
      <c r="FF271" s="5"/>
      <c r="FG271" s="5"/>
      <c r="FH271" s="5"/>
      <c r="FI271" s="5"/>
      <c r="FJ271" s="5"/>
      <c r="FK271" s="5"/>
      <c r="FL271" s="5"/>
      <c r="FM271" s="5"/>
      <c r="FN271" s="5"/>
      <c r="FO271" s="5"/>
      <c r="FP271" s="5"/>
      <c r="FQ271" s="5"/>
      <c r="FR271" s="5"/>
      <c r="FS271" s="5"/>
      <c r="FT271" s="5"/>
      <c r="FU271" s="5"/>
      <c r="FV271" s="5"/>
      <c r="FW271" s="5"/>
      <c r="FX271" s="5"/>
      <c r="FY271" s="5"/>
      <c r="FZ271" s="5"/>
      <c r="GA271" s="5"/>
      <c r="GB271" s="5"/>
      <c r="GC271" s="5"/>
      <c r="GD271" s="5"/>
      <c r="GE271" s="5"/>
      <c r="GF271" s="5"/>
      <c r="GG271" s="5"/>
      <c r="GH271" s="5"/>
      <c r="GI271" s="5"/>
      <c r="GJ271" s="5"/>
      <c r="GK271" s="5"/>
      <c r="GL271" s="5"/>
      <c r="GM271" s="5"/>
      <c r="GN271" s="5"/>
      <c r="GO271" s="5"/>
      <c r="GP271" s="5"/>
      <c r="GQ271" s="5"/>
      <c r="GR271" s="5"/>
      <c r="GS271" s="5"/>
      <c r="GT271" s="5"/>
      <c r="GU271" s="5"/>
      <c r="GV271" s="5"/>
      <c r="GW271" s="5"/>
      <c r="GX271" s="5"/>
      <c r="GY271" s="5"/>
      <c r="GZ271" s="5"/>
      <c r="HA271" s="5"/>
      <c r="HB271" s="5"/>
      <c r="HC271" s="5"/>
      <c r="HD271" s="5"/>
      <c r="HE271" s="5"/>
      <c r="HF271" s="5"/>
      <c r="HG271" s="5"/>
      <c r="HH271" s="5"/>
      <c r="HI271" s="5"/>
      <c r="HJ271" s="5"/>
      <c r="HK271" s="5"/>
      <c r="HL271" s="5"/>
      <c r="HM271" s="5"/>
      <c r="HN271" s="5"/>
      <c r="HO271" s="5"/>
      <c r="HP271" s="5"/>
      <c r="HQ271" s="5"/>
      <c r="HR271" s="5"/>
      <c r="HS271" s="5"/>
      <c r="HT271" s="5"/>
      <c r="HU271" s="5"/>
      <c r="HV271" s="5"/>
      <c r="HW271" s="5"/>
      <c r="HX271" s="5"/>
      <c r="HY271" s="5"/>
      <c r="HZ271" s="5"/>
      <c r="IA271" s="5"/>
      <c r="IB271" s="5"/>
      <c r="IC271" s="5"/>
      <c r="ID271" s="5"/>
      <c r="IE271" s="5"/>
      <c r="IF271" s="5"/>
      <c r="IG271" s="5"/>
      <c r="IH271" s="5"/>
      <c r="II271" s="5"/>
      <c r="IJ271" s="5"/>
      <c r="IK271" s="5"/>
      <c r="IL271" s="5"/>
      <c r="IM271" s="5"/>
      <c r="IN271" s="5"/>
      <c r="IO271" s="5"/>
      <c r="IP271" s="5"/>
      <c r="IQ271" s="5"/>
      <c r="IR271" s="5"/>
      <c r="IS271" s="5"/>
      <c r="IT271" s="5"/>
      <c r="IU271" s="5"/>
      <c r="IV271" s="5"/>
      <c r="IW271" s="5"/>
    </row>
    <row r="272" spans="1:257" ht="20.25">
      <c r="A272" s="105" t="s">
        <v>5977</v>
      </c>
      <c r="I272" s="123">
        <f>COUNTA(B273:B336)</f>
        <v>54</v>
      </c>
      <c r="J272" s="108"/>
      <c r="L272" s="10" t="str">
        <f>IF(ISBLANK(VLOOKUP(TRIM(B272),ALL!$B$1:$W$9995,8,FALSE)),"",IF(ISERROR(VLOOKUP(TRIM(B272),ALL!$B$1:$W$9995,8,FALSE))," ",VLOOKUP(TRIM(B272),ALL!$B$1:$W$9995,8,FALSE)))</f>
        <v xml:space="preserve"> </v>
      </c>
      <c r="M272" s="10" t="str">
        <f>IF(ISBLANK(VLOOKUP(TRIM(B272),ALL!$B$1:$W$9995,9,FALSE)),"",IF(ISERROR(VLOOKUP(TRIM(B272),ALL!$B$1:$W$9995,9,FALSE))," ",VLOOKUP(TRIM(B272),ALL!$B$1:$W$9995,9,FALSE)))</f>
        <v xml:space="preserve"> </v>
      </c>
      <c r="N272" s="10" t="str">
        <f>IF(ISBLANK(VLOOKUP(TRIM(B272),ALL!$B$1:$W$9995,10,FALSE)),"",IF(ISERROR(VLOOKUP(TRIM(B272),ALL!$B$1:$W$9995,10,FALSE))," ",VLOOKUP(TRIM(B272),ALL!$B$1:$W$9995,10,FALSE)))</f>
        <v xml:space="preserve"> </v>
      </c>
      <c r="P272"/>
      <c r="Q272"/>
      <c r="R272" t="str">
        <f>""</f>
        <v/>
      </c>
      <c r="S272" t="str">
        <f>""</f>
        <v/>
      </c>
      <c r="T272" t="str">
        <f>""</f>
        <v/>
      </c>
      <c r="U272" t="str">
        <f>""</f>
        <v/>
      </c>
      <c r="V272" t="str">
        <f>""</f>
        <v/>
      </c>
      <c r="W272" t="str">
        <f>""</f>
        <v/>
      </c>
      <c r="X272" t="str">
        <f>""</f>
        <v/>
      </c>
      <c r="Y272" t="str">
        <f>""</f>
        <v/>
      </c>
      <c r="Z272" t="str">
        <f>""</f>
        <v/>
      </c>
      <c r="AA272" t="str">
        <f>""</f>
        <v/>
      </c>
      <c r="AB272" t="str">
        <f>""</f>
        <v/>
      </c>
      <c r="AC272" t="str">
        <f>""</f>
        <v/>
      </c>
      <c r="AD272" t="str">
        <f>""</f>
        <v/>
      </c>
      <c r="AE272" t="str">
        <f>""</f>
        <v/>
      </c>
      <c r="AF272" t="str">
        <f>""</f>
        <v/>
      </c>
      <c r="AG272" t="str">
        <f>""</f>
        <v/>
      </c>
      <c r="AH272" t="str">
        <f>""</f>
        <v/>
      </c>
      <c r="AI272" t="str">
        <f>""</f>
        <v/>
      </c>
      <c r="AJ272" t="str">
        <f>""</f>
        <v/>
      </c>
      <c r="AK272" t="str">
        <f>""</f>
        <v/>
      </c>
      <c r="AL272" t="str">
        <f>""</f>
        <v/>
      </c>
      <c r="AM272" t="str">
        <f>""</f>
        <v/>
      </c>
      <c r="AN272" t="str">
        <f>""</f>
        <v/>
      </c>
      <c r="AO272" t="str">
        <f>""</f>
        <v/>
      </c>
      <c r="AP272" t="str">
        <f>""</f>
        <v/>
      </c>
      <c r="AQ272" t="str">
        <f>""</f>
        <v/>
      </c>
      <c r="AR272" t="str">
        <f>""</f>
        <v/>
      </c>
      <c r="AS272" t="str">
        <f>""</f>
        <v/>
      </c>
      <c r="AT272" t="str">
        <f>""</f>
        <v/>
      </c>
    </row>
    <row r="273" spans="1:257" ht="13.5" customHeight="1">
      <c r="L273" s="10" t="str">
        <f>IF(ISBLANK(VLOOKUP(TRIM(B273),ALL!$B$1:$W$9995,8,FALSE)),"",IF(ISERROR(VLOOKUP(TRIM(B273),ALL!$B$1:$W$9995,8,FALSE))," ",VLOOKUP(TRIM(B273),ALL!$B$1:$W$9995,8,FALSE)))</f>
        <v xml:space="preserve"> </v>
      </c>
      <c r="M273" s="10" t="str">
        <f>IF(ISBLANK(VLOOKUP(TRIM(B273),ALL!$B$1:$W$9995,9,FALSE)),"",IF(ISERROR(VLOOKUP(TRIM(B273),ALL!$B$1:$W$9995,9,FALSE))," ",VLOOKUP(TRIM(B273),ALL!$B$1:$W$9995,9,FALSE)))</f>
        <v xml:space="preserve"> </v>
      </c>
      <c r="N273" s="10" t="str">
        <f>IF(ISBLANK(VLOOKUP(TRIM(B273),ALL!$B$1:$W$9995,10,FALSE)),"",IF(ISERROR(VLOOKUP(TRIM(B273),ALL!$B$1:$W$9995,10,FALSE))," ",VLOOKUP(TRIM(B273),ALL!$B$1:$W$9995,10,FALSE)))</f>
        <v xml:space="preserve"> </v>
      </c>
      <c r="O273" s="109"/>
      <c r="P273" s="118"/>
      <c r="Q273" s="118"/>
      <c r="R273" s="118"/>
      <c r="S273" s="9"/>
      <c r="T273" s="10"/>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c r="AS273" s="5"/>
      <c r="AT273" s="5"/>
      <c r="AU273" s="5"/>
      <c r="AV273" s="5"/>
      <c r="AW273" s="5"/>
      <c r="AX273" s="5"/>
      <c r="AY273" s="5"/>
      <c r="AZ273" s="5"/>
      <c r="BA273" s="5"/>
      <c r="BB273" s="5"/>
      <c r="BC273" s="5"/>
      <c r="BD273" s="5"/>
      <c r="BE273" s="5"/>
      <c r="BF273" s="5"/>
      <c r="BG273" s="5"/>
      <c r="BH273" s="5"/>
      <c r="BI273" s="5"/>
      <c r="BJ273" s="5"/>
      <c r="BK273" s="5"/>
      <c r="BL273" s="5"/>
      <c r="BM273" s="5"/>
      <c r="BN273" s="5"/>
      <c r="BO273" s="5"/>
      <c r="BP273" s="5"/>
      <c r="BQ273" s="5"/>
      <c r="BR273" s="5"/>
      <c r="BS273" s="5"/>
      <c r="BT273" s="5"/>
      <c r="BU273" s="5"/>
      <c r="BV273" s="5"/>
      <c r="BW273" s="5"/>
      <c r="BX273" s="5"/>
      <c r="BY273" s="5"/>
      <c r="BZ273" s="5"/>
      <c r="CA273" s="5"/>
      <c r="CB273" s="5"/>
      <c r="CC273" s="5"/>
      <c r="CD273" s="5"/>
      <c r="CE273" s="5"/>
      <c r="CF273" s="5"/>
      <c r="CG273" s="5"/>
      <c r="CH273" s="5"/>
      <c r="CI273" s="5"/>
      <c r="CJ273" s="5"/>
      <c r="CK273" s="5"/>
      <c r="CL273" s="5"/>
      <c r="CM273" s="5"/>
      <c r="CN273" s="5"/>
      <c r="CO273" s="5"/>
      <c r="CP273" s="5"/>
      <c r="CQ273" s="5"/>
      <c r="CR273" s="5"/>
      <c r="CS273" s="5"/>
      <c r="CT273" s="5"/>
      <c r="CU273" s="5"/>
      <c r="CV273" s="5"/>
      <c r="CW273" s="5"/>
      <c r="CX273" s="5"/>
      <c r="CY273" s="5"/>
      <c r="CZ273" s="5"/>
      <c r="DA273" s="5"/>
      <c r="DB273" s="5"/>
      <c r="DC273" s="5"/>
      <c r="DD273" s="5"/>
      <c r="DE273" s="5"/>
      <c r="DF273" s="5"/>
      <c r="DG273" s="5"/>
      <c r="DH273" s="5"/>
      <c r="DI273" s="5"/>
      <c r="DJ273" s="5"/>
      <c r="DK273" s="5"/>
      <c r="DL273" s="5"/>
      <c r="DM273" s="5"/>
      <c r="DN273" s="5"/>
      <c r="DO273" s="5"/>
      <c r="DP273" s="5"/>
      <c r="DQ273" s="5"/>
      <c r="DR273" s="5"/>
      <c r="DS273" s="5"/>
      <c r="DT273" s="5"/>
      <c r="DU273" s="5"/>
      <c r="DV273" s="5"/>
      <c r="DW273" s="5"/>
      <c r="DX273" s="5"/>
      <c r="DY273" s="5"/>
      <c r="DZ273" s="5"/>
      <c r="EA273" s="5"/>
      <c r="EB273" s="5"/>
      <c r="EC273" s="5"/>
      <c r="ED273" s="5"/>
      <c r="EE273" s="5"/>
      <c r="EF273" s="5"/>
      <c r="EG273" s="5"/>
      <c r="EH273" s="5"/>
      <c r="EI273" s="5"/>
      <c r="EJ273" s="5"/>
      <c r="EK273" s="5"/>
      <c r="EL273" s="5"/>
      <c r="EM273" s="5"/>
      <c r="EN273" s="5"/>
      <c r="EO273" s="5"/>
      <c r="EP273" s="5"/>
      <c r="EQ273" s="5"/>
      <c r="ER273" s="5"/>
      <c r="ES273" s="5"/>
      <c r="ET273" s="5"/>
      <c r="EU273" s="5"/>
      <c r="EV273" s="5"/>
      <c r="EW273" s="5"/>
      <c r="EX273" s="5"/>
      <c r="EY273" s="5"/>
      <c r="EZ273" s="5"/>
      <c r="FA273" s="5"/>
      <c r="FB273" s="5"/>
      <c r="FC273" s="5"/>
      <c r="FD273" s="5"/>
      <c r="FE273" s="5"/>
      <c r="FF273" s="5"/>
      <c r="FG273" s="5"/>
      <c r="FH273" s="5"/>
      <c r="FI273" s="5"/>
      <c r="FJ273" s="5"/>
      <c r="FK273" s="5"/>
      <c r="FL273" s="5"/>
      <c r="FM273" s="5"/>
      <c r="FN273" s="5"/>
      <c r="FO273" s="5"/>
      <c r="FP273" s="5"/>
      <c r="FQ273" s="5"/>
      <c r="FR273" s="5"/>
      <c r="FS273" s="5"/>
      <c r="FT273" s="5"/>
      <c r="FU273" s="5"/>
      <c r="FV273" s="5"/>
      <c r="FW273" s="5"/>
      <c r="FX273" s="5"/>
      <c r="FY273" s="5"/>
      <c r="FZ273" s="5"/>
      <c r="GA273" s="5"/>
      <c r="GB273" s="5"/>
      <c r="GC273" s="5"/>
      <c r="GD273" s="5"/>
      <c r="GE273" s="5"/>
      <c r="GF273" s="5"/>
      <c r="GG273" s="5"/>
      <c r="GH273" s="5"/>
      <c r="GI273" s="5"/>
      <c r="GJ273" s="5"/>
      <c r="GK273" s="5"/>
      <c r="GL273" s="5"/>
      <c r="GM273" s="5"/>
      <c r="GN273" s="5"/>
      <c r="GO273" s="5"/>
      <c r="GP273" s="5"/>
      <c r="GQ273" s="5"/>
      <c r="GR273" s="5"/>
      <c r="GS273" s="5"/>
      <c r="GT273" s="5"/>
      <c r="GU273" s="5"/>
      <c r="GV273" s="5"/>
      <c r="GW273" s="5"/>
      <c r="GX273" s="5"/>
      <c r="GY273" s="5"/>
      <c r="GZ273" s="5"/>
      <c r="HA273" s="5"/>
      <c r="HB273" s="5"/>
      <c r="HC273" s="5"/>
      <c r="HD273" s="5"/>
      <c r="HE273" s="5"/>
      <c r="HF273" s="5"/>
      <c r="HG273" s="5"/>
      <c r="HH273" s="5"/>
      <c r="HI273" s="5"/>
      <c r="HJ273" s="5"/>
      <c r="HK273" s="5"/>
      <c r="HL273" s="5"/>
      <c r="HM273" s="5"/>
      <c r="HN273" s="5"/>
      <c r="HO273" s="5"/>
      <c r="HP273" s="5"/>
      <c r="HQ273" s="5"/>
      <c r="HR273" s="5"/>
      <c r="HS273" s="5"/>
      <c r="HT273" s="5"/>
      <c r="HU273" s="5"/>
      <c r="HV273" s="5"/>
      <c r="HW273" s="5"/>
      <c r="HX273" s="5"/>
      <c r="HY273" s="5"/>
      <c r="HZ273" s="5"/>
      <c r="IA273" s="5"/>
      <c r="IB273" s="5"/>
      <c r="IC273" s="5"/>
      <c r="ID273" s="5"/>
      <c r="IE273" s="5"/>
      <c r="IF273" s="5"/>
      <c r="IG273" s="5"/>
      <c r="IH273" s="5"/>
      <c r="II273" s="5"/>
      <c r="IJ273" s="5"/>
      <c r="IK273" s="5"/>
      <c r="IL273" s="5"/>
      <c r="IM273" s="5"/>
      <c r="IN273" s="5"/>
      <c r="IO273" s="5"/>
      <c r="IP273" s="5"/>
      <c r="IQ273" s="5"/>
      <c r="IR273" s="5"/>
      <c r="IS273" s="5"/>
      <c r="IT273" s="5"/>
      <c r="IU273" s="5"/>
      <c r="IV273" s="5"/>
      <c r="IW273" s="5"/>
    </row>
    <row r="275" spans="1:257">
      <c r="A275" s="10" t="str">
        <f>IF(ISERROR(VLOOKUP(TRIM(B275),ALL!$B$1:$V$9991,3,FALSE)),"(unc)",VLOOKUP(TRIM(B275),ALL!$B$1:$V$9991,3,FALSE))</f>
        <v>QB</v>
      </c>
      <c r="B275" s="37" t="s">
        <v>7563</v>
      </c>
      <c r="C275" s="5" t="s">
        <v>5978</v>
      </c>
      <c r="D275" s="111">
        <f>VLOOKUP(TRIM(B275),BirthdateDraft!$A$1:$M$8977,2,FALSE)</f>
        <v>36521</v>
      </c>
      <c r="E275" s="112" t="str">
        <f>VLOOKUP(TRIM(B275),BirthdateDraft!$A$1:$M$9842,3,FALSE)</f>
        <v>22/7</v>
      </c>
      <c r="F275" s="115" t="s">
        <v>8016</v>
      </c>
      <c r="G275" s="10" t="str">
        <f>IF(ISERROR(VLOOKUP(TRIM(B275),ALL!$B$1:$V$9998,2,FALSE)),"",IF(ISERROR(VLOOKUP(TRIM(B275),ALL!$B$1:$V$9998,2,FALSE))," ",VLOOKUP(TRIM(B275),ALL!$B$1:$V$9998,2,FALSE)))</f>
        <v>SFN</v>
      </c>
      <c r="H275" s="114" t="str">
        <f>IF(ISBLANK(VLOOKUP(TRIM(B275),ALL!$B$1:$W$9995,4,FALSE)),"",IF(ISERROR(VLOOKUP(TRIM(B275),ALL!$B$1:$W$9995,4,FALSE))," ",VLOOKUP(TRIM(B275),ALL!$B$1:$W$9995,4,FALSE)))</f>
        <v/>
      </c>
      <c r="I275" s="114"/>
      <c r="J275" s="10"/>
      <c r="K275" s="10"/>
      <c r="L275" s="10"/>
      <c r="M275" s="10"/>
      <c r="N275" s="10"/>
      <c r="O275"/>
      <c r="P275"/>
      <c r="Q275"/>
      <c r="R275"/>
      <c r="S275"/>
      <c r="T275"/>
      <c r="AB275"/>
      <c r="AC275"/>
    </row>
    <row r="276" spans="1:257">
      <c r="A276" s="10" t="str">
        <f>IF(ISERROR(VLOOKUP(TRIM(B276),ALL!$B$1:$V$9991,3,FALSE)),"(unc)",VLOOKUP(TRIM(B276),ALL!$B$1:$V$9991,3,FALSE))</f>
        <v>QB</v>
      </c>
      <c r="B276" s="124" t="s">
        <v>8383</v>
      </c>
      <c r="C276" s="5" t="s">
        <v>5978</v>
      </c>
      <c r="D276" s="111">
        <f>VLOOKUP(TRIM(B276),BirthdateDraft!$A$1:$M$8977,2,FALSE)</f>
        <v>36039</v>
      </c>
      <c r="E276" s="112" t="str">
        <f>VLOOKUP(TRIM(B276),BirthdateDraft!$A$1:$M$9842,3,FALSE)</f>
        <v>23/4</v>
      </c>
      <c r="F276" s="115" t="s">
        <v>8705</v>
      </c>
      <c r="G276" s="10" t="str">
        <f>IF(ISERROR(VLOOKUP(TRIM(B276),ALL!$B$1:$V$9998,2,FALSE)),"",IF(ISERROR(VLOOKUP(TRIM(B276),ALL!$B$1:$V$9998,2,FALSE))," ",VLOOKUP(TRIM(B276),ALL!$B$1:$V$9998,2,FALSE)))</f>
        <v>LVA</v>
      </c>
      <c r="H276" s="114"/>
      <c r="I276" s="114"/>
      <c r="J276" s="10"/>
      <c r="K276" s="10"/>
      <c r="L276" s="10"/>
      <c r="M276" s="10"/>
      <c r="N276" s="10"/>
      <c r="O276"/>
      <c r="P276"/>
      <c r="Q276"/>
      <c r="R276"/>
      <c r="S276"/>
      <c r="T276"/>
      <c r="AB276"/>
      <c r="AC276"/>
    </row>
    <row r="277" spans="1:257">
      <c r="A277" s="10" t="str">
        <f>IF(ISERROR(VLOOKUP(TRIM(B277),ALL!$B$1:$V$9991,3,FALSE)),"(unc)",VLOOKUP(TRIM(B277),ALL!$B$1:$V$9991,3,FALSE))</f>
        <v>QB</v>
      </c>
      <c r="B277" s="37" t="s">
        <v>4397</v>
      </c>
      <c r="C277" s="5" t="s">
        <v>5978</v>
      </c>
      <c r="D277" s="111">
        <f>VLOOKUP(TRIM(B277),BirthdateDraft!$A$1:$M$8977,2,FALSE)</f>
        <v>34272</v>
      </c>
      <c r="E277" s="112" t="str">
        <f>VLOOKUP(TRIM(B277),BirthdateDraft!$A$1:$M$9842,3,FALSE)</f>
        <v>15/1 (2)</v>
      </c>
      <c r="F277" s="115"/>
      <c r="G277" s="10" t="str">
        <f>IF(ISERROR(VLOOKUP(TRIM(B277),ALL!$B$1:$V$9998,2,FALSE)),"",IF(ISERROR(VLOOKUP(TRIM(B277),ALL!$B$1:$V$9998,2,FALSE))," ",VLOOKUP(TRIM(B277),ALL!$B$1:$V$9998,2,FALSE)))</f>
        <v>WAN</v>
      </c>
      <c r="H277" s="114" t="str">
        <f>IF(ISBLANK(VLOOKUP(TRIM(B277),ALL!$B$1:$W$9995,4,FALSE)),"",IF(ISERROR(VLOOKUP(TRIM(B277),ALL!$B$1:$W$9995,4,FALSE))," ",VLOOKUP(TRIM(B277),ALL!$B$1:$W$9995,4,FALSE)))</f>
        <v/>
      </c>
      <c r="I277" s="114" t="str">
        <f>IF(ISBLANK(VLOOKUP(TRIM(B277),ALL!$B$1:$W$9995,5,FALSE)),"",IF(ISERROR(VLOOKUP(TRIM(B277),ALL!$B$1:$W$9995,5,FALSE))," ",VLOOKUP(TRIM(B277),ALL!$B$1:$W$9995,5,FALSE)))</f>
        <v/>
      </c>
      <c r="J277" s="10" t="str">
        <f>IF(ISBLANK(VLOOKUP(TRIM(B277),ALL!$B$1:$W$9995,6,FALSE)),"",IF(ISERROR(VLOOKUP(TRIM(B277),ALL!$B$1:$W$9995,6,FALSE))," ", VLOOKUP(TRIM(B277),ALL!$B$1:$W$9995,6,FALSE)))</f>
        <v/>
      </c>
      <c r="K277" s="10" t="str">
        <f>IF(ISBLANK(VLOOKUP(TRIM(B277),ALL!$B$1:$W$9995,7,FALSE)),"",IF(ISERROR(VLOOKUP(TRIM(B277),ALL!$B$1:$W$9995,7,FALSE))," ",VLOOKUP(TRIM(B277),ALL!$B$1:$W$9995,7,FALSE)))</f>
        <v/>
      </c>
      <c r="L277" s="10" t="str">
        <f>IF(ISBLANK(VLOOKUP(TRIM(B277),ALL!$B$1:$W$9995,8,FALSE)),"",IF(ISERROR(VLOOKUP(TRIM(B277),ALL!$B$1:$W$9995,8,FALSE))," ",VLOOKUP(TRIM(B277),ALL!$B$1:$W$9995,8,FALSE)))</f>
        <v/>
      </c>
      <c r="M277" s="10" t="str">
        <f>IF(ISBLANK(VLOOKUP(TRIM(B277),ALL!$B$1:$W$9995,9,FALSE)),"",IF(ISERROR(VLOOKUP(TRIM(B277),ALL!$B$1:$W$9995,9,FALSE))," ",VLOOKUP(TRIM(B277),ALL!$B$1:$W$9995,9,FALSE)))</f>
        <v/>
      </c>
      <c r="N277" s="10" t="str">
        <f>IF(ISBLANK(VLOOKUP(TRIM(B277),ALL!$B$1:$W$9995,10,FALSE)),"",IF(ISERROR(VLOOKUP(TRIM(B277),ALL!$B$1:$W$9995,10,FALSE))," ",VLOOKUP(TRIM(B277),ALL!$B$1:$W$9995,10,FALSE)))</f>
        <v/>
      </c>
      <c r="O277"/>
      <c r="P277"/>
      <c r="Q277"/>
      <c r="R277"/>
      <c r="S277"/>
      <c r="T277"/>
      <c r="AB277"/>
      <c r="AC277"/>
    </row>
    <row r="279" spans="1:257">
      <c r="A279" s="10" t="str">
        <f>IF(ISERROR(VLOOKUP(TRIM(B279),ALL!$B$1:$V$9991,3,FALSE)),"(unc)",VLOOKUP(TRIM(B279),ALL!$B$1:$V$9991,3,FALSE))</f>
        <v>HB FB</v>
      </c>
      <c r="B279" s="126" t="s">
        <v>9096</v>
      </c>
      <c r="C279" s="5" t="s">
        <v>5978</v>
      </c>
      <c r="D279" s="111">
        <f>VLOOKUP(TRIM(B279),BirthdateDraft!$A$1:$M$8977,2,FALSE)</f>
        <v>36795</v>
      </c>
      <c r="E279" s="112" t="str">
        <f>VLOOKUP(TRIM(B279),BirthdateDraft!$A$1:$M$9842,3,FALSE)</f>
        <v>23/6</v>
      </c>
      <c r="F279" s="115" t="s">
        <v>8750</v>
      </c>
      <c r="G279" s="10" t="str">
        <f>IF(ISERROR(VLOOKUP(TRIM(B279),ALL!$B$1:$V$9998,2,FALSE)),"",IF(ISERROR(VLOOKUP(TRIM(B279),ALL!$B$1:$V$9998,2,FALSE))," ",VLOOKUP(TRIM(B279),ALL!$B$1:$V$9998,2,FALSE)))</f>
        <v>WAN</v>
      </c>
      <c r="H279" s="114" t="str">
        <f>IF(ISBLANK(VLOOKUP(TRIM(B279),ALL!$B$1:$W$9995,11,FALSE)),"",IF(ISERROR(VLOOKUP(TRIM(B279),ALL!$B$1:$W$9995,11,FALSE))," ",VLOOKUP(TRIM(B279),ALL!$B$1:$W$9995,11,FALSE)))</f>
        <v>C</v>
      </c>
      <c r="I279" s="114" t="e">
        <f>"Carries ="&amp;VLOOKUP(B279,Rankings!$A$163:$C$283,3,FALSE)</f>
        <v>#N/A</v>
      </c>
      <c r="J279" s="10" t="str">
        <f>IF(ISBLANK(VLOOKUP(TRIM(B279),ALL!$B$1:$W$9995,6,FALSE)),"",IF(ISERROR(VLOOKUP(TRIM(B279),ALL!$B$1:$W$9995,6,FALSE))," ", VLOOKUP(TRIM(B279),ALL!$B$1:$W$9995,6,FALSE)))</f>
        <v/>
      </c>
      <c r="K279" s="10" t="str">
        <f>IF(ISBLANK(VLOOKUP(TRIM(B279),ALL!$B$1:$W$9995,7,FALSE)),"",IF(ISERROR(VLOOKUP(TRIM(B279),ALL!$B$1:$W$9995,7,FALSE))," ",VLOOKUP(TRIM(B279),ALL!$B$1:$W$9995,7,FALSE)))</f>
        <v/>
      </c>
      <c r="L279" s="10">
        <f>IF(ISBLANK(VLOOKUP(TRIM(B279),ALL!$B$1:$W$9995,8,FALSE)),"",IF(ISERROR(VLOOKUP(TRIM(B279),ALL!$B$1:$W$9995,8,FALSE))," ",VLOOKUP(TRIM(B279),ALL!$B$1:$W$9995,8,FALSE)))</f>
        <v>0</v>
      </c>
      <c r="M279" s="10" t="str">
        <f>IF(ISBLANK(VLOOKUP(TRIM(B279),ALL!$B$1:$W$9995,9,FALSE)),"",IF(ISERROR(VLOOKUP(TRIM(B279),ALL!$B$1:$W$9995,9,FALSE))," ",VLOOKUP(TRIM(B279),ALL!$B$1:$W$9995,9,FALSE)))</f>
        <v/>
      </c>
      <c r="N279" s="10">
        <f>IF(ISBLANK(VLOOKUP(TRIM(B279),ALL!$B$1:$W$9995,10,FALSE)),"",IF(ISERROR(VLOOKUP(TRIM(B279),ALL!$B$1:$W$9995,10,FALSE))," ",VLOOKUP(TRIM(B279),ALL!$B$1:$W$9995,10,FALSE)))</f>
        <v>0</v>
      </c>
      <c r="O279"/>
      <c r="P279"/>
      <c r="Q279"/>
      <c r="R279"/>
      <c r="S279"/>
      <c r="T279"/>
      <c r="AB279"/>
      <c r="AC279"/>
    </row>
    <row r="280" spans="1:257">
      <c r="A280" s="10" t="str">
        <f>IF(ISERROR(VLOOKUP(TRIM(B280),ALL!$B$1:$V$9991,3,FALSE)),"(unc)",VLOOKUP(TRIM(B280),ALL!$B$1:$V$9991,3,FALSE))</f>
        <v>HB KOR</v>
      </c>
      <c r="B280" s="435" t="s">
        <v>9077</v>
      </c>
      <c r="C280" s="5" t="s">
        <v>5978</v>
      </c>
      <c r="D280" s="111">
        <f>VLOOKUP(TRIM(B280),BirthdateDraft!$A$1:$M$8977,2,FALSE)</f>
        <v>37487</v>
      </c>
      <c r="E280" s="112" t="str">
        <f>VLOOKUP(TRIM(B280),BirthdateDraft!$A$1:$M$9842,3,FALSE)</f>
        <v>24/4(125)</v>
      </c>
      <c r="F280" s="115" t="s">
        <v>8749</v>
      </c>
      <c r="G280" s="10" t="str">
        <f>IF(ISERROR(VLOOKUP(TRIM(B280),ALL!$B$1:$V$9998,2,FALSE)),"",IF(ISERROR(VLOOKUP(TRIM(B280),ALL!$B$1:$V$9998,2,FALSE))," ",VLOOKUP(TRIM(B280),ALL!$B$1:$V$9998,2,FALSE)))</f>
        <v>TBN</v>
      </c>
      <c r="H280" s="114" t="str">
        <f>IF(ISBLANK(VLOOKUP(TRIM(B280),ALL!$B$1:$W$9995,11,FALSE)),"",IF(ISERROR(VLOOKUP(TRIM(B280),ALL!$B$1:$W$9995,11,FALSE))," ",VLOOKUP(TRIM(B280),ALL!$B$1:$W$9995,11,FALSE)))</f>
        <v>A</v>
      </c>
      <c r="I280" s="114" t="str">
        <f>"Carries ="&amp;VLOOKUP(B280,Rankings!$A$163:$C$283,3,FALSE)</f>
        <v>Carries =207</v>
      </c>
      <c r="J280" s="10" t="str">
        <f>IF(ISBLANK(VLOOKUP(TRIM(B280),ALL!$B$1:$W$9995,6,FALSE)),"",IF(ISERROR(VLOOKUP(TRIM(B280),ALL!$B$1:$W$9995,6,FALSE))," ", VLOOKUP(TRIM(B280),ALL!$B$1:$W$9995,6,FALSE)))</f>
        <v/>
      </c>
      <c r="K280" s="10" t="str">
        <f>IF(ISBLANK(VLOOKUP(TRIM(B280),ALL!$B$1:$W$9995,7,FALSE)),"",IF(ISERROR(VLOOKUP(TRIM(B280),ALL!$B$1:$W$9995,7,FALSE))," ",VLOOKUP(TRIM(B280),ALL!$B$1:$W$9995,7,FALSE)))</f>
        <v/>
      </c>
      <c r="L280" s="10">
        <f>IF(ISBLANK(VLOOKUP(TRIM(B280),ALL!$B$1:$W$9995,8,FALSE)),"",IF(ISERROR(VLOOKUP(TRIM(B280),ALL!$B$1:$W$9995,8,FALSE))," ",VLOOKUP(TRIM(B280),ALL!$B$1:$W$9995,8,FALSE)))</f>
        <v>0</v>
      </c>
      <c r="M280" s="10" t="str">
        <f>IF(ISBLANK(VLOOKUP(TRIM(B280),ALL!$B$1:$W$9995,9,FALSE)),"",IF(ISERROR(VLOOKUP(TRIM(B280),ALL!$B$1:$W$9995,9,FALSE))," ",VLOOKUP(TRIM(B280),ALL!$B$1:$W$9995,9,FALSE)))</f>
        <v/>
      </c>
      <c r="N280" s="10">
        <f>IF(ISBLANK(VLOOKUP(TRIM(B280),ALL!$B$1:$W$9995,10,FALSE)),"",IF(ISERROR(VLOOKUP(TRIM(B280),ALL!$B$1:$W$9995,10,FALSE))," ",VLOOKUP(TRIM(B280),ALL!$B$1:$W$9995,10,FALSE)))</f>
        <v>0</v>
      </c>
      <c r="O280"/>
      <c r="P280"/>
      <c r="Q280"/>
      <c r="R280"/>
      <c r="S280"/>
      <c r="T280"/>
      <c r="AB280"/>
      <c r="AC280"/>
    </row>
    <row r="281" spans="1:257">
      <c r="A281" s="10" t="str">
        <f>IF(ISERROR(VLOOKUP(TRIM(B281),ALL!$B$1:$V$9991,3,FALSE)),"(unc)",VLOOKUP(TRIM(B281),ALL!$B$1:$V$9991,3,FALSE))</f>
        <v>HB</v>
      </c>
      <c r="B281" s="436" t="s">
        <v>8368</v>
      </c>
      <c r="C281" s="5" t="s">
        <v>5978</v>
      </c>
      <c r="D281" s="111">
        <f>VLOOKUP(TRIM(B281),BirthdateDraft!$A$1:$M$8977,2,FALSE)</f>
        <v>37418</v>
      </c>
      <c r="E281" s="112" t="str">
        <f>VLOOKUP(TRIM(B281),BirthdateDraft!$A$1:$M$9842,3,FALSE)</f>
        <v>23/3</v>
      </c>
      <c r="F281" s="115" t="s">
        <v>8749</v>
      </c>
      <c r="G281" s="10" t="str">
        <f>IF(ISERROR(VLOOKUP(TRIM(B281),ALL!$B$1:$V$9998,2,FALSE)),"",IF(ISERROR(VLOOKUP(TRIM(B281),ALL!$B$1:$V$9998,2,FALSE))," ",VLOOKUP(TRIM(B281),ALL!$B$1:$V$9998,2,FALSE)))</f>
        <v>NON</v>
      </c>
      <c r="H281" s="114" t="str">
        <f>IF(ISBLANK(VLOOKUP(TRIM(B281),ALL!$B$1:$W$9995,11,FALSE)),"",IF(ISERROR(VLOOKUP(TRIM(B281),ALL!$B$1:$W$9995,11,FALSE))," ",VLOOKUP(TRIM(B281),ALL!$B$1:$W$9995,11,FALSE)))</f>
        <v>D</v>
      </c>
      <c r="I281" s="114" t="str">
        <f>"Carries ="&amp;VLOOKUP(B281,Rankings!$A$163:$C$283,3,FALSE)</f>
        <v>Carries =39</v>
      </c>
      <c r="J281" s="10" t="str">
        <f>IF(ISBLANK(VLOOKUP(TRIM(B281),ALL!$B$1:$W$9995,6,FALSE)),"",IF(ISERROR(VLOOKUP(TRIM(B281),ALL!$B$1:$W$9995,6,FALSE))," ", VLOOKUP(TRIM(B281),ALL!$B$1:$W$9995,6,FALSE)))</f>
        <v/>
      </c>
      <c r="K281" s="10" t="str">
        <f>IF(ISBLANK(VLOOKUP(TRIM(B281),ALL!$B$1:$W$9995,7,FALSE)),"",IF(ISERROR(VLOOKUP(TRIM(B281),ALL!$B$1:$W$9995,7,FALSE))," ",VLOOKUP(TRIM(B281),ALL!$B$1:$W$9995,7,FALSE)))</f>
        <v/>
      </c>
      <c r="L281" s="10">
        <f>IF(ISBLANK(VLOOKUP(TRIM(B281),ALL!$B$1:$W$9995,8,FALSE)),"",IF(ISERROR(VLOOKUP(TRIM(B281),ALL!$B$1:$W$9995,8,FALSE))," ",VLOOKUP(TRIM(B281),ALL!$B$1:$W$9995,8,FALSE)))</f>
        <v>0</v>
      </c>
      <c r="M281" s="10" t="str">
        <f>IF(ISBLANK(VLOOKUP(TRIM(B281),ALL!$B$1:$W$9995,9,FALSE)),"",IF(ISERROR(VLOOKUP(TRIM(B281),ALL!$B$1:$W$9995,9,FALSE))," ",VLOOKUP(TRIM(B281),ALL!$B$1:$W$9995,9,FALSE)))</f>
        <v/>
      </c>
      <c r="N281" s="10">
        <f>IF(ISBLANK(VLOOKUP(TRIM(B281),ALL!$B$1:$W$9995,10,FALSE)),"",IF(ISERROR(VLOOKUP(TRIM(B281),ALL!$B$1:$W$9995,10,FALSE))," ",VLOOKUP(TRIM(B281),ALL!$B$1:$W$9995,10,FALSE)))</f>
        <v>0</v>
      </c>
      <c r="O281"/>
      <c r="P281"/>
      <c r="Q281"/>
      <c r="R281"/>
      <c r="S281"/>
      <c r="T281"/>
      <c r="AB281"/>
      <c r="AC281"/>
    </row>
    <row r="282" spans="1:257">
      <c r="A282" s="10" t="str">
        <f>IF(ISERROR(VLOOKUP(TRIM(B282),ALL!$B$1:$V$9991,3,FALSE)),"(unc)",VLOOKUP(TRIM(B282),ALL!$B$1:$V$9991,3,FALSE))</f>
        <v>HB KOR</v>
      </c>
      <c r="B282" s="37" t="s">
        <v>5358</v>
      </c>
      <c r="C282" s="5" t="s">
        <v>5978</v>
      </c>
      <c r="D282" s="111">
        <f>VLOOKUP(TRIM(B282),BirthdateDraft!$A$1:$M$8977,2,FALSE)</f>
        <v>34792</v>
      </c>
      <c r="E282" s="112" t="str">
        <f>VLOOKUP(TRIM(B282),BirthdateDraft!$A$1:$M$9842,3,FALSE)</f>
        <v>17/4</v>
      </c>
      <c r="F282" s="115"/>
      <c r="G282" s="10" t="str">
        <f>IF(ISERROR(VLOOKUP(TRIM(B282),ALL!$B$1:$V$9998,2,FALSE)),"",IF(ISERROR(VLOOKUP(TRIM(B282),ALL!$B$1:$V$9998,2,FALSE))," ",VLOOKUP(TRIM(B282),ALL!$B$1:$V$9998,2,FALSE)))</f>
        <v>NON</v>
      </c>
      <c r="H282" s="114" t="str">
        <f>IF(ISBLANK(VLOOKUP(TRIM(B282),ALL!$B$1:$W$9995,11,FALSE)),"",IF(ISERROR(VLOOKUP(TRIM(B282),ALL!$B$1:$W$9995,11,FALSE))," ",VLOOKUP(TRIM(B282),ALL!$B$1:$W$9995,11,FALSE)))</f>
        <v>D</v>
      </c>
      <c r="I282" s="114" t="str">
        <f>"Carries ="&amp;VLOOKUP(B282,Rankings!$A$163:$C$283,3,FALSE)</f>
        <v>Carries =48</v>
      </c>
      <c r="J282" s="10" t="str">
        <f>IF(ISBLANK(VLOOKUP(TRIM(B282),ALL!$B$1:$W$9995,6,FALSE)),"",IF(ISERROR(VLOOKUP(TRIM(B282),ALL!$B$1:$W$9995,6,FALSE))," ", VLOOKUP(TRIM(B282),ALL!$B$1:$W$9995,6,FALSE)))</f>
        <v/>
      </c>
      <c r="K282" s="10" t="str">
        <f>IF(ISBLANK(VLOOKUP(TRIM(B282),ALL!$B$1:$W$9995,7,FALSE)),"",IF(ISERROR(VLOOKUP(TRIM(B282),ALL!$B$1:$W$9995,7,FALSE))," ",VLOOKUP(TRIM(B282),ALL!$B$1:$W$9995,7,FALSE)))</f>
        <v/>
      </c>
      <c r="L282" s="10">
        <f>IF(ISBLANK(VLOOKUP(TRIM(B282),ALL!$B$1:$W$9995,8,FALSE)),"",IF(ISERROR(VLOOKUP(TRIM(B282),ALL!$B$1:$W$9995,8,FALSE))," ",VLOOKUP(TRIM(B282),ALL!$B$1:$W$9995,8,FALSE)))</f>
        <v>0</v>
      </c>
      <c r="M282" s="10" t="str">
        <f>IF(ISBLANK(VLOOKUP(TRIM(B282),ALL!$B$1:$W$9995,9,FALSE)),"",IF(ISERROR(VLOOKUP(TRIM(B282),ALL!$B$1:$W$9995,9,FALSE))," ",VLOOKUP(TRIM(B282),ALL!$B$1:$W$9995,9,FALSE)))</f>
        <v/>
      </c>
      <c r="N282" s="10">
        <f>IF(ISBLANK(VLOOKUP(TRIM(B282),ALL!$B$1:$W$9995,10,FALSE)),"",IF(ISERROR(VLOOKUP(TRIM(B282),ALL!$B$1:$W$9995,10,FALSE))," ",VLOOKUP(TRIM(B282),ALL!$B$1:$W$9995,10,FALSE)))</f>
        <v>0</v>
      </c>
      <c r="O282" s="118"/>
      <c r="P282"/>
      <c r="Q282"/>
      <c r="R282"/>
      <c r="S282"/>
      <c r="T282"/>
      <c r="AB282"/>
      <c r="AC282"/>
    </row>
    <row r="283" spans="1:257">
      <c r="A283" s="10"/>
      <c r="B283" s="37"/>
      <c r="C283" s="5"/>
      <c r="D283" s="111"/>
      <c r="E283" s="112"/>
      <c r="F283" s="115"/>
      <c r="G283" s="10"/>
      <c r="H283" s="114" t="str">
        <f>IF(ISBLANK(VLOOKUP(TRIM(B283),ALL!$B$1:$W$9995,11,FALSE)),"",IF(ISERROR(VLOOKUP(TRIM(B283),ALL!$B$1:$W$9995,11,FALSE))," ",VLOOKUP(TRIM(B283),ALL!$B$1:$W$9995,11,FALSE)))</f>
        <v xml:space="preserve"> </v>
      </c>
      <c r="I283" s="114" t="str">
        <f>IF(ISBLANK(VLOOKUP(TRIM(B283),ALL!$B$1:$W$9995,5,FALSE)),"",IF(ISERROR(VLOOKUP(TRIM(B283),ALL!$B$1:$W$9995,5,FALSE))," ",VLOOKUP(TRIM(B283),ALL!$B$1:$W$9995,5,FALSE)))</f>
        <v xml:space="preserve"> </v>
      </c>
      <c r="J283" s="10" t="str">
        <f>IF(ISBLANK(VLOOKUP(TRIM(B283),ALL!$B$1:$W$9995,6,FALSE)),"",IF(ISERROR(VLOOKUP(TRIM(B283),ALL!$B$1:$W$9995,6,FALSE))," ", VLOOKUP(TRIM(B283),ALL!$B$1:$W$9995,6,FALSE)))</f>
        <v xml:space="preserve"> </v>
      </c>
      <c r="K283" s="10" t="str">
        <f>IF(ISBLANK(VLOOKUP(TRIM(B283),ALL!$B$1:$W$9995,7,FALSE)),"",IF(ISERROR(VLOOKUP(TRIM(B283),ALL!$B$1:$W$9995,7,FALSE))," ",VLOOKUP(TRIM(B283),ALL!$B$1:$W$9995,7,FALSE)))</f>
        <v xml:space="preserve"> </v>
      </c>
      <c r="L283" s="10" t="str">
        <f>IF(ISBLANK(VLOOKUP(TRIM(B283),ALL!$B$1:$W$9995,8,FALSE)),"",IF(ISERROR(VLOOKUP(TRIM(B283),ALL!$B$1:$W$9995,8,FALSE))," ",VLOOKUP(TRIM(B283),ALL!$B$1:$W$9995,8,FALSE)))</f>
        <v xml:space="preserve"> </v>
      </c>
      <c r="M283" s="10" t="str">
        <f>IF(ISBLANK(VLOOKUP(TRIM(B283),ALL!$B$1:$W$9995,9,FALSE)),"",IF(ISERROR(VLOOKUP(TRIM(B283),ALL!$B$1:$W$9995,9,FALSE))," ",VLOOKUP(TRIM(B283),ALL!$B$1:$W$9995,9,FALSE)))</f>
        <v xml:space="preserve"> </v>
      </c>
      <c r="N283" s="10" t="str">
        <f>IF(ISBLANK(VLOOKUP(TRIM(B283),ALL!$B$1:$W$9995,10,FALSE)),"",IF(ISERROR(VLOOKUP(TRIM(B283),ALL!$B$1:$W$9995,10,FALSE))," ",VLOOKUP(TRIM(B283),ALL!$B$1:$W$9995,10,FALSE)))</f>
        <v xml:space="preserve"> </v>
      </c>
      <c r="O283"/>
      <c r="P283"/>
      <c r="Q283"/>
      <c r="R283"/>
      <c r="S283"/>
      <c r="T283"/>
      <c r="AB283"/>
      <c r="AC283"/>
    </row>
    <row r="284" spans="1:257">
      <c r="A284" s="10" t="str">
        <f>IF(ISERROR(VLOOKUP(TRIM(B284),ALL!$B$1:$V$9991,3,FALSE)),"(unc)",VLOOKUP(TRIM(B284),ALL!$B$1:$V$9991,3,FALSE))</f>
        <v>WR</v>
      </c>
      <c r="B284" s="37" t="s">
        <v>2960</v>
      </c>
      <c r="C284" s="5" t="s">
        <v>5978</v>
      </c>
      <c r="D284" s="111">
        <f>VLOOKUP(TRIM(B284),BirthdateDraft!$A$1:$M$8977,2,FALSE)</f>
        <v>35534</v>
      </c>
      <c r="E284" s="112" t="str">
        <f>VLOOKUP(TRIM(B284),BirthdateDraft!$A$1:$M$9842,3,FALSE)</f>
        <v>18/1 (24)</v>
      </c>
      <c r="F284" s="115"/>
      <c r="G284" s="10" t="str">
        <f>IF(ISERROR(VLOOKUP(TRIM(B284),ALL!$B$1:$V$9998,2,FALSE)),"",IF(ISERROR(VLOOKUP(TRIM(B284),ALL!$B$1:$V$9998,2,FALSE))," ",VLOOKUP(TRIM(B284),ALL!$B$1:$V$9998,2,FALSE)))</f>
        <v>CHN</v>
      </c>
      <c r="H284" s="114" t="str">
        <f>IF(ISBLANK(VLOOKUP(TRIM(B284),ALL!$B$1:$W$9995,11,FALSE)),"",IF(ISERROR(VLOOKUP(TRIM(B284),ALL!$B$1:$W$9995,11,FALSE))," ",VLOOKUP(TRIM(B284),ALL!$B$1:$W$9995,11,FALSE)))</f>
        <v>B</v>
      </c>
      <c r="I284" s="114" t="str">
        <f>VLOOKUP(TRIM(B284),Rankings!$A$1:$M$9887,9,FALSE)</f>
        <v xml:space="preserve"> 6-6-5</v>
      </c>
      <c r="J284" s="10" t="str">
        <f>IF(ISBLANK(VLOOKUP(TRIM(B284),ALL!$B$1:$W$9995,6,FALSE)),"",IF(ISERROR(VLOOKUP(TRIM(B284),ALL!$B$1:$W$9995,6,FALSE))," ", VLOOKUP(TRIM(B284),ALL!$B$1:$W$9995,6,FALSE)))</f>
        <v/>
      </c>
      <c r="K284" s="10" t="str">
        <f>IF(ISBLANK(VLOOKUP(TRIM(B284),ALL!$B$1:$W$9995,7,FALSE)),"",IF(ISERROR(VLOOKUP(TRIM(B284),ALL!$B$1:$W$9995,7,FALSE))," ",VLOOKUP(TRIM(B284),ALL!$B$1:$W$9995,7,FALSE)))</f>
        <v/>
      </c>
      <c r="L284" s="10" t="str">
        <f>IF(ISBLANK(VLOOKUP(TRIM(B284),ALL!$B$1:$W$9995,8,FALSE)),"",IF(ISERROR(VLOOKUP(TRIM(B284),ALL!$B$1:$W$9995,8,FALSE))," ",VLOOKUP(TRIM(B284),ALL!$B$1:$W$9995,8,FALSE)))</f>
        <v/>
      </c>
      <c r="M284" s="10" t="str">
        <f>IF(ISBLANK(VLOOKUP(TRIM(B284),ALL!$B$1:$W$9995,9,FALSE)),"",IF(ISERROR(VLOOKUP(TRIM(B284),ALL!$B$1:$W$9995,9,FALSE))," ",VLOOKUP(TRIM(B284),ALL!$B$1:$W$9995,9,FALSE)))</f>
        <v/>
      </c>
      <c r="N284" s="10" t="str">
        <f>IF(ISBLANK(VLOOKUP(TRIM(B284),ALL!$B$1:$W$9995,10,FALSE)),"",IF(ISERROR(VLOOKUP(TRIM(B284),ALL!$B$1:$W$9995,10,FALSE))," ",VLOOKUP(TRIM(B284),ALL!$B$1:$W$9995,10,FALSE)))</f>
        <v/>
      </c>
      <c r="O284"/>
      <c r="P284"/>
      <c r="Q284"/>
      <c r="R284"/>
      <c r="S284"/>
      <c r="T284"/>
      <c r="AB284"/>
      <c r="AC284"/>
    </row>
    <row r="285" spans="1:257">
      <c r="A285" s="10" t="str">
        <f>IF(ISERROR(VLOOKUP(TRIM(B285),ALL!$B$1:$V$9991,3,FALSE)),"(unc)",VLOOKUP(TRIM(B285),ALL!$B$1:$V$9991,3,FALSE))</f>
        <v>WR</v>
      </c>
      <c r="B285" s="37" t="s">
        <v>8381</v>
      </c>
      <c r="C285" s="5" t="s">
        <v>5978</v>
      </c>
      <c r="D285" s="111">
        <f>VLOOKUP(TRIM(B285),BirthdateDraft!$A$1:$M$8977,2,FALSE)</f>
        <v>37040</v>
      </c>
      <c r="E285" s="112" t="str">
        <f>VLOOKUP(TRIM(B285),BirthdateDraft!$A$1:$M$9842,3,FALSE)</f>
        <v>23/5</v>
      </c>
      <c r="F285" s="115" t="s">
        <v>8632</v>
      </c>
      <c r="G285" s="10" t="str">
        <f>IF(ISERROR(VLOOKUP(TRIM(B285),ALL!$B$1:$V$9998,2,FALSE)),"",IF(ISERROR(VLOOKUP(TRIM(B285),ALL!$B$1:$V$9998,2,FALSE))," ",VLOOKUP(TRIM(B285),ALL!$B$1:$V$9998,2,FALSE)))</f>
        <v>LAN</v>
      </c>
      <c r="H285" s="114" t="str">
        <f>IF(ISBLANK(VLOOKUP(TRIM(B285),ALL!$B$1:$W$9995,11,FALSE)),"",IF(ISERROR(VLOOKUP(TRIM(B285),ALL!$B$1:$W$9995,11,FALSE))," ",VLOOKUP(TRIM(B285),ALL!$B$1:$W$9995,11,FALSE)))</f>
        <v>C</v>
      </c>
      <c r="I285" s="114" t="str">
        <f>VLOOKUP(TRIM(B285),Rankings!$A$1:$M$9887,9,FALSE)</f>
        <v xml:space="preserve"> 6-6-4</v>
      </c>
      <c r="J285" s="10"/>
      <c r="K285" s="10"/>
      <c r="L285" s="10"/>
      <c r="M285" s="10"/>
      <c r="N285" s="10"/>
      <c r="O285"/>
      <c r="P285"/>
      <c r="Q285"/>
      <c r="R285"/>
      <c r="S285"/>
      <c r="T285"/>
      <c r="AB285"/>
      <c r="AC285"/>
    </row>
    <row r="286" spans="1:257">
      <c r="A286" s="10" t="str">
        <f>IF(ISERROR(VLOOKUP(TRIM(B286),ALL!$B$1:$V$9991,3,FALSE)),"(unc)",VLOOKUP(TRIM(B286),ALL!$B$1:$V$9991,3,FALSE))</f>
        <v>WR PR</v>
      </c>
      <c r="B286" s="128" t="s">
        <v>6261</v>
      </c>
      <c r="C286" s="5" t="s">
        <v>5978</v>
      </c>
      <c r="D286" s="111">
        <f>VLOOKUP(TRIM(B286),BirthdateDraft!$A$1:$M$8977,2,FALSE)</f>
        <v>35866</v>
      </c>
      <c r="E286" s="112" t="str">
        <f>VLOOKUP(TRIM(B286),BirthdateDraft!$A$1:$M$9842,3,FALSE)</f>
        <v>19/2</v>
      </c>
      <c r="F286" s="115" t="s">
        <v>6965</v>
      </c>
      <c r="G286" s="10" t="str">
        <f>IF(ISERROR(VLOOKUP(TRIM(B286),ALL!$B$1:$V$9998,2,FALSE)),"",IF(ISERROR(VLOOKUP(TRIM(B286),ALL!$B$1:$V$9998,2,FALSE))," ",VLOOKUP(TRIM(B286),ALL!$B$1:$V$9998,2,FALSE)))</f>
        <v>KCA</v>
      </c>
      <c r="H286" s="114" t="str">
        <f>IF(ISBLANK(VLOOKUP(TRIM(B286),ALL!$B$1:$W$9995,11,FALSE)),"",IF(ISERROR(VLOOKUP(TRIM(B286),ALL!$B$1:$W$9995,11,FALSE))," ",VLOOKUP(TRIM(B286),ALL!$B$1:$W$9995,11,FALSE)))</f>
        <v>B</v>
      </c>
      <c r="I286" s="114" t="str">
        <f>VLOOKUP(TRIM(B286),Rankings!$A$1:$M$9887,9,FALSE)</f>
        <v xml:space="preserve"> 4-3-3</v>
      </c>
      <c r="J286" s="10"/>
      <c r="K286" s="10"/>
      <c r="L286" s="10"/>
      <c r="M286" s="10"/>
      <c r="N286" s="10"/>
      <c r="O286"/>
      <c r="P286"/>
      <c r="Q286"/>
      <c r="R286"/>
      <c r="S286"/>
      <c r="T286"/>
      <c r="AB286"/>
      <c r="AC286"/>
    </row>
    <row r="287" spans="1:257">
      <c r="A287" s="10" t="str">
        <f>IF(ISERROR(VLOOKUP(TRIM(B287),ALL!$B$1:$V$9991,3,FALSE)),"(unc)",VLOOKUP(TRIM(B287),ALL!$B$1:$V$9991,3,FALSE))</f>
        <v>WR</v>
      </c>
      <c r="B287" s="65" t="s">
        <v>4864</v>
      </c>
      <c r="C287" s="5" t="s">
        <v>5978</v>
      </c>
      <c r="D287" s="111">
        <f>VLOOKUP(TRIM(B287),BirthdateDraft!$A$1:$M$8977,2,FALSE)</f>
        <v>34010</v>
      </c>
      <c r="E287" s="112" t="str">
        <f>VLOOKUP(TRIM(B287),BirthdateDraft!$A$1:$M$9842,3,FALSE)</f>
        <v>16/2</v>
      </c>
      <c r="F287" s="115" t="s">
        <v>10488</v>
      </c>
      <c r="G287" s="10" t="str">
        <f>IF(ISERROR(VLOOKUP(TRIM(B287),ALL!$B$1:$V$9998,2,FALSE)),"",IF(ISERROR(VLOOKUP(TRIM(B287),ALL!$B$1:$V$9998,2,FALSE))," ",VLOOKUP(TRIM(B287),ALL!$B$1:$V$9998,2,FALSE)))</f>
        <v>TBN</v>
      </c>
      <c r="H287" s="114" t="str">
        <f>IF(ISBLANK(VLOOKUP(TRIM(B287),ALL!$B$1:$W$9995,11,FALSE)),"",IF(ISERROR(VLOOKUP(TRIM(B287),ALL!$B$1:$W$9995,11,FALSE))," ",VLOOKUP(TRIM(B287),ALL!$B$1:$W$9995,11,FALSE)))</f>
        <v>E</v>
      </c>
      <c r="I287" s="114" t="str">
        <f>VLOOKUP(TRIM(B287),Rankings!$A$1:$M$9887,9,FALSE)</f>
        <v xml:space="preserve"> 4-4-3</v>
      </c>
      <c r="J287" s="10"/>
      <c r="K287" s="10"/>
      <c r="L287" s="10"/>
      <c r="M287" s="10"/>
      <c r="N287" s="10"/>
      <c r="O287"/>
      <c r="P287"/>
      <c r="Q287"/>
      <c r="R287"/>
      <c r="S287"/>
      <c r="T287"/>
      <c r="AB287"/>
      <c r="AC287"/>
    </row>
    <row r="288" spans="1:257">
      <c r="A288" s="10" t="str">
        <f>IF(ISERROR(VLOOKUP(TRIM(B288),ALL!$B$1:$V$9991,3,FALSE)),"(unc)",VLOOKUP(TRIM(B288),ALL!$B$1:$V$9991,3,FALSE))</f>
        <v>WR</v>
      </c>
      <c r="B288" s="65" t="s">
        <v>6719</v>
      </c>
      <c r="C288" s="5" t="s">
        <v>5978</v>
      </c>
      <c r="D288" s="111">
        <f>VLOOKUP(TRIM(B288),BirthdateDraft!$A$1:$M$8977,2,FALSE)</f>
        <v>36032</v>
      </c>
      <c r="E288" s="112" t="str">
        <f>VLOOKUP(TRIM(B288),BirthdateDraft!$A$1:$M$9842,3,FALSE)</f>
        <v>20/5</v>
      </c>
      <c r="F288" s="115" t="s">
        <v>10488</v>
      </c>
      <c r="G288" s="10" t="str">
        <f>IF(ISERROR(VLOOKUP(TRIM(B288),ALL!$B$1:$V$9998,2,FALSE)),"",IF(ISERROR(VLOOKUP(TRIM(B288),ALL!$B$1:$V$9998,2,FALSE))," ",VLOOKUP(TRIM(B288),ALL!$B$1:$V$9998,2,FALSE)))</f>
        <v>LAN</v>
      </c>
      <c r="H288" s="114" t="str">
        <f>IF(ISBLANK(VLOOKUP(TRIM(B288),ALL!$B$1:$W$9995,11,FALSE)),"",IF(ISERROR(VLOOKUP(TRIM(B288),ALL!$B$1:$W$9995,11,FALSE))," ",VLOOKUP(TRIM(B288),ALL!$B$1:$W$9995,11,FALSE)))</f>
        <v>B</v>
      </c>
      <c r="I288" s="114" t="str">
        <f>VLOOKUP(TRIM(B288),Rankings!$A$1:$M$9887,9,FALSE)</f>
        <v xml:space="preserve"> 4-3-3</v>
      </c>
      <c r="J288" s="10"/>
      <c r="K288" s="10"/>
      <c r="L288" s="10"/>
      <c r="M288" s="10"/>
      <c r="N288" s="10"/>
      <c r="O288"/>
      <c r="P288"/>
      <c r="Q288"/>
      <c r="R288"/>
      <c r="S288"/>
      <c r="T288"/>
      <c r="AB288"/>
      <c r="AC288"/>
    </row>
    <row r="289" spans="1:29">
      <c r="A289" s="10" t="str">
        <f>IF(ISERROR(VLOOKUP(TRIM(B289),ALL!$B$1:$V$9991,3,FALSE)),"(unc)",VLOOKUP(TRIM(B289),ALL!$B$1:$V$9991,3,FALSE))</f>
        <v>TE BB</v>
      </c>
      <c r="B289" s="37" t="s">
        <v>7321</v>
      </c>
      <c r="C289" s="5" t="s">
        <v>5978</v>
      </c>
      <c r="D289" s="111">
        <f>VLOOKUP(TRIM(B289),BirthdateDraft!$A$1:$M$8977,2,FALSE)</f>
        <v>35704</v>
      </c>
      <c r="E289" s="112" t="str">
        <f>VLOOKUP(TRIM(B289),BirthdateDraft!$A$1:$M$9842,3,FALSE)</f>
        <v>21/5</v>
      </c>
      <c r="F289" s="115"/>
      <c r="G289" s="10" t="str">
        <f>IF(ISERROR(VLOOKUP(TRIM(B289),ALL!$B$1:$V$9998,2,FALSE)),"",IF(ISERROR(VLOOKUP(TRIM(B289),ALL!$B$1:$V$9998,2,FALSE))," ",VLOOKUP(TRIM(B289),ALL!$B$1:$V$9998,2,FALSE)))</f>
        <v>JXA</v>
      </c>
      <c r="H289" s="114" t="str">
        <f>IF(ISBLANK(VLOOKUP(TRIM(B289),ALL!$B$1:$W$9995,11,FALSE)),"",IF(ISERROR(VLOOKUP(TRIM(B289),ALL!$B$1:$W$9995,11,FALSE))," ",VLOOKUP(TRIM(B289),ALL!$B$1:$W$9995,11,FALSE)))</f>
        <v>E</v>
      </c>
      <c r="I289" s="114" t="str">
        <f>VLOOKUP(TRIM(B289),Rankings!$A$1:$M$9887,9,FALSE)</f>
        <v xml:space="preserve"> 3-3-2</v>
      </c>
      <c r="J289" s="10" t="str">
        <f>IF(ISBLANK(VLOOKUP(TRIM(B289),ALL!$B$1:$W$9995,6,FALSE)),"",IF(ISERROR(VLOOKUP(TRIM(B289),ALL!$B$1:$W$9995,6,FALSE))," ", VLOOKUP(TRIM(B289),ALL!$B$1:$W$9995,6,FALSE)))</f>
        <v/>
      </c>
      <c r="K289" s="10" t="str">
        <f>IF(ISBLANK(VLOOKUP(TRIM(B289),ALL!$B$1:$W$9995,7,FALSE)),"",IF(ISERROR(VLOOKUP(TRIM(B289),ALL!$B$1:$W$9995,7,FALSE))," ",VLOOKUP(TRIM(B289),ALL!$B$1:$W$9995,7,FALSE)))</f>
        <v/>
      </c>
      <c r="L289" s="10">
        <f>IF(ISBLANK(VLOOKUP(TRIM(B289),ALL!$B$1:$W$9995,8,FALSE)),"",IF(ISERROR(VLOOKUP(TRIM(B289),ALL!$B$1:$W$9995,8,FALSE))," ",VLOOKUP(TRIM(B289),ALL!$B$1:$W$9995,8,FALSE)))</f>
        <v>4</v>
      </c>
      <c r="M289" s="10" t="str">
        <f>IF(ISBLANK(VLOOKUP(TRIM(B289),ALL!$B$1:$W$9995,9,FALSE)),"",IF(ISERROR(VLOOKUP(TRIM(B289),ALL!$B$1:$W$9995,9,FALSE))," ",VLOOKUP(TRIM(B289),ALL!$B$1:$W$9995,9,FALSE)))</f>
        <v/>
      </c>
      <c r="N289" s="10">
        <f>IF(ISBLANK(VLOOKUP(TRIM(B289),ALL!$B$1:$W$9995,10,FALSE)),"",IF(ISERROR(VLOOKUP(TRIM(B289),ALL!$B$1:$W$9995,10,FALSE))," ",VLOOKUP(TRIM(B289),ALL!$B$1:$W$9995,10,FALSE)))</f>
        <v>0</v>
      </c>
      <c r="O289"/>
      <c r="P289"/>
      <c r="Q289"/>
      <c r="R289"/>
      <c r="S289"/>
      <c r="T289"/>
      <c r="AB289"/>
      <c r="AC289"/>
    </row>
    <row r="291" spans="1:29">
      <c r="A291" s="10" t="str">
        <f>IF(ISERROR(VLOOKUP(TRIM(B291),ALL!$B$1:$V$9991,3,FALSE)),"(unc)",VLOOKUP(TRIM(B291),ALL!$B$1:$V$9991,3,FALSE))</f>
        <v>ROT @ TE</v>
      </c>
      <c r="B291" s="37" t="s">
        <v>468</v>
      </c>
      <c r="C291" s="5" t="s">
        <v>5978</v>
      </c>
      <c r="D291" s="111">
        <f>VLOOKUP(TRIM(B291),BirthdateDraft!$A$1:$M$8977,2,FALSE)</f>
        <v>32667</v>
      </c>
      <c r="E291" s="112" t="str">
        <f>VLOOKUP(TRIM(B291),BirthdateDraft!$A$1:$M$9842,3,FALSE)</f>
        <v>12/7</v>
      </c>
      <c r="F291" s="115"/>
      <c r="G291" s="10" t="str">
        <f>IF(ISERROR(VLOOKUP(TRIM(B291),ALL!$B$1:$V$9998,2,FALSE)),"",IF(ISERROR(VLOOKUP(TRIM(B291),ALL!$B$1:$V$9998,2,FALSE))," ",VLOOKUP(TRIM(B291),ALL!$B$1:$V$9998,2,FALSE)))</f>
        <v>ARN</v>
      </c>
      <c r="H291" s="114" t="str">
        <f>IF(ISBLANK(VLOOKUP(TRIM(B291),ALL!$B$1:$W$9995,11,FALSE)),"",IF(ISERROR(VLOOKUP(TRIM(B291),ALL!$B$1:$W$9995,11,FALSE))," ",VLOOKUP(TRIM(B291),ALL!$B$1:$W$9995,11,FALSE)))</f>
        <v>E</v>
      </c>
      <c r="I291" s="114" t="str">
        <f>IF(ISBLANK(VLOOKUP(TRIM(B291),ALL!$B$1:$W$9995,5,FALSE)),"",IF(ISERROR(VLOOKUP(TRIM(B291),ALL!$B$1:$W$9995,5,FALSE))," ",VLOOKUP(TRIM(B291),ALL!$B$1:$W$9995,5,FALSE)))</f>
        <v/>
      </c>
      <c r="J291" s="10" t="str">
        <f>IF(ISBLANK(VLOOKUP(TRIM(B291),ALL!$B$1:$W$9995,6,FALSE)),"",IF(ISERROR(VLOOKUP(TRIM(B291),ALL!$B$1:$W$9995,6,FALSE))," ", VLOOKUP(TRIM(B291),ALL!$B$1:$W$9995,6,FALSE)))</f>
        <v/>
      </c>
      <c r="K291" s="10" t="str">
        <f>IF(ISBLANK(VLOOKUP(TRIM(B291),ALL!$B$1:$W$9995,7,FALSE)),"",IF(ISERROR(VLOOKUP(TRIM(B291),ALL!$B$1:$W$9995,7,FALSE))," ",VLOOKUP(TRIM(B291),ALL!$B$1:$W$9995,7,FALSE)))</f>
        <v/>
      </c>
      <c r="L291" s="10">
        <f>IF(ISBLANK(VLOOKUP(TRIM(B291),ALL!$B$1:$W$9995,8,FALSE)),"",IF(ISERROR(VLOOKUP(TRIM(B291),ALL!$B$1:$W$9995,8,FALSE))," ",VLOOKUP(TRIM(B291),ALL!$B$1:$W$9995,8,FALSE)))</f>
        <v>0</v>
      </c>
      <c r="M291" s="10" t="str">
        <f>IF(ISBLANK(VLOOKUP(TRIM(B291),ALL!$B$1:$W$9995,9,FALSE)),"",IF(ISERROR(VLOOKUP(TRIM(B291),ALL!$B$1:$W$9995,9,FALSE))," ",VLOOKUP(TRIM(B291),ALL!$B$1:$W$9995,9,FALSE)))</f>
        <v/>
      </c>
      <c r="N291" s="10">
        <f>IF(ISBLANK(VLOOKUP(TRIM(B291),ALL!$B$1:$W$9995,10,FALSE)),"",IF(ISERROR(VLOOKUP(TRIM(B291),ALL!$B$1:$W$9995,10,FALSE))," ",VLOOKUP(TRIM(B291),ALL!$B$1:$W$9995,10,FALSE)))</f>
        <v>7</v>
      </c>
      <c r="O291"/>
      <c r="P291"/>
      <c r="Q291"/>
      <c r="R291"/>
      <c r="S291"/>
      <c r="T291"/>
      <c r="AB291"/>
      <c r="AC291"/>
    </row>
    <row r="292" spans="1:29">
      <c r="A292" s="10" t="str">
        <f>IF(ISERROR(VLOOKUP(TRIM(B292),ALL!$B$1:$V$9991,3,FALSE)),"(unc)",VLOOKUP(TRIM(B292),ALL!$B$1:$V$9991,3,FALSE))</f>
        <v>RG @</v>
      </c>
      <c r="B292" s="37" t="s">
        <v>6764</v>
      </c>
      <c r="C292" s="5" t="s">
        <v>5978</v>
      </c>
      <c r="D292" s="111">
        <f>VLOOKUP(TRIM(B292),BirthdateDraft!$A$1:$M$8977,2,FALSE)</f>
        <v>35302</v>
      </c>
      <c r="E292" s="112" t="str">
        <f>VLOOKUP(TRIM(B292),BirthdateDraft!$A$1:$M$9842,3,FALSE)</f>
        <v>20/2</v>
      </c>
      <c r="F292" s="115"/>
      <c r="G292" s="10" t="str">
        <f>IF(ISERROR(VLOOKUP(TRIM(B292),ALL!$B$1:$V$9998,2,FALSE)),"",IF(ISERROR(VLOOKUP(TRIM(B292),ALL!$B$1:$V$9998,2,FALSE))," ",VLOOKUP(TRIM(B292),ALL!$B$1:$V$9998,2,FALSE)))</f>
        <v>CAN</v>
      </c>
      <c r="H292" s="114" t="str">
        <f>IF(ISBLANK(VLOOKUP(TRIM(B292),ALL!$B$1:$W$9995,11,FALSE)),"",IF(ISERROR(VLOOKUP(TRIM(B292),ALL!$B$1:$W$9995,11,FALSE))," ",VLOOKUP(TRIM(B292),ALL!$B$1:$W$9995,11,FALSE)))</f>
        <v/>
      </c>
      <c r="I292" s="114" t="str">
        <f>IF(ISBLANK(VLOOKUP(TRIM(B292),ALL!$B$1:$W$9995,5,FALSE)),"",IF(ISERROR(VLOOKUP(TRIM(B292),ALL!$B$1:$W$9995,5,FALSE))," ",VLOOKUP(TRIM(B292),ALL!$B$1:$W$9995,5,FALSE)))</f>
        <v/>
      </c>
      <c r="J292" s="10" t="str">
        <f>IF(ISBLANK(VLOOKUP(TRIM(B292),ALL!$B$1:$W$9995,6,FALSE)),"",IF(ISERROR(VLOOKUP(TRIM(B292),ALL!$B$1:$W$9995,6,FALSE))," ", VLOOKUP(TRIM(B292),ALL!$B$1:$W$9995,6,FALSE)))</f>
        <v/>
      </c>
      <c r="K292" s="10" t="str">
        <f>IF(ISBLANK(VLOOKUP(TRIM(B292),ALL!$B$1:$W$9995,7,FALSE)),"",IF(ISERROR(VLOOKUP(TRIM(B292),ALL!$B$1:$W$9995,7,FALSE))," ",VLOOKUP(TRIM(B292),ALL!$B$1:$W$9995,7,FALSE)))</f>
        <v/>
      </c>
      <c r="L292" s="10">
        <f>IF(ISBLANK(VLOOKUP(TRIM(B292),ALL!$B$1:$W$9995,8,FALSE)),"",IF(ISERROR(VLOOKUP(TRIM(B292),ALL!$B$1:$W$9995,8,FALSE))," ",VLOOKUP(TRIM(B292),ALL!$B$1:$W$9995,8,FALSE)))</f>
        <v>5</v>
      </c>
      <c r="M292" s="10" t="str">
        <f>IF(ISBLANK(VLOOKUP(TRIM(B292),ALL!$B$1:$W$9995,9,FALSE)),"",IF(ISERROR(VLOOKUP(TRIM(B292),ALL!$B$1:$W$9995,9,FALSE))," ",VLOOKUP(TRIM(B292),ALL!$B$1:$W$9995,9,FALSE)))</f>
        <v/>
      </c>
      <c r="N292" s="10">
        <f>IF(ISBLANK(VLOOKUP(TRIM(B292),ALL!$B$1:$W$9995,10,FALSE)),"",IF(ISERROR(VLOOKUP(TRIM(B292),ALL!$B$1:$W$9995,10,FALSE))," ",VLOOKUP(TRIM(B292),ALL!$B$1:$W$9995,10,FALSE)))</f>
        <v>5</v>
      </c>
      <c r="O292"/>
      <c r="P292"/>
      <c r="Q292"/>
      <c r="R292"/>
      <c r="S292"/>
      <c r="T292"/>
      <c r="AB292"/>
      <c r="AC292"/>
    </row>
    <row r="293" spans="1:29">
      <c r="A293" s="10" t="str">
        <f>IF(ISERROR(VLOOKUP(TRIM(B293),ALL!$B$1:$V$9991,3,FALSE)),"(unc)",VLOOKUP(TRIM(B293),ALL!$B$1:$V$9991,3,FALSE))</f>
        <v>LOT @ TE</v>
      </c>
      <c r="B293" s="119" t="s">
        <v>4347</v>
      </c>
      <c r="C293" s="5" t="s">
        <v>5978</v>
      </c>
      <c r="D293" s="111">
        <f>VLOOKUP(TRIM(B293),BirthdateDraft!$A$1:$M$8977,2,FALSE)</f>
        <v>33777</v>
      </c>
      <c r="E293" s="112" t="str">
        <f>VLOOKUP(TRIM(B293),BirthdateDraft!$A$1:$M$9842,3,FALSE)</f>
        <v>14/FA</v>
      </c>
      <c r="F293" s="115" t="s">
        <v>9955</v>
      </c>
      <c r="G293" s="10" t="str">
        <f>IF(ISERROR(VLOOKUP(TRIM(B293),ALL!$B$1:$V$9998,2,FALSE)),"",IF(ISERROR(VLOOKUP(TRIM(B293),ALL!$B$1:$V$9998,2,FALSE))," ",VLOOKUP(TRIM(B293),ALL!$B$1:$V$9998,2,FALSE)))</f>
        <v>WAN</v>
      </c>
      <c r="H293" s="114" t="str">
        <f>IF(ISBLANK(VLOOKUP(TRIM(B293),ALL!$B$1:$W$9995,11,FALSE)),"",IF(ISERROR(VLOOKUP(TRIM(B293),ALL!$B$1:$W$9995,11,FALSE))," ",VLOOKUP(TRIM(B293),ALL!$B$1:$W$9995,11,FALSE)))</f>
        <v>E</v>
      </c>
      <c r="I293" s="114" t="str">
        <f>IF(ISBLANK(VLOOKUP(TRIM(B293),ALL!$B$1:$W$9995,5,FALSE)),"",IF(ISERROR(VLOOKUP(TRIM(B293),ALL!$B$1:$W$9995,5,FALSE))," ",VLOOKUP(TRIM(B293),ALL!$B$1:$W$9995,5,FALSE)))</f>
        <v/>
      </c>
      <c r="J293" s="10" t="str">
        <f>IF(ISBLANK(VLOOKUP(TRIM(B293),ALL!$B$1:$W$9995,6,FALSE)),"",IF(ISERROR(VLOOKUP(TRIM(B293),ALL!$B$1:$W$9995,6,FALSE))," ", VLOOKUP(TRIM(B293),ALL!$B$1:$W$9995,6,FALSE)))</f>
        <v/>
      </c>
      <c r="K293" s="10" t="str">
        <f>IF(ISBLANK(VLOOKUP(TRIM(B293),ALL!$B$1:$W$9995,7,FALSE)),"",IF(ISERROR(VLOOKUP(TRIM(B293),ALL!$B$1:$W$9995,7,FALSE))," ",VLOOKUP(TRIM(B293),ALL!$B$1:$W$9995,7,FALSE)))</f>
        <v/>
      </c>
      <c r="L293" s="10">
        <f>IF(ISBLANK(VLOOKUP(TRIM(B293),ALL!$B$1:$W$9995,8,FALSE)),"",IF(ISERROR(VLOOKUP(TRIM(B293),ALL!$B$1:$W$9995,8,FALSE))," ",VLOOKUP(TRIM(B293),ALL!$B$1:$W$9995,8,FALSE)))</f>
        <v>4</v>
      </c>
      <c r="M293" s="10">
        <f>IF(ISBLANK(VLOOKUP(TRIM(B293),ALL!$B$1:$W$9995,9,FALSE)),"",IF(ISERROR(VLOOKUP(TRIM(B293),ALL!$B$1:$W$9995,9,FALSE))," ",VLOOKUP(TRIM(B293),ALL!$B$1:$W$9995,9,FALSE)))</f>
        <v>4</v>
      </c>
      <c r="N293" s="10">
        <f>IF(ISBLANK(VLOOKUP(TRIM(B293),ALL!$B$1:$W$9995,10,FALSE)),"",IF(ISERROR(VLOOKUP(TRIM(B293),ALL!$B$1:$W$9995,10,FALSE))," ",VLOOKUP(TRIM(B293),ALL!$B$1:$W$9995,10,FALSE)))</f>
        <v>4</v>
      </c>
      <c r="O293"/>
      <c r="P293"/>
      <c r="Q293"/>
      <c r="R293"/>
      <c r="S293"/>
      <c r="T293"/>
      <c r="AB293"/>
      <c r="AC293"/>
    </row>
    <row r="294" spans="1:29">
      <c r="A294" s="10" t="str">
        <f>IF(ISERROR(VLOOKUP(TRIM(B294),ALL!$B$1:$V$9991,3,FALSE)),"(unc)",VLOOKUP(TRIM(B294),ALL!$B$1:$V$9991,3,FALSE))</f>
        <v>ROT @</v>
      </c>
      <c r="B294" s="427" t="s">
        <v>8987</v>
      </c>
      <c r="C294" s="5" t="s">
        <v>5978</v>
      </c>
      <c r="D294" s="111">
        <f>VLOOKUP(TRIM(B294),BirthdateDraft!$A$1:$M$8977,2,FALSE)</f>
        <v>37410</v>
      </c>
      <c r="E294" s="112" t="str">
        <f>VLOOKUP(TRIM(B294),BirthdateDraft!$A$1:$M$9842,3,FALSE)</f>
        <v>24/2(62)</v>
      </c>
      <c r="F294" s="115" t="s">
        <v>9912</v>
      </c>
      <c r="G294" s="10" t="str">
        <f>IF(ISERROR(VLOOKUP(TRIM(B294),ALL!$B$1:$V$9998,2,FALSE)),"",IF(ISERROR(VLOOKUP(TRIM(B294),ALL!$B$1:$V$9998,2,FALSE))," ",VLOOKUP(TRIM(B294),ALL!$B$1:$V$9998,2,FALSE)))</f>
        <v>BAA</v>
      </c>
      <c r="H294" s="114" t="str">
        <f>IF(ISBLANK(VLOOKUP(TRIM(B294),ALL!$B$1:$W$9995,11,FALSE)),"",IF(ISERROR(VLOOKUP(TRIM(B294),ALL!$B$1:$W$9995,11,FALSE))," ",VLOOKUP(TRIM(B294),ALL!$B$1:$W$9995,11,FALSE)))</f>
        <v/>
      </c>
      <c r="I294" s="114" t="str">
        <f>IF(ISBLANK(VLOOKUP(TRIM(B294),ALL!$B$1:$W$9995,5,FALSE)),"",IF(ISERROR(VLOOKUP(TRIM(B294),ALL!$B$1:$W$9995,5,FALSE))," ",VLOOKUP(TRIM(B294),ALL!$B$1:$W$9995,5,FALSE)))</f>
        <v/>
      </c>
      <c r="J294" s="10" t="str">
        <f>IF(ISBLANK(VLOOKUP(TRIM(B294),ALL!$B$1:$W$9995,6,FALSE)),"",IF(ISERROR(VLOOKUP(TRIM(B294),ALL!$B$1:$W$9995,6,FALSE))," ", VLOOKUP(TRIM(B294),ALL!$B$1:$W$9995,6,FALSE)))</f>
        <v/>
      </c>
      <c r="K294" s="10" t="str">
        <f>IF(ISBLANK(VLOOKUP(TRIM(B294),ALL!$B$1:$W$9995,7,FALSE)),"",IF(ISERROR(VLOOKUP(TRIM(B294),ALL!$B$1:$W$9995,7,FALSE))," ",VLOOKUP(TRIM(B294),ALL!$B$1:$W$9995,7,FALSE)))</f>
        <v/>
      </c>
      <c r="L294" s="10">
        <f>IF(ISBLANK(VLOOKUP(TRIM(B294),ALL!$B$1:$W$9995,8,FALSE)),"",IF(ISERROR(VLOOKUP(TRIM(B294),ALL!$B$1:$W$9995,8,FALSE))," ",VLOOKUP(TRIM(B294),ALL!$B$1:$W$9995,8,FALSE)))</f>
        <v>4</v>
      </c>
      <c r="M294" s="10" t="str">
        <f>IF(ISBLANK(VLOOKUP(TRIM(B294),ALL!$B$1:$W$9995,9,FALSE)),"",IF(ISERROR(VLOOKUP(TRIM(B294),ALL!$B$1:$W$9995,9,FALSE))," ",VLOOKUP(TRIM(B294),ALL!$B$1:$W$9995,9,FALSE)))</f>
        <v/>
      </c>
      <c r="N294" s="10">
        <f>IF(ISBLANK(VLOOKUP(TRIM(B294),ALL!$B$1:$W$9995,10,FALSE)),"",IF(ISERROR(VLOOKUP(TRIM(B294),ALL!$B$1:$W$9995,10,FALSE))," ",VLOOKUP(TRIM(B294),ALL!$B$1:$W$9995,10,FALSE)))</f>
        <v>5</v>
      </c>
      <c r="O294"/>
      <c r="P294"/>
      <c r="Q294"/>
      <c r="R294"/>
      <c r="S294"/>
      <c r="T294"/>
      <c r="AB294"/>
      <c r="AC294"/>
    </row>
    <row r="295" spans="1:29">
      <c r="A295" s="10" t="str">
        <f>IF(ISERROR(VLOOKUP(TRIM(B295),ALL!$B$1:$V$9991,3,FALSE)),"(unc)",VLOOKUP(TRIM(B295),ALL!$B$1:$V$9991,3,FALSE))</f>
        <v>ROT @</v>
      </c>
      <c r="B295" s="432" t="s">
        <v>9002</v>
      </c>
      <c r="C295" s="5" t="s">
        <v>5978</v>
      </c>
      <c r="D295" s="111">
        <f>VLOOKUP(TRIM(B295),BirthdateDraft!$A$1:$M$8977,2,FALSE)</f>
        <v>37543</v>
      </c>
      <c r="E295" s="112" t="str">
        <f>VLOOKUP(TRIM(B295),BirthdateDraft!$A$1:$M$9842,3,FALSE)</f>
        <v>24/1(18)</v>
      </c>
      <c r="F295" s="115" t="s">
        <v>9972</v>
      </c>
      <c r="G295" s="10" t="str">
        <f>IF(ISERROR(VLOOKUP(TRIM(B295),ALL!$B$1:$V$9998,2,FALSE)),"",IF(ISERROR(VLOOKUP(TRIM(B295),ALL!$B$1:$V$9998,2,FALSE))," ",VLOOKUP(TRIM(B295),ALL!$B$1:$V$9998,2,FALSE)))</f>
        <v>CNA</v>
      </c>
      <c r="H295" s="114" t="str">
        <f>IF(ISBLANK(VLOOKUP(TRIM(B295),ALL!$B$1:$W$9995,11,FALSE)),"",IF(ISERROR(VLOOKUP(TRIM(B295),ALL!$B$1:$W$9995,11,FALSE))," ",VLOOKUP(TRIM(B295),ALL!$B$1:$W$9995,11,FALSE)))</f>
        <v/>
      </c>
      <c r="I295" s="114" t="str">
        <f>IF(ISBLANK(VLOOKUP(TRIM(B295),ALL!$B$1:$W$9995,5,FALSE)),"",IF(ISERROR(VLOOKUP(TRIM(B295),ALL!$B$1:$W$9995,5,FALSE))," ",VLOOKUP(TRIM(B295),ALL!$B$1:$W$9995,5,FALSE)))</f>
        <v/>
      </c>
      <c r="J295" s="10" t="str">
        <f>IF(ISBLANK(VLOOKUP(TRIM(B295),ALL!$B$1:$W$9995,6,FALSE)),"",IF(ISERROR(VLOOKUP(TRIM(B295),ALL!$B$1:$W$9995,6,FALSE))," ", VLOOKUP(TRIM(B295),ALL!$B$1:$W$9995,6,FALSE)))</f>
        <v/>
      </c>
      <c r="K295" s="10" t="str">
        <f>IF(ISBLANK(VLOOKUP(TRIM(B295),ALL!$B$1:$W$9995,7,FALSE)),"",IF(ISERROR(VLOOKUP(TRIM(B295),ALL!$B$1:$W$9995,7,FALSE))," ",VLOOKUP(TRIM(B295),ALL!$B$1:$W$9995,7,FALSE)))</f>
        <v/>
      </c>
      <c r="L295" s="10">
        <f>IF(ISBLANK(VLOOKUP(TRIM(B295),ALL!$B$1:$W$9995,8,FALSE)),"",IF(ISERROR(VLOOKUP(TRIM(B295),ALL!$B$1:$W$9995,8,FALSE))," ",VLOOKUP(TRIM(B295),ALL!$B$1:$W$9995,8,FALSE)))</f>
        <v>0</v>
      </c>
      <c r="M295" s="10" t="str">
        <f>IF(ISBLANK(VLOOKUP(TRIM(B295),ALL!$B$1:$W$9995,9,FALSE)),"",IF(ISERROR(VLOOKUP(TRIM(B295),ALL!$B$1:$W$9995,9,FALSE))," ",VLOOKUP(TRIM(B295),ALL!$B$1:$W$9995,9,FALSE)))</f>
        <v/>
      </c>
      <c r="N295" s="10">
        <f>IF(ISBLANK(VLOOKUP(TRIM(B295),ALL!$B$1:$W$9995,10,FALSE)),"",IF(ISERROR(VLOOKUP(TRIM(B295),ALL!$B$1:$W$9995,10,FALSE))," ",VLOOKUP(TRIM(B295),ALL!$B$1:$W$9995,10,FALSE)))</f>
        <v>4</v>
      </c>
      <c r="O295"/>
      <c r="P295"/>
      <c r="Q295"/>
      <c r="R295"/>
      <c r="S295"/>
      <c r="T295"/>
      <c r="AB295"/>
      <c r="AC295"/>
    </row>
    <row r="296" spans="1:29">
      <c r="A296" s="10" t="str">
        <f>IF(ISERROR(VLOOKUP(TRIM(B296),ALL!$B$1:$V$9991,3,FALSE)),"(unc)",VLOOKUP(TRIM(B296),ALL!$B$1:$V$9991,3,FALSE))</f>
        <v>OC @ OG @</v>
      </c>
      <c r="B296" s="37" t="s">
        <v>5161</v>
      </c>
      <c r="C296" s="5" t="s">
        <v>5978</v>
      </c>
      <c r="D296" s="111">
        <f>VLOOKUP(TRIM(B296),BirthdateDraft!$A$1:$M$8977,2,FALSE)</f>
        <v>34916</v>
      </c>
      <c r="E296" s="112" t="str">
        <f>VLOOKUP(TRIM(B296),BirthdateDraft!$A$1:$M$9842,3,FALSE)</f>
        <v>17/2</v>
      </c>
      <c r="F296" s="115"/>
      <c r="G296" s="10" t="str">
        <f>IF(ISERROR(VLOOKUP(TRIM(B296),ALL!$B$1:$V$9998,2,FALSE)),"",IF(ISERROR(VLOOKUP(TRIM(B296),ALL!$B$1:$V$9998,2,FALSE))," ",VLOOKUP(TRIM(B296),ALL!$B$1:$V$9998,2,FALSE)))</f>
        <v>CLA</v>
      </c>
      <c r="H296" s="114" t="str">
        <f>IF(ISBLANK(VLOOKUP(TRIM(B296),ALL!$B$1:$W$9995,11,FALSE)),"",IF(ISERROR(VLOOKUP(TRIM(B296),ALL!$B$1:$W$9995,11,FALSE))," ",VLOOKUP(TRIM(B296),ALL!$B$1:$W$9995,11,FALSE)))</f>
        <v/>
      </c>
      <c r="I296" s="114" t="str">
        <f>IF(ISBLANK(VLOOKUP(TRIM(B296),ALL!$B$1:$W$9995,5,FALSE)),"",IF(ISERROR(VLOOKUP(TRIM(B296),ALL!$B$1:$W$9995,5,FALSE))," ",VLOOKUP(TRIM(B296),ALL!$B$1:$W$9995,5,FALSE)))</f>
        <v/>
      </c>
      <c r="J296" s="10" t="str">
        <f>IF(ISBLANK(VLOOKUP(TRIM(B296),ALL!$B$1:$W$9995,6,FALSE)),"",IF(ISERROR(VLOOKUP(TRIM(B296),ALL!$B$1:$W$9995,6,FALSE))," ", VLOOKUP(TRIM(B296),ALL!$B$1:$W$9995,6,FALSE)))</f>
        <v/>
      </c>
      <c r="K296" s="10" t="str">
        <f>IF(ISBLANK(VLOOKUP(TRIM(B296),ALL!$B$1:$W$9995,7,FALSE)),"",IF(ISERROR(VLOOKUP(TRIM(B296),ALL!$B$1:$W$9995,7,FALSE))," ",VLOOKUP(TRIM(B296),ALL!$B$1:$W$9995,7,FALSE)))</f>
        <v/>
      </c>
      <c r="L296" s="10">
        <f>IF(ISBLANK(VLOOKUP(TRIM(B296),ALL!$B$1:$W$9995,8,FALSE)),"",IF(ISERROR(VLOOKUP(TRIM(B296),ALL!$B$1:$W$9995,8,FALSE))," ",VLOOKUP(TRIM(B296),ALL!$B$1:$W$9995,8,FALSE)))</f>
        <v>4</v>
      </c>
      <c r="M296" s="10">
        <f>IF(ISBLANK(VLOOKUP(TRIM(B296),ALL!$B$1:$W$9995,9,FALSE)),"",IF(ISERROR(VLOOKUP(TRIM(B296),ALL!$B$1:$W$9995,9,FALSE))," ",VLOOKUP(TRIM(B296),ALL!$B$1:$W$9995,9,FALSE)))</f>
        <v>0</v>
      </c>
      <c r="N296" s="10">
        <f>IF(ISBLANK(VLOOKUP(TRIM(B296),ALL!$B$1:$W$9995,10,FALSE)),"",IF(ISERROR(VLOOKUP(TRIM(B296),ALL!$B$1:$W$9995,10,FALSE))," ",VLOOKUP(TRIM(B296),ALL!$B$1:$W$9995,10,FALSE)))</f>
        <v>4</v>
      </c>
      <c r="O296"/>
      <c r="P296"/>
      <c r="Q296"/>
      <c r="R296"/>
      <c r="S296"/>
      <c r="T296"/>
      <c r="AB296"/>
      <c r="AC296"/>
    </row>
    <row r="297" spans="1:29" ht="14.25">
      <c r="A297" s="10" t="str">
        <f>IF(ISERROR(VLOOKUP(TRIM(B297),ALL!$B$1:$V$9991,3,FALSE)),"(unc)",VLOOKUP(TRIM(B297),ALL!$B$1:$V$9991,3,FALSE))</f>
        <v>OT @ OG @</v>
      </c>
      <c r="B297" s="76" t="s">
        <v>10090</v>
      </c>
      <c r="C297" s="5" t="s">
        <v>5978</v>
      </c>
      <c r="D297" s="111">
        <f>VLOOKUP(TRIM(B297),BirthdateDraft!$A$1:$M$8977,2,FALSE)</f>
        <v>37639</v>
      </c>
      <c r="E297" s="112" t="str">
        <f>VLOOKUP(TRIM(B297),BirthdateDraft!$A$1:$M$9842,3,FALSE)</f>
        <v>24/2(63)</v>
      </c>
      <c r="F297" s="115" t="s">
        <v>10089</v>
      </c>
      <c r="G297" s="10" t="str">
        <f>IF(ISERROR(VLOOKUP(TRIM(B297),ALL!$B$1:$V$9998,2,FALSE)),"",IF(ISERROR(VLOOKUP(TRIM(B297),ALL!$B$1:$V$9998,2,FALSE))," ",VLOOKUP(TRIM(B297),ALL!$B$1:$V$9998,2,FALSE)))</f>
        <v>KCA</v>
      </c>
      <c r="H297" s="114" t="str">
        <f>IF(ISBLANK(VLOOKUP(TRIM(B297),ALL!$B$1:$W$9995,11,FALSE)),"",IF(ISERROR(VLOOKUP(TRIM(B297),ALL!$B$1:$W$9995,11,FALSE))," ",VLOOKUP(TRIM(B297),ALL!$B$1:$W$9995,11,FALSE)))</f>
        <v/>
      </c>
      <c r="I297" s="114" t="str">
        <f>IF(ISBLANK(VLOOKUP(TRIM(B297),ALL!$B$1:$W$9995,5,FALSE)),"",IF(ISERROR(VLOOKUP(TRIM(B297),ALL!$B$1:$W$9995,5,FALSE))," ",VLOOKUP(TRIM(B297),ALL!$B$1:$W$9995,5,FALSE)))</f>
        <v/>
      </c>
      <c r="J297" s="10" t="str">
        <f>IF(ISBLANK(VLOOKUP(TRIM(B297),ALL!$B$1:$W$9995,6,FALSE)),"",IF(ISERROR(VLOOKUP(TRIM(B297),ALL!$B$1:$W$9995,6,FALSE))," ", VLOOKUP(TRIM(B297),ALL!$B$1:$W$9995,6,FALSE)))</f>
        <v/>
      </c>
      <c r="K297" s="10" t="str">
        <f>IF(ISBLANK(VLOOKUP(TRIM(B297),ALL!$B$1:$W$9995,7,FALSE)),"",IF(ISERROR(VLOOKUP(TRIM(B297),ALL!$B$1:$W$9995,7,FALSE))," ",VLOOKUP(TRIM(B297),ALL!$B$1:$W$9995,7,FALSE)))</f>
        <v/>
      </c>
      <c r="L297" s="10">
        <f>IF(ISBLANK(VLOOKUP(TRIM(B297),ALL!$B$1:$W$9995,8,FALSE)),"",IF(ISERROR(VLOOKUP(TRIM(B297),ALL!$B$1:$W$9995,8,FALSE))," ",VLOOKUP(TRIM(B297),ALL!$B$1:$W$9995,8,FALSE)))</f>
        <v>0</v>
      </c>
      <c r="M297" s="10">
        <f>IF(ISBLANK(VLOOKUP(TRIM(B297),ALL!$B$1:$W$9995,9,FALSE)),"",IF(ISERROR(VLOOKUP(TRIM(B297),ALL!$B$1:$W$9995,9,FALSE))," ",VLOOKUP(TRIM(B297),ALL!$B$1:$W$9995,9,FALSE)))</f>
        <v>0</v>
      </c>
      <c r="N297" s="10">
        <f>IF(ISBLANK(VLOOKUP(TRIM(B297),ALL!$B$1:$W$9995,10,FALSE)),"",IF(ISERROR(VLOOKUP(TRIM(B297),ALL!$B$1:$W$9995,10,FALSE))," ",VLOOKUP(TRIM(B297),ALL!$B$1:$W$9995,10,FALSE)))</f>
        <v>0</v>
      </c>
      <c r="O297"/>
      <c r="P297"/>
      <c r="Q297"/>
      <c r="R297"/>
      <c r="S297"/>
      <c r="T297"/>
      <c r="AB297"/>
      <c r="AC297"/>
    </row>
    <row r="298" spans="1:29">
      <c r="A298" s="10" t="str">
        <f>IF(ISERROR(VLOOKUP(TRIM(B298),ALL!$B$1:$V$9991,3,FALSE)),"(unc)",VLOOKUP(TRIM(B298),ALL!$B$1:$V$9991,3,FALSE))</f>
        <v>OC @</v>
      </c>
      <c r="B298" s="37" t="s">
        <v>7910</v>
      </c>
      <c r="C298" s="5" t="s">
        <v>5978</v>
      </c>
      <c r="D298" s="111">
        <f>VLOOKUP(TRIM(B298),BirthdateDraft!$A$1:$M$8977,2,FALSE)</f>
        <v>35642</v>
      </c>
      <c r="E298" s="112" t="str">
        <f>VLOOKUP(TRIM(B298),BirthdateDraft!$A$1:$M$9842,3,FALSE)</f>
        <v>22/FA</v>
      </c>
      <c r="F298" s="115" t="s">
        <v>6862</v>
      </c>
      <c r="G298" s="10" t="str">
        <f>IF(ISERROR(VLOOKUP(TRIM(B298),ALL!$B$1:$V$9998,2,FALSE)),"",IF(ISERROR(VLOOKUP(TRIM(B298),ALL!$B$1:$V$9998,2,FALSE))," ",VLOOKUP(TRIM(B298),ALL!$B$1:$V$9998,2,FALSE)))</f>
        <v>ATN</v>
      </c>
      <c r="H298" s="114" t="str">
        <f>IF(ISBLANK(VLOOKUP(TRIM(B298),ALL!$B$1:$W$9995,11,FALSE)),"",IF(ISERROR(VLOOKUP(TRIM(B298),ALL!$B$1:$W$9995,11,FALSE))," ",VLOOKUP(TRIM(B298),ALL!$B$1:$W$9995,11,FALSE)))</f>
        <v/>
      </c>
      <c r="I298" s="114" t="str">
        <f>IF(ISBLANK(VLOOKUP(TRIM(B298),ALL!$B$1:$W$9995,5,FALSE)),"",IF(ISERROR(VLOOKUP(TRIM(B298),ALL!$B$1:$W$9995,5,FALSE))," ",VLOOKUP(TRIM(B298),ALL!$B$1:$W$9995,5,FALSE)))</f>
        <v/>
      </c>
      <c r="J298" s="10" t="str">
        <f>IF(ISBLANK(VLOOKUP(TRIM(B298),ALL!$B$1:$W$9995,6,FALSE)),"",IF(ISERROR(VLOOKUP(TRIM(B298),ALL!$B$1:$W$9995,6,FALSE))," ", VLOOKUP(TRIM(B298),ALL!$B$1:$W$9995,6,FALSE)))</f>
        <v/>
      </c>
      <c r="K298" s="10" t="str">
        <f>IF(ISBLANK(VLOOKUP(TRIM(B298),ALL!$B$1:$W$9995,7,FALSE)),"",IF(ISERROR(VLOOKUP(TRIM(B298),ALL!$B$1:$W$9995,7,FALSE))," ",VLOOKUP(TRIM(B298),ALL!$B$1:$W$9995,7,FALSE)))</f>
        <v/>
      </c>
      <c r="L298" s="10">
        <f>IF(ISBLANK(VLOOKUP(TRIM(B298),ALL!$B$1:$W$9995,8,FALSE)),"",IF(ISERROR(VLOOKUP(TRIM(B298),ALL!$B$1:$W$9995,8,FALSE))," ",VLOOKUP(TRIM(B298),ALL!$B$1:$W$9995,8,FALSE)))</f>
        <v>4</v>
      </c>
      <c r="M298" s="10" t="str">
        <f>IF(ISBLANK(VLOOKUP(TRIM(B298),ALL!$B$1:$W$9995,9,FALSE)),"",IF(ISERROR(VLOOKUP(TRIM(B298),ALL!$B$1:$W$9995,9,FALSE))," ",VLOOKUP(TRIM(B298),ALL!$B$1:$W$9995,9,FALSE)))</f>
        <v/>
      </c>
      <c r="N298" s="10">
        <f>IF(ISBLANK(VLOOKUP(TRIM(B298),ALL!$B$1:$W$9995,10,FALSE)),"",IF(ISERROR(VLOOKUP(TRIM(B298),ALL!$B$1:$W$9995,10,FALSE))," ",VLOOKUP(TRIM(B298),ALL!$B$1:$W$9995,10,FALSE)))</f>
        <v>3</v>
      </c>
      <c r="O298"/>
      <c r="P298"/>
      <c r="Q298"/>
      <c r="R298"/>
      <c r="S298"/>
      <c r="T298"/>
      <c r="AB298"/>
      <c r="AC298"/>
    </row>
    <row r="299" spans="1:29">
      <c r="A299" s="10" t="str">
        <f>IF(ISERROR(VLOOKUP(TRIM(B299),ALL!$B$1:$V$9991,3,FALSE)),"(unc)",VLOOKUP(TRIM(B299),ALL!$B$1:$V$9991,3,FALSE))</f>
        <v>RG @</v>
      </c>
      <c r="B299" s="37" t="s">
        <v>7231</v>
      </c>
      <c r="C299" s="5" t="s">
        <v>5978</v>
      </c>
      <c r="D299" s="111">
        <f>VLOOKUP(TRIM(B299),BirthdateDraft!$A$1:$M$8977,2,FALSE)</f>
        <v>35796</v>
      </c>
      <c r="E299" s="112" t="str">
        <f>VLOOKUP(TRIM(B299),BirthdateDraft!$A$1:$M$9842,3,FALSE)</f>
        <v>21/2</v>
      </c>
      <c r="F299" s="115"/>
      <c r="G299" s="10" t="str">
        <f>IF(ISERROR(VLOOKUP(TRIM(B299),ALL!$B$1:$V$9998,2,FALSE)),"",IF(ISERROR(VLOOKUP(TRIM(B299),ALL!$B$1:$V$9998,2,FALSE))," ",VLOOKUP(TRIM(B299),ALL!$B$1:$V$9998,2,FALSE)))</f>
        <v>MIA</v>
      </c>
      <c r="H299" s="114" t="str">
        <f>IF(ISBLANK(VLOOKUP(TRIM(B299),ALL!$B$1:$W$9995,11,FALSE)),"",IF(ISERROR(VLOOKUP(TRIM(B299),ALL!$B$1:$W$9995,11,FALSE))," ",VLOOKUP(TRIM(B299),ALL!$B$1:$W$9995,11,FALSE)))</f>
        <v/>
      </c>
      <c r="I299" s="114" t="str">
        <f>IF(ISBLANK(VLOOKUP(TRIM(B299),ALL!$B$1:$W$9995,5,FALSE)),"",IF(ISERROR(VLOOKUP(TRIM(B299),ALL!$B$1:$W$9995,5,FALSE))," ",VLOOKUP(TRIM(B299),ALL!$B$1:$W$9995,5,FALSE)))</f>
        <v/>
      </c>
      <c r="J299" s="10" t="str">
        <f>IF(ISBLANK(VLOOKUP(TRIM(B299),ALL!$B$1:$W$9995,6,FALSE)),"",IF(ISERROR(VLOOKUP(TRIM(B299),ALL!$B$1:$W$9995,6,FALSE))," ", VLOOKUP(TRIM(B299),ALL!$B$1:$W$9995,6,FALSE)))</f>
        <v/>
      </c>
      <c r="K299" s="10" t="str">
        <f>IF(ISBLANK(VLOOKUP(TRIM(B299),ALL!$B$1:$W$9995,7,FALSE)),"",IF(ISERROR(VLOOKUP(TRIM(B299),ALL!$B$1:$W$9995,7,FALSE))," ",VLOOKUP(TRIM(B299),ALL!$B$1:$W$9995,7,FALSE)))</f>
        <v/>
      </c>
      <c r="L299" s="10">
        <f>IF(ISBLANK(VLOOKUP(TRIM(B299),ALL!$B$1:$W$9995,8,FALSE)),"",IF(ISERROR(VLOOKUP(TRIM(B299),ALL!$B$1:$W$9995,8,FALSE))," ",VLOOKUP(TRIM(B299),ALL!$B$1:$W$9995,8,FALSE)))</f>
        <v>0</v>
      </c>
      <c r="M299" s="10" t="str">
        <f>IF(ISBLANK(VLOOKUP(TRIM(B299),ALL!$B$1:$W$9995,9,FALSE)),"",IF(ISERROR(VLOOKUP(TRIM(B299),ALL!$B$1:$W$9995,9,FALSE))," ",VLOOKUP(TRIM(B299),ALL!$B$1:$W$9995,9,FALSE)))</f>
        <v/>
      </c>
      <c r="N299" s="10">
        <f>IF(ISBLANK(VLOOKUP(TRIM(B299),ALL!$B$1:$W$9995,10,FALSE)),"",IF(ISERROR(VLOOKUP(TRIM(B299),ALL!$B$1:$W$9995,10,FALSE))," ",VLOOKUP(TRIM(B299),ALL!$B$1:$W$9995,10,FALSE)))</f>
        <v>3</v>
      </c>
      <c r="O299"/>
      <c r="P299"/>
      <c r="Q299"/>
      <c r="R299"/>
      <c r="S299"/>
      <c r="T299"/>
      <c r="AB299"/>
      <c r="AC299"/>
    </row>
    <row r="300" spans="1:29">
      <c r="A300" s="10" t="str">
        <f>IF(ISERROR(VLOOKUP(TRIM(B300),ALL!$B$1:$V$9991,3,FALSE)),"(unc)",VLOOKUP(TRIM(B300),ALL!$B$1:$V$9991,3,FALSE))</f>
        <v>OT @ OG @</v>
      </c>
      <c r="B300" s="37" t="s">
        <v>7783</v>
      </c>
      <c r="C300" s="5" t="s">
        <v>5978</v>
      </c>
      <c r="D300" s="111">
        <f>VLOOKUP(TRIM(B300),BirthdateDraft!$A$1:$M$8977,2,FALSE)</f>
        <v>36445</v>
      </c>
      <c r="E300" s="112" t="str">
        <f>VLOOKUP(TRIM(B300),BirthdateDraft!$A$1:$M$9842,3,FALSE)</f>
        <v>22/4</v>
      </c>
      <c r="F300" s="115" t="s">
        <v>6862</v>
      </c>
      <c r="G300" s="10" t="str">
        <f>IF(ISERROR(VLOOKUP(TRIM(B300),ALL!$B$1:$V$9998,2,FALSE)),"",IF(ISERROR(VLOOKUP(TRIM(B300),ALL!$B$1:$V$9998,2,FALSE))," ",VLOOKUP(TRIM(B300),ALL!$B$1:$V$9998,2,FALSE)))</f>
        <v>NYA</v>
      </c>
      <c r="H300" s="114" t="str">
        <f>IF(ISBLANK(VLOOKUP(TRIM(B300),ALL!$B$1:$W$9995,11,FALSE)),"",IF(ISERROR(VLOOKUP(TRIM(B300),ALL!$B$1:$W$9995,11,FALSE))," ",VLOOKUP(TRIM(B300),ALL!$B$1:$W$9995,11,FALSE)))</f>
        <v/>
      </c>
      <c r="I300" s="114"/>
      <c r="J300" s="10"/>
      <c r="K300" s="10"/>
      <c r="L300" s="10">
        <f>IF(ISBLANK(VLOOKUP(TRIM(B300),ALL!$B$1:$W$9995,8,FALSE)),"",IF(ISERROR(VLOOKUP(TRIM(B300),ALL!$B$1:$W$9995,8,FALSE))," ",VLOOKUP(TRIM(B300),ALL!$B$1:$W$9995,8,FALSE)))</f>
        <v>4</v>
      </c>
      <c r="M300" s="10">
        <f>IF(ISBLANK(VLOOKUP(TRIM(B300),ALL!$B$1:$W$9995,9,FALSE)),"",IF(ISERROR(VLOOKUP(TRIM(B300),ALL!$B$1:$W$9995,9,FALSE))," ",VLOOKUP(TRIM(B300),ALL!$B$1:$W$9995,9,FALSE)))</f>
        <v>0</v>
      </c>
      <c r="N300" s="10">
        <f>IF(ISBLANK(VLOOKUP(TRIM(B300),ALL!$B$1:$W$9995,10,FALSE)),"",IF(ISERROR(VLOOKUP(TRIM(B300),ALL!$B$1:$W$9995,10,FALSE))," ",VLOOKUP(TRIM(B300),ALL!$B$1:$W$9995,10,FALSE)))</f>
        <v>2</v>
      </c>
      <c r="O300"/>
      <c r="P300"/>
      <c r="Q300"/>
      <c r="R300"/>
      <c r="S300"/>
      <c r="T300"/>
      <c r="AB300"/>
      <c r="AC300"/>
    </row>
    <row r="301" spans="1:29">
      <c r="A301" s="10" t="str">
        <f>IF(ISERROR(VLOOKUP(TRIM(B301),ALL!$B$1:$V$9991,3,FALSE)),"(unc)",VLOOKUP(TRIM(B301),ALL!$B$1:$V$9991,3,FALSE))</f>
        <v>OT @ OG @ TE</v>
      </c>
      <c r="B301" s="37" t="s">
        <v>6216</v>
      </c>
      <c r="C301" s="5" t="s">
        <v>5978</v>
      </c>
      <c r="D301" s="111">
        <f>VLOOKUP(TRIM(B301),BirthdateDraft!$A$1:$M$8977,2,FALSE)</f>
        <v>35427</v>
      </c>
      <c r="E301" s="112" t="str">
        <f>VLOOKUP(TRIM(B301),BirthdateDraft!$A$1:$M$9842,3,FALSE)</f>
        <v>19/2</v>
      </c>
      <c r="F301" s="115"/>
      <c r="G301" s="10" t="str">
        <f>IF(ISERROR(VLOOKUP(TRIM(B301),ALL!$B$1:$V$9998,2,FALSE)),"",IF(ISERROR(VLOOKUP(TRIM(B301),ALL!$B$1:$V$9998,2,FALSE))," ",VLOOKUP(TRIM(B301),ALL!$B$1:$V$9998,2,FALSE)))</f>
        <v>CNA</v>
      </c>
      <c r="H301" s="114" t="str">
        <f>IF(ISBLANK(VLOOKUP(TRIM(B301),ALL!$B$1:$W$9995,11,FALSE)),"",IF(ISERROR(VLOOKUP(TRIM(B301),ALL!$B$1:$W$9995,11,FALSE))," ",VLOOKUP(TRIM(B301),ALL!$B$1:$W$9995,11,FALSE)))</f>
        <v>E</v>
      </c>
      <c r="I301" s="114" t="str">
        <f>IF(ISBLANK(VLOOKUP(TRIM(B301),ALL!$B$1:$W$9995,5,FALSE)),"",IF(ISERROR(VLOOKUP(TRIM(B301),ALL!$B$1:$W$9995,5,FALSE))," ",VLOOKUP(TRIM(B301),ALL!$B$1:$W$9995,5,FALSE)))</f>
        <v/>
      </c>
      <c r="J301" s="10" t="str">
        <f>IF(ISBLANK(VLOOKUP(TRIM(B301),ALL!$B$1:$W$9995,6,FALSE)),"",IF(ISERROR(VLOOKUP(TRIM(B301),ALL!$B$1:$W$9995,6,FALSE))," ", VLOOKUP(TRIM(B301),ALL!$B$1:$W$9995,6,FALSE)))</f>
        <v/>
      </c>
      <c r="K301" s="10" t="str">
        <f>IF(ISBLANK(VLOOKUP(TRIM(B301),ALL!$B$1:$W$9995,7,FALSE)),"",IF(ISERROR(VLOOKUP(TRIM(B301),ALL!$B$1:$W$9995,7,FALSE))," ",VLOOKUP(TRIM(B301),ALL!$B$1:$W$9995,7,FALSE)))</f>
        <v/>
      </c>
      <c r="L301" s="10">
        <f>IF(ISBLANK(VLOOKUP(TRIM(B301),ALL!$B$1:$W$9995,8,FALSE)),"",IF(ISERROR(VLOOKUP(TRIM(B301),ALL!$B$1:$W$9995,8,FALSE))," ",VLOOKUP(TRIM(B301),ALL!$B$1:$W$9995,8,FALSE)))</f>
        <v>0</v>
      </c>
      <c r="M301" s="10" t="str">
        <f>IF(ISBLANK(VLOOKUP(TRIM(B301),ALL!$B$1:$W$9995,9,FALSE)),"",IF(ISERROR(VLOOKUP(TRIM(B301),ALL!$B$1:$W$9995,9,FALSE))," ",VLOOKUP(TRIM(B301),ALL!$B$1:$W$9995,9,FALSE)))</f>
        <v/>
      </c>
      <c r="N301" s="10">
        <f>IF(ISBLANK(VLOOKUP(TRIM(B301),ALL!$B$1:$W$9995,10,FALSE)),"",IF(ISERROR(VLOOKUP(TRIM(B301),ALL!$B$1:$W$9995,10,FALSE))," ",VLOOKUP(TRIM(B301),ALL!$B$1:$W$9995,10,FALSE)))</f>
        <v>2</v>
      </c>
      <c r="O301"/>
      <c r="P301"/>
      <c r="Q301"/>
      <c r="R301"/>
      <c r="S301"/>
      <c r="T301"/>
      <c r="AB301"/>
      <c r="AC301"/>
    </row>
    <row r="302" spans="1:29">
      <c r="A302" s="10" t="str">
        <f>IF(ISERROR(VLOOKUP(TRIM(B302),ALL!$B$1:$V$9991,3,FALSE)),"(unc)",VLOOKUP(TRIM(B302),ALL!$B$1:$V$9991,3,FALSE))</f>
        <v>G @</v>
      </c>
      <c r="B302" s="37" t="s">
        <v>7145</v>
      </c>
      <c r="C302" s="5" t="s">
        <v>5978</v>
      </c>
      <c r="D302" s="111">
        <f>VLOOKUP(TRIM(B302),BirthdateDraft!$A$1:$M$8977,2,FALSE)</f>
        <v>35521</v>
      </c>
      <c r="E302" s="112" t="str">
        <f>VLOOKUP(TRIM(B302),BirthdateDraft!$A$1:$M$9842,3,FALSE)</f>
        <v>FA</v>
      </c>
      <c r="F302" s="115" t="s">
        <v>8705</v>
      </c>
      <c r="G302" s="10" t="str">
        <f>IF(ISERROR(VLOOKUP(TRIM(B302),ALL!$B$1:$V$9998,2,FALSE)),"",IF(ISERROR(VLOOKUP(TRIM(B302),ALL!$B$1:$V$9998,2,FALSE))," ",VLOOKUP(TRIM(B302),ALL!$B$1:$V$9998,2,FALSE)))</f>
        <v>NYA</v>
      </c>
      <c r="H302" s="114" t="str">
        <f>IF(ISBLANK(VLOOKUP(TRIM(B302),ALL!$B$1:$W$9995,11,FALSE)),"",IF(ISERROR(VLOOKUP(TRIM(B302),ALL!$B$1:$W$9995,11,FALSE))," ",VLOOKUP(TRIM(B302),ALL!$B$1:$W$9995,11,FALSE)))</f>
        <v/>
      </c>
      <c r="I302" s="114" t="str">
        <f>IF(ISBLANK(VLOOKUP(TRIM(B302),ALL!$B$1:$W$9995,5,FALSE)),"",IF(ISERROR(VLOOKUP(TRIM(B302),ALL!$B$1:$W$9995,5,FALSE))," ",VLOOKUP(TRIM(B302),ALL!$B$1:$W$9995,5,FALSE)))</f>
        <v/>
      </c>
      <c r="J302" s="10" t="str">
        <f>IF(ISBLANK(VLOOKUP(TRIM(B302),ALL!$B$1:$W$9995,6,FALSE)),"",IF(ISERROR(VLOOKUP(TRIM(B302),ALL!$B$1:$W$9995,6,FALSE))," ", VLOOKUP(TRIM(B302),ALL!$B$1:$W$9995,6,FALSE)))</f>
        <v/>
      </c>
      <c r="K302" s="10" t="str">
        <f>IF(ISBLANK(VLOOKUP(TRIM(B302),ALL!$B$1:$W$9995,7,FALSE)),"",IF(ISERROR(VLOOKUP(TRIM(B302),ALL!$B$1:$W$9995,7,FALSE))," ",VLOOKUP(TRIM(B302),ALL!$B$1:$W$9995,7,FALSE)))</f>
        <v/>
      </c>
      <c r="L302" s="10">
        <f>IF(ISBLANK(VLOOKUP(TRIM(B302),ALL!$B$1:$W$9995,8,FALSE)),"",IF(ISERROR(VLOOKUP(TRIM(B302),ALL!$B$1:$W$9995,8,FALSE))," ",VLOOKUP(TRIM(B302),ALL!$B$1:$W$9995,8,FALSE)))</f>
        <v>4</v>
      </c>
      <c r="M302" s="10" t="str">
        <f>IF(ISBLANK(VLOOKUP(TRIM(B302),ALL!$B$1:$W$9995,9,FALSE)),"",IF(ISERROR(VLOOKUP(TRIM(B302),ALL!$B$1:$W$9995,9,FALSE))," ",VLOOKUP(TRIM(B302),ALL!$B$1:$W$9995,9,FALSE)))</f>
        <v/>
      </c>
      <c r="N302" s="10">
        <f>IF(ISBLANK(VLOOKUP(TRIM(B302),ALL!$B$1:$W$9995,10,FALSE)),"",IF(ISERROR(VLOOKUP(TRIM(B302),ALL!$B$1:$W$9995,10,FALSE))," ",VLOOKUP(TRIM(B302),ALL!$B$1:$W$9995,10,FALSE)))</f>
        <v>0</v>
      </c>
      <c r="O302"/>
      <c r="P302"/>
      <c r="Q302"/>
      <c r="R302"/>
      <c r="S302"/>
      <c r="T302"/>
      <c r="AB302"/>
      <c r="AC302"/>
    </row>
    <row r="303" spans="1:29">
      <c r="A303" s="10"/>
      <c r="B303" s="37"/>
      <c r="C303" s="5"/>
      <c r="D303" s="111"/>
      <c r="E303" s="112"/>
      <c r="F303" s="115"/>
      <c r="G303" s="10"/>
      <c r="H303" s="114"/>
      <c r="I303" s="114"/>
      <c r="J303" s="10"/>
      <c r="K303" s="10"/>
      <c r="L303" s="10" t="str">
        <f>IF(ISBLANK(VLOOKUP(TRIM(B303),ALL!$B$1:$W$9995,8,FALSE)),"",IF(ISERROR(VLOOKUP(TRIM(B303),ALL!$B$1:$W$9995,8,FALSE))," ",VLOOKUP(TRIM(B303),ALL!$B$1:$W$9995,8,FALSE)))</f>
        <v xml:space="preserve"> </v>
      </c>
      <c r="M303" s="10" t="str">
        <f>IF(ISBLANK(VLOOKUP(TRIM(B303),ALL!$B$1:$W$9995,9,FALSE)),"",IF(ISERROR(VLOOKUP(TRIM(B303),ALL!$B$1:$W$9995,9,FALSE))," ",VLOOKUP(TRIM(B303),ALL!$B$1:$W$9995,9,FALSE)))</f>
        <v xml:space="preserve"> </v>
      </c>
      <c r="N303" s="10" t="str">
        <f>IF(ISBLANK(VLOOKUP(TRIM(B303),ALL!$B$1:$W$9995,10,FALSE)),"",IF(ISERROR(VLOOKUP(TRIM(B303),ALL!$B$1:$W$9995,10,FALSE))," ",VLOOKUP(TRIM(B303),ALL!$B$1:$W$9995,10,FALSE)))</f>
        <v xml:space="preserve"> </v>
      </c>
      <c r="O303"/>
      <c r="P303"/>
      <c r="Q303"/>
      <c r="R303"/>
      <c r="S303"/>
      <c r="T303"/>
      <c r="AB303"/>
      <c r="AC303"/>
    </row>
    <row r="304" spans="1:29">
      <c r="A304" s="10" t="str">
        <f>IF(ISERROR(VLOOKUP(TRIM(B304),ALL!$B$1:$V$9991,3,FALSE)),"(unc)",VLOOKUP(TRIM(B304),ALL!$B$1:$V$9991,3,FALSE))</f>
        <v>(unc)</v>
      </c>
      <c r="B304" s="37" t="s">
        <v>3618</v>
      </c>
      <c r="C304" s="5" t="s">
        <v>5978</v>
      </c>
      <c r="D304" s="111">
        <f>VLOOKUP(TRIM(B304),BirthdateDraft!$A$1:$M$8977,2,FALSE)</f>
        <v>33722</v>
      </c>
      <c r="E304" s="112" t="str">
        <f>VLOOKUP(TRIM(B304),BirthdateDraft!$A$1:$M$9842,3,FALSE)</f>
        <v>14/2</v>
      </c>
      <c r="F304" s="115"/>
      <c r="G304" s="10" t="str">
        <f>IF(ISERROR(VLOOKUP(TRIM(B304),ALL!$B$1:$V$9998,2,FALSE)),"",IF(ISERROR(VLOOKUP(TRIM(B304),ALL!$B$1:$V$9998,2,FALSE))," ",VLOOKUP(TRIM(B304),ALL!$B$1:$V$9998,2,FALSE)))</f>
        <v/>
      </c>
      <c r="H304" s="114" t="str">
        <f>IF(ISBLANK(VLOOKUP(TRIM(B304),ALL!$B$1:$W$9995,4,FALSE)),"",IF(ISERROR(VLOOKUP(TRIM(B304),ALL!$B$1:$W$9995,4,FALSE))," ",VLOOKUP(TRIM(B304),ALL!$B$1:$W$9995,4,FALSE)))</f>
        <v xml:space="preserve"> </v>
      </c>
      <c r="I304" s="114" t="str">
        <f>IF(ISBLANK(VLOOKUP(TRIM(B304),ALL!$B$1:$W$9995,5,FALSE)),"",IF(ISERROR(VLOOKUP(TRIM(B304),ALL!$B$1:$W$9995,5,FALSE))," ",VLOOKUP(TRIM(B304),ALL!$B$1:$W$9995,5,FALSE)))</f>
        <v xml:space="preserve"> </v>
      </c>
      <c r="J304" s="10" t="str">
        <f>IF(ISBLANK(VLOOKUP(TRIM(B304),ALL!$B$1:$W$9995,6,FALSE)),"",IF(ISERROR(VLOOKUP(TRIM(B304),ALL!$B$1:$W$9995,6,FALSE))," ", VLOOKUP(TRIM(B304),ALL!$B$1:$W$9995,6,FALSE)))</f>
        <v xml:space="preserve"> </v>
      </c>
      <c r="K304" s="10" t="str">
        <f>IF(ISBLANK(VLOOKUP(TRIM(B304),ALL!$B$1:$W$9995,7,FALSE)),"",IF(ISERROR(VLOOKUP(TRIM(B304),ALL!$B$1:$W$9995,7,FALSE))," ",VLOOKUP(TRIM(B304),ALL!$B$1:$W$9995,7,FALSE)))</f>
        <v xml:space="preserve"> </v>
      </c>
      <c r="L304" s="10" t="str">
        <f>IF(ISBLANK(VLOOKUP(TRIM(B304),ALL!$B$1:$W$9995,8,FALSE)),"",IF(ISERROR(VLOOKUP(TRIM(B304),ALL!$B$1:$W$9995,8,FALSE))," ",VLOOKUP(TRIM(B304),ALL!$B$1:$W$9995,8,FALSE)))</f>
        <v xml:space="preserve"> </v>
      </c>
      <c r="M304" s="10" t="str">
        <f>IF(ISBLANK(VLOOKUP(TRIM(B304),ALL!$B$1:$W$9995,9,FALSE)),"",IF(ISERROR(VLOOKUP(TRIM(B304),ALL!$B$1:$W$9995,9,FALSE))," ",VLOOKUP(TRIM(B304),ALL!$B$1:$W$9995,9,FALSE)))</f>
        <v xml:space="preserve"> </v>
      </c>
      <c r="N304" s="10" t="str">
        <f>IF(ISBLANK(VLOOKUP(TRIM(B304),ALL!$B$1:$W$9995,10,FALSE)),"",IF(ISERROR(VLOOKUP(TRIM(B304),ALL!$B$1:$W$9995,10,FALSE))," ",VLOOKUP(TRIM(B304),ALL!$B$1:$W$9995,10,FALSE)))</f>
        <v xml:space="preserve"> </v>
      </c>
      <c r="O304"/>
      <c r="P304"/>
      <c r="Q304"/>
      <c r="R304"/>
      <c r="S304"/>
      <c r="T304"/>
      <c r="AB304"/>
      <c r="AC304"/>
    </row>
    <row r="305" spans="1:47">
      <c r="A305" s="10" t="str">
        <f>IF(ISERROR(VLOOKUP(TRIM(B305),ALL!$B$1:$V$9991,3,FALSE)),"(unc)",VLOOKUP(TRIM(B305),ALL!$B$1:$V$9991,3,FALSE))</f>
        <v>(unc)</v>
      </c>
      <c r="B305" s="37" t="s">
        <v>6138</v>
      </c>
      <c r="C305" s="5" t="s">
        <v>5978</v>
      </c>
      <c r="D305" s="111">
        <f>VLOOKUP(TRIM(B305),BirthdateDraft!$A$1:$M$8977,2,FALSE)</f>
        <v>35053</v>
      </c>
      <c r="E305" s="112" t="str">
        <f>VLOOKUP(TRIM(B305),BirthdateDraft!$A$1:$M$9842,3,FALSE)</f>
        <v>19/1 (13)</v>
      </c>
      <c r="F305" s="115"/>
      <c r="G305" s="10" t="str">
        <f>IF(ISERROR(VLOOKUP(TRIM(B305),ALL!$B$1:$V$9998,2,FALSE)),"",IF(ISERROR(VLOOKUP(TRIM(B305),ALL!$B$1:$V$9998,2,FALSE))," ",VLOOKUP(TRIM(B305),ALL!$B$1:$V$9998,2,FALSE)))</f>
        <v/>
      </c>
      <c r="H305" s="114" t="str">
        <f>IF(ISBLANK(VLOOKUP(TRIM(B305),ALL!$B$1:$W$9995,4,FALSE)),"",IF(ISERROR(VLOOKUP(TRIM(B305),ALL!$B$1:$W$9995,4,FALSE))," ",VLOOKUP(TRIM(B305),ALL!$B$1:$W$9995,4,FALSE)))</f>
        <v xml:space="preserve"> </v>
      </c>
      <c r="I305" s="114" t="str">
        <f>IF(ISBLANK(VLOOKUP(TRIM(B305),ALL!$B$1:$W$9995,5,FALSE)),"",IF(ISERROR(VLOOKUP(TRIM(B305),ALL!$B$1:$W$9995,5,FALSE))," ",VLOOKUP(TRIM(B305),ALL!$B$1:$W$9995,5,FALSE)))</f>
        <v xml:space="preserve"> </v>
      </c>
      <c r="J305" s="10" t="str">
        <f>IF(ISBLANK(VLOOKUP(TRIM(B305),ALL!$B$1:$W$9995,6,FALSE)),"",IF(ISERROR(VLOOKUP(TRIM(B305),ALL!$B$1:$W$9995,6,FALSE))," ", VLOOKUP(TRIM(B305),ALL!$B$1:$W$9995,6,FALSE)))</f>
        <v xml:space="preserve"> </v>
      </c>
      <c r="K305" s="10" t="str">
        <f>IF(ISBLANK(VLOOKUP(TRIM(B305),ALL!$B$1:$W$9995,7,FALSE)),"",IF(ISERROR(VLOOKUP(TRIM(B305),ALL!$B$1:$W$9995,7,FALSE))," ",VLOOKUP(TRIM(B305),ALL!$B$1:$W$9995,7,FALSE)))</f>
        <v xml:space="preserve"> </v>
      </c>
      <c r="L305" s="10" t="str">
        <f>IF(ISBLANK(VLOOKUP(TRIM(B305),ALL!$B$1:$W$9995,8,FALSE)),"",IF(ISERROR(VLOOKUP(TRIM(B305),ALL!$B$1:$W$9995,8,FALSE))," ",VLOOKUP(TRIM(B305),ALL!$B$1:$W$9995,8,FALSE)))</f>
        <v xml:space="preserve"> </v>
      </c>
      <c r="M305" s="10" t="str">
        <f>IF(ISBLANK(VLOOKUP(TRIM(B305),ALL!$B$1:$W$9995,9,FALSE)),"",IF(ISERROR(VLOOKUP(TRIM(B305),ALL!$B$1:$W$9995,9,FALSE))," ",VLOOKUP(TRIM(B305),ALL!$B$1:$W$9995,9,FALSE)))</f>
        <v xml:space="preserve"> </v>
      </c>
      <c r="N305" s="10" t="str">
        <f>IF(ISBLANK(VLOOKUP(TRIM(B305),ALL!$B$1:$W$9995,10,FALSE)),"",IF(ISERROR(VLOOKUP(TRIM(B305),ALL!$B$1:$W$9995,10,FALSE))," ",VLOOKUP(TRIM(B305),ALL!$B$1:$W$9995,10,FALSE)))</f>
        <v xml:space="preserve"> </v>
      </c>
      <c r="O305"/>
      <c r="P305"/>
      <c r="Q305"/>
      <c r="R305"/>
      <c r="S305"/>
      <c r="T305"/>
      <c r="AB305"/>
      <c r="AC305"/>
    </row>
    <row r="306" spans="1:47">
      <c r="A306" s="10" t="str">
        <f>IF(ISERROR(VLOOKUP(TRIM(B306),ALL!$B$1:$V$9991,3,FALSE)),"(unc)",VLOOKUP(TRIM(B306),ALL!$B$1:$V$9991,3,FALSE))</f>
        <v>LE $</v>
      </c>
      <c r="B306" s="37" t="s">
        <v>4656</v>
      </c>
      <c r="C306" s="5" t="s">
        <v>5978</v>
      </c>
      <c r="D306" s="111">
        <f>VLOOKUP(TRIM(B306),BirthdateDraft!$A$1:$M$8977,2,FALSE)</f>
        <v>34891</v>
      </c>
      <c r="E306" s="112" t="str">
        <f>VLOOKUP(TRIM(B306),BirthdateDraft!$A$1:$M$9842,3,FALSE)</f>
        <v>16/1 (3)</v>
      </c>
      <c r="F306" s="115"/>
      <c r="G306" s="10" t="str">
        <f>IF(ISERROR(VLOOKUP(TRIM(B306),ALL!$B$1:$V$9998,2,FALSE)),"",IF(ISERROR(VLOOKUP(TRIM(B306),ALL!$B$1:$V$9998,2,FALSE))," ",VLOOKUP(TRIM(B306),ALL!$B$1:$V$9998,2,FALSE)))</f>
        <v>LAA</v>
      </c>
      <c r="H306" s="114" t="str">
        <f>IF(ISBLANK(VLOOKUP(TRIM(B306),ALL!$B$1:$W$9995,4,FALSE)),"",IF(ISERROR(VLOOKUP(TRIM(B306),ALL!$B$1:$W$9995,4,FALSE))," ",VLOOKUP(TRIM(B306),ALL!$B$1:$W$9995,4,FALSE)))</f>
        <v>5</v>
      </c>
      <c r="I306" s="114" t="str">
        <f>IF(ISBLANK(VLOOKUP(TRIM(B306),ALL!$B$1:$W$9995,5,FALSE)),"",IF(ISERROR(VLOOKUP(TRIM(B306),ALL!$B$1:$W$9995,5,FALSE))," ",VLOOKUP(TRIM(B306),ALL!$B$1:$W$9995,5,FALSE)))</f>
        <v/>
      </c>
      <c r="J306" s="10">
        <f>IF(ISBLANK(VLOOKUP(TRIM(B306),ALL!$B$1:$W$9995,6,FALSE)),"",IF(ISERROR(VLOOKUP(TRIM(B306),ALL!$B$1:$W$9995,6,FALSE))," ", VLOOKUP(TRIM(B306),ALL!$B$1:$W$9995,6,FALSE)))</f>
        <v>5</v>
      </c>
      <c r="K306" s="10" t="str">
        <f>IF(ISBLANK(VLOOKUP(TRIM(B306),ALL!$B$1:$W$9995,7,FALSE)),"",IF(ISERROR(VLOOKUP(TRIM(B306),ALL!$B$1:$W$9995,7,FALSE))," ",VLOOKUP(TRIM(B306),ALL!$B$1:$W$9995,7,FALSE)))</f>
        <v/>
      </c>
      <c r="L306" s="10" t="str">
        <f>IF(ISBLANK(VLOOKUP(TRIM(B306),ALL!$B$1:$W$9995,8,FALSE)),"",IF(ISERROR(VLOOKUP(TRIM(B306),ALL!$B$1:$W$9995,8,FALSE))," ",VLOOKUP(TRIM(B306),ALL!$B$1:$W$9995,8,FALSE)))</f>
        <v/>
      </c>
      <c r="M306" s="10" t="str">
        <f>IF(ISBLANK(VLOOKUP(TRIM(B306),ALL!$B$1:$W$9995,9,FALSE)),"",IF(ISERROR(VLOOKUP(TRIM(B306),ALL!$B$1:$W$9995,9,FALSE))," ",VLOOKUP(TRIM(B306),ALL!$B$1:$W$9995,9,FALSE)))</f>
        <v/>
      </c>
      <c r="N306" s="10" t="str">
        <f>IF(ISBLANK(VLOOKUP(TRIM(B306),ALL!$B$1:$W$9995,10,FALSE)),"",IF(ISERROR(VLOOKUP(TRIM(B306),ALL!$B$1:$W$9995,10,FALSE))," ",VLOOKUP(TRIM(B306),ALL!$B$1:$W$9995,10,FALSE)))</f>
        <v/>
      </c>
      <c r="O306"/>
      <c r="P306"/>
      <c r="Q306"/>
      <c r="R306"/>
      <c r="S306"/>
      <c r="T306"/>
      <c r="AB306"/>
      <c r="AC306"/>
    </row>
    <row r="307" spans="1:47">
      <c r="A307" s="10" t="str">
        <f>IF(ISERROR(VLOOKUP(TRIM(B307),ALL!$B$1:$V$9991,3,FALSE)),"(unc)",VLOOKUP(TRIM(B307),ALL!$B$1:$V$9991,3,FALSE))</f>
        <v>NDT $</v>
      </c>
      <c r="B307" s="37" t="s">
        <v>4243</v>
      </c>
      <c r="C307" s="5" t="s">
        <v>5978</v>
      </c>
      <c r="D307" s="111">
        <f>VLOOKUP(TRIM(B307),BirthdateDraft!$A$1:$M$8977,2,FALSE)</f>
        <v>34340</v>
      </c>
      <c r="E307" s="112" t="str">
        <f>VLOOKUP(TRIM(B307),BirthdateDraft!$A$1:$M$9842,3,FALSE)</f>
        <v>15/2</v>
      </c>
      <c r="F307" s="115"/>
      <c r="G307" s="10" t="str">
        <f>IF(ISERROR(VLOOKUP(TRIM(B307),ALL!$B$1:$V$9998,2,FALSE)),"",IF(ISERROR(VLOOKUP(TRIM(B307),ALL!$B$1:$V$9998,2,FALSE))," ",VLOOKUP(TRIM(B307),ALL!$B$1:$V$9998,2,FALSE)))</f>
        <v>ATN</v>
      </c>
      <c r="H307" s="114" t="str">
        <f>IF(ISBLANK(VLOOKUP(TRIM(B307),ALL!$B$1:$W$9995,4,FALSE)),"",IF(ISERROR(VLOOKUP(TRIM(B307),ALL!$B$1:$W$9995,4,FALSE))," ",VLOOKUP(TRIM(B307),ALL!$B$1:$W$9995,4,FALSE)))</f>
        <v>4</v>
      </c>
      <c r="I307" s="114" t="str">
        <f>IF(ISBLANK(VLOOKUP(TRIM(B307),ALL!$B$1:$W$9995,5,FALSE)),"",IF(ISERROR(VLOOKUP(TRIM(B307),ALL!$B$1:$W$9995,5,FALSE))," ",VLOOKUP(TRIM(B307),ALL!$B$1:$W$9995,5,FALSE)))</f>
        <v/>
      </c>
      <c r="J307" s="10">
        <f>IF(ISBLANK(VLOOKUP(TRIM(B307),ALL!$B$1:$W$9995,6,FALSE)),"",IF(ISERROR(VLOOKUP(TRIM(B307),ALL!$B$1:$W$9995,6,FALSE))," ", VLOOKUP(TRIM(B307),ALL!$B$1:$W$9995,6,FALSE)))</f>
        <v>1</v>
      </c>
      <c r="K307" s="10"/>
      <c r="L307" s="10"/>
      <c r="M307" s="10"/>
      <c r="N307" s="10"/>
      <c r="O307"/>
      <c r="P307"/>
      <c r="Q307"/>
      <c r="R307"/>
      <c r="S307"/>
      <c r="T307"/>
      <c r="AB307"/>
      <c r="AC307"/>
    </row>
    <row r="308" spans="1:47">
      <c r="A308" s="10" t="str">
        <f>IF(ISERROR(VLOOKUP(TRIM(B308),ALL!$B$1:$V$9991,3,FALSE)),"(unc)",VLOOKUP(TRIM(B308),ALL!$B$1:$V$9991,3,FALSE))</f>
        <v>LDT $</v>
      </c>
      <c r="B308" s="37" t="s">
        <v>6570</v>
      </c>
      <c r="C308" s="5" t="s">
        <v>5978</v>
      </c>
      <c r="D308" s="111">
        <f>VLOOKUP(TRIM(B308),BirthdateDraft!$A$1:$M$8977,2,FALSE)</f>
        <v>35706</v>
      </c>
      <c r="E308" s="112" t="str">
        <f>VLOOKUP(TRIM(B308),BirthdateDraft!$A$1:$M$9842,3,FALSE)</f>
        <v>20/1</v>
      </c>
      <c r="F308" s="115"/>
      <c r="G308" s="10" t="str">
        <f>IF(ISERROR(VLOOKUP(TRIM(B308),ALL!$B$1:$V$9998,2,FALSE)),"",IF(ISERROR(VLOOKUP(TRIM(B308),ALL!$B$1:$V$9998,2,FALSE))," ",VLOOKUP(TRIM(B308),ALL!$B$1:$V$9998,2,FALSE)))</f>
        <v>NYA</v>
      </c>
      <c r="H308" s="114" t="str">
        <f>IF(ISBLANK(VLOOKUP(TRIM(B308),ALL!$B$1:$W$9995,4,FALSE)),"",IF(ISERROR(VLOOKUP(TRIM(B308),ALL!$B$1:$W$9995,4,FALSE))," ",VLOOKUP(TRIM(B308),ALL!$B$1:$W$9995,4,FALSE)))</f>
        <v>0</v>
      </c>
      <c r="I308" s="114" t="str">
        <f>IF(ISBLANK(VLOOKUP(TRIM(B308),ALL!$B$1:$W$9995,5,FALSE)),"",IF(ISERROR(VLOOKUP(TRIM(B308),ALL!$B$1:$W$9995,5,FALSE))," ",VLOOKUP(TRIM(B308),ALL!$B$1:$W$9995,5,FALSE)))</f>
        <v/>
      </c>
      <c r="J308" s="10">
        <f>IF(ISBLANK(VLOOKUP(TRIM(B308),ALL!$B$1:$W$9995,6,FALSE)),"",IF(ISERROR(VLOOKUP(TRIM(B308),ALL!$B$1:$W$9995,6,FALSE))," ", VLOOKUP(TRIM(B308),ALL!$B$1:$W$9995,6,FALSE)))</f>
        <v>6</v>
      </c>
      <c r="K308" s="10"/>
      <c r="L308" s="10" t="str">
        <f>IF(ISBLANK(VLOOKUP(TRIM(B308),ALL!$B$1:$W$9995,8,FALSE)),"",IF(ISERROR(VLOOKUP(TRIM(B308),ALL!$B$1:$W$9995,8,FALSE))," ",VLOOKUP(TRIM(B308),ALL!$B$1:$W$9995,8,FALSE)))</f>
        <v/>
      </c>
      <c r="M308" s="10" t="str">
        <f>IF(ISBLANK(VLOOKUP(TRIM(B308),ALL!$B$1:$W$9995,9,FALSE)),"",IF(ISERROR(VLOOKUP(TRIM(B308),ALL!$B$1:$W$9995,9,FALSE))," ",VLOOKUP(TRIM(B308),ALL!$B$1:$W$9995,9,FALSE)))</f>
        <v/>
      </c>
      <c r="N308" s="10" t="str">
        <f>IF(ISBLANK(VLOOKUP(TRIM(B308),ALL!$B$1:$W$9995,10,FALSE)),"",IF(ISERROR(VLOOKUP(TRIM(B308),ALL!$B$1:$W$9995,10,FALSE))," ",VLOOKUP(TRIM(B308),ALL!$B$1:$W$9995,10,FALSE)))</f>
        <v/>
      </c>
      <c r="O308"/>
      <c r="P308"/>
      <c r="Q308"/>
      <c r="R308"/>
      <c r="S308"/>
      <c r="T308"/>
      <c r="AB308"/>
      <c r="AC308"/>
    </row>
    <row r="309" spans="1:47">
      <c r="A309" s="10" t="str">
        <f>IF(ISERROR(VLOOKUP(TRIM(B309),ALL!$B$1:$V$9991,3,FALSE)),"(unc)",VLOOKUP(TRIM(B309),ALL!$B$1:$V$9991,3,FALSE))</f>
        <v>DT $</v>
      </c>
      <c r="B309" s="119" t="s">
        <v>5672</v>
      </c>
      <c r="C309" s="5" t="s">
        <v>5978</v>
      </c>
      <c r="D309" s="111">
        <f>VLOOKUP(TRIM(B309),BirthdateDraft!$A$1:$M$8977,2,FALSE)</f>
        <v>35017</v>
      </c>
      <c r="E309" s="112" t="str">
        <f>VLOOKUP(TRIM(B309),BirthdateDraft!$A$1:$M$9842,3,FALSE)</f>
        <v>18/4</v>
      </c>
      <c r="F309" s="115" t="s">
        <v>8717</v>
      </c>
      <c r="G309" s="10" t="str">
        <f>IF(ISERROR(VLOOKUP(TRIM(B309),ALL!$B$1:$V$9998,2,FALSE)),"",IF(ISERROR(VLOOKUP(TRIM(B309),ALL!$B$1:$V$9998,2,FALSE))," ",VLOOKUP(TRIM(B309),ALL!$B$1:$V$9998,2,FALSE)))</f>
        <v>MIA</v>
      </c>
      <c r="H309" s="114" t="str">
        <f>IF(ISBLANK(VLOOKUP(TRIM(B309),ALL!$B$1:$W$9995,4,FALSE)),"",IF(ISERROR(VLOOKUP(TRIM(B309),ALL!$B$1:$W$9995,4,FALSE))," ",VLOOKUP(TRIM(B309),ALL!$B$1:$W$9995,4,FALSE)))</f>
        <v>0</v>
      </c>
      <c r="I309" s="114" t="str">
        <f>IF(ISBLANK(VLOOKUP(TRIM(B309),ALL!$B$1:$W$9995,5,FALSE)),"",IF(ISERROR(VLOOKUP(TRIM(B309),ALL!$B$1:$W$9995,5,FALSE))," ",VLOOKUP(TRIM(B309),ALL!$B$1:$W$9995,5,FALSE)))</f>
        <v/>
      </c>
      <c r="J309" s="10">
        <f>IF(ISBLANK(VLOOKUP(TRIM(B309),ALL!$B$1:$W$9995,6,FALSE)),"",IF(ISERROR(VLOOKUP(TRIM(B309),ALL!$B$1:$W$9995,6,FALSE))," ", VLOOKUP(TRIM(B309),ALL!$B$1:$W$9995,6,FALSE)))</f>
        <v>1</v>
      </c>
      <c r="K309" s="10"/>
      <c r="L309" s="10"/>
      <c r="M309" s="10"/>
      <c r="N309" s="10"/>
      <c r="O309"/>
      <c r="P309"/>
      <c r="Q309"/>
      <c r="R309"/>
      <c r="S309"/>
      <c r="T309"/>
      <c r="AB309"/>
      <c r="AC309"/>
    </row>
    <row r="310" spans="1:47">
      <c r="A310" s="10" t="str">
        <f>IF(ISERROR(VLOOKUP(TRIM(B310),ALL!$B$1:$V$9991,3,FALSE)),"(unc)",VLOOKUP(TRIM(B310),ALL!$B$1:$V$9991,3,FALSE))</f>
        <v>DT $</v>
      </c>
      <c r="B310" s="500" t="s">
        <v>8882</v>
      </c>
      <c r="C310" s="5" t="s">
        <v>5978</v>
      </c>
      <c r="D310" s="111">
        <f>VLOOKUP(TRIM(B310),BirthdateDraft!$A$1:$M$8977,2,FALSE)</f>
        <v>36990</v>
      </c>
      <c r="E310" s="112" t="str">
        <f>VLOOKUP(TRIM(B310),BirthdateDraft!$A$1:$M$9842,3,FALSE)</f>
        <v>24/4(105)</v>
      </c>
      <c r="F310" s="115" t="s">
        <v>8717</v>
      </c>
      <c r="G310" s="10" t="str">
        <f>IF(ISERROR(VLOOKUP(TRIM(B310),ALL!$B$1:$V$9998,2,FALSE)),"",IF(ISERROR(VLOOKUP(TRIM(B310),ALL!$B$1:$V$9998,2,FALSE))," ",VLOOKUP(TRIM(B310),ALL!$B$1:$V$9998,2,FALSE)))</f>
        <v>LAA</v>
      </c>
      <c r="H310" s="114" t="str">
        <f>IF(ISBLANK(VLOOKUP(TRIM(B310),ALL!$B$1:$W$9995,4,FALSE)),"",IF(ISERROR(VLOOKUP(TRIM(B310),ALL!$B$1:$W$9995,4,FALSE))," ",VLOOKUP(TRIM(B310),ALL!$B$1:$W$9995,4,FALSE)))</f>
        <v>0</v>
      </c>
      <c r="I310" s="114" t="str">
        <f>IF(ISBLANK(VLOOKUP(TRIM(B310),ALL!$B$1:$W$9995,5,FALSE)),"",IF(ISERROR(VLOOKUP(TRIM(B310),ALL!$B$1:$W$9995,5,FALSE))," ",VLOOKUP(TRIM(B310),ALL!$B$1:$W$9995,5,FALSE)))</f>
        <v/>
      </c>
      <c r="J310" s="10">
        <f>IF(ISBLANK(VLOOKUP(TRIM(B310),ALL!$B$1:$W$9995,6,FALSE)),"",IF(ISERROR(VLOOKUP(TRIM(B310),ALL!$B$1:$W$9995,6,FALSE))," ", VLOOKUP(TRIM(B310),ALL!$B$1:$W$9995,6,FALSE)))</f>
        <v>0</v>
      </c>
      <c r="K310" s="10"/>
      <c r="L310" s="10"/>
      <c r="M310" s="10"/>
      <c r="N310" s="10"/>
      <c r="O310"/>
      <c r="P310"/>
      <c r="Q310"/>
      <c r="R310"/>
      <c r="S310"/>
      <c r="T310"/>
      <c r="AB310"/>
      <c r="AC310"/>
    </row>
    <row r="311" spans="1:47">
      <c r="A311" s="10" t="str">
        <f>IF(ISERROR(VLOOKUP(TRIM(B311),ALL!$B$1:$V$9991,3,FALSE)),"(unc)",VLOOKUP(TRIM(B311),ALL!$B$1:$V$9991,3,FALSE))</f>
        <v>End $ DT $</v>
      </c>
      <c r="B311" s="64" t="s">
        <v>6548</v>
      </c>
      <c r="C311" s="5" t="s">
        <v>5978</v>
      </c>
      <c r="D311" s="111">
        <f>VLOOKUP(TRIM(B311),BirthdateDraft!$A$1:$M$8977,2,FALSE)</f>
        <v>36180</v>
      </c>
      <c r="E311" s="112" t="str">
        <f>VLOOKUP(TRIM(B311),BirthdateDraft!$A$1:$M$9842,3,FALSE)</f>
        <v>20/4</v>
      </c>
      <c r="F311" s="115" t="s">
        <v>8733</v>
      </c>
      <c r="G311" s="10" t="str">
        <f>IF(ISERROR(VLOOKUP(TRIM(B311),ALL!$B$1:$V$9998,2,FALSE)),"",IF(ISERROR(VLOOKUP(TRIM(B311),ALL!$B$1:$V$9998,2,FALSE))," ",VLOOKUP(TRIM(B311),ALL!$B$1:$V$9998,2,FALSE)))</f>
        <v>TNA</v>
      </c>
      <c r="H311" s="114" t="str">
        <f>IF(ISBLANK(VLOOKUP(TRIM(B311),ALL!$B$1:$W$9995,4,FALSE)),"",IF(ISERROR(VLOOKUP(TRIM(B311),ALL!$B$1:$W$9995,4,FALSE))," ",VLOOKUP(TRIM(B311),ALL!$B$1:$W$9995,4,FALSE)))</f>
        <v>4</v>
      </c>
      <c r="I311" s="114" t="str">
        <f>IF(ISBLANK(VLOOKUP(TRIM(B311),ALL!$B$1:$W$9995,5,FALSE)),"",IF(ISERROR(VLOOKUP(TRIM(B311),ALL!$B$1:$W$9995,5,FALSE))," ",VLOOKUP(TRIM(B311),ALL!$B$1:$W$9995,5,FALSE)))</f>
        <v>0</v>
      </c>
      <c r="J311" s="10">
        <f>IF(ISBLANK(VLOOKUP(TRIM(B311),ALL!$B$1:$W$9995,6,FALSE)),"",IF(ISERROR(VLOOKUP(TRIM(B311),ALL!$B$1:$W$9995,6,FALSE))," ", VLOOKUP(TRIM(B311),ALL!$B$1:$W$9995,6,FALSE)))</f>
        <v>2</v>
      </c>
      <c r="K311" s="10"/>
      <c r="L311" s="10"/>
      <c r="M311" s="10"/>
      <c r="N311" s="10"/>
      <c r="O311"/>
      <c r="P311"/>
      <c r="Q311"/>
      <c r="R311"/>
      <c r="S311"/>
      <c r="T311"/>
      <c r="AB311"/>
      <c r="AC311"/>
    </row>
    <row r="312" spans="1:47">
      <c r="A312" s="10"/>
      <c r="B312" s="37"/>
      <c r="C312" s="5"/>
      <c r="D312" s="111"/>
      <c r="E312" s="112"/>
      <c r="F312" s="115"/>
      <c r="G312" s="10"/>
      <c r="H312" s="114"/>
      <c r="I312" s="114"/>
      <c r="J312" s="10"/>
      <c r="K312" s="10"/>
      <c r="L312" s="10" t="str">
        <f>IF(ISBLANK(VLOOKUP(TRIM(B312),ALL!$B$1:$W$9995,8,FALSE)),"",IF(ISERROR(VLOOKUP(TRIM(B312),ALL!$B$1:$W$9995,8,FALSE))," ",VLOOKUP(TRIM(B312),ALL!$B$1:$W$9995,8,FALSE)))</f>
        <v xml:space="preserve"> </v>
      </c>
      <c r="M312" s="10" t="str">
        <f>IF(ISBLANK(VLOOKUP(TRIM(B312),ALL!$B$1:$W$9995,9,FALSE)),"",IF(ISERROR(VLOOKUP(TRIM(B312),ALL!$B$1:$W$9995,9,FALSE))," ",VLOOKUP(TRIM(B312),ALL!$B$1:$W$9995,9,FALSE)))</f>
        <v xml:space="preserve"> </v>
      </c>
      <c r="N312" s="10" t="str">
        <f>IF(ISBLANK(VLOOKUP(TRIM(B312),ALL!$B$1:$W$9995,10,FALSE)),"",IF(ISERROR(VLOOKUP(TRIM(B312),ALL!$B$1:$W$9995,10,FALSE))," ",VLOOKUP(TRIM(B312),ALL!$B$1:$W$9995,10,FALSE)))</f>
        <v xml:space="preserve"> </v>
      </c>
      <c r="O312"/>
      <c r="P312"/>
      <c r="Q312"/>
      <c r="R312"/>
      <c r="S312"/>
      <c r="T312"/>
      <c r="AB312"/>
      <c r="AC312"/>
    </row>
    <row r="313" spans="1:47">
      <c r="A313" s="10" t="str">
        <f>IF(ISERROR(VLOOKUP(TRIM(B313),ALL!$B$1:$V$9991,3,FALSE)),"(unc)",VLOOKUP(TRIM(B313),ALL!$B$1:$V$9991,3,FALSE))</f>
        <v>MLB</v>
      </c>
      <c r="B313" s="37" t="s">
        <v>5254</v>
      </c>
      <c r="C313" s="5" t="s">
        <v>5978</v>
      </c>
      <c r="D313" s="111">
        <f>VLOOKUP(TRIM(B313),BirthdateDraft!$A$1:$M$8977,2,FALSE)</f>
        <v>34919</v>
      </c>
      <c r="E313" s="112" t="str">
        <f>VLOOKUP(TRIM(B313),BirthdateDraft!$A$1:$M$9842,3,FALSE)</f>
        <v>17/5</v>
      </c>
      <c r="F313" s="115"/>
      <c r="G313" s="10" t="str">
        <f>IF(ISERROR(VLOOKUP(TRIM(B313),ALL!$B$1:$V$9998,2,FALSE)),"",IF(ISERROR(VLOOKUP(TRIM(B313),ALL!$B$1:$V$9998,2,FALSE))," ",VLOOKUP(TRIM(B313),ALL!$B$1:$V$9998,2,FALSE)))</f>
        <v>MIA</v>
      </c>
      <c r="H313" s="114" t="str">
        <f>IF(ISBLANK(VLOOKUP(TRIM(B313),ALL!$B$1:$W$9995,4,FALSE)),"",IF(ISERROR(VLOOKUP(TRIM(B313),ALL!$B$1:$W$9995,4,FALSE))," ",VLOOKUP(TRIM(B313),ALL!$B$1:$W$9995,4,FALSE)))</f>
        <v>0-4</v>
      </c>
      <c r="I313" s="114" t="str">
        <f>IF(ISBLANK(VLOOKUP(TRIM(B313),ALL!$B$1:$W$9995,5,FALSE)),"",IF(ISERROR(VLOOKUP(TRIM(B313),ALL!$B$1:$W$9995,5,FALSE))," ",VLOOKUP(TRIM(B313),ALL!$B$1:$W$9995,5,FALSE)))</f>
        <v/>
      </c>
      <c r="J313" s="10">
        <f>IF(ISBLANK(VLOOKUP(TRIM(B313),ALL!$B$1:$W$9995,6,FALSE)),"",IF(ISERROR(VLOOKUP(TRIM(B313),ALL!$B$1:$W$9995,6,FALSE))," ", VLOOKUP(TRIM(B313),ALL!$B$1:$W$9995,6,FALSE)))</f>
        <v>3</v>
      </c>
      <c r="K313" s="10" t="str">
        <f>IF(ISBLANK(VLOOKUP(TRIM(B313),ALL!$B$1:$W$9995,7,FALSE)),"",IF(ISERROR(VLOOKUP(TRIM(B313),ALL!$B$1:$W$9995,7,FALSE))," ",VLOOKUP(TRIM(B313),ALL!$B$1:$W$9995,7,FALSE)))</f>
        <v/>
      </c>
      <c r="L313" s="10" t="str">
        <f>IF(ISBLANK(VLOOKUP(TRIM(B313),ALL!$B$1:$W$9995,8,FALSE)),"",IF(ISERROR(VLOOKUP(TRIM(B313),ALL!$B$1:$W$9995,8,FALSE))," ",VLOOKUP(TRIM(B313),ALL!$B$1:$W$9995,8,FALSE)))</f>
        <v/>
      </c>
      <c r="M313" s="10" t="str">
        <f>IF(ISBLANK(VLOOKUP(TRIM(B313),ALL!$B$1:$W$9995,9,FALSE)),"",IF(ISERROR(VLOOKUP(TRIM(B313),ALL!$B$1:$W$9995,9,FALSE))," ",VLOOKUP(TRIM(B313),ALL!$B$1:$W$9995,9,FALSE)))</f>
        <v/>
      </c>
      <c r="N313" s="10" t="str">
        <f>IF(ISBLANK(VLOOKUP(TRIM(B313),ALL!$B$1:$W$9995,10,FALSE)),"",IF(ISERROR(VLOOKUP(TRIM(B313),ALL!$B$1:$W$9995,10,FALSE))," ",VLOOKUP(TRIM(B313),ALL!$B$1:$W$9995,10,FALSE)))</f>
        <v/>
      </c>
      <c r="O313"/>
      <c r="P313"/>
      <c r="Q313"/>
      <c r="R313"/>
      <c r="S313"/>
      <c r="T313"/>
      <c r="AB313"/>
      <c r="AC313"/>
    </row>
    <row r="314" spans="1:47">
      <c r="A314" s="10" t="str">
        <f>IF(ISERROR(VLOOKUP(TRIM(B314),ALL!$B$1:$V$9991,3,FALSE)),"(unc)",VLOOKUP(TRIM(B314),ALL!$B$1:$V$9991,3,FALSE))</f>
        <v>MLB</v>
      </c>
      <c r="B314" s="37" t="s">
        <v>7724</v>
      </c>
      <c r="C314" s="5" t="s">
        <v>5978</v>
      </c>
      <c r="D314" s="111">
        <f>VLOOKUP(TRIM(B314),BirthdateDraft!$A$1:$M$8977,2,FALSE)</f>
        <v>36068</v>
      </c>
      <c r="E314" s="112" t="str">
        <f>VLOOKUP(TRIM(B314),BirthdateDraft!$A$1:$M$9842,3,FALSE)</f>
        <v>22/1</v>
      </c>
      <c r="F314" s="115" t="s">
        <v>7508</v>
      </c>
      <c r="G314" s="10" t="str">
        <f>IF(ISERROR(VLOOKUP(TRIM(B314),ALL!$B$1:$V$9998,2,FALSE)),"",IF(ISERROR(VLOOKUP(TRIM(B314),ALL!$B$1:$V$9998,2,FALSE))," ",VLOOKUP(TRIM(B314),ALL!$B$1:$V$9998,2,FALSE)))</f>
        <v>JXA</v>
      </c>
      <c r="H314" s="114" t="str">
        <f>IF(ISBLANK(VLOOKUP(TRIM(B314),ALL!$B$1:$W$9995,4,FALSE)),"",IF(ISERROR(VLOOKUP(TRIM(B314),ALL!$B$1:$W$9995,4,FALSE))," ",VLOOKUP(TRIM(B314),ALL!$B$1:$W$9995,4,FALSE)))</f>
        <v>4-6</v>
      </c>
      <c r="I314" s="114" t="str">
        <f>IF(ISBLANK(VLOOKUP(TRIM(B314),ALL!$B$1:$W$9995,5,FALSE)),"",IF(ISERROR(VLOOKUP(TRIM(B314),ALL!$B$1:$W$9995,5,FALSE))," ",VLOOKUP(TRIM(B314),ALL!$B$1:$W$9995,5,FALSE)))</f>
        <v/>
      </c>
      <c r="J314" s="10">
        <f>IF(ISBLANK(VLOOKUP(TRIM(B314),ALL!$B$1:$W$9995,6,FALSE)),"",IF(ISERROR(VLOOKUP(TRIM(B314),ALL!$B$1:$W$9995,6,FALSE))," ", VLOOKUP(TRIM(B314),ALL!$B$1:$W$9995,6,FALSE)))</f>
        <v>4</v>
      </c>
      <c r="K314" s="10" t="str">
        <f>IF(ISBLANK(VLOOKUP(TRIM(B314),ALL!$B$1:$W$9995,7,FALSE)),"",IF(ISERROR(VLOOKUP(TRIM(B314),ALL!$B$1:$W$9995,7,FALSE))," ",VLOOKUP(TRIM(B314),ALL!$B$1:$W$9995,7,FALSE)))</f>
        <v/>
      </c>
      <c r="L314" s="10"/>
      <c r="M314" s="10"/>
      <c r="N314" s="10"/>
      <c r="O314"/>
      <c r="P314"/>
      <c r="Q314"/>
      <c r="R314"/>
      <c r="S314"/>
      <c r="T314"/>
      <c r="AB314"/>
      <c r="AC314"/>
    </row>
    <row r="315" spans="1:47">
      <c r="A315" s="10" t="str">
        <f>IF(ISERROR(VLOOKUP(TRIM(B315),ALL!$B$1:$V$9991,3,FALSE)),"(unc)",VLOOKUP(TRIM(B315),ALL!$B$1:$V$9991,3,FALSE))</f>
        <v>MLB</v>
      </c>
      <c r="B315" s="37" t="s">
        <v>7659</v>
      </c>
      <c r="C315" s="5" t="s">
        <v>5978</v>
      </c>
      <c r="D315" s="111">
        <f>VLOOKUP(TRIM(B315),BirthdateDraft!$A$1:$M$8977,2,FALSE)</f>
        <v>36287</v>
      </c>
      <c r="E315" s="112" t="str">
        <f>VLOOKUP(TRIM(B315),BirthdateDraft!$A$1:$M$9842,3,FALSE)</f>
        <v>22/3</v>
      </c>
      <c r="F315" s="115" t="s">
        <v>8090</v>
      </c>
      <c r="G315" s="10" t="str">
        <f>IF(ISERROR(VLOOKUP(TRIM(B315),ALL!$B$1:$V$9998,2,FALSE)),"",IF(ISERROR(VLOOKUP(TRIM(B315),ALL!$B$1:$V$9998,2,FALSE))," ",VLOOKUP(TRIM(B315),ALL!$B$1:$V$9998,2,FALSE)))</f>
        <v>BFA</v>
      </c>
      <c r="H315" s="114" t="str">
        <f>IF(ISBLANK(VLOOKUP(TRIM(B315),ALL!$B$1:$W$9995,4,FALSE)),"",IF(ISERROR(VLOOKUP(TRIM(B315),ALL!$B$1:$W$9995,4,FALSE))," ",VLOOKUP(TRIM(B315),ALL!$B$1:$W$9995,4,FALSE)))</f>
        <v>0-5</v>
      </c>
      <c r="I315" s="114"/>
      <c r="J315" s="10">
        <f>IF(ISBLANK(VLOOKUP(TRIM(B315),ALL!$B$1:$W$9995,6,FALSE)),"",IF(ISERROR(VLOOKUP(TRIM(B315),ALL!$B$1:$W$9995,6,FALSE))," ", VLOOKUP(TRIM(B315),ALL!$B$1:$W$9995,6,FALSE)))</f>
        <v>3</v>
      </c>
      <c r="K315" s="10" t="str">
        <f>IF(ISBLANK(VLOOKUP(TRIM(B315),ALL!$B$1:$W$9995,7,FALSE)),"",IF(ISERROR(VLOOKUP(TRIM(B315),ALL!$B$1:$W$9995,7,FALSE))," ",VLOOKUP(TRIM(B315),ALL!$B$1:$W$9995,7,FALSE)))</f>
        <v/>
      </c>
      <c r="L315" s="10"/>
      <c r="M315" s="10"/>
      <c r="N315" s="10"/>
      <c r="O315"/>
      <c r="P315"/>
      <c r="Q315"/>
      <c r="R315"/>
      <c r="S315"/>
      <c r="T315"/>
      <c r="AB315"/>
      <c r="AC315"/>
    </row>
    <row r="316" spans="1:47">
      <c r="A316" s="10" t="str">
        <f>IF(ISERROR(VLOOKUP(TRIM(B316),ALL!$B$1:$V$9991,3,FALSE)),"(unc)",VLOOKUP(TRIM(B316),ALL!$B$1:$V$9991,3,FALSE))</f>
        <v>LILB</v>
      </c>
      <c r="B316" s="119" t="s">
        <v>7894</v>
      </c>
      <c r="C316" s="5" t="s">
        <v>5978</v>
      </c>
      <c r="D316" s="111">
        <f>VLOOKUP(TRIM(B316),BirthdateDraft!$A$1:$M$8977,2,FALSE)</f>
        <v>36118</v>
      </c>
      <c r="E316" s="112" t="str">
        <f>VLOOKUP(TRIM(B316),BirthdateDraft!$A$1:$M$9842,3,FALSE)</f>
        <v>22/FA</v>
      </c>
      <c r="F316" s="115" t="s">
        <v>8634</v>
      </c>
      <c r="G316" s="10" t="str">
        <f>IF(ISERROR(VLOOKUP(TRIM(B316),ALL!$B$1:$V$9998,2,FALSE)),"",IF(ISERROR(VLOOKUP(TRIM(B316),ALL!$B$1:$V$9998,2,FALSE))," ",VLOOKUP(TRIM(B316),ALL!$B$1:$V$9998,2,FALSE)))</f>
        <v>ATN</v>
      </c>
      <c r="H316" s="114" t="str">
        <f>IF(ISBLANK(VLOOKUP(TRIM(B316),ALL!$B$1:$W$9995,4,FALSE)),"",IF(ISERROR(VLOOKUP(TRIM(B316),ALL!$B$1:$W$9995,4,FALSE))," ",VLOOKUP(TRIM(B316),ALL!$B$1:$W$9995,4,FALSE)))</f>
        <v>0-5</v>
      </c>
      <c r="I316" s="114"/>
      <c r="J316" s="10">
        <f>IF(ISBLANK(VLOOKUP(TRIM(B316),ALL!$B$1:$W$9995,6,FALSE)),"",IF(ISERROR(VLOOKUP(TRIM(B316),ALL!$B$1:$W$9995,6,FALSE))," ", VLOOKUP(TRIM(B316),ALL!$B$1:$W$9995,6,FALSE)))</f>
        <v>0</v>
      </c>
      <c r="K316" s="10" t="str">
        <f>IF(ISBLANK(VLOOKUP(TRIM(B316),ALL!$B$1:$W$9995,7,FALSE)),"",IF(ISERROR(VLOOKUP(TRIM(B316),ALL!$B$1:$W$9995,7,FALSE))," ",VLOOKUP(TRIM(B316),ALL!$B$1:$W$9995,7,FALSE)))</f>
        <v/>
      </c>
      <c r="L316" s="10"/>
      <c r="M316" s="10"/>
      <c r="N316" s="10"/>
      <c r="O316"/>
      <c r="P316"/>
      <c r="Q316"/>
      <c r="R316"/>
      <c r="S316"/>
      <c r="T316"/>
      <c r="AB316"/>
      <c r="AC316"/>
    </row>
    <row r="317" spans="1:47">
      <c r="A317" s="10" t="str">
        <f>IF(ISERROR(VLOOKUP(TRIM(B317),ALL!$B$1:$V$9991,3,FALSE)),"(unc)",VLOOKUP(TRIM(B317),ALL!$B$1:$V$9991,3,FALSE))</f>
        <v>LB</v>
      </c>
      <c r="B317" s="37" t="s">
        <v>5681</v>
      </c>
      <c r="C317" s="5" t="s">
        <v>5978</v>
      </c>
      <c r="D317" s="111">
        <f>VLOOKUP(TRIM(B317),BirthdateDraft!$A$1:$M$8977,2,FALSE)</f>
        <v>34779</v>
      </c>
      <c r="E317" s="112" t="str">
        <f>VLOOKUP(TRIM(B317),BirthdateDraft!$A$1:$M$9842,3,FALSE)</f>
        <v>18/3</v>
      </c>
      <c r="F317" s="115"/>
      <c r="G317" s="10" t="str">
        <f>IF(ISERROR(VLOOKUP(TRIM(B317),ALL!$B$1:$V$9998,2,FALSE)),"",IF(ISERROR(VLOOKUP(TRIM(B317),ALL!$B$1:$V$9998,2,FALSE))," ",VLOOKUP(TRIM(B317),ALL!$B$1:$V$9998,2,FALSE)))</f>
        <v>PHN</v>
      </c>
      <c r="H317" s="114" t="str">
        <f>IF(ISBLANK(VLOOKUP(TRIM(B317),ALL!$B$1:$W$9995,4,FALSE)),"",IF(ISERROR(VLOOKUP(TRIM(B317),ALL!$B$1:$W$9995,4,FALSE))," ",VLOOKUP(TRIM(B317),ALL!$B$1:$W$9995,4,FALSE)))</f>
        <v>4-4</v>
      </c>
      <c r="I317" s="114" t="str">
        <f>IF(ISBLANK(VLOOKUP(TRIM(B317),ALL!$B$1:$W$9995,5,FALSE)),"",IF(ISERROR(VLOOKUP(TRIM(B317),ALL!$B$1:$W$9995,5,FALSE))," ",VLOOKUP(TRIM(B317),ALL!$B$1:$W$9995,5,FALSE)))</f>
        <v/>
      </c>
      <c r="J317" s="10">
        <f>IF(ISBLANK(VLOOKUP(TRIM(B317),ALL!$B$1:$W$9995,6,FALSE)),"",IF(ISERROR(VLOOKUP(TRIM(B317),ALL!$B$1:$W$9995,6,FALSE))," ", VLOOKUP(TRIM(B317),ALL!$B$1:$W$9995,6,FALSE)))</f>
        <v>0</v>
      </c>
      <c r="K317" s="10" t="str">
        <f>IF(ISBLANK(VLOOKUP(TRIM(B317),ALL!$B$1:$W$9995,7,FALSE)),"",IF(ISERROR(VLOOKUP(TRIM(B317),ALL!$B$1:$W$9995,7,FALSE))," ",VLOOKUP(TRIM(B317),ALL!$B$1:$W$9995,7,FALSE)))</f>
        <v/>
      </c>
      <c r="L317" s="10" t="str">
        <f>IF(ISBLANK(VLOOKUP(TRIM(B317),ALL!$B$1:$W$9995,8,FALSE)),"",IF(ISERROR(VLOOKUP(TRIM(B317),ALL!$B$1:$W$9995,8,FALSE))," ",VLOOKUP(TRIM(B317),ALL!$B$1:$W$9995,8,FALSE)))</f>
        <v/>
      </c>
      <c r="M317" s="10" t="str">
        <f>IF(ISBLANK(VLOOKUP(TRIM(B317),ALL!$B$1:$W$9995,9,FALSE)),"",IF(ISERROR(VLOOKUP(TRIM(B317),ALL!$B$1:$W$9995,9,FALSE))," ",VLOOKUP(TRIM(B317),ALL!$B$1:$W$9995,9,FALSE)))</f>
        <v/>
      </c>
      <c r="N317" s="10" t="str">
        <f>IF(ISBLANK(VLOOKUP(TRIM(B317),ALL!$B$1:$W$9995,10,FALSE)),"",IF(ISERROR(VLOOKUP(TRIM(B317),ALL!$B$1:$W$9995,10,FALSE))," ",VLOOKUP(TRIM(B317),ALL!$B$1:$W$9995,10,FALSE)))</f>
        <v/>
      </c>
      <c r="O317"/>
      <c r="P317"/>
      <c r="Q317"/>
      <c r="R317"/>
      <c r="S317" t="str">
        <f>""</f>
        <v/>
      </c>
      <c r="T317" t="str">
        <f>""</f>
        <v/>
      </c>
      <c r="U317" t="str">
        <f>""</f>
        <v/>
      </c>
      <c r="V317" t="str">
        <f>""</f>
        <v/>
      </c>
      <c r="W317" t="str">
        <f>""</f>
        <v/>
      </c>
      <c r="X317" t="str">
        <f>""</f>
        <v/>
      </c>
      <c r="Y317" t="str">
        <f>""</f>
        <v/>
      </c>
      <c r="Z317" t="str">
        <f>""</f>
        <v/>
      </c>
      <c r="AA317" t="str">
        <f>""</f>
        <v/>
      </c>
      <c r="AB317" t="str">
        <f>""</f>
        <v/>
      </c>
      <c r="AC317" t="str">
        <f>""</f>
        <v/>
      </c>
      <c r="AD317" t="str">
        <f>""</f>
        <v/>
      </c>
      <c r="AE317" t="str">
        <f>""</f>
        <v/>
      </c>
      <c r="AF317" t="str">
        <f>""</f>
        <v/>
      </c>
      <c r="AG317" t="str">
        <f>""</f>
        <v/>
      </c>
      <c r="AH317" t="str">
        <f>""</f>
        <v/>
      </c>
      <c r="AI317" t="str">
        <f>""</f>
        <v/>
      </c>
      <c r="AJ317" t="str">
        <f>""</f>
        <v/>
      </c>
      <c r="AK317" t="str">
        <f>""</f>
        <v/>
      </c>
      <c r="AL317" t="str">
        <f>""</f>
        <v/>
      </c>
      <c r="AM317" t="str">
        <f>""</f>
        <v/>
      </c>
      <c r="AN317" t="str">
        <f>""</f>
        <v/>
      </c>
      <c r="AO317" t="str">
        <f>""</f>
        <v/>
      </c>
      <c r="AP317" t="str">
        <f>""</f>
        <v/>
      </c>
      <c r="AQ317" t="str">
        <f>""</f>
        <v/>
      </c>
      <c r="AR317" t="str">
        <f>""</f>
        <v/>
      </c>
      <c r="AS317" t="str">
        <f>""</f>
        <v/>
      </c>
      <c r="AT317" t="str">
        <f>""</f>
        <v/>
      </c>
      <c r="AU317" t="str">
        <f>""</f>
        <v/>
      </c>
    </row>
    <row r="318" spans="1:47">
      <c r="A318" s="10" t="str">
        <f>IF(ISERROR(VLOOKUP(TRIM(B318),ALL!$B$1:$V$9991,3,FALSE)),"(unc)",VLOOKUP(TRIM(B318),ALL!$B$1:$V$9991,3,FALSE))</f>
        <v>LOLB</v>
      </c>
      <c r="B318" s="124" t="s">
        <v>8925</v>
      </c>
      <c r="C318" s="5" t="s">
        <v>5978</v>
      </c>
      <c r="D318" s="111">
        <f>VLOOKUP(TRIM(B318),BirthdateDraft!$A$1:$M$8977,2,FALSE)</f>
        <v>36932</v>
      </c>
      <c r="E318" s="112" t="str">
        <f>VLOOKUP(TRIM(B318),BirthdateDraft!$A$1:$M$9842,3,FALSE)</f>
        <v>24/6(183)</v>
      </c>
      <c r="F318" s="115" t="s">
        <v>10275</v>
      </c>
      <c r="G318" s="10" t="str">
        <f>IF(ISERROR(VLOOKUP(TRIM(B318),ALL!$B$1:$V$9998,2,FALSE)),"",IF(ISERROR(VLOOKUP(TRIM(B318),ALL!$B$1:$V$9998,2,FALSE))," ",VLOOKUP(TRIM(B318),ALL!$B$1:$V$9998,2,FALSE)))</f>
        <v>NYN</v>
      </c>
      <c r="H318" s="114" t="str">
        <f>IF(ISBLANK(VLOOKUP(TRIM(B318),ALL!$B$1:$W$9995,4,FALSE)),"",IF(ISERROR(VLOOKUP(TRIM(B318),ALL!$B$1:$W$9995,4,FALSE))," ",VLOOKUP(TRIM(B318),ALL!$B$1:$W$9995,4,FALSE)))</f>
        <v>0-4</v>
      </c>
      <c r="I318" s="114" t="str">
        <f>IF(ISBLANK(VLOOKUP(TRIM(B318),ALL!$B$1:$W$9995,5,FALSE)),"",IF(ISERROR(VLOOKUP(TRIM(B318),ALL!$B$1:$W$9995,5,FALSE))," ",VLOOKUP(TRIM(B318),ALL!$B$1:$W$9995,5,FALSE)))</f>
        <v/>
      </c>
      <c r="J318" s="10">
        <f>IF(ISBLANK(VLOOKUP(TRIM(B318),ALL!$B$1:$W$9995,6,FALSE)),"",IF(ISERROR(VLOOKUP(TRIM(B318),ALL!$B$1:$W$9995,6,FALSE))," ", VLOOKUP(TRIM(B318),ALL!$B$1:$W$9995,6,FALSE)))</f>
        <v>0</v>
      </c>
      <c r="K318" s="10"/>
      <c r="L318" s="10"/>
      <c r="M318" s="10"/>
      <c r="N318" s="10"/>
      <c r="O318"/>
      <c r="P318"/>
      <c r="Q318"/>
      <c r="R318"/>
      <c r="S318"/>
      <c r="T318"/>
      <c r="AB318"/>
      <c r="AC318"/>
    </row>
    <row r="319" spans="1:47">
      <c r="A319" s="10" t="str">
        <f>IF(ISERROR(VLOOKUP(TRIM(B319),ALL!$B$1:$V$9991,3,FALSE)),"(unc)",VLOOKUP(TRIM(B319),ALL!$B$1:$V$9991,3,FALSE))</f>
        <v>End $ OLB</v>
      </c>
      <c r="B319" s="37" t="s">
        <v>4204</v>
      </c>
      <c r="C319" s="5" t="s">
        <v>5978</v>
      </c>
      <c r="D319" s="111">
        <f>VLOOKUP(TRIM(B319),BirthdateDraft!$A$1:$M$8977,2,FALSE)</f>
        <v>34012</v>
      </c>
      <c r="E319" s="112" t="str">
        <f>VLOOKUP(TRIM(B319),BirthdateDraft!$A$1:$M$9842,3,FALSE)</f>
        <v>15/1 (22)</v>
      </c>
      <c r="F319" s="115"/>
      <c r="G319" s="10" t="str">
        <f>IF(ISERROR(VLOOKUP(TRIM(B319),ALL!$B$1:$V$9998,2,FALSE)),"",IF(ISERROR(VLOOKUP(TRIM(B319),ALL!$B$1:$V$9998,2,FALSE))," ",VLOOKUP(TRIM(B319),ALL!$B$1:$V$9998,2,FALSE)))</f>
        <v>LAA</v>
      </c>
      <c r="H319" s="114" t="str">
        <f>IF(ISBLANK(VLOOKUP(TRIM(B319),ALL!$B$1:$W$9995,4,FALSE)),"",IF(ISERROR(VLOOKUP(TRIM(B319),ALL!$B$1:$W$9995,4,FALSE))," ",VLOOKUP(TRIM(B319),ALL!$B$1:$W$9995,4,FALSE)))</f>
        <v>0</v>
      </c>
      <c r="I319" s="114" t="str">
        <f>IF(ISBLANK(VLOOKUP(TRIM(B319),ALL!$B$1:$W$9995,5,FALSE)),"",IF(ISERROR(VLOOKUP(TRIM(B319),ALL!$B$1:$W$9995,5,FALSE))," ",VLOOKUP(TRIM(B319),ALL!$B$1:$W$9995,5,FALSE)))</f>
        <v>0-0</v>
      </c>
      <c r="J319" s="10" t="str">
        <f>IF(ISBLANK(VLOOKUP(TRIM(#REF!),ALL!$B$1:$W$9995,6,FALSE)),"",IF(ISERROR(VLOOKUP(TRIM(#REF!),ALL!$B$1:$W$9995,6,FALSE))," ", VLOOKUP(TRIM(#REF!),ALL!$B$1:$W$9995,6,FALSE)))</f>
        <v xml:space="preserve"> </v>
      </c>
      <c r="K319" s="10" t="str">
        <f>IF(ISBLANK(VLOOKUP(TRIM(#REF!),ALL!$B$1:$W$9995,7,FALSE)),"",IF(ISERROR(VLOOKUP(TRIM(#REF!),ALL!$B$1:$W$9995,7,FALSE))," ",VLOOKUP(TRIM(#REF!),ALL!$B$1:$W$9995,7,FALSE)))</f>
        <v xml:space="preserve"> </v>
      </c>
      <c r="L319" s="10" t="str">
        <f>IF(ISBLANK(VLOOKUP(TRIM(#REF!),ALL!$B$1:$W$9995,8,FALSE)),"",IF(ISERROR(VLOOKUP(TRIM(#REF!),ALL!$B$1:$W$9995,8,FALSE))," ",VLOOKUP(TRIM(#REF!),ALL!$B$1:$W$9995,8,FALSE)))</f>
        <v xml:space="preserve"> </v>
      </c>
      <c r="M319" s="10" t="str">
        <f>IF(ISBLANK(VLOOKUP(TRIM(#REF!),ALL!$B$1:$W$9995,9,FALSE)),"",IF(ISERROR(VLOOKUP(TRIM(#REF!),ALL!$B$1:$W$9995,9,FALSE))," ",VLOOKUP(TRIM(#REF!),ALL!$B$1:$W$9995,9,FALSE)))</f>
        <v xml:space="preserve"> </v>
      </c>
      <c r="N319" s="10" t="str">
        <f>IF(ISBLANK(VLOOKUP(TRIM(#REF!),ALL!$B$1:$W$9995,10,FALSE)),"",IF(ISERROR(VLOOKUP(TRIM(#REF!),ALL!$B$1:$W$9995,10,FALSE))," ",VLOOKUP(TRIM(#REF!),ALL!$B$1:$W$9995,10,FALSE)))</f>
        <v xml:space="preserve"> </v>
      </c>
      <c r="O319"/>
      <c r="P319"/>
      <c r="Q319"/>
      <c r="R319"/>
      <c r="S319"/>
      <c r="T319"/>
      <c r="AB319"/>
      <c r="AC319"/>
    </row>
    <row r="320" spans="1:47">
      <c r="A320" s="10" t="str">
        <f>IF(ISERROR(VLOOKUP(TRIM(B320),ALL!$B$1:$V$9991,3,FALSE)),"(unc)",VLOOKUP(TRIM(B320),ALL!$B$1:$V$9991,3,FALSE))</f>
        <v>(unc)</v>
      </c>
      <c r="B320" s="37" t="s">
        <v>5674</v>
      </c>
      <c r="C320" s="5" t="s">
        <v>5978</v>
      </c>
      <c r="D320" s="111">
        <f>VLOOKUP(TRIM(B320),BirthdateDraft!$A$1:$M$8977,2,FALSE)</f>
        <v>35240</v>
      </c>
      <c r="E320" s="112" t="str">
        <f>VLOOKUP(TRIM(B317),BirthdateDraft!$A$1:$M$9842,3,FALSE)</f>
        <v>18/3</v>
      </c>
      <c r="F320" s="115"/>
      <c r="G320" s="10" t="str">
        <f>IF(ISERROR(VLOOKUP(TRIM(B317),ALL!$B$1:$V$9998,2,FALSE)),"",IF(ISERROR(VLOOKUP(TRIM(B317),ALL!$B$1:$V$9998,2,FALSE))," ",VLOOKUP(TRIM(B317),ALL!$B$1:$V$9998,2,FALSE)))</f>
        <v>PHN</v>
      </c>
      <c r="H320" s="114" t="str">
        <f>IF(ISBLANK(VLOOKUP(TRIM(B320),ALL!$B$1:$W$9995,4,FALSE)),"",IF(ISERROR(VLOOKUP(TRIM(B320),ALL!$B$1:$W$9995,4,FALSE))," ",VLOOKUP(TRIM(B320),ALL!$B$1:$W$9995,4,FALSE)))</f>
        <v xml:space="preserve"> </v>
      </c>
      <c r="I320" s="114" t="str">
        <f>IF(ISBLANK(VLOOKUP(TRIM(B320),ALL!$B$1:$W$9995,5,FALSE)),"",IF(ISERROR(VLOOKUP(TRIM(B320),ALL!$B$1:$W$9995,5,FALSE))," ",VLOOKUP(TRIM(B320),ALL!$B$1:$W$9995,5,FALSE)))</f>
        <v xml:space="preserve"> </v>
      </c>
      <c r="J320" s="10" t="str">
        <f>IF(ISBLANK(VLOOKUP(TRIM(B320),ALL!$B$1:$W$9995,6,FALSE)),"",IF(ISERROR(VLOOKUP(TRIM(B320),ALL!$B$1:$W$9995,6,FALSE))," ", VLOOKUP(TRIM(B320),ALL!$B$1:$W$9995,6,FALSE)))</f>
        <v xml:space="preserve"> </v>
      </c>
      <c r="K320" s="10" t="str">
        <f>IF(ISBLANK(VLOOKUP(TRIM(B320),ALL!$B$1:$W$9995,7,FALSE)),"",IF(ISERROR(VLOOKUP(TRIM(B320),ALL!$B$1:$W$9995,7,FALSE))," ",VLOOKUP(TRIM(B320),ALL!$B$1:$W$9995,7,FALSE)))</f>
        <v xml:space="preserve"> </v>
      </c>
      <c r="L320" s="10" t="str">
        <f>IF(ISBLANK(VLOOKUP(TRIM(#REF!),ALL!$B$1:$W$9995,8,FALSE)),"",IF(ISERROR(VLOOKUP(TRIM(#REF!),ALL!$B$1:$W$9995,8,FALSE))," ",VLOOKUP(TRIM(#REF!),ALL!$B$1:$W$9995,8,FALSE)))</f>
        <v xml:space="preserve"> </v>
      </c>
      <c r="M320" s="10" t="str">
        <f>IF(ISBLANK(VLOOKUP(TRIM(#REF!),ALL!$B$1:$W$9995,9,FALSE)),"",IF(ISERROR(VLOOKUP(TRIM(#REF!),ALL!$B$1:$W$9995,9,FALSE))," ",VLOOKUP(TRIM(#REF!),ALL!$B$1:$W$9995,9,FALSE)))</f>
        <v xml:space="preserve"> </v>
      </c>
      <c r="N320" s="10" t="str">
        <f>IF(ISBLANK(VLOOKUP(TRIM(#REF!),ALL!$B$1:$W$9995,10,FALSE)),"",IF(ISERROR(VLOOKUP(TRIM(#REF!),ALL!$B$1:$W$9995,10,FALSE))," ",VLOOKUP(TRIM(#REF!),ALL!$B$1:$W$9995,10,FALSE)))</f>
        <v xml:space="preserve"> </v>
      </c>
      <c r="O320"/>
      <c r="P320"/>
      <c r="Q320"/>
      <c r="R320"/>
      <c r="S320"/>
      <c r="T320"/>
      <c r="AB320"/>
      <c r="AC320"/>
    </row>
    <row r="321" spans="1:46">
      <c r="A321" s="10"/>
      <c r="B321" s="37"/>
      <c r="C321" s="5"/>
      <c r="D321" s="111"/>
      <c r="E321" s="112"/>
      <c r="F321" s="115"/>
      <c r="G321" s="10"/>
      <c r="H321" s="114"/>
      <c r="I321" s="114"/>
      <c r="J321" s="10"/>
      <c r="K321" s="10"/>
      <c r="L321" s="10" t="str">
        <f>IF(ISBLANK(VLOOKUP(TRIM(B321),ALL!$B$1:$W$9995,8,FALSE)),"",IF(ISERROR(VLOOKUP(TRIM(B321),ALL!$B$1:$W$9995,8,FALSE))," ",VLOOKUP(TRIM(B321),ALL!$B$1:$W$9995,8,FALSE)))</f>
        <v xml:space="preserve"> </v>
      </c>
      <c r="M321" s="10" t="str">
        <f>IF(ISBLANK(VLOOKUP(TRIM(B321),ALL!$B$1:$W$9995,9,FALSE)),"",IF(ISERROR(VLOOKUP(TRIM(B321),ALL!$B$1:$W$9995,9,FALSE))," ",VLOOKUP(TRIM(B321),ALL!$B$1:$W$9995,9,FALSE)))</f>
        <v xml:space="preserve"> </v>
      </c>
      <c r="N321" s="10" t="str">
        <f>IF(ISBLANK(VLOOKUP(TRIM(B321),ALL!$B$1:$W$9995,10,FALSE)),"",IF(ISERROR(VLOOKUP(TRIM(B321),ALL!$B$1:$W$9995,10,FALSE))," ",VLOOKUP(TRIM(B321),ALL!$B$1:$W$9995,10,FALSE)))</f>
        <v xml:space="preserve"> </v>
      </c>
      <c r="O321"/>
      <c r="P321"/>
      <c r="Q321"/>
      <c r="R321"/>
      <c r="S321"/>
      <c r="T321"/>
      <c r="AB321"/>
      <c r="AC321"/>
    </row>
    <row r="322" spans="1:46">
      <c r="A322" s="10" t="str">
        <f>IF(ISERROR(VLOOKUP(TRIM(B322),ALL!$B$1:$V$9991,3,FALSE)),"(unc)",VLOOKUP(TRIM(B322),ALL!$B$1:$V$9991,3,FALSE))</f>
        <v>DB ^</v>
      </c>
      <c r="B322" s="37" t="s">
        <v>7658</v>
      </c>
      <c r="C322" s="5" t="s">
        <v>5978</v>
      </c>
      <c r="D322" s="111">
        <f>VLOOKUP(TRIM(B322),BirthdateDraft!$A$1:$M$8977,2,FALSE)</f>
        <v>37016</v>
      </c>
      <c r="E322" s="112" t="str">
        <f>VLOOKUP(TRIM(B322),BirthdateDraft!$A$1:$M$9842,3,FALSE)</f>
        <v>22/1</v>
      </c>
      <c r="F322" s="115" t="s">
        <v>8069</v>
      </c>
      <c r="G322" s="10" t="str">
        <f>IF(ISERROR(VLOOKUP(TRIM(B322),ALL!$B$1:$V$9998,2,FALSE)),"",IF(ISERROR(VLOOKUP(TRIM(B322),ALL!$B$1:$V$9998,2,FALSE))," ",VLOOKUP(TRIM(B322),ALL!$B$1:$V$9998,2,FALSE)))</f>
        <v>BFA</v>
      </c>
      <c r="H322" s="114" t="str">
        <f>IF(ISBLANK(VLOOKUP(TRIM(B322),ALL!$B$1:$W$9995,4,FALSE)),"",IF(ISERROR(VLOOKUP(TRIM(B322),ALL!$B$1:$W$9995,4,FALSE))," ",VLOOKUP(TRIM(B322),ALL!$B$1:$W$9995,4,FALSE)))</f>
        <v>0-5</v>
      </c>
      <c r="I322" s="114"/>
      <c r="J322" s="10"/>
      <c r="K322" s="10"/>
      <c r="L322" s="10"/>
      <c r="M322" s="10"/>
      <c r="N322" s="10"/>
      <c r="O322"/>
      <c r="P322"/>
      <c r="Q322"/>
      <c r="R322"/>
      <c r="S322"/>
      <c r="T322"/>
      <c r="AB322"/>
      <c r="AC322"/>
    </row>
    <row r="323" spans="1:46">
      <c r="A323" s="10" t="str">
        <f>IF(ISERROR(VLOOKUP(TRIM(B323),ALL!$B$1:$V$9991,3,FALSE)),"(unc)",VLOOKUP(TRIM(B323),ALL!$B$1:$V$9991,3,FALSE))</f>
        <v>RCB ^</v>
      </c>
      <c r="B323" s="37" t="s">
        <v>6128</v>
      </c>
      <c r="C323" s="5" t="s">
        <v>5978</v>
      </c>
      <c r="D323" s="111">
        <f>VLOOKUP(TRIM(B323),BirthdateDraft!$A$1:$M$8977,2,FALSE)</f>
        <v>34408</v>
      </c>
      <c r="E323" s="112" t="str">
        <f>VLOOKUP(TRIM(B323),BirthdateDraft!$A$1:$M$9842,3,FALSE)</f>
        <v>18/FA</v>
      </c>
      <c r="F323" s="115"/>
      <c r="G323" s="10" t="str">
        <f>IF(ISERROR(VLOOKUP(TRIM(B323),ALL!$B$1:$V$9998,2,FALSE)),"",IF(ISERROR(VLOOKUP(TRIM(B323),ALL!$B$1:$V$9998,2,FALSE))," ",VLOOKUP(TRIM(B323),ALL!$B$1:$V$9998,2,FALSE)))</f>
        <v>LAN</v>
      </c>
      <c r="H323" s="114" t="str">
        <f>IF(ISBLANK(VLOOKUP(TRIM(B323),ALL!$B$1:$W$9995,4,FALSE)),"",IF(ISERROR(VLOOKUP(TRIM(B323),ALL!$B$1:$W$9995,4,FALSE))," ",VLOOKUP(TRIM(B323),ALL!$B$1:$W$9995,4,FALSE)))</f>
        <v>4</v>
      </c>
      <c r="I323" s="114" t="str">
        <f>IF(ISBLANK(VLOOKUP(TRIM(B323),ALL!$B$1:$W$9995,5,FALSE)),"",IF(ISERROR(VLOOKUP(TRIM(B323),ALL!$B$1:$W$9995,5,FALSE))," ",VLOOKUP(TRIM(B323),ALL!$B$1:$W$9995,5,FALSE)))</f>
        <v/>
      </c>
      <c r="J323" s="10" t="str">
        <f>IF(ISBLANK(VLOOKUP(TRIM(#REF!),ALL!$B$1:$W$9995,6,FALSE)),"",IF(ISERROR(VLOOKUP(TRIM(#REF!),ALL!$B$1:$W$9995,6,FALSE))," ", VLOOKUP(TRIM(#REF!),ALL!$B$1:$W$9995,6,FALSE)))</f>
        <v xml:space="preserve"> </v>
      </c>
      <c r="K323" s="10" t="str">
        <f>IF(ISBLANK(VLOOKUP(TRIM(#REF!),ALL!$B$1:$W$9995,7,FALSE)),"",IF(ISERROR(VLOOKUP(TRIM(#REF!),ALL!$B$1:$W$9995,7,FALSE))," ",VLOOKUP(TRIM(#REF!),ALL!$B$1:$W$9995,7,FALSE)))</f>
        <v xml:space="preserve"> </v>
      </c>
      <c r="L323" s="10" t="str">
        <f>IF(ISBLANK(VLOOKUP(TRIM(#REF!),ALL!$B$1:$W$9995,8,FALSE)),"",IF(ISERROR(VLOOKUP(TRIM(#REF!),ALL!$B$1:$W$9995,8,FALSE))," ",VLOOKUP(TRIM(#REF!),ALL!$B$1:$W$9995,8,FALSE)))</f>
        <v xml:space="preserve"> </v>
      </c>
      <c r="M323" s="10" t="str">
        <f>IF(ISBLANK(VLOOKUP(TRIM(#REF!),ALL!$B$1:$W$9995,9,FALSE)),"",IF(ISERROR(VLOOKUP(TRIM(#REF!),ALL!$B$1:$W$9995,9,FALSE))," ",VLOOKUP(TRIM(#REF!),ALL!$B$1:$W$9995,9,FALSE)))</f>
        <v xml:space="preserve"> </v>
      </c>
      <c r="N323" s="10" t="str">
        <f>IF(ISBLANK(VLOOKUP(TRIM(#REF!),ALL!$B$1:$W$9995,10,FALSE)),"",IF(ISERROR(VLOOKUP(TRIM(#REF!),ALL!$B$1:$W$9995,10,FALSE))," ",VLOOKUP(TRIM(#REF!),ALL!$B$1:$W$9995,10,FALSE)))</f>
        <v xml:space="preserve"> </v>
      </c>
      <c r="O323"/>
      <c r="P323"/>
      <c r="Q323"/>
      <c r="R323"/>
      <c r="S323"/>
      <c r="T323"/>
      <c r="AB323"/>
      <c r="AC323"/>
    </row>
    <row r="324" spans="1:46">
      <c r="A324" s="10" t="str">
        <f>IF(ISERROR(VLOOKUP(TRIM(B324),ALL!$B$1:$V$9991,3,FALSE)),"(unc)",VLOOKUP(TRIM(B324),ALL!$B$1:$V$9991,3,FALSE))</f>
        <v>RCB ^</v>
      </c>
      <c r="B324" s="37" t="s">
        <v>5309</v>
      </c>
      <c r="C324" s="5" t="s">
        <v>5978</v>
      </c>
      <c r="D324" s="111">
        <f>VLOOKUP(TRIM(B324),BirthdateDraft!$A$1:$M$8977,2,FALSE)</f>
        <v>34575</v>
      </c>
      <c r="E324" s="112" t="str">
        <f>VLOOKUP(TRIM(B324),BirthdateDraft!$A$1:$M$9842,3,FALSE)</f>
        <v>17/3</v>
      </c>
      <c r="F324" s="115" t="s">
        <v>6914</v>
      </c>
      <c r="G324" s="10" t="str">
        <f>IF(ISERROR(VLOOKUP(TRIM(B324),ALL!$B$1:$V$9998,2,FALSE)),"",IF(ISERROR(VLOOKUP(TRIM(B324),ALL!$B$1:$V$9998,2,FALSE))," ",VLOOKUP(TRIM(B324),ALL!$B$1:$V$9998,2,FALSE)))</f>
        <v>BFA</v>
      </c>
      <c r="H324" s="114" t="str">
        <f>IF(ISBLANK(VLOOKUP(TRIM(B324),ALL!$B$1:$W$9995,4,FALSE)),"",IF(ISERROR(VLOOKUP(TRIM(B324),ALL!$B$1:$W$9995,4,FALSE))," ",VLOOKUP(TRIM(B324),ALL!$B$1:$W$9995,4,FALSE)))</f>
        <v>4</v>
      </c>
      <c r="I324" s="114"/>
      <c r="J324" s="10"/>
      <c r="K324" s="10"/>
      <c r="L324" s="10" t="str">
        <f>IF(ISBLANK(VLOOKUP(TRIM(B324),ALL!$B$1:$W$9995,8,FALSE)),"",IF(ISERROR(VLOOKUP(TRIM(B324),ALL!$B$1:$W$9995,8,FALSE))," ",VLOOKUP(TRIM(B324),ALL!$B$1:$W$9995,8,FALSE)))</f>
        <v/>
      </c>
      <c r="M324" s="10" t="str">
        <f>IF(ISBLANK(VLOOKUP(TRIM(B324),ALL!$B$1:$W$9995,9,FALSE)),"",IF(ISERROR(VLOOKUP(TRIM(B324),ALL!$B$1:$W$9995,9,FALSE))," ",VLOOKUP(TRIM(B324),ALL!$B$1:$W$9995,9,FALSE)))</f>
        <v/>
      </c>
      <c r="N324" s="10" t="str">
        <f>IF(ISBLANK(VLOOKUP(TRIM(B324),ALL!$B$1:$W$9995,10,FALSE)),"",IF(ISERROR(VLOOKUP(TRIM(B324),ALL!$B$1:$W$9995,10,FALSE))," ",VLOOKUP(TRIM(B324),ALL!$B$1:$W$9995,10,FALSE)))</f>
        <v/>
      </c>
      <c r="O324"/>
      <c r="P324"/>
      <c r="Q324"/>
      <c r="R324"/>
      <c r="S324"/>
      <c r="T324"/>
      <c r="AB324"/>
      <c r="AC324"/>
    </row>
    <row r="325" spans="1:46">
      <c r="A325" s="10" t="str">
        <f>IF(ISERROR(VLOOKUP(TRIM(B325),ALL!$B$1:$V$9991,3,FALSE)),"(unc)",VLOOKUP(TRIM(B325),ALL!$B$1:$V$9991,3,FALSE))</f>
        <v>DB ^</v>
      </c>
      <c r="B325" s="37" t="s">
        <v>6568</v>
      </c>
      <c r="C325" s="5" t="s">
        <v>5978</v>
      </c>
      <c r="D325" s="111">
        <f>VLOOKUP(TRIM(B325),BirthdateDraft!$A$1:$M$8977,2,FALSE)</f>
        <v>35636</v>
      </c>
      <c r="E325" s="112" t="str">
        <f>VLOOKUP(TRIM(B325),BirthdateDraft!$A$1:$M$9842,3,FALSE)</f>
        <v>20/4</v>
      </c>
      <c r="F325" s="115" t="s">
        <v>6927</v>
      </c>
      <c r="G325" s="10" t="str">
        <f>IF(ISERROR(VLOOKUP(TRIM(B325),ALL!$B$1:$V$9998,2,FALSE)),"",IF(ISERROR(VLOOKUP(TRIM(B325),ALL!$B$1:$V$9998,2,FALSE))," ",VLOOKUP(TRIM(B325),ALL!$B$1:$V$9998,2,FALSE)))</f>
        <v>SEN</v>
      </c>
      <c r="H325" s="114" t="str">
        <f>IF(ISBLANK(VLOOKUP(TRIM(B325),ALL!$B$1:$W$9995,4,FALSE)),"",IF(ISERROR(VLOOKUP(TRIM(B325),ALL!$B$1:$W$9995,4,FALSE))," ",VLOOKUP(TRIM(B325),ALL!$B$1:$W$9995,4,FALSE)))</f>
        <v>0-0</v>
      </c>
      <c r="I325" s="114"/>
      <c r="J325" s="10"/>
      <c r="K325" s="10"/>
      <c r="L325" s="10" t="str">
        <f>IF(ISBLANK(VLOOKUP(TRIM(B325),ALL!$B$1:$W$9995,8,FALSE)),"",IF(ISERROR(VLOOKUP(TRIM(B325),ALL!$B$1:$W$9995,8,FALSE))," ",VLOOKUP(TRIM(B325),ALL!$B$1:$W$9995,8,FALSE)))</f>
        <v/>
      </c>
      <c r="M325" s="10" t="str">
        <f>IF(ISBLANK(VLOOKUP(TRIM(B325),ALL!$B$1:$W$9995,9,FALSE)),"",IF(ISERROR(VLOOKUP(TRIM(B325),ALL!$B$1:$W$9995,9,FALSE))," ",VLOOKUP(TRIM(B325),ALL!$B$1:$W$9995,9,FALSE)))</f>
        <v/>
      </c>
      <c r="N325" s="10" t="str">
        <f>IF(ISBLANK(VLOOKUP(TRIM(B325),ALL!$B$1:$W$9995,10,FALSE)),"",IF(ISERROR(VLOOKUP(TRIM(B325),ALL!$B$1:$W$9995,10,FALSE))," ",VLOOKUP(TRIM(B325),ALL!$B$1:$W$9995,10,FALSE)))</f>
        <v/>
      </c>
      <c r="O325"/>
      <c r="P325"/>
      <c r="Q325"/>
      <c r="R325"/>
      <c r="S325"/>
      <c r="T325"/>
      <c r="AB325"/>
      <c r="AC325"/>
    </row>
    <row r="326" spans="1:46">
      <c r="A326" s="10" t="str">
        <f>IF(ISERROR(VLOOKUP(TRIM(B326),ALL!$B$1:$V$9991,3,FALSE)),"(unc)",VLOOKUP(TRIM(B326),ALL!$B$1:$V$9991,3,FALSE))</f>
        <v>FS ^</v>
      </c>
      <c r="B326" s="37" t="s">
        <v>7813</v>
      </c>
      <c r="C326" s="5" t="s">
        <v>5978</v>
      </c>
      <c r="D326" s="111">
        <f>VLOOKUP(TRIM(B326),BirthdateDraft!$A$1:$M$8977,2,FALSE)</f>
        <v>36184</v>
      </c>
      <c r="E326" s="112" t="str">
        <f>VLOOKUP(TRIM(B326),BirthdateDraft!$A$1:$M$9842,3,FALSE)</f>
        <v>22/FA</v>
      </c>
      <c r="F326" s="115" t="s">
        <v>8101</v>
      </c>
      <c r="G326" s="10" t="str">
        <f>IF(ISERROR(VLOOKUP(TRIM(B326),ALL!$B$1:$V$9998,2,FALSE)),"",IF(ISERROR(VLOOKUP(TRIM(B326),ALL!$B$1:$V$9998,2,FALSE))," ",VLOOKUP(TRIM(B326),ALL!$B$1:$V$9998,2,FALSE)))</f>
        <v>NYA</v>
      </c>
      <c r="H326" s="114" t="str">
        <f>IF(ISBLANK(VLOOKUP(TRIM(B326),ALL!$B$1:$W$9995,4,FALSE)),"",IF(ISERROR(VLOOKUP(TRIM(B326),ALL!$B$1:$W$9995,4,FALSE))," ",VLOOKUP(TRIM(B326),ALL!$B$1:$W$9995,4,FALSE)))</f>
        <v>4-4</v>
      </c>
      <c r="I326" s="114"/>
      <c r="J326" s="10"/>
      <c r="K326" s="10"/>
      <c r="L326" s="10"/>
      <c r="M326" s="10"/>
      <c r="N326" s="10"/>
      <c r="O326"/>
      <c r="P326"/>
      <c r="Q326"/>
      <c r="R326"/>
      <c r="S326"/>
      <c r="T326"/>
      <c r="AB326"/>
      <c r="AC326"/>
    </row>
    <row r="327" spans="1:46">
      <c r="A327" s="10" t="str">
        <f>IF(ISERROR(VLOOKUP(TRIM(B327),ALL!$B$1:$V$9991,3,FALSE)),"(unc)",VLOOKUP(TRIM(B327),ALL!$B$1:$V$9991,3,FALSE))</f>
        <v>DB ^</v>
      </c>
      <c r="B327" s="37" t="s">
        <v>6655</v>
      </c>
      <c r="C327" s="5" t="s">
        <v>5978</v>
      </c>
      <c r="D327" s="111">
        <f>VLOOKUP(TRIM(B327),BirthdateDraft!$A$1:$M$8977,2,FALSE)</f>
        <v>35348</v>
      </c>
      <c r="E327" s="112" t="str">
        <f>VLOOKUP(TRIM(B327),BirthdateDraft!$A$1:$M$9842,3,FALSE)</f>
        <v>20/3</v>
      </c>
      <c r="F327" s="115"/>
      <c r="G327" s="10" t="str">
        <f>IF(ISERROR(VLOOKUP(TRIM(B327),ALL!$B$1:$V$9998,2,FALSE)),"",IF(ISERROR(VLOOKUP(TRIM(B327),ALL!$B$1:$V$9998,2,FALSE))," ",VLOOKUP(TRIM(B327),ALL!$B$1:$V$9998,2,FALSE)))</f>
        <v>NYA</v>
      </c>
      <c r="H327" s="114" t="str">
        <f>IF(ISBLANK(VLOOKUP(TRIM(B327),ALL!$B$1:$W$9995,4,FALSE)),"",IF(ISERROR(VLOOKUP(TRIM(B327),ALL!$B$1:$W$9995,4,FALSE))," ",VLOOKUP(TRIM(B327),ALL!$B$1:$W$9995,4,FALSE)))</f>
        <v>4-4</v>
      </c>
      <c r="I327" s="114" t="str">
        <f>IF(ISBLANK(VLOOKUP(TRIM(B327),ALL!$B$1:$W$9995,5,FALSE)),"",IF(ISERROR(VLOOKUP(TRIM(B327),ALL!$B$1:$W$9995,5,FALSE))," ",VLOOKUP(TRIM(B327),ALL!$B$1:$W$9995,5,FALSE)))</f>
        <v/>
      </c>
      <c r="J327" s="10" t="str">
        <f>IF(ISBLANK(VLOOKUP(TRIM(B327),ALL!$B$1:$W$9995,6,FALSE)),"",IF(ISERROR(VLOOKUP(TRIM(B327),ALL!$B$1:$W$9995,6,FALSE))," ", VLOOKUP(TRIM(B327),ALL!$B$1:$W$9995,6,FALSE)))</f>
        <v/>
      </c>
      <c r="K327" s="10"/>
      <c r="L327" s="10" t="str">
        <f>IF(ISBLANK(VLOOKUP(TRIM(B327),ALL!$B$1:$W$9995,8,FALSE)),"",IF(ISERROR(VLOOKUP(TRIM(B327),ALL!$B$1:$W$9995,8,FALSE))," ",VLOOKUP(TRIM(B327),ALL!$B$1:$W$9995,8,FALSE)))</f>
        <v/>
      </c>
      <c r="M327" s="10" t="str">
        <f>IF(ISBLANK(VLOOKUP(TRIM(B327),ALL!$B$1:$W$9995,9,FALSE)),"",IF(ISERROR(VLOOKUP(TRIM(B327),ALL!$B$1:$W$9995,9,FALSE))," ",VLOOKUP(TRIM(B327),ALL!$B$1:$W$9995,9,FALSE)))</f>
        <v/>
      </c>
      <c r="N327" s="10" t="str">
        <f>IF(ISBLANK(VLOOKUP(TRIM(B327),ALL!$B$1:$W$9995,10,FALSE)),"",IF(ISERROR(VLOOKUP(TRIM(B327),ALL!$B$1:$W$9995,10,FALSE))," ",VLOOKUP(TRIM(B327),ALL!$B$1:$W$9995,10,FALSE)))</f>
        <v/>
      </c>
      <c r="O327"/>
      <c r="P327"/>
      <c r="Q327"/>
      <c r="R327" t="str">
        <f>""</f>
        <v/>
      </c>
      <c r="S327" t="str">
        <f>""</f>
        <v/>
      </c>
      <c r="T327" t="str">
        <f>""</f>
        <v/>
      </c>
      <c r="U327" t="str">
        <f>""</f>
        <v/>
      </c>
      <c r="V327" t="str">
        <f>""</f>
        <v/>
      </c>
      <c r="W327" t="str">
        <f>""</f>
        <v/>
      </c>
      <c r="X327" t="str">
        <f>""</f>
        <v/>
      </c>
      <c r="Y327" t="str">
        <f>""</f>
        <v/>
      </c>
      <c r="Z327" t="str">
        <f>""</f>
        <v/>
      </c>
      <c r="AA327" t="str">
        <f>""</f>
        <v/>
      </c>
      <c r="AB327" t="str">
        <f>""</f>
        <v/>
      </c>
      <c r="AC327" t="str">
        <f>""</f>
        <v/>
      </c>
      <c r="AD327" t="str">
        <f>""</f>
        <v/>
      </c>
      <c r="AE327" t="str">
        <f>""</f>
        <v/>
      </c>
      <c r="AF327" t="str">
        <f>""</f>
        <v/>
      </c>
      <c r="AG327" t="str">
        <f>""</f>
        <v/>
      </c>
      <c r="AH327" t="str">
        <f>""</f>
        <v/>
      </c>
      <c r="AI327" t="str">
        <f>""</f>
        <v/>
      </c>
      <c r="AJ327" t="str">
        <f>""</f>
        <v/>
      </c>
      <c r="AK327" t="str">
        <f>""</f>
        <v/>
      </c>
      <c r="AL327" t="str">
        <f>""</f>
        <v/>
      </c>
      <c r="AM327" t="str">
        <f>""</f>
        <v/>
      </c>
      <c r="AN327" t="str">
        <f>""</f>
        <v/>
      </c>
      <c r="AO327" t="str">
        <f>""</f>
        <v/>
      </c>
      <c r="AP327" t="str">
        <f>""</f>
        <v/>
      </c>
      <c r="AQ327" t="str">
        <f>""</f>
        <v/>
      </c>
      <c r="AR327" t="str">
        <f>""</f>
        <v/>
      </c>
      <c r="AS327" t="str">
        <f>""</f>
        <v/>
      </c>
      <c r="AT327" t="str">
        <f>""</f>
        <v/>
      </c>
    </row>
    <row r="328" spans="1:46">
      <c r="A328" s="10" t="str">
        <f>IF(ISERROR(VLOOKUP(TRIM(B328),ALL!$B$1:$V$9991,3,FALSE)),"(unc)",VLOOKUP(TRIM(B328),ALL!$B$1:$V$9991,3,FALSE))</f>
        <v>DB ^</v>
      </c>
      <c r="B328" s="124" t="s">
        <v>8847</v>
      </c>
      <c r="C328" s="5" t="s">
        <v>5978</v>
      </c>
      <c r="D328" s="111">
        <f>VLOOKUP(TRIM(B328),BirthdateDraft!$A$1:$M$8977,2,FALSE)</f>
        <v>37168</v>
      </c>
      <c r="E328" s="112" t="str">
        <f>VLOOKUP(TRIM(B328),BirthdateDraft!$A$1:$M$9842,3,FALSE)</f>
        <v>24/5(145)</v>
      </c>
      <c r="F328" s="115" t="s">
        <v>10268</v>
      </c>
      <c r="G328" s="10" t="str">
        <f>IF(ISERROR(VLOOKUP(TRIM(B328),ALL!$B$1:$V$9998,2,FALSE)),"",IF(ISERROR(VLOOKUP(TRIM(B328),ALL!$B$1:$V$9998,2,FALSE))," ",VLOOKUP(TRIM(B328),ALL!$B$1:$V$9998,2,FALSE)))</f>
        <v>DNA</v>
      </c>
      <c r="H328" s="114" t="str">
        <f>IF(ISBLANK(VLOOKUP(TRIM(B328),ALL!$B$1:$W$9995,4,FALSE)),"",IF(ISERROR(VLOOKUP(TRIM(B328),ALL!$B$1:$W$9995,4,FALSE))," ",VLOOKUP(TRIM(B328),ALL!$B$1:$W$9995,4,FALSE)))</f>
        <v>0-0</v>
      </c>
      <c r="I328" s="114"/>
      <c r="J328" s="10"/>
      <c r="K328" s="10"/>
      <c r="L328" s="10"/>
      <c r="M328" s="10"/>
      <c r="N328" s="10"/>
      <c r="O328"/>
      <c r="P328"/>
      <c r="Q328"/>
      <c r="R328"/>
      <c r="S328"/>
      <c r="T328"/>
      <c r="AB328"/>
      <c r="AC328"/>
    </row>
    <row r="330" spans="1:46">
      <c r="A330" s="10" t="str">
        <f>IF(ISERROR(VLOOKUP(TRIM(B330),ALL!$B$1:$V$9991,3,FALSE)),"(unc)",VLOOKUP(TRIM(B330),ALL!$B$1:$V$9991,3,FALSE))</f>
        <v>(unc)</v>
      </c>
      <c r="B330" s="119" t="s">
        <v>7038</v>
      </c>
      <c r="C330" s="5" t="s">
        <v>5978</v>
      </c>
      <c r="D330" s="111">
        <f>VLOOKUP(TRIM(B330),BirthdateDraft!$A$1:$M$8977,2,FALSE)</f>
        <v>36281</v>
      </c>
      <c r="E330" s="112" t="str">
        <f>VLOOKUP(TRIM(B330),BirthdateDraft!$A$1:$M$9842,3,FALSE)</f>
        <v>21/3</v>
      </c>
      <c r="F330" s="115" t="s">
        <v>8633</v>
      </c>
      <c r="G330" s="10" t="str">
        <f>IF(ISERROR(VLOOKUP(TRIM(B330),ALL!$B$1:$V$9998,2,FALSE)),"",IF(ISERROR(VLOOKUP(TRIM(B330),ALL!$B$1:$V$9998,2,FALSE))," ",VLOOKUP(TRIM(B330),ALL!$B$1:$V$9998,2,FALSE)))</f>
        <v/>
      </c>
      <c r="H330" s="114" t="str">
        <f>IF(ISBLANK(VLOOKUP(TRIM(B330),ALL!$B$1:$W$9995,4,FALSE)),"",IF(ISERROR(VLOOKUP(TRIM(B330),ALL!$B$1:$W$9995,4,FALSE))," ",VLOOKUP(TRIM(B330),ALL!$B$1:$W$9995,4,FALSE)))</f>
        <v xml:space="preserve"> </v>
      </c>
      <c r="I330" s="114"/>
      <c r="J330" s="10"/>
      <c r="K330" s="10"/>
      <c r="L330" s="10"/>
      <c r="M330" s="10"/>
      <c r="N330" s="10"/>
      <c r="O330"/>
      <c r="P330"/>
      <c r="Q330"/>
      <c r="R330"/>
      <c r="S330"/>
      <c r="T330"/>
      <c r="AB330"/>
      <c r="AC330"/>
    </row>
    <row r="331" spans="1:46">
      <c r="A331" s="10" t="str">
        <f>IF(ISERROR(VLOOKUP(TRIM(B331),ALL!$B$1:$V$9991,3,FALSE)),"(unc)",VLOOKUP(TRIM(B331),ALL!$B$1:$V$9991,3,FALSE))</f>
        <v>(unc)</v>
      </c>
      <c r="B331" s="37" t="s">
        <v>7763</v>
      </c>
      <c r="C331" s="5" t="s">
        <v>5978</v>
      </c>
      <c r="D331" s="111">
        <f>VLOOKUP(TRIM(B331),BirthdateDraft!$A$1:$M$8977,2,FALSE)</f>
        <v>36333</v>
      </c>
      <c r="E331" s="112" t="str">
        <f>VLOOKUP(TRIM(B331),BirthdateDraft!$A$1:$M$9842,3,FALSE)</f>
        <v>22/4</v>
      </c>
      <c r="F331" s="115"/>
      <c r="G331" s="10" t="str">
        <f>IF(ISERROR(VLOOKUP(TRIM(B331),ALL!$B$1:$V$9998,2,FALSE)),"",IF(ISERROR(VLOOKUP(TRIM(B331),ALL!$B$1:$V$9998,2,FALSE))," ",VLOOKUP(TRIM(B331),ALL!$B$1:$V$9998,2,FALSE)))</f>
        <v/>
      </c>
      <c r="H331" s="114" t="str">
        <f>IF(ISBLANK(VLOOKUP(TRIM(B331),ALL!$B$1:$W$9995,4,FALSE)),"",IF(ISERROR(VLOOKUP(TRIM(B331),ALL!$B$1:$W$9995,4,FALSE))," ",VLOOKUP(TRIM(B331),ALL!$B$1:$W$9995,4,FALSE)))</f>
        <v xml:space="preserve"> </v>
      </c>
      <c r="I331" s="114" t="str">
        <f>IF(ISBLANK(VLOOKUP(TRIM(B331),ALL!$B$1:$W$9995,5,FALSE)),"",IF(ISERROR(VLOOKUP(TRIM(B331),ALL!$B$1:$W$9995,5,FALSE))," ",VLOOKUP(TRIM(B331),ALL!$B$1:$W$9995,5,FALSE)))</f>
        <v xml:space="preserve"> </v>
      </c>
      <c r="J331" s="10" t="str">
        <f>IF(ISBLANK(VLOOKUP(TRIM(B331),ALL!$B$1:$W$9995,6,FALSE)),"",IF(ISERROR(VLOOKUP(TRIM(B331),ALL!$B$1:$W$9995,6,FALSE))," ", VLOOKUP(TRIM(B331),ALL!$B$1:$W$9995,6,FALSE)))</f>
        <v xml:space="preserve"> </v>
      </c>
      <c r="K331" s="10" t="str">
        <f>IF(ISBLANK(VLOOKUP(TRIM(B331),ALL!$B$1:$W$9995,7,FALSE)),"",IF(ISERROR(VLOOKUP(TRIM(B331),ALL!$B$1:$W$9995,7,FALSE))," ",VLOOKUP(TRIM(B331),ALL!$B$1:$W$9995,7,FALSE)))</f>
        <v xml:space="preserve"> </v>
      </c>
      <c r="L331" s="10" t="str">
        <f>IF(ISBLANK(VLOOKUP(TRIM(B331),ALL!$B$1:$W$9995,8,FALSE)),"",IF(ISERROR(VLOOKUP(TRIM(B331),ALL!$B$1:$W$9995,8,FALSE))," ",VLOOKUP(TRIM(B331),ALL!$B$1:$W$9995,8,FALSE)))</f>
        <v xml:space="preserve"> </v>
      </c>
      <c r="M331" s="10" t="str">
        <f>IF(ISBLANK(VLOOKUP(TRIM(B331),ALL!$B$1:$W$9995,9,FALSE)),"",IF(ISERROR(VLOOKUP(TRIM(B331),ALL!$B$1:$W$9995,9,FALSE))," ",VLOOKUP(TRIM(B331),ALL!$B$1:$W$9995,9,FALSE)))</f>
        <v xml:space="preserve"> </v>
      </c>
      <c r="N331" s="10" t="str">
        <f>IF(ISBLANK(VLOOKUP(TRIM(B331),ALL!$B$1:$W$9995,10,FALSE)),"",IF(ISERROR(VLOOKUP(TRIM(B331),ALL!$B$1:$W$9995,10,FALSE))," ",VLOOKUP(TRIM(B331),ALL!$B$1:$W$9995,10,FALSE)))</f>
        <v xml:space="preserve"> </v>
      </c>
      <c r="O331"/>
      <c r="P331"/>
      <c r="Q331"/>
      <c r="R331"/>
      <c r="S331"/>
      <c r="T331"/>
      <c r="AB331"/>
      <c r="AC331"/>
    </row>
    <row r="332" spans="1:46">
      <c r="A332" s="10"/>
      <c r="B332" s="37"/>
      <c r="C332" s="5"/>
      <c r="D332" s="111"/>
      <c r="E332" s="112"/>
      <c r="F332" s="115"/>
      <c r="G332" s="10"/>
      <c r="H332" s="114" t="str">
        <f>IF(ISBLANK(VLOOKUP(TRIM(B332),ALL!$B$1:$W$9995,4,FALSE)),"",IF(ISERROR(VLOOKUP(TRIM(B332),ALL!$B$1:$W$9995,4,FALSE))," ",VLOOKUP(TRIM(B332),ALL!$B$1:$W$9995,4,FALSE)))</f>
        <v xml:space="preserve"> </v>
      </c>
      <c r="I332" s="114"/>
      <c r="J332" s="10"/>
      <c r="K332" s="10"/>
      <c r="L332" s="10" t="str">
        <f>IF(ISBLANK(VLOOKUP(TRIM(B332),ALL!$B$1:$W$9995,8,FALSE)),"",IF(ISERROR(VLOOKUP(TRIM(B332),ALL!$B$1:$W$9995,8,FALSE))," ",VLOOKUP(TRIM(B332),ALL!$B$1:$W$9995,8,FALSE)))</f>
        <v xml:space="preserve"> </v>
      </c>
      <c r="M332" s="10" t="str">
        <f>IF(ISBLANK(VLOOKUP(TRIM(B332),ALL!$B$1:$W$9995,9,FALSE)),"",IF(ISERROR(VLOOKUP(TRIM(B332),ALL!$B$1:$W$9995,9,FALSE))," ",VLOOKUP(TRIM(B332),ALL!$B$1:$W$9995,9,FALSE)))</f>
        <v xml:space="preserve"> </v>
      </c>
      <c r="N332" s="10" t="str">
        <f>IF(ISBLANK(VLOOKUP(TRIM(B332),ALL!$B$1:$W$9995,10,FALSE)),"",IF(ISERROR(VLOOKUP(TRIM(B332),ALL!$B$1:$W$9995,10,FALSE))," ",VLOOKUP(TRIM(B332),ALL!$B$1:$W$9995,10,FALSE)))</f>
        <v xml:space="preserve"> </v>
      </c>
      <c r="O332"/>
      <c r="P332"/>
      <c r="Q332"/>
      <c r="R332"/>
      <c r="S332"/>
      <c r="T332"/>
      <c r="AB332"/>
      <c r="AC332"/>
    </row>
    <row r="333" spans="1:46">
      <c r="A333" s="10" t="str">
        <f>IF(ISERROR(VLOOKUP(TRIM(B333),ALL!$B$1:$V$9991,3,FALSE)),"(unc)",VLOOKUP(TRIM(B333),ALL!$B$1:$V$9991,3,FALSE))</f>
        <v>PK</v>
      </c>
      <c r="B333" s="37" t="s">
        <v>5413</v>
      </c>
      <c r="C333" s="5" t="s">
        <v>5978</v>
      </c>
      <c r="D333" s="111">
        <f>VLOOKUP(TRIM(B333),BirthdateDraft!$A$1:$M$8977,2,FALSE)</f>
        <v>34363</v>
      </c>
      <c r="E333" s="112" t="str">
        <f>VLOOKUP(TRIM(B333),BirthdateDraft!$A$1:$M$9842,3,FALSE)</f>
        <v>16/FA</v>
      </c>
      <c r="F333" s="115"/>
      <c r="G333" s="10" t="str">
        <f>IF(ISERROR(VLOOKUP(TRIM(B333),ALL!$B$1:$V$9998,2,FALSE)),"",IF(ISERROR(VLOOKUP(TRIM(B333),ALL!$B$1:$V$9998,2,FALSE))," ",VLOOKUP(TRIM(B333),ALL!$B$1:$V$9998,2,FALSE)))</f>
        <v>HOA</v>
      </c>
      <c r="H333" s="114" t="str">
        <f>IF(ISBLANK(VLOOKUP(TRIM(B333),ALL!$B$1:$W$9995,4,FALSE)),"",IF(ISERROR(VLOOKUP(TRIM(B333),ALL!$B$1:$W$9995,4,FALSE))," ",VLOOKUP(TRIM(B333),ALL!$B$1:$W$9995,4,FALSE)))</f>
        <v/>
      </c>
      <c r="I333" s="114" t="str">
        <f>IF(ISBLANK(VLOOKUP(TRIM(B333),ALL!$B$1:$W$9995,5,FALSE)),"",IF(ISERROR(VLOOKUP(TRIM(B333),ALL!$B$1:$W$9995,5,FALSE))," ",VLOOKUP(TRIM(B333),ALL!$B$1:$W$9995,5,FALSE)))</f>
        <v/>
      </c>
      <c r="J333" s="10" t="str">
        <f>IF(ISBLANK(VLOOKUP(TRIM(B333),ALL!$B$1:$W$9995,6,FALSE)),"",IF(ISERROR(VLOOKUP(TRIM(B333),ALL!$B$1:$W$9995,6,FALSE))," ", VLOOKUP(TRIM(B333),ALL!$B$1:$W$9995,6,FALSE)))</f>
        <v/>
      </c>
      <c r="K333" s="10" t="str">
        <f>IF(ISBLANK(VLOOKUP(TRIM(B333),ALL!$B$1:$W$9995,7,FALSE)),"",IF(ISERROR(VLOOKUP(TRIM(B333),ALL!$B$1:$W$9995,7,FALSE))," ",VLOOKUP(TRIM(B333),ALL!$B$1:$W$9995,7,FALSE)))</f>
        <v/>
      </c>
      <c r="L333" s="10" t="str">
        <f>IF(ISBLANK(VLOOKUP(TRIM(B333),ALL!$B$1:$W$9995,8,FALSE)),"",IF(ISERROR(VLOOKUP(TRIM(B333),ALL!$B$1:$W$9995,8,FALSE))," ",VLOOKUP(TRIM(B333),ALL!$B$1:$W$9995,8,FALSE)))</f>
        <v/>
      </c>
      <c r="M333" s="10" t="str">
        <f>IF(ISBLANK(VLOOKUP(TRIM(B333),ALL!$B$1:$W$9995,9,FALSE)),"",IF(ISERROR(VLOOKUP(TRIM(B333),ALL!$B$1:$W$9995,9,FALSE))," ",VLOOKUP(TRIM(B333),ALL!$B$1:$W$9995,9,FALSE)))</f>
        <v/>
      </c>
      <c r="N333" s="10" t="str">
        <f>IF(ISBLANK(VLOOKUP(TRIM(B333),ALL!$B$1:$W$9995,10,FALSE)),"",IF(ISERROR(VLOOKUP(TRIM(B333),ALL!$B$1:$W$9995,10,FALSE))," ",VLOOKUP(TRIM(B333),ALL!$B$1:$W$9995,10,FALSE)))</f>
        <v/>
      </c>
      <c r="O333"/>
      <c r="P333"/>
      <c r="Q333"/>
      <c r="R333"/>
      <c r="S333"/>
      <c r="T333"/>
      <c r="AB333"/>
      <c r="AC333"/>
    </row>
    <row r="334" spans="1:46">
      <c r="A334" s="10" t="str">
        <f>IF(ISERROR(VLOOKUP(TRIM(B334),ALL!$B$1:$V$9991,3,FALSE)),"(unc)",VLOOKUP(TRIM(B334),ALL!$B$1:$V$9991,3,FALSE))</f>
        <v>PR</v>
      </c>
      <c r="B334" s="127" t="s">
        <v>6812</v>
      </c>
      <c r="C334" s="5" t="s">
        <v>5978</v>
      </c>
      <c r="D334" s="111">
        <f>VLOOKUP(TRIM(B334),BirthdateDraft!$A$1:$M$8977,2,FALSE)</f>
        <v>35329</v>
      </c>
      <c r="E334" s="112" t="str">
        <f>VLOOKUP(TRIM(B334),BirthdateDraft!$A$1:$M$9842,3,FALSE)</f>
        <v>20/6</v>
      </c>
      <c r="F334" s="115" t="s">
        <v>8810</v>
      </c>
      <c r="G334" s="10" t="str">
        <f>IF(ISERROR(VLOOKUP(TRIM(B334),ALL!$B$1:$V$9998,2,FALSE)),"",IF(ISERROR(VLOOKUP(TRIM(B334),ALL!$B$1:$V$9998,2,FALSE))," ",VLOOKUP(TRIM(B334),ALL!$B$1:$V$9998,2,FALSE)))</f>
        <v>CLA</v>
      </c>
      <c r="H334" s="114"/>
      <c r="I334" s="114"/>
      <c r="J334" s="10"/>
      <c r="K334" s="10"/>
      <c r="L334" s="10"/>
      <c r="M334" s="10"/>
      <c r="N334" s="10"/>
      <c r="O334"/>
      <c r="P334"/>
      <c r="Q334"/>
      <c r="R334"/>
      <c r="S334"/>
      <c r="T334"/>
      <c r="AB334"/>
      <c r="AC334"/>
    </row>
    <row r="335" spans="1:46">
      <c r="A335" s="10" t="str">
        <f>IF(ISERROR(VLOOKUP(TRIM(B335),ALL!$B$1:$V$9991,3,FALSE)),"(unc)",VLOOKUP(TRIM(B335),ALL!$B$1:$V$9991,3,FALSE))</f>
        <v>KOR</v>
      </c>
      <c r="B335" s="37" t="s">
        <v>7157</v>
      </c>
      <c r="C335" s="5" t="s">
        <v>5978</v>
      </c>
      <c r="D335" s="111">
        <f>VLOOKUP(TRIM(B335),BirthdateDraft!$A$1:$M$8977,2,FALSE)</f>
        <v>35827</v>
      </c>
      <c r="E335" s="112" t="str">
        <f>VLOOKUP(TRIM(B335),BirthdateDraft!$A$1:$M$9842,3,FALSE)</f>
        <v>21/4</v>
      </c>
      <c r="F335" s="115" t="s">
        <v>6919</v>
      </c>
      <c r="G335" s="10" t="str">
        <f>IF(ISERROR(VLOOKUP(TRIM(B335),ALL!$B$1:$V$9998,2,FALSE)),"",IF(ISERROR(VLOOKUP(TRIM(B335),ALL!$B$1:$V$9998,2,FALSE))," ",VLOOKUP(TRIM(B335),ALL!$B$1:$V$9998,2,FALSE)))</f>
        <v>NYA</v>
      </c>
      <c r="H335" s="114" t="str">
        <f>IF(ISBLANK(VLOOKUP(TRIM(B335),ALL!$B$1:$W$9995,11,FALSE)),"",IF(ISERROR(VLOOKUP(TRIM(B335),ALL!$B$1:$W$9995,11,FALSE))," ",VLOOKUP(TRIM(B335),ALL!$B$1:$W$9995,11,FALSE)))</f>
        <v/>
      </c>
      <c r="I335" s="114" t="str">
        <f>IF(ISBLANK(VLOOKUP(TRIM(B335),ALL!$B$1:$W$9995,5,FALSE)),"",IF(ISERROR(VLOOKUP(TRIM(B335),ALL!$B$1:$W$9995,5,FALSE))," ",VLOOKUP(TRIM(B335),ALL!$B$1:$W$9995,5,FALSE)))</f>
        <v/>
      </c>
      <c r="J335" s="10" t="str">
        <f>IF(ISBLANK(VLOOKUP(TRIM(B335),ALL!$B$1:$W$9995,6,FALSE)),"",IF(ISERROR(VLOOKUP(TRIM(B335),ALL!$B$1:$W$9995,6,FALSE))," ", VLOOKUP(TRIM(B335),ALL!$B$1:$W$9995,6,FALSE)))</f>
        <v/>
      </c>
      <c r="K335" s="10" t="str">
        <f>IF(ISBLANK(VLOOKUP(TRIM(B335),ALL!$B$1:$W$9995,7,FALSE)),"",IF(ISERROR(VLOOKUP(TRIM(B335),ALL!$B$1:$W$9995,7,FALSE))," ",VLOOKUP(TRIM(B335),ALL!$B$1:$W$9995,7,FALSE)))</f>
        <v/>
      </c>
      <c r="L335" s="10" t="str">
        <f>IF(ISBLANK(VLOOKUP(TRIM(B335),ALL!$B$1:$W$9995,8,FALSE)),"",IF(ISERROR(VLOOKUP(TRIM(B335),ALL!$B$1:$W$9995,8,FALSE))," ",VLOOKUP(TRIM(B335),ALL!$B$1:$W$9995,8,FALSE)))</f>
        <v/>
      </c>
      <c r="M335" s="10" t="str">
        <f>IF(ISBLANK(VLOOKUP(TRIM(B335),ALL!$B$1:$W$9995,9,FALSE)),"",IF(ISERROR(VLOOKUP(TRIM(B335),ALL!$B$1:$W$9995,9,FALSE))," ",VLOOKUP(TRIM(B335),ALL!$B$1:$W$9995,9,FALSE)))</f>
        <v/>
      </c>
      <c r="N335" s="10" t="str">
        <f>IF(ISBLANK(VLOOKUP(TRIM(B335),ALL!$B$1:$W$9995,10,FALSE)),"",IF(ISERROR(VLOOKUP(TRIM(B335),ALL!$B$1:$W$9995,10,FALSE))," ",VLOOKUP(TRIM(B335),ALL!$B$1:$W$9995,10,FALSE)))</f>
        <v/>
      </c>
      <c r="O335"/>
      <c r="P335"/>
      <c r="Q335"/>
      <c r="R335"/>
      <c r="S335"/>
      <c r="T335"/>
      <c r="AB335"/>
      <c r="AC335"/>
    </row>
    <row r="336" spans="1:46">
      <c r="A336" s="10" t="str">
        <f>IF(ISERROR(VLOOKUP(TRIM(B336),ALL!$B$1:$V$9991,3,FALSE)),"(unc)",VLOOKUP(TRIM(B336),ALL!$B$1:$V$9991,3,FALSE))</f>
        <v>Punt</v>
      </c>
      <c r="B336" s="37" t="s">
        <v>7410</v>
      </c>
      <c r="C336" s="5" t="s">
        <v>5978</v>
      </c>
      <c r="D336" s="111">
        <f>VLOOKUP(TRIM(B336),BirthdateDraft!$A$1:$M$8977,2,FALSE)</f>
        <v>35796</v>
      </c>
      <c r="E336" s="112" t="str">
        <f>VLOOKUP(TRIM(B336),BirthdateDraft!$A$1:$M$9842,3,FALSE)</f>
        <v>FA</v>
      </c>
      <c r="F336" s="115" t="s">
        <v>7536</v>
      </c>
      <c r="G336" s="10" t="str">
        <f>IF(ISERROR(VLOOKUP(TRIM(B336),ALL!$B$1:$V$9998,2,FALSE)),"",IF(ISERROR(VLOOKUP(TRIM(B336),ALL!$B$1:$V$9998,2,FALSE))," ",VLOOKUP(TRIM(B336),ALL!$B$1:$V$9998,2,FALSE)))</f>
        <v>ARN</v>
      </c>
      <c r="H336" s="114"/>
      <c r="I336" s="114"/>
      <c r="J336" s="10"/>
      <c r="K336" s="10"/>
      <c r="L336" s="10"/>
      <c r="M336" s="10"/>
      <c r="N336" s="10"/>
      <c r="O336"/>
      <c r="P336"/>
      <c r="Q336"/>
      <c r="R336"/>
      <c r="S336"/>
      <c r="T336"/>
      <c r="AB336"/>
      <c r="AC336"/>
    </row>
    <row r="337" spans="1:29" ht="15.75">
      <c r="A337" s="120" t="s">
        <v>8815</v>
      </c>
      <c r="B337" s="120"/>
      <c r="C337" s="120"/>
      <c r="D337" s="121"/>
      <c r="E337" s="120"/>
      <c r="F337" s="120"/>
      <c r="G337" s="120"/>
      <c r="H337" s="122"/>
      <c r="I337" s="122"/>
      <c r="J337" s="120"/>
      <c r="K337" s="120"/>
      <c r="L337" s="10" t="str">
        <f>IF(ISBLANK(VLOOKUP(TRIM(B337),ALL!$B$1:$W$9995,8,FALSE)),"",IF(ISERROR(VLOOKUP(TRIM(B337),ALL!$B$1:$W$9995,8,FALSE))," ",VLOOKUP(TRIM(B337),ALL!$B$1:$W$9995,8,FALSE)))</f>
        <v xml:space="preserve"> </v>
      </c>
      <c r="M337" s="10" t="str">
        <f>IF(ISBLANK(VLOOKUP(TRIM(B337),ALL!$B$1:$W$9995,9,FALSE)),"",IF(ISERROR(VLOOKUP(TRIM(B337),ALL!$B$1:$W$9995,9,FALSE))," ",VLOOKUP(TRIM(B337),ALL!$B$1:$W$9995,9,FALSE)))</f>
        <v xml:space="preserve"> </v>
      </c>
      <c r="N337" s="10" t="str">
        <f>IF(ISBLANK(VLOOKUP(TRIM(B337),ALL!$B$1:$W$9995,10,FALSE)),"",IF(ISERROR(VLOOKUP(TRIM(B337),ALL!$B$1:$W$9995,10,FALSE))," ",VLOOKUP(TRIM(B337),ALL!$B$1:$W$9995,10,FALSE)))</f>
        <v xml:space="preserve"> </v>
      </c>
      <c r="O337"/>
      <c r="P337"/>
      <c r="Q337"/>
      <c r="R337"/>
      <c r="S337"/>
      <c r="T337"/>
      <c r="AB337"/>
      <c r="AC337"/>
    </row>
    <row r="338" spans="1:29" ht="15.75">
      <c r="A338" s="120" t="s">
        <v>8816</v>
      </c>
      <c r="B338" s="120"/>
      <c r="C338" s="120"/>
      <c r="D338" s="121"/>
      <c r="E338" s="120"/>
      <c r="F338" s="120"/>
      <c r="G338" s="120"/>
      <c r="H338" s="122"/>
      <c r="I338" s="122"/>
      <c r="J338" s="120"/>
      <c r="K338" s="120"/>
      <c r="L338" s="10" t="str">
        <f>IF(ISBLANK(VLOOKUP(TRIM(B338),ALL!$B$1:$W$9995,8,FALSE)),"",IF(ISERROR(VLOOKUP(TRIM(B338),ALL!$B$1:$W$9995,8,FALSE))," ",VLOOKUP(TRIM(B338),ALL!$B$1:$W$9995,8,FALSE)))</f>
        <v xml:space="preserve"> </v>
      </c>
      <c r="M338" s="10" t="str">
        <f>IF(ISBLANK(VLOOKUP(TRIM(B338),ALL!$B$1:$W$9995,9,FALSE)),"",IF(ISERROR(VLOOKUP(TRIM(B338),ALL!$B$1:$W$9995,9,FALSE))," ",VLOOKUP(TRIM(B338),ALL!$B$1:$W$9995,9,FALSE)))</f>
        <v xml:space="preserve"> </v>
      </c>
      <c r="N338" s="10" t="str">
        <f>IF(ISBLANK(VLOOKUP(TRIM(B338),ALL!$B$1:$W$9995,10,FALSE)),"",IF(ISERROR(VLOOKUP(TRIM(B338),ALL!$B$1:$W$9995,10,FALSE))," ",VLOOKUP(TRIM(B338),ALL!$B$1:$W$9995,10,FALSE)))</f>
        <v xml:space="preserve"> </v>
      </c>
      <c r="O338"/>
      <c r="P338"/>
      <c r="Q338"/>
      <c r="R338"/>
      <c r="S338"/>
      <c r="T338"/>
      <c r="AB338"/>
      <c r="AC338"/>
    </row>
    <row r="339" spans="1:29">
      <c r="P339"/>
      <c r="Q339"/>
      <c r="R339"/>
      <c r="S339"/>
      <c r="T339"/>
      <c r="AB339"/>
      <c r="AC339"/>
    </row>
    <row r="340" spans="1:29" ht="20.25">
      <c r="A340" s="105" t="s">
        <v>5100</v>
      </c>
      <c r="I340" s="123">
        <f>COUNTA(B341:B405)</f>
        <v>54</v>
      </c>
      <c r="J340" s="108"/>
      <c r="L340" s="10" t="str">
        <f>IF(ISBLANK(VLOOKUP(TRIM(B340),ALL!$B$1:$W$9995,8,FALSE)),"",IF(ISERROR(VLOOKUP(TRIM(B340),ALL!$B$1:$W$9995,8,FALSE))," ",VLOOKUP(TRIM(B340),ALL!$B$1:$W$9995,8,FALSE)))</f>
        <v xml:space="preserve"> </v>
      </c>
      <c r="M340" s="10" t="str">
        <f>IF(ISBLANK(VLOOKUP(TRIM(B340),ALL!$B$1:$W$9995,9,FALSE)),"",IF(ISERROR(VLOOKUP(TRIM(B340),ALL!$B$1:$W$9995,9,FALSE))," ",VLOOKUP(TRIM(B340),ALL!$B$1:$W$9995,9,FALSE)))</f>
        <v xml:space="preserve"> </v>
      </c>
      <c r="N340" s="10" t="str">
        <f>IF(ISBLANK(VLOOKUP(TRIM(B340),ALL!$B$1:$W$9995,10,FALSE)),"",IF(ISERROR(VLOOKUP(TRIM(B340),ALL!$B$1:$W$9995,10,FALSE))," ",VLOOKUP(TRIM(B340),ALL!$B$1:$W$9995,10,FALSE)))</f>
        <v xml:space="preserve"> </v>
      </c>
      <c r="O340"/>
      <c r="P340"/>
      <c r="Q340"/>
      <c r="R340"/>
      <c r="S340"/>
      <c r="T340"/>
      <c r="AB340"/>
      <c r="AC340"/>
    </row>
    <row r="341" spans="1:29">
      <c r="L341" s="10" t="str">
        <f>IF(ISBLANK(VLOOKUP(TRIM(B341),ALL!$B$1:$W$9995,8,FALSE)),"",IF(ISERROR(VLOOKUP(TRIM(B341),ALL!$B$1:$W$9995,8,FALSE))," ",VLOOKUP(TRIM(B341),ALL!$B$1:$W$9995,8,FALSE)))</f>
        <v xml:space="preserve"> </v>
      </c>
      <c r="M341" s="10" t="str">
        <f>IF(ISBLANK(VLOOKUP(TRIM(B341),ALL!$B$1:$W$9995,9,FALSE)),"",IF(ISERROR(VLOOKUP(TRIM(B341),ALL!$B$1:$W$9995,9,FALSE))," ",VLOOKUP(TRIM(B341),ALL!$B$1:$W$9995,9,FALSE)))</f>
        <v xml:space="preserve"> </v>
      </c>
      <c r="N341" s="10" t="str">
        <f>IF(ISBLANK(VLOOKUP(TRIM(B341),ALL!$B$1:$W$9995,10,FALSE)),"",IF(ISERROR(VLOOKUP(TRIM(B341),ALL!$B$1:$W$9995,10,FALSE))," ",VLOOKUP(TRIM(B341),ALL!$B$1:$W$9995,10,FALSE)))</f>
        <v xml:space="preserve"> </v>
      </c>
      <c r="O341"/>
    </row>
    <row r="343" spans="1:29">
      <c r="A343" s="10" t="str">
        <f>IF(ISERROR(VLOOKUP(TRIM(B343),ALL!$B$1:$V$9991,3,FALSE)),"(unc)",VLOOKUP(TRIM(B343),ALL!$B$1:$V$9991,3,FALSE))</f>
        <v>QB</v>
      </c>
      <c r="B343" s="37" t="s">
        <v>3792</v>
      </c>
      <c r="C343" s="5" t="s">
        <v>3495</v>
      </c>
      <c r="D343" s="111">
        <f>VLOOKUP(TRIM(B343),BirthdateDraft!$A$1:$M$8977,2,FALSE)</f>
        <v>33325</v>
      </c>
      <c r="E343" s="112" t="str">
        <f>VLOOKUP(TRIM(B343),BirthdateDraft!$A$1:$M$9842,3,FALSE)</f>
        <v>14/2</v>
      </c>
      <c r="F343" s="115"/>
      <c r="G343" s="10" t="str">
        <f>IF(ISERROR(VLOOKUP(TRIM(B343),ALL!$B$1:$V$9998,2,FALSE)),"",IF(ISERROR(VLOOKUP(TRIM(B343),ALL!$B$1:$V$9998,2,FALSE))," ",VLOOKUP(TRIM(B343),ALL!$B$1:$V$9998,2,FALSE)))</f>
        <v>NON</v>
      </c>
      <c r="H343" s="114" t="str">
        <f>IF(ISBLANK(VLOOKUP(TRIM(B343),ALL!$B$1:$W$9995,4,FALSE)),"",IF(ISERROR(VLOOKUP(TRIM(B343),ALL!$B$1:$W$9995,4,FALSE))," ",VLOOKUP(TRIM(B343),ALL!$B$1:$W$9995,4,FALSE)))</f>
        <v/>
      </c>
      <c r="I343" s="114" t="str">
        <f>IF(ISBLANK(VLOOKUP(TRIM(B343),ALL!$B$1:$W$9995,5,FALSE)),"",IF(ISERROR(VLOOKUP(TRIM(B343),ALL!$B$1:$W$9995,5,FALSE))," ",VLOOKUP(TRIM(B343),ALL!$B$1:$W$9995,5,FALSE)))</f>
        <v/>
      </c>
      <c r="J343" s="10" t="str">
        <f>IF(ISBLANK(VLOOKUP(TRIM(B343),ALL!$B$1:$W$9995,6,FALSE)),"",IF(ISERROR(VLOOKUP(TRIM(B343),ALL!$B$1:$W$9995,6,FALSE))," ", VLOOKUP(TRIM(B343),ALL!$B$1:$W$9995,6,FALSE)))</f>
        <v/>
      </c>
      <c r="K343" s="10" t="str">
        <f>IF(ISBLANK(VLOOKUP(TRIM(B343),ALL!$B$1:$W$9995,7,FALSE)),"",IF(ISERROR(VLOOKUP(TRIM(B343),ALL!$B$1:$W$9995,7,FALSE))," ",VLOOKUP(TRIM(B343),ALL!$B$1:$W$9995,7,FALSE)))</f>
        <v/>
      </c>
      <c r="L343" s="10" t="str">
        <f>IF(ISBLANK(VLOOKUP(TRIM(B343),ALL!$B$1:$W$9995,8,FALSE)),"",IF(ISERROR(VLOOKUP(TRIM(B343),ALL!$B$1:$W$9995,8,FALSE))," ",VLOOKUP(TRIM(B343),ALL!$B$1:$W$9995,8,FALSE)))</f>
        <v/>
      </c>
      <c r="M343" s="10" t="str">
        <f>IF(ISBLANK(VLOOKUP(TRIM(B343),ALL!$B$1:$W$9995,9,FALSE)),"",IF(ISERROR(VLOOKUP(TRIM(B343),ALL!$B$1:$W$9995,9,FALSE))," ",VLOOKUP(TRIM(B343),ALL!$B$1:$W$9995,9,FALSE)))</f>
        <v/>
      </c>
      <c r="N343" s="10" t="str">
        <f>IF(ISBLANK(VLOOKUP(TRIM(B343),ALL!$B$1:$W$9995,10,FALSE)),"",IF(ISERROR(VLOOKUP(TRIM(B343),ALL!$B$1:$W$9995,10,FALSE))," ",VLOOKUP(TRIM(B343),ALL!$B$1:$W$9995,10,FALSE)))</f>
        <v/>
      </c>
      <c r="O343"/>
      <c r="P343"/>
      <c r="Q343"/>
      <c r="R343"/>
      <c r="S343"/>
      <c r="T343"/>
      <c r="AB343"/>
      <c r="AC343"/>
    </row>
    <row r="344" spans="1:29">
      <c r="A344" s="10" t="str">
        <f>IF(ISERROR(VLOOKUP(TRIM(B344),ALL!$B$1:$V$9991,3,FALSE)),"(unc)",VLOOKUP(TRIM(B344),ALL!$B$1:$V$9991,3,FALSE))</f>
        <v>QB</v>
      </c>
      <c r="B344" s="37" t="s">
        <v>5336</v>
      </c>
      <c r="C344" s="5" t="s">
        <v>3495</v>
      </c>
      <c r="D344" s="111">
        <f>VLOOKUP(TRIM(B344),BirthdateDraft!$A$1:$M$8977,2,FALSE)</f>
        <v>34956</v>
      </c>
      <c r="E344" s="112" t="str">
        <f>VLOOKUP(TRIM(B344),BirthdateDraft!$A$1:$M$9842,3,FALSE)</f>
        <v>17/1 (12)</v>
      </c>
      <c r="F344" s="115"/>
      <c r="G344" s="10" t="str">
        <f>IF(ISERROR(VLOOKUP(TRIM(B344),ALL!$B$1:$V$9998,2,FALSE)),"",IF(ISERROR(VLOOKUP(TRIM(B344),ALL!$B$1:$V$9998,2,FALSE))," ",VLOOKUP(TRIM(B344),ALL!$B$1:$V$9998,2,FALSE)))</f>
        <v>CLA</v>
      </c>
      <c r="H344" s="114" t="str">
        <f>IF(ISBLANK(VLOOKUP(TRIM(B344),ALL!$B$1:$W$9995,4,FALSE)),"",IF(ISERROR(VLOOKUP(TRIM(B344),ALL!$B$1:$W$9995,4,FALSE))," ",VLOOKUP(TRIM(B344),ALL!$B$1:$W$9995,4,FALSE)))</f>
        <v/>
      </c>
      <c r="I344" s="114" t="str">
        <f>IF(ISBLANK(VLOOKUP(TRIM(B344),ALL!$B$1:$W$9995,5,FALSE)),"",IF(ISERROR(VLOOKUP(TRIM(B344),ALL!$B$1:$W$9995,5,FALSE))," ",VLOOKUP(TRIM(B344),ALL!$B$1:$W$9995,5,FALSE)))</f>
        <v/>
      </c>
      <c r="J344" s="10" t="str">
        <f>IF(ISBLANK(VLOOKUP(TRIM(B344),ALL!$B$1:$W$9995,6,FALSE)),"",IF(ISERROR(VLOOKUP(TRIM(B344),ALL!$B$1:$W$9995,6,FALSE))," ", VLOOKUP(TRIM(B344),ALL!$B$1:$W$9995,6,FALSE)))</f>
        <v/>
      </c>
      <c r="K344" s="10" t="str">
        <f>IF(ISBLANK(VLOOKUP(TRIM(B344),ALL!$B$1:$W$9995,7,FALSE)),"",IF(ISERROR(VLOOKUP(TRIM(B344),ALL!$B$1:$W$9995,7,FALSE))," ",VLOOKUP(TRIM(B344),ALL!$B$1:$W$9995,7,FALSE)))</f>
        <v/>
      </c>
      <c r="L344" s="10" t="str">
        <f>IF(ISBLANK(VLOOKUP(TRIM(B344),ALL!$B$1:$W$9995,8,FALSE)),"",IF(ISERROR(VLOOKUP(TRIM(B344),ALL!$B$1:$W$9995,8,FALSE))," ",VLOOKUP(TRIM(B344),ALL!$B$1:$W$9995,8,FALSE)))</f>
        <v/>
      </c>
      <c r="M344" s="10" t="str">
        <f>IF(ISBLANK(VLOOKUP(TRIM(B344),ALL!$B$1:$W$9995,9,FALSE)),"",IF(ISERROR(VLOOKUP(TRIM(B344),ALL!$B$1:$W$9995,9,FALSE))," ",VLOOKUP(TRIM(B344),ALL!$B$1:$W$9995,9,FALSE)))</f>
        <v/>
      </c>
      <c r="N344" s="10" t="str">
        <f>IF(ISBLANK(VLOOKUP(TRIM(B344),ALL!$B$1:$W$9995,10,FALSE)),"",IF(ISERROR(VLOOKUP(TRIM(B344),ALL!$B$1:$W$9995,10,FALSE))," ",VLOOKUP(TRIM(B344),ALL!$B$1:$W$9995,10,FALSE)))</f>
        <v/>
      </c>
      <c r="O344"/>
      <c r="P344"/>
      <c r="Q344"/>
      <c r="R344"/>
      <c r="S344"/>
      <c r="T344"/>
      <c r="AB344"/>
      <c r="AC344"/>
    </row>
    <row r="345" spans="1:29">
      <c r="A345" s="10"/>
      <c r="B345" s="37"/>
      <c r="C345" s="5"/>
      <c r="D345" s="111"/>
      <c r="E345" s="112"/>
      <c r="F345" s="115"/>
      <c r="G345" s="10"/>
      <c r="H345" s="114"/>
      <c r="I345" s="114"/>
      <c r="J345" s="10"/>
      <c r="K345" s="10"/>
      <c r="L345" s="10" t="str">
        <f>IF(ISBLANK(VLOOKUP(TRIM(B345),ALL!$B$1:$W$9995,8,FALSE)),"",IF(ISERROR(VLOOKUP(TRIM(B345),ALL!$B$1:$W$9995,8,FALSE))," ",VLOOKUP(TRIM(B345),ALL!$B$1:$W$9995,8,FALSE)))</f>
        <v xml:space="preserve"> </v>
      </c>
      <c r="M345" s="10" t="str">
        <f>IF(ISBLANK(VLOOKUP(TRIM(B345),ALL!$B$1:$W$9995,9,FALSE)),"",IF(ISERROR(VLOOKUP(TRIM(B345),ALL!$B$1:$W$9995,9,FALSE))," ",VLOOKUP(TRIM(B345),ALL!$B$1:$W$9995,9,FALSE)))</f>
        <v xml:space="preserve"> </v>
      </c>
      <c r="N345" s="10" t="str">
        <f>IF(ISBLANK(VLOOKUP(TRIM(B345),ALL!$B$1:$W$9995,10,FALSE)),"",IF(ISERROR(VLOOKUP(TRIM(B345),ALL!$B$1:$W$9995,10,FALSE))," ",VLOOKUP(TRIM(B345),ALL!$B$1:$W$9995,10,FALSE)))</f>
        <v xml:space="preserve"> </v>
      </c>
      <c r="O345"/>
      <c r="P345"/>
      <c r="Q345"/>
      <c r="R345"/>
      <c r="S345"/>
      <c r="T345"/>
      <c r="AB345"/>
      <c r="AC345"/>
    </row>
    <row r="346" spans="1:29">
      <c r="A346" s="10" t="str">
        <f>IF(ISERROR(VLOOKUP(TRIM(B346),ALL!$B$1:$V$9991,3,FALSE)),"(unc)",VLOOKUP(TRIM(B346),ALL!$B$1:$V$9991,3,FALSE))</f>
        <v>HB KOR</v>
      </c>
      <c r="B346" s="37" t="s">
        <v>7581</v>
      </c>
      <c r="C346" s="5" t="s">
        <v>3007</v>
      </c>
      <c r="D346" s="111">
        <f>VLOOKUP(TRIM(B346),BirthdateDraft!$A$1:$M$8977,2,FALSE)</f>
        <v>36100</v>
      </c>
      <c r="E346" s="112" t="str">
        <f>VLOOKUP(TRIM(B346),BirthdateDraft!$A$1:$M$9842,3,FALSE)</f>
        <v>FA</v>
      </c>
      <c r="F346" s="115" t="s">
        <v>8087</v>
      </c>
      <c r="G346" s="10" t="str">
        <f>IF(ISERROR(VLOOKUP(TRIM(B346),ALL!$B$1:$V$9998,2,FALSE)),"",IF(ISERROR(VLOOKUP(TRIM(B346),ALL!$B$1:$V$9998,2,FALSE))," ",VLOOKUP(TRIM(B346),ALL!$B$1:$V$9998,2,FALSE)))</f>
        <v>PIA</v>
      </c>
      <c r="H346" s="114" t="str">
        <f>IF(ISBLANK(VLOOKUP(TRIM(B346),ALL!$B$1:$W$9995,11,FALSE)),"",IF(ISERROR(VLOOKUP(TRIM(B346),ALL!$B$1:$W$9995,11,FALSE))," ",VLOOKUP(TRIM(B346),ALL!$B$1:$W$9995,11,FALSE)))</f>
        <v>B</v>
      </c>
      <c r="I346" s="114" t="str">
        <f>"Carries ="&amp;VLOOKUP(B346,Rankings!$A$163:$C$283,3,FALSE)</f>
        <v>Carries =120</v>
      </c>
      <c r="J346" s="10" t="str">
        <f>IF(ISBLANK(VLOOKUP(TRIM(B346),ALL!$B$1:$W$9995,6,FALSE)),"",IF(ISERROR(VLOOKUP(TRIM(B346),ALL!$B$1:$W$9995,6,FALSE))," ", VLOOKUP(TRIM(B346),ALL!$B$1:$W$9995,6,FALSE)))</f>
        <v/>
      </c>
      <c r="K346" s="10" t="str">
        <f>IF(ISBLANK(VLOOKUP(TRIM(B346),ALL!$B$1:$W$9995,7,FALSE)),"",IF(ISERROR(VLOOKUP(TRIM(B346),ALL!$B$1:$W$9995,7,FALSE))," ",VLOOKUP(TRIM(B346),ALL!$B$1:$W$9995,7,FALSE)))</f>
        <v/>
      </c>
      <c r="L346" s="10">
        <f>IF(ISBLANK(VLOOKUP(TRIM(B346),ALL!$B$1:$W$9995,8,FALSE)),"",IF(ISERROR(VLOOKUP(TRIM(B346),ALL!$B$1:$W$9995,8,FALSE))," ",VLOOKUP(TRIM(B346),ALL!$B$1:$W$9995,8,FALSE)))</f>
        <v>0</v>
      </c>
      <c r="M346" s="10" t="str">
        <f>IF(ISBLANK(VLOOKUP(TRIM(B346),ALL!$B$1:$W$9995,9,FALSE)),"",IF(ISERROR(VLOOKUP(TRIM(B346),ALL!$B$1:$W$9995,9,FALSE))," ",VLOOKUP(TRIM(B346),ALL!$B$1:$W$9995,9,FALSE)))</f>
        <v/>
      </c>
      <c r="N346" s="10">
        <f>IF(ISBLANK(VLOOKUP(TRIM(B346),ALL!$B$1:$W$9995,10,FALSE)),"",IF(ISERROR(VLOOKUP(TRIM(B346),ALL!$B$1:$W$9995,10,FALSE))," ",VLOOKUP(TRIM(B346),ALL!$B$1:$W$9995,10,FALSE)))</f>
        <v>0</v>
      </c>
      <c r="O346"/>
      <c r="P346"/>
      <c r="Q346"/>
      <c r="R346"/>
      <c r="S346"/>
      <c r="T346"/>
      <c r="AB346"/>
      <c r="AC346"/>
    </row>
    <row r="347" spans="1:29">
      <c r="A347" s="10" t="str">
        <f>IF(ISERROR(VLOOKUP(TRIM(B347),ALL!$B$1:$V$9991,3,FALSE)),"(unc)",VLOOKUP(TRIM(B347),ALL!$B$1:$V$9991,3,FALSE))</f>
        <v>HB KOR</v>
      </c>
      <c r="B347" s="37" t="s">
        <v>8989</v>
      </c>
      <c r="C347" s="5" t="s">
        <v>3007</v>
      </c>
      <c r="D347" s="111">
        <f>VLOOKUP(TRIM(B347),BirthdateDraft!$A$1:$M$8977,2,FALSE)</f>
        <v>36475</v>
      </c>
      <c r="E347" s="112" t="str">
        <f>VLOOKUP(TRIM(B347),BirthdateDraft!$A$1:$M$9842,3,FALSE)</f>
        <v>24/4(128)</v>
      </c>
      <c r="F347" s="115" t="s">
        <v>8090</v>
      </c>
      <c r="G347" s="10" t="str">
        <f>IF(ISERROR(VLOOKUP(TRIM(B347),ALL!$B$1:$V$9998,2,FALSE)),"",IF(ISERROR(VLOOKUP(TRIM(B347),ALL!$B$1:$V$9998,2,FALSE))," ",VLOOKUP(TRIM(B347),ALL!$B$1:$V$9998,2,FALSE)))</f>
        <v>BFA</v>
      </c>
      <c r="H347" s="114" t="str">
        <f>IF(ISBLANK(VLOOKUP(TRIM(B347),ALL!$B$1:$W$9995,11,FALSE)),"",IF(ISERROR(VLOOKUP(TRIM(B347),ALL!$B$1:$W$9995,11,FALSE))," ",VLOOKUP(TRIM(B347),ALL!$B$1:$W$9995,11,FALSE)))</f>
        <v>B</v>
      </c>
      <c r="I347" s="114" t="str">
        <f>"Carries ="&amp;VLOOKUP(B347,Rankings!$A$163:$C$283,3,FALSE)</f>
        <v>Carries =113</v>
      </c>
      <c r="J347" s="10" t="str">
        <f>IF(ISBLANK(VLOOKUP(TRIM(B347),ALL!$B$1:$W$9995,6,FALSE)),"",IF(ISERROR(VLOOKUP(TRIM(B347),ALL!$B$1:$W$9995,6,FALSE))," ", VLOOKUP(TRIM(B347),ALL!$B$1:$W$9995,6,FALSE)))</f>
        <v/>
      </c>
      <c r="K347" s="10" t="str">
        <f>IF(ISBLANK(VLOOKUP(TRIM(B347),ALL!$B$1:$W$9995,7,FALSE)),"",IF(ISERROR(VLOOKUP(TRIM(B347),ALL!$B$1:$W$9995,7,FALSE))," ",VLOOKUP(TRIM(B347),ALL!$B$1:$W$9995,7,FALSE)))</f>
        <v/>
      </c>
      <c r="L347" s="10">
        <f>IF(ISBLANK(VLOOKUP(TRIM(B347),ALL!$B$1:$W$9995,8,FALSE)),"",IF(ISERROR(VLOOKUP(TRIM(B347),ALL!$B$1:$W$9995,8,FALSE))," ",VLOOKUP(TRIM(B347),ALL!$B$1:$W$9995,8,FALSE)))</f>
        <v>0</v>
      </c>
      <c r="M347" s="10" t="str">
        <f>IF(ISBLANK(VLOOKUP(TRIM(B347),ALL!$B$1:$W$9995,9,FALSE)),"",IF(ISERROR(VLOOKUP(TRIM(B347),ALL!$B$1:$W$9995,9,FALSE))," ",VLOOKUP(TRIM(B347),ALL!$B$1:$W$9995,9,FALSE)))</f>
        <v/>
      </c>
      <c r="N347" s="10">
        <f>IF(ISBLANK(VLOOKUP(TRIM(B347),ALL!$B$1:$W$9995,10,FALSE)),"",IF(ISERROR(VLOOKUP(TRIM(B347),ALL!$B$1:$W$9995,10,FALSE))," ",VLOOKUP(TRIM(B347),ALL!$B$1:$W$9995,10,FALSE)))</f>
        <v>0</v>
      </c>
      <c r="O347"/>
      <c r="P347"/>
      <c r="Q347"/>
      <c r="R347"/>
      <c r="S347"/>
      <c r="T347"/>
      <c r="AB347"/>
      <c r="AC347"/>
    </row>
    <row r="348" spans="1:29">
      <c r="A348" s="10" t="str">
        <f>IF(ISERROR(VLOOKUP(TRIM(B348),ALL!$B$1:$V$9991,3,FALSE)),"(unc)",VLOOKUP(TRIM(B348),ALL!$B$1:$V$9991,3,FALSE))</f>
        <v>HB</v>
      </c>
      <c r="B348" s="427" t="s">
        <v>9020</v>
      </c>
      <c r="C348" s="5" t="s">
        <v>3007</v>
      </c>
      <c r="D348" s="111">
        <f>VLOOKUP(TRIM(B348),BirthdateDraft!$A$1:$M$8977,2,FALSE)</f>
        <v>36281</v>
      </c>
      <c r="E348" s="112" t="str">
        <f>VLOOKUP(TRIM(B348),BirthdateDraft!$A$1:$M$9842,3,FALSE)</f>
        <v>FA</v>
      </c>
      <c r="F348" s="115" t="s">
        <v>9980</v>
      </c>
      <c r="G348" s="10" t="str">
        <f>IF(ISERROR(VLOOKUP(TRIM(B348),ALL!$B$1:$V$9998,2,FALSE)),"",IF(ISERROR(VLOOKUP(TRIM(B348),ALL!$B$1:$V$9998,2,FALSE))," ",VLOOKUP(TRIM(B348),ALL!$B$1:$V$9998,2,FALSE)))</f>
        <v>GBN</v>
      </c>
      <c r="H348" s="114" t="str">
        <f>IF(ISBLANK(VLOOKUP(TRIM(B348),ALL!$B$1:$W$9995,11,FALSE)),"",IF(ISERROR(VLOOKUP(TRIM(B348),ALL!$B$1:$W$9995,11,FALSE))," ",VLOOKUP(TRIM(B348),ALL!$B$1:$W$9995,11,FALSE)))</f>
        <v>B</v>
      </c>
      <c r="I348" s="114" t="str">
        <f>"Carries ="&amp;VLOOKUP(B348,Rankings!$A$163:$C$283,3,FALSE)</f>
        <v>Carries =103</v>
      </c>
      <c r="J348" s="10" t="str">
        <f>IF(ISBLANK(VLOOKUP(TRIM(B348),ALL!$B$1:$W$9995,6,FALSE)),"",IF(ISERROR(VLOOKUP(TRIM(B348),ALL!$B$1:$W$9995,6,FALSE))," ", VLOOKUP(TRIM(B348),ALL!$B$1:$W$9995,6,FALSE)))</f>
        <v/>
      </c>
      <c r="K348" s="10" t="str">
        <f>IF(ISBLANK(VLOOKUP(TRIM(B348),ALL!$B$1:$W$9995,7,FALSE)),"",IF(ISERROR(VLOOKUP(TRIM(B348),ALL!$B$1:$W$9995,7,FALSE))," ",VLOOKUP(TRIM(B348),ALL!$B$1:$W$9995,7,FALSE)))</f>
        <v/>
      </c>
      <c r="L348" s="10">
        <f>IF(ISBLANK(VLOOKUP(TRIM(B348),ALL!$B$1:$W$9995,8,FALSE)),"",IF(ISERROR(VLOOKUP(TRIM(B348),ALL!$B$1:$W$9995,8,FALSE))," ",VLOOKUP(TRIM(B348),ALL!$B$1:$W$9995,8,FALSE)))</f>
        <v>0</v>
      </c>
      <c r="M348" s="10" t="str">
        <f>IF(ISBLANK(VLOOKUP(TRIM(B348),ALL!$B$1:$W$9995,9,FALSE)),"",IF(ISERROR(VLOOKUP(TRIM(B348),ALL!$B$1:$W$9995,9,FALSE))," ",VLOOKUP(TRIM(B348),ALL!$B$1:$W$9995,9,FALSE)))</f>
        <v/>
      </c>
      <c r="N348" s="10">
        <f>IF(ISBLANK(VLOOKUP(TRIM(B348),ALL!$B$1:$W$9995,10,FALSE)),"",IF(ISERROR(VLOOKUP(TRIM(B348),ALL!$B$1:$W$9995,10,FALSE))," ",VLOOKUP(TRIM(B348),ALL!$B$1:$W$9995,10,FALSE)))</f>
        <v>2</v>
      </c>
      <c r="O348"/>
      <c r="P348"/>
      <c r="Q348"/>
      <c r="R348"/>
      <c r="S348"/>
      <c r="T348"/>
      <c r="AB348"/>
      <c r="AC348"/>
    </row>
    <row r="349" spans="1:29">
      <c r="A349" s="10" t="str">
        <f>IF(ISERROR(VLOOKUP(TRIM(B349),ALL!$B$1:$V$9991,3,FALSE)),"(unc)",VLOOKUP(TRIM(B349),ALL!$B$1:$V$9991,3,FALSE))</f>
        <v>HB KOR PR</v>
      </c>
      <c r="B349" s="37" t="s">
        <v>7578</v>
      </c>
      <c r="C349" s="5" t="s">
        <v>3007</v>
      </c>
      <c r="D349" s="111">
        <f>VLOOKUP(TRIM(B349),BirthdateDraft!$A$1:$M$8977,2,FALSE)</f>
        <v>36316</v>
      </c>
      <c r="E349" s="112" t="str">
        <f>VLOOKUP(TRIM(B349),BirthdateDraft!$A$1:$M$9842,3,FALSE)</f>
        <v>22/FA</v>
      </c>
      <c r="F349" s="115" t="s">
        <v>8092</v>
      </c>
      <c r="G349" s="10" t="str">
        <f>IF(ISERROR(VLOOKUP(TRIM(B349),ALL!$B$1:$V$9998,2,FALSE)),"",IF(ISERROR(VLOOKUP(TRIM(B349),ALL!$B$1:$V$9998,2,FALSE))," ",VLOOKUP(TRIM(B349),ALL!$B$1:$V$9998,2,FALSE)))</f>
        <v>CAN</v>
      </c>
      <c r="H349" s="114" t="str">
        <f>IF(ISBLANK(VLOOKUP(TRIM(B349),ALL!$B$1:$W$9995,11,FALSE)),"",IF(ISERROR(VLOOKUP(TRIM(B349),ALL!$B$1:$W$9995,11,FALSE))," ",VLOOKUP(TRIM(B349),ALL!$B$1:$W$9995,11,FALSE)))</f>
        <v>E</v>
      </c>
      <c r="I349" s="114" t="e">
        <f>"Carries ="&amp;VLOOKUP(B349,Rankings!$A$163:$C$283,3,FALSE)</f>
        <v>#N/A</v>
      </c>
      <c r="J349" s="10" t="str">
        <f>IF(ISBLANK(VLOOKUP(TRIM(B349),ALL!$B$1:$W$9995,6,FALSE)),"",IF(ISERROR(VLOOKUP(TRIM(B349),ALL!$B$1:$W$9995,6,FALSE))," ", VLOOKUP(TRIM(B349),ALL!$B$1:$W$9995,6,FALSE)))</f>
        <v/>
      </c>
      <c r="K349" s="10" t="str">
        <f>IF(ISBLANK(VLOOKUP(TRIM(B349),ALL!$B$1:$W$9995,7,FALSE)),"",IF(ISERROR(VLOOKUP(TRIM(B349),ALL!$B$1:$W$9995,7,FALSE))," ",VLOOKUP(TRIM(B349),ALL!$B$1:$W$9995,7,FALSE)))</f>
        <v/>
      </c>
      <c r="L349" s="10">
        <f>IF(ISBLANK(VLOOKUP(TRIM(B349),ALL!$B$1:$W$9995,8,FALSE)),"",IF(ISERROR(VLOOKUP(TRIM(B349),ALL!$B$1:$W$9995,8,FALSE))," ",VLOOKUP(TRIM(B349),ALL!$B$1:$W$9995,8,FALSE)))</f>
        <v>0</v>
      </c>
      <c r="M349" s="10" t="str">
        <f>IF(ISBLANK(VLOOKUP(TRIM(B349),ALL!$B$1:$W$9995,9,FALSE)),"",IF(ISERROR(VLOOKUP(TRIM(B349),ALL!$B$1:$W$9995,9,FALSE))," ",VLOOKUP(TRIM(B349),ALL!$B$1:$W$9995,9,FALSE)))</f>
        <v/>
      </c>
      <c r="N349" s="10">
        <f>IF(ISBLANK(VLOOKUP(TRIM(B349),ALL!$B$1:$W$9995,10,FALSE)),"",IF(ISERROR(VLOOKUP(TRIM(B349),ALL!$B$1:$W$9995,10,FALSE))," ",VLOOKUP(TRIM(B349),ALL!$B$1:$W$9995,10,FALSE)))</f>
        <v>0</v>
      </c>
      <c r="O349"/>
      <c r="P349"/>
      <c r="Q349"/>
      <c r="R349"/>
      <c r="S349"/>
      <c r="T349"/>
      <c r="AB349"/>
      <c r="AC349"/>
    </row>
    <row r="350" spans="1:29">
      <c r="A350" s="10" t="str">
        <f>IF(ISERROR(VLOOKUP(TRIM(B350),ALL!$B$1:$V$9991,3,FALSE)),"(unc)",VLOOKUP(TRIM(B350),ALL!$B$1:$V$9991,3,FALSE))</f>
        <v>HB KOR</v>
      </c>
      <c r="B350" s="37" t="s">
        <v>5363</v>
      </c>
      <c r="C350" s="5" t="s">
        <v>3007</v>
      </c>
      <c r="D350" s="111">
        <f>VLOOKUP(TRIM(B350),BirthdateDraft!$A$1:$M$8977,2,FALSE)</f>
        <v>34958</v>
      </c>
      <c r="E350" s="112" t="str">
        <f>VLOOKUP(TRIM(B350),BirthdateDraft!$A$1:$M$9842,3,FALSE)</f>
        <v>17/4</v>
      </c>
      <c r="F350" s="115"/>
      <c r="G350" s="10" t="str">
        <f>IF(ISERROR(VLOOKUP(TRIM(B350),ALL!$B$1:$V$9998,2,FALSE)),"",IF(ISERROR(VLOOKUP(TRIM(B350),ALL!$B$1:$V$9998,2,FALSE))," ",VLOOKUP(TRIM(B350),ALL!$B$1:$V$9998,2,FALSE)))</f>
        <v>KCA</v>
      </c>
      <c r="H350" s="114" t="str">
        <f>IF(ISBLANK(VLOOKUP(TRIM(B350),ALL!$B$1:$W$9995,11,FALSE)),"",IF(ISERROR(VLOOKUP(TRIM(B350),ALL!$B$1:$W$9995,11,FALSE))," ",VLOOKUP(TRIM(B350),ALL!$B$1:$W$9995,11,FALSE)))</f>
        <v>B</v>
      </c>
      <c r="I350" s="114" t="str">
        <f>"Carries ="&amp;VLOOKUP(B350,Rankings!$A$163:$C$283,3,FALSE)</f>
        <v>Carries =20</v>
      </c>
      <c r="J350" s="10" t="str">
        <f>IF(ISBLANK(VLOOKUP(TRIM(B350),ALL!$B$1:$W$9995,6,FALSE)),"",IF(ISERROR(VLOOKUP(TRIM(B350),ALL!$B$1:$W$9995,6,FALSE))," ", VLOOKUP(TRIM(B350),ALL!$B$1:$W$9995,6,FALSE)))</f>
        <v/>
      </c>
      <c r="K350" s="10" t="str">
        <f>IF(ISBLANK(VLOOKUP(TRIM(B350),ALL!$B$1:$W$9995,7,FALSE)),"",IF(ISERROR(VLOOKUP(TRIM(B350),ALL!$B$1:$W$9995,7,FALSE))," ",VLOOKUP(TRIM(B350),ALL!$B$1:$W$9995,7,FALSE)))</f>
        <v/>
      </c>
      <c r="L350" s="10">
        <f>IF(ISBLANK(VLOOKUP(TRIM(B350),ALL!$B$1:$W$9995,8,FALSE)),"",IF(ISERROR(VLOOKUP(TRIM(B350),ALL!$B$1:$W$9995,8,FALSE))," ",VLOOKUP(TRIM(B350),ALL!$B$1:$W$9995,8,FALSE)))</f>
        <v>0</v>
      </c>
      <c r="M350" s="10" t="str">
        <f>IF(ISBLANK(VLOOKUP(TRIM(B350),ALL!$B$1:$W$9995,9,FALSE)),"",IF(ISERROR(VLOOKUP(TRIM(B350),ALL!$B$1:$W$9995,9,FALSE))," ",VLOOKUP(TRIM(B350),ALL!$B$1:$W$9995,9,FALSE)))</f>
        <v/>
      </c>
      <c r="N350" s="10">
        <f>IF(ISBLANK(VLOOKUP(TRIM(B350),ALL!$B$1:$W$9995,10,FALSE)),"",IF(ISERROR(VLOOKUP(TRIM(B350),ALL!$B$1:$W$9995,10,FALSE))," ",VLOOKUP(TRIM(B350),ALL!$B$1:$W$9995,10,FALSE)))</f>
        <v>2</v>
      </c>
      <c r="O350"/>
      <c r="P350"/>
      <c r="Q350"/>
      <c r="R350"/>
      <c r="S350"/>
      <c r="T350"/>
      <c r="AB350"/>
      <c r="AC350"/>
    </row>
    <row r="351" spans="1:29">
      <c r="A351" s="10"/>
      <c r="B351" s="37"/>
      <c r="C351" s="5"/>
      <c r="D351" s="111"/>
      <c r="E351" s="112"/>
      <c r="F351" s="115"/>
      <c r="G351" s="10"/>
      <c r="H351" s="114" t="str">
        <f>IF(ISBLANK(VLOOKUP(TRIM(B351),ALL!$B$1:$W$9995,11,FALSE)),"",IF(ISERROR(VLOOKUP(TRIM(B351),ALL!$B$1:$W$9995,11,FALSE))," ",VLOOKUP(TRIM(B351),ALL!$B$1:$W$9995,11,FALSE)))</f>
        <v xml:space="preserve"> </v>
      </c>
      <c r="I351" s="114"/>
      <c r="J351" s="10"/>
      <c r="K351" s="10"/>
      <c r="L351" s="10" t="str">
        <f>IF(ISBLANK(VLOOKUP(TRIM(B351),ALL!$B$1:$W$9995,8,FALSE)),"",IF(ISERROR(VLOOKUP(TRIM(B351),ALL!$B$1:$W$9995,8,FALSE))," ",VLOOKUP(TRIM(B351),ALL!$B$1:$W$9995,8,FALSE)))</f>
        <v xml:space="preserve"> </v>
      </c>
      <c r="M351" s="10" t="str">
        <f>IF(ISBLANK(VLOOKUP(TRIM(B351),ALL!$B$1:$W$9995,9,FALSE)),"",IF(ISERROR(VLOOKUP(TRIM(B351),ALL!$B$1:$W$9995,9,FALSE))," ",VLOOKUP(TRIM(B351),ALL!$B$1:$W$9995,9,FALSE)))</f>
        <v xml:space="preserve"> </v>
      </c>
      <c r="N351" s="10" t="str">
        <f>IF(ISBLANK(VLOOKUP(TRIM(B351),ALL!$B$1:$W$9995,10,FALSE)),"",IF(ISERROR(VLOOKUP(TRIM(B351),ALL!$B$1:$W$9995,10,FALSE))," ",VLOOKUP(TRIM(B351),ALL!$B$1:$W$9995,10,FALSE)))</f>
        <v xml:space="preserve"> </v>
      </c>
      <c r="O351"/>
      <c r="P351"/>
      <c r="Q351"/>
      <c r="R351"/>
      <c r="S351"/>
      <c r="T351"/>
      <c r="AB351"/>
      <c r="AC351"/>
    </row>
    <row r="352" spans="1:29">
      <c r="A352" s="10" t="str">
        <f>IF(ISERROR(VLOOKUP(TRIM(B352),ALL!$B$1:$V$9991,3,FALSE)),"(unc)",VLOOKUP(TRIM(B352),ALL!$B$1:$V$9991,3,FALSE))</f>
        <v>WR HB KOR</v>
      </c>
      <c r="B352" s="37" t="s">
        <v>6260</v>
      </c>
      <c r="C352" s="5" t="s">
        <v>3007</v>
      </c>
      <c r="D352" s="111">
        <f>VLOOKUP(TRIM(B352),BirthdateDraft!$A$1:$M$8977,2,FALSE)</f>
        <v>35079</v>
      </c>
      <c r="E352" s="112" t="str">
        <f>VLOOKUP(TRIM(B352),BirthdateDraft!$A$1:$M$9842,3,FALSE)</f>
        <v>19/2</v>
      </c>
      <c r="F352" s="115"/>
      <c r="G352" s="10" t="str">
        <f>IF(ISERROR(VLOOKUP(TRIM(B352),ALL!$B$1:$V$9998,2,FALSE)),"",IF(ISERROR(VLOOKUP(TRIM(B352),ALL!$B$1:$V$9998,2,FALSE))," ",VLOOKUP(TRIM(B352),ALL!$B$1:$V$9998,2,FALSE)))</f>
        <v>SFN</v>
      </c>
      <c r="H352" s="114" t="str">
        <f>IF(ISBLANK(VLOOKUP(TRIM(B352),ALL!$B$1:$W$9995,11,FALSE)),"",IF(ISERROR(VLOOKUP(TRIM(B352),ALL!$B$1:$W$9995,11,FALSE))," ",VLOOKUP(TRIM(B352),ALL!$B$1:$W$9995,11,FALSE)))</f>
        <v>A</v>
      </c>
      <c r="I352" s="114" t="str">
        <f>VLOOKUP(TRIM(B352),Rankings!$A$1:$M$9887,9,FALSE)</f>
        <v xml:space="preserve"> 5-4-4</v>
      </c>
      <c r="J352" s="10" t="str">
        <f>IF(ISBLANK(VLOOKUP(TRIM(B352),ALL!$B$1:$W$9995,6,FALSE)),"",IF(ISERROR(VLOOKUP(TRIM(B352),ALL!$B$1:$W$9995,6,FALSE))," ", VLOOKUP(TRIM(B352),ALL!$B$1:$W$9995,6,FALSE)))</f>
        <v/>
      </c>
      <c r="K352" s="10" t="str">
        <f>IF(ISBLANK(VLOOKUP(TRIM(B352),ALL!$B$1:$W$9995,7,FALSE)),"",IF(ISERROR(VLOOKUP(TRIM(B352),ALL!$B$1:$W$9995,7,FALSE))," ",VLOOKUP(TRIM(B352),ALL!$B$1:$W$9995,7,FALSE)))</f>
        <v/>
      </c>
      <c r="L352" s="10">
        <f>IF(ISBLANK(VLOOKUP(TRIM(B352),ALL!$B$1:$W$9995,8,FALSE)),"",IF(ISERROR(VLOOKUP(TRIM(B352),ALL!$B$1:$W$9995,8,FALSE))," ",VLOOKUP(TRIM(B352),ALL!$B$1:$W$9995,8,FALSE)))</f>
        <v>0</v>
      </c>
      <c r="M352" s="10" t="str">
        <f>IF(ISBLANK(VLOOKUP(TRIM(B352),ALL!$B$1:$W$9995,9,FALSE)),"",IF(ISERROR(VLOOKUP(TRIM(B352),ALL!$B$1:$W$9995,9,FALSE))," ",VLOOKUP(TRIM(B352),ALL!$B$1:$W$9995,9,FALSE)))</f>
        <v/>
      </c>
      <c r="N352" s="10">
        <f>IF(ISBLANK(VLOOKUP(TRIM(B352),ALL!$B$1:$W$9995,10,FALSE)),"",IF(ISERROR(VLOOKUP(TRIM(B352),ALL!$B$1:$W$9995,10,FALSE))," ",VLOOKUP(TRIM(B352),ALL!$B$1:$W$9995,10,FALSE)))</f>
        <v>0</v>
      </c>
      <c r="O352"/>
      <c r="P352"/>
      <c r="Q352"/>
      <c r="R352"/>
      <c r="S352"/>
      <c r="T352"/>
      <c r="AB352"/>
      <c r="AC352"/>
    </row>
    <row r="353" spans="1:29" ht="15">
      <c r="A353" s="10" t="str">
        <f>IF(ISERROR(VLOOKUP(TRIM(B353),ALL!$B$1:$V$9991,3,FALSE)),"(unc)",VLOOKUP(TRIM(B353),ALL!$B$1:$V$9991,3,FALSE))</f>
        <v>WR</v>
      </c>
      <c r="B353" s="117" t="s">
        <v>7608</v>
      </c>
      <c r="C353" s="5" t="s">
        <v>3495</v>
      </c>
      <c r="D353" s="111">
        <f>VLOOKUP(TRIM(B353),BirthdateDraft!$A$1:$M$8977,2,FALSE)</f>
        <v>36729</v>
      </c>
      <c r="E353" s="112" t="str">
        <f>VLOOKUP(TRIM(B353),BirthdateDraft!$A$1:$M$9842,3,FALSE)</f>
        <v>22/1</v>
      </c>
      <c r="F353" s="115" t="s">
        <v>8014</v>
      </c>
      <c r="G353" s="10" t="str">
        <f>IF(ISERROR(VLOOKUP(TRIM(B353),ALL!$B$1:$V$9998,2,FALSE)),"",IF(ISERROR(VLOOKUP(TRIM(B353),ALL!$B$1:$V$9998,2,FALSE))," ",VLOOKUP(TRIM(B353),ALL!$B$1:$V$9998,2,FALSE)))</f>
        <v>NYA</v>
      </c>
      <c r="H353" s="114" t="str">
        <f>IF(ISBLANK(VLOOKUP(TRIM(B353),ALL!$B$1:$W$9995,11,FALSE)),"",IF(ISERROR(VLOOKUP(TRIM(B353),ALL!$B$1:$W$9995,11,FALSE))," ",VLOOKUP(TRIM(B353),ALL!$B$1:$W$9995,11,FALSE)))</f>
        <v>B</v>
      </c>
      <c r="I353" s="114" t="str">
        <f>VLOOKUP(TRIM(B353),Rankings!$A$1:$M$9887,9,FALSE)</f>
        <v xml:space="preserve"> 6-6-4</v>
      </c>
      <c r="J353" s="10"/>
      <c r="K353" s="10"/>
      <c r="L353" s="10"/>
      <c r="M353" s="10"/>
      <c r="N353" s="10"/>
      <c r="O353" s="118"/>
      <c r="P353"/>
      <c r="Q353"/>
      <c r="R353"/>
      <c r="S353"/>
      <c r="T353"/>
      <c r="AB353"/>
      <c r="AC353"/>
    </row>
    <row r="354" spans="1:29">
      <c r="A354" s="10" t="str">
        <f>IF(ISERROR(VLOOKUP(TRIM(B354),ALL!$B$1:$V$9991,3,FALSE)),"(unc)",VLOOKUP(TRIM(B354),ALL!$B$1:$V$9991,3,FALSE))</f>
        <v>WR</v>
      </c>
      <c r="B354" s="37" t="s">
        <v>5397</v>
      </c>
      <c r="C354" s="5" t="s">
        <v>3007</v>
      </c>
      <c r="D354" s="111">
        <f>VLOOKUP(TRIM(B354),BirthdateDraft!$A$1:$M$8977,2,FALSE)</f>
        <v>34598</v>
      </c>
      <c r="E354" s="112" t="str">
        <f>VLOOKUP(TRIM(B354),BirthdateDraft!$A$1:$M$9842,3,FALSE)</f>
        <v>16/4</v>
      </c>
      <c r="F354" s="115"/>
      <c r="G354" s="10" t="str">
        <f>IF(ISERROR(VLOOKUP(TRIM(B354),ALL!$B$1:$V$9998,2,FALSE)),"",IF(ISERROR(VLOOKUP(TRIM(B354),ALL!$B$1:$V$9998,2,FALSE))," ",VLOOKUP(TRIM(B354),ALL!$B$1:$V$9998,2,FALSE)))</f>
        <v>LAN</v>
      </c>
      <c r="H354" s="114" t="str">
        <f>IF(ISBLANK(VLOOKUP(TRIM(B354),ALL!$B$1:$W$9995,11,FALSE)),"",IF(ISERROR(VLOOKUP(TRIM(B354),ALL!$B$1:$W$9995,11,FALSE))," ",VLOOKUP(TRIM(B354),ALL!$B$1:$W$9995,11,FALSE)))</f>
        <v>E</v>
      </c>
      <c r="I354" s="114" t="str">
        <f>VLOOKUP(TRIM(B354),Rankings!$A$1:$M$9887,9,FALSE)</f>
        <v xml:space="preserve"> 4-4-5</v>
      </c>
      <c r="J354" s="10" t="str">
        <f>IF(ISBLANK(VLOOKUP(TRIM(B354),ALL!$B$1:$W$9995,6,FALSE)),"",IF(ISERROR(VLOOKUP(TRIM(B354),ALL!$B$1:$W$9995,6,FALSE))," ", VLOOKUP(TRIM(B354),ALL!$B$1:$W$9995,6,FALSE)))</f>
        <v/>
      </c>
      <c r="K354" s="10" t="str">
        <f>IF(ISBLANK(VLOOKUP(TRIM(B354),ALL!$B$1:$W$9995,7,FALSE)),"",IF(ISERROR(VLOOKUP(TRIM(B354),ALL!$B$1:$W$9995,7,FALSE))," ",VLOOKUP(TRIM(B354),ALL!$B$1:$W$9995,7,FALSE)))</f>
        <v/>
      </c>
      <c r="L354" s="10" t="str">
        <f>IF(ISBLANK(VLOOKUP(TRIM(B354),ALL!$B$1:$W$9995,8,FALSE)),"",IF(ISERROR(VLOOKUP(TRIM(B354),ALL!$B$1:$W$9995,8,FALSE))," ",VLOOKUP(TRIM(B354),ALL!$B$1:$W$9995,8,FALSE)))</f>
        <v/>
      </c>
      <c r="M354" s="10" t="str">
        <f>IF(ISBLANK(VLOOKUP(TRIM(B354),ALL!$B$1:$W$9995,9,FALSE)),"",IF(ISERROR(VLOOKUP(TRIM(B354),ALL!$B$1:$W$9995,9,FALSE))," ",VLOOKUP(TRIM(B354),ALL!$B$1:$W$9995,9,FALSE)))</f>
        <v/>
      </c>
      <c r="N354" s="10" t="str">
        <f>IF(ISBLANK(VLOOKUP(TRIM(B354),ALL!$B$1:$W$9995,10,FALSE)),"",IF(ISERROR(VLOOKUP(TRIM(B354),ALL!$B$1:$W$9995,10,FALSE))," ",VLOOKUP(TRIM(B354),ALL!$B$1:$W$9995,10,FALSE)))</f>
        <v/>
      </c>
      <c r="O354"/>
      <c r="P354"/>
      <c r="Q354"/>
      <c r="R354"/>
      <c r="S354"/>
      <c r="T354"/>
      <c r="AB354"/>
      <c r="AC354"/>
    </row>
    <row r="355" spans="1:29">
      <c r="A355" s="10" t="str">
        <f>IF(ISERROR(VLOOKUP(TRIM(B355),ALL!$B$1:$V$9991,3,FALSE)),"(unc)",VLOOKUP(TRIM(B355),ALL!$B$1:$V$9991,3,FALSE))</f>
        <v>WR KOR PR</v>
      </c>
      <c r="B355" s="37" t="s">
        <v>5838</v>
      </c>
      <c r="C355" s="5" t="s">
        <v>3007</v>
      </c>
      <c r="D355" s="111">
        <f>VLOOKUP(TRIM(B355),BirthdateDraft!$A$1:$M$8977,2,FALSE)</f>
        <v>34069</v>
      </c>
      <c r="E355" s="112" t="str">
        <f>VLOOKUP(TRIM(B355),BirthdateDraft!$A$1:$M$9842,3,FALSE)</f>
        <v>15/FA</v>
      </c>
      <c r="F355" s="115"/>
      <c r="G355" s="10" t="str">
        <f>IF(ISERROR(VLOOKUP(TRIM(B355),ALL!$B$1:$V$9998,2,FALSE)),"",IF(ISERROR(VLOOKUP(TRIM(B355),ALL!$B$1:$V$9998,2,FALSE))," ",VLOOKUP(TRIM(B355),ALL!$B$1:$V$9998,2,FALSE)))</f>
        <v>CHN</v>
      </c>
      <c r="H355" s="114" t="str">
        <f>IF(ISBLANK(VLOOKUP(TRIM(B355),ALL!$B$1:$W$9995,11,FALSE)),"",IF(ISERROR(VLOOKUP(TRIM(B355),ALL!$B$1:$W$9995,11,FALSE))," ",VLOOKUP(TRIM(B355),ALL!$B$1:$W$9995,11,FALSE)))</f>
        <v>E</v>
      </c>
      <c r="I355" s="114" t="str">
        <f>VLOOKUP(TRIM(B355),Rankings!$A$1:$M$9887,9,FALSE)</f>
        <v xml:space="preserve"> 4-3-3</v>
      </c>
      <c r="J355" s="10" t="str">
        <f>IF(ISBLANK(VLOOKUP(TRIM(B355),ALL!$B$1:$W$9995,6,FALSE)),"",IF(ISERROR(VLOOKUP(TRIM(B355),ALL!$B$1:$W$9995,6,FALSE))," ", VLOOKUP(TRIM(B355),ALL!$B$1:$W$9995,6,FALSE)))</f>
        <v/>
      </c>
      <c r="K355" s="10" t="str">
        <f>IF(ISBLANK(VLOOKUP(TRIM(B355),ALL!$B$1:$W$9995,7,FALSE)),"",IF(ISERROR(VLOOKUP(TRIM(B355),ALL!$B$1:$W$9995,7,FALSE))," ",VLOOKUP(TRIM(B355),ALL!$B$1:$W$9995,7,FALSE)))</f>
        <v/>
      </c>
      <c r="L355" s="10" t="str">
        <f>IF(ISBLANK(VLOOKUP(TRIM(B355),ALL!$B$1:$W$9995,8,FALSE)),"",IF(ISERROR(VLOOKUP(TRIM(B355),ALL!$B$1:$W$9995,8,FALSE))," ",VLOOKUP(TRIM(B355),ALL!$B$1:$W$9995,8,FALSE)))</f>
        <v/>
      </c>
      <c r="M355" s="10" t="str">
        <f>IF(ISBLANK(VLOOKUP(TRIM(B355),ALL!$B$1:$W$9995,9,FALSE)),"",IF(ISERROR(VLOOKUP(TRIM(B355),ALL!$B$1:$W$9995,9,FALSE))," ",VLOOKUP(TRIM(B355),ALL!$B$1:$W$9995,9,FALSE)))</f>
        <v/>
      </c>
      <c r="N355" s="10" t="str">
        <f>IF(ISBLANK(VLOOKUP(TRIM(B355),ALL!$B$1:$W$9995,10,FALSE)),"",IF(ISERROR(VLOOKUP(TRIM(B355),ALL!$B$1:$W$9995,10,FALSE))," ",VLOOKUP(TRIM(B355),ALL!$B$1:$W$9995,10,FALSE)))</f>
        <v/>
      </c>
      <c r="O355"/>
      <c r="P355"/>
      <c r="Q355"/>
      <c r="R355"/>
      <c r="S355"/>
      <c r="T355"/>
      <c r="AB355"/>
      <c r="AC355"/>
    </row>
    <row r="356" spans="1:29">
      <c r="A356" s="10" t="str">
        <f>IF(ISERROR(VLOOKUP(TRIM(B356),ALL!$B$1:$V$9991,3,FALSE)),"(unc)",VLOOKUP(TRIM(B356),ALL!$B$1:$V$9991,3,FALSE))</f>
        <v>WR PR</v>
      </c>
      <c r="B356" s="37" t="s">
        <v>8481</v>
      </c>
      <c r="C356" s="5" t="s">
        <v>3007</v>
      </c>
      <c r="D356" s="111">
        <f>VLOOKUP(TRIM(B356),BirthdateDraft!$A$1:$M$8977,2,FALSE)</f>
        <v>36958</v>
      </c>
      <c r="E356" s="112" t="str">
        <f>VLOOKUP(TRIM(B356),BirthdateDraft!$A$1:$M$9842,3,FALSE)</f>
        <v>23/3</v>
      </c>
      <c r="F356" s="115" t="s">
        <v>8682</v>
      </c>
      <c r="G356" s="10" t="str">
        <f>IF(ISERROR(VLOOKUP(TRIM(B356),ALL!$B$1:$V$9998,2,FALSE)),"",IF(ISERROR(VLOOKUP(TRIM(B356),ALL!$B$1:$V$9998,2,FALSE))," ",VLOOKUP(TRIM(B356),ALL!$B$1:$V$9998,2,FALSE)))</f>
        <v>LVA</v>
      </c>
      <c r="H356" s="114" t="str">
        <f>IF(ISBLANK(VLOOKUP(TRIM(B356),ALL!$B$1:$W$9995,11,FALSE)),"",IF(ISERROR(VLOOKUP(TRIM(B356),ALL!$B$1:$W$9995,11,FALSE))," ",VLOOKUP(TRIM(B356),ALL!$B$1:$W$9995,11,FALSE)))</f>
        <v>C</v>
      </c>
      <c r="I356" s="114" t="str">
        <f>VLOOKUP(TRIM(B356),Rankings!$A$1:$M$9887,9,FALSE)</f>
        <v xml:space="preserve"> 4-4-4</v>
      </c>
      <c r="J356" s="10" t="str">
        <f>IF(ISBLANK(VLOOKUP(TRIM(B356),ALL!$B$1:$W$9995,6,FALSE)),"",IF(ISERROR(VLOOKUP(TRIM(B356),ALL!$B$1:$W$9995,6,FALSE))," ", VLOOKUP(TRIM(B356),ALL!$B$1:$W$9995,6,FALSE)))</f>
        <v/>
      </c>
      <c r="K356" s="10" t="str">
        <f>IF(ISBLANK(VLOOKUP(TRIM(B356),ALL!$B$1:$W$9995,7,FALSE)),"",IF(ISERROR(VLOOKUP(TRIM(B356),ALL!$B$1:$W$9995,7,FALSE))," ",VLOOKUP(TRIM(B356),ALL!$B$1:$W$9995,7,FALSE)))</f>
        <v/>
      </c>
      <c r="L356" s="10" t="str">
        <f>IF(ISBLANK(VLOOKUP(TRIM(B356),ALL!$B$1:$W$9995,8,FALSE)),"",IF(ISERROR(VLOOKUP(TRIM(B356),ALL!$B$1:$W$9995,8,FALSE))," ",VLOOKUP(TRIM(B356),ALL!$B$1:$W$9995,8,FALSE)))</f>
        <v/>
      </c>
      <c r="M356" s="10" t="str">
        <f>IF(ISBLANK(VLOOKUP(TRIM(B356),ALL!$B$1:$W$9995,9,FALSE)),"",IF(ISERROR(VLOOKUP(TRIM(B356),ALL!$B$1:$W$9995,9,FALSE))," ",VLOOKUP(TRIM(B356),ALL!$B$1:$W$9995,9,FALSE)))</f>
        <v/>
      </c>
      <c r="N356" s="10" t="str">
        <f>IF(ISBLANK(VLOOKUP(TRIM(B356),ALL!$B$1:$W$9995,10,FALSE)),"",IF(ISERROR(VLOOKUP(TRIM(B356),ALL!$B$1:$W$9995,10,FALSE))," ",VLOOKUP(TRIM(B356),ALL!$B$1:$W$9995,10,FALSE)))</f>
        <v/>
      </c>
      <c r="O356"/>
      <c r="P356"/>
      <c r="Q356"/>
      <c r="R356"/>
      <c r="S356"/>
      <c r="T356"/>
      <c r="AB356"/>
      <c r="AC356"/>
    </row>
    <row r="357" spans="1:29">
      <c r="A357" s="10" t="str">
        <f>IF(ISERROR(VLOOKUP(TRIM(B357),ALL!$B$1:$V$9991,3,FALSE)),"(unc)",VLOOKUP(TRIM(B357),ALL!$B$1:$V$9991,3,FALSE))</f>
        <v>TE BB</v>
      </c>
      <c r="B357" s="37" t="s">
        <v>5405</v>
      </c>
      <c r="C357" s="5" t="s">
        <v>3495</v>
      </c>
      <c r="D357" s="111">
        <f>VLOOKUP(TRIM(B357),BirthdateDraft!$A$1:$M$8977,2,FALSE)</f>
        <v>34510</v>
      </c>
      <c r="E357" s="112" t="str">
        <f>VLOOKUP(TRIM(B357),BirthdateDraft!$A$1:$M$9842,3,FALSE)</f>
        <v>17/2</v>
      </c>
      <c r="F357" s="115"/>
      <c r="G357" s="10" t="str">
        <f>IF(ISERROR(VLOOKUP(TRIM(B357),ALL!$B$1:$V$9998,2,FALSE)),"",IF(ISERROR(VLOOKUP(TRIM(B357),ALL!$B$1:$V$9998,2,FALSE))," ",VLOOKUP(TRIM(B357),ALL!$B$1:$V$9998,2,FALSE)))</f>
        <v>CHN</v>
      </c>
      <c r="H357" s="114" t="str">
        <f>IF(ISBLANK(VLOOKUP(TRIM(B357),ALL!$B$1:$W$9995,11,FALSE)),"",IF(ISERROR(VLOOKUP(TRIM(B357),ALL!$B$1:$W$9995,11,FALSE))," ",VLOOKUP(TRIM(B357),ALL!$B$1:$W$9995,11,FALSE)))</f>
        <v>D</v>
      </c>
      <c r="I357" s="114" t="str">
        <f>VLOOKUP(TRIM(B357),Rankings!$A$1:$M$9887,9,FALSE)</f>
        <v xml:space="preserve"> 3-3-2</v>
      </c>
      <c r="J357" s="10" t="str">
        <f>IF(ISBLANK(VLOOKUP(TRIM(B357),ALL!$B$1:$W$9995,6,FALSE)),"",IF(ISERROR(VLOOKUP(TRIM(B357),ALL!$B$1:$W$9995,6,FALSE))," ", VLOOKUP(TRIM(B357),ALL!$B$1:$W$9995,6,FALSE)))</f>
        <v/>
      </c>
      <c r="K357" s="10" t="str">
        <f>IF(ISBLANK(VLOOKUP(TRIM(B357),ALL!$B$1:$W$9995,7,FALSE)),"",IF(ISERROR(VLOOKUP(TRIM(B357),ALL!$B$1:$W$9995,7,FALSE))," ",VLOOKUP(TRIM(B357),ALL!$B$1:$W$9995,7,FALSE)))</f>
        <v/>
      </c>
      <c r="L357" s="10">
        <f>IF(ISBLANK(VLOOKUP(TRIM(B357),ALL!$B$1:$W$9995,8,FALSE)),"",IF(ISERROR(VLOOKUP(TRIM(B357),ALL!$B$1:$W$9995,8,FALSE))," ",VLOOKUP(TRIM(B357),ALL!$B$1:$W$9995,8,FALSE)))</f>
        <v>0</v>
      </c>
      <c r="M357" s="10" t="str">
        <f>IF(ISBLANK(VLOOKUP(TRIM(B357),ALL!$B$1:$W$9995,9,FALSE)),"",IF(ISERROR(VLOOKUP(TRIM(B357),ALL!$B$1:$W$9995,9,FALSE))," ",VLOOKUP(TRIM(B357),ALL!$B$1:$W$9995,9,FALSE)))</f>
        <v/>
      </c>
      <c r="N357" s="10">
        <f>IF(ISBLANK(VLOOKUP(TRIM(B357),ALL!$B$1:$W$9995,10,FALSE)),"",IF(ISERROR(VLOOKUP(TRIM(B357),ALL!$B$1:$W$9995,10,FALSE))," ",VLOOKUP(TRIM(B357),ALL!$B$1:$W$9995,10,FALSE)))</f>
        <v>0</v>
      </c>
      <c r="O357"/>
      <c r="P357"/>
      <c r="Q357"/>
      <c r="R357"/>
      <c r="S357"/>
      <c r="T357"/>
      <c r="AB357"/>
      <c r="AC357"/>
    </row>
    <row r="358" spans="1:29">
      <c r="A358" s="10" t="str">
        <f>IF(ISERROR(VLOOKUP(TRIM(B358),ALL!$B$1:$V$9991,3,FALSE)),"(unc)",VLOOKUP(TRIM(B358),ALL!$B$1:$V$9991,3,FALSE))</f>
        <v>BB TE</v>
      </c>
      <c r="B358" s="37" t="s">
        <v>4808</v>
      </c>
      <c r="C358" s="5" t="s">
        <v>3007</v>
      </c>
      <c r="D358" s="111">
        <f>VLOOKUP(TRIM(B358),BirthdateDraft!$A$1:$M$8977,2,FALSE)</f>
        <v>33704</v>
      </c>
      <c r="E358" s="112" t="str">
        <f>VLOOKUP(TRIM(B358),BirthdateDraft!$A$1:$M$9842,3,FALSE)</f>
        <v>15/FA</v>
      </c>
      <c r="F358" s="115"/>
      <c r="G358" s="10" t="str">
        <f>IF(ISERROR(VLOOKUP(TRIM(B358),ALL!$B$1:$V$9998,2,FALSE)),"",IF(ISERROR(VLOOKUP(TRIM(B358),ALL!$B$1:$V$9998,2,FALSE))," ",VLOOKUP(TRIM(B358),ALL!$B$1:$V$9998,2,FALSE)))</f>
        <v>NYN</v>
      </c>
      <c r="H358" s="114" t="str">
        <f>IF(ISBLANK(VLOOKUP(TRIM(B358),ALL!$B$1:$W$9995,11,FALSE)),"",IF(ISERROR(VLOOKUP(TRIM(B358),ALL!$B$1:$W$9995,11,FALSE))," ",VLOOKUP(TRIM(B358),ALL!$B$1:$W$9995,11,FALSE)))</f>
        <v>D</v>
      </c>
      <c r="I358" s="114" t="str">
        <f>VLOOKUP(TRIM(B358),Rankings!$A$1:$M$9887,9,FALSE)</f>
        <v xml:space="preserve"> 3-3-2</v>
      </c>
      <c r="J358" s="10" t="str">
        <f>IF(ISBLANK(VLOOKUP(TRIM(B358),ALL!$B$1:$W$9995,6,FALSE)),"",IF(ISERROR(VLOOKUP(TRIM(B358),ALL!$B$1:$W$9995,6,FALSE))," ", VLOOKUP(TRIM(B358),ALL!$B$1:$W$9995,6,FALSE)))</f>
        <v/>
      </c>
      <c r="K358" s="10" t="str">
        <f>IF(ISBLANK(VLOOKUP(TRIM(B358),ALL!$B$1:$W$9995,7,FALSE)),"",IF(ISERROR(VLOOKUP(TRIM(B358),ALL!$B$1:$W$9995,7,FALSE))," ",VLOOKUP(TRIM(B358),ALL!$B$1:$W$9995,7,FALSE)))</f>
        <v/>
      </c>
      <c r="L358" s="10">
        <f>IF(ISBLANK(VLOOKUP(TRIM(B358),ALL!$B$1:$W$9995,8,FALSE)),"",IF(ISERROR(VLOOKUP(TRIM(B358),ALL!$B$1:$W$9995,8,FALSE))," ",VLOOKUP(TRIM(B358),ALL!$B$1:$W$9995,8,FALSE)))</f>
        <v>4</v>
      </c>
      <c r="M358" s="10" t="str">
        <f>IF(ISBLANK(VLOOKUP(TRIM(B358),ALL!$B$1:$W$9995,9,FALSE)),"",IF(ISERROR(VLOOKUP(TRIM(B358),ALL!$B$1:$W$9995,9,FALSE))," ",VLOOKUP(TRIM(B358),ALL!$B$1:$W$9995,9,FALSE)))</f>
        <v/>
      </c>
      <c r="N358" s="10">
        <f>IF(ISBLANK(VLOOKUP(TRIM(B358),ALL!$B$1:$W$9995,10,FALSE)),"",IF(ISERROR(VLOOKUP(TRIM(B358),ALL!$B$1:$W$9995,10,FALSE))," ",VLOOKUP(TRIM(B358),ALL!$B$1:$W$9995,10,FALSE)))</f>
        <v>5</v>
      </c>
      <c r="O358"/>
      <c r="P358"/>
      <c r="Q358"/>
      <c r="R358"/>
      <c r="S358"/>
      <c r="T358"/>
      <c r="AB358"/>
      <c r="AC358"/>
    </row>
    <row r="359" spans="1:29">
      <c r="A359" s="10" t="str">
        <f>IF(ISERROR(VLOOKUP(TRIM(B359),ALL!$B$1:$V$9991,3,FALSE)),"(unc)",VLOOKUP(TRIM(B359),ALL!$B$1:$V$9991,3,FALSE))</f>
        <v>TE BB</v>
      </c>
      <c r="B359" s="37" t="s">
        <v>7614</v>
      </c>
      <c r="C359" s="5" t="s">
        <v>3007</v>
      </c>
      <c r="D359" s="111">
        <f>VLOOKUP(TRIM(B359),BirthdateDraft!$A$1:$M$8977,2,FALSE)</f>
        <v>36161</v>
      </c>
      <c r="E359" s="112" t="str">
        <f>VLOOKUP(TRIM(B359),BirthdateDraft!$A$1:$M$9842,3,FALSE)</f>
        <v>22/6</v>
      </c>
      <c r="F359" s="115" t="s">
        <v>8110</v>
      </c>
      <c r="G359" s="10" t="str">
        <f>IF(ISERROR(VLOOKUP(TRIM(B359),ALL!$B$1:$V$9998,2,FALSE)),"",IF(ISERROR(VLOOKUP(TRIM(B359),ALL!$B$1:$V$9998,2,FALSE))," ",VLOOKUP(TRIM(B359),ALL!$B$1:$V$9998,2,FALSE)))</f>
        <v>PIA</v>
      </c>
      <c r="H359" s="114" t="str">
        <f>IF(ISBLANK(VLOOKUP(TRIM(B359),ALL!$B$1:$W$9995,11,FALSE)),"",IF(ISERROR(VLOOKUP(TRIM(B359),ALL!$B$1:$W$9995,11,FALSE))," ",VLOOKUP(TRIM(B359),ALL!$B$1:$W$9995,11,FALSE)))</f>
        <v>E</v>
      </c>
      <c r="I359" s="114" t="str">
        <f>VLOOKUP(TRIM(B359),Rankings!$A$1:$M$9887,9,FALSE)</f>
        <v xml:space="preserve"> 3-3-2</v>
      </c>
      <c r="J359" s="10" t="str">
        <f>IF(ISBLANK(VLOOKUP(TRIM(B359),ALL!$B$1:$W$9995,6,FALSE)),"",IF(ISERROR(VLOOKUP(TRIM(B359),ALL!$B$1:$W$9995,6,FALSE))," ", VLOOKUP(TRIM(B359),ALL!$B$1:$W$9995,6,FALSE)))</f>
        <v/>
      </c>
      <c r="K359" s="10" t="str">
        <f>IF(ISBLANK(VLOOKUP(TRIM(B359),ALL!$B$1:$W$9995,7,FALSE)),"",IF(ISERROR(VLOOKUP(TRIM(B359),ALL!$B$1:$W$9995,7,FALSE))," ",VLOOKUP(TRIM(B359),ALL!$B$1:$W$9995,7,FALSE)))</f>
        <v/>
      </c>
      <c r="L359" s="10">
        <f>IF(ISBLANK(VLOOKUP(TRIM(B359),ALL!$B$1:$W$9995,8,FALSE)),"",IF(ISERROR(VLOOKUP(TRIM(B359),ALL!$B$1:$W$9995,8,FALSE))," ",VLOOKUP(TRIM(B359),ALL!$B$1:$W$9995,8,FALSE)))</f>
        <v>4</v>
      </c>
      <c r="M359" s="10" t="str">
        <f>IF(ISBLANK(VLOOKUP(TRIM(B359),ALL!$B$1:$W$9995,9,FALSE)),"",IF(ISERROR(VLOOKUP(TRIM(B359),ALL!$B$1:$W$9995,9,FALSE))," ",VLOOKUP(TRIM(B359),ALL!$B$1:$W$9995,9,FALSE)))</f>
        <v/>
      </c>
      <c r="N359" s="10">
        <f>IF(ISBLANK(VLOOKUP(TRIM(B359),ALL!$B$1:$W$9995,10,FALSE)),"",IF(ISERROR(VLOOKUP(TRIM(B359),ALL!$B$1:$W$9995,10,FALSE))," ",VLOOKUP(TRIM(B359),ALL!$B$1:$W$9995,10,FALSE)))</f>
        <v>0</v>
      </c>
      <c r="O359"/>
      <c r="P359"/>
      <c r="Q359"/>
      <c r="R359"/>
      <c r="S359"/>
      <c r="T359"/>
      <c r="AB359"/>
      <c r="AC359"/>
    </row>
    <row r="360" spans="1:29">
      <c r="A360" s="10" t="str">
        <f>IF(ISERROR(VLOOKUP(TRIM(B360),ALL!$B$1:$V$9991,3,FALSE)),"(unc)",VLOOKUP(TRIM(B360),ALL!$B$1:$V$9991,3,FALSE))</f>
        <v>BB TE</v>
      </c>
      <c r="B360" s="37" t="s">
        <v>8460</v>
      </c>
      <c r="C360" s="5" t="s">
        <v>3007</v>
      </c>
      <c r="D360" s="111">
        <f>VLOOKUP(TRIM(B360),BirthdateDraft!$A$1:$M$8977,2,FALSE)</f>
        <v>36887</v>
      </c>
      <c r="E360" s="112" t="str">
        <f>VLOOKUP(TRIM(B360),BirthdateDraft!$A$1:$M$9842,3,FALSE)</f>
        <v>23/2</v>
      </c>
      <c r="F360" s="115" t="s">
        <v>9982</v>
      </c>
      <c r="G360" s="10" t="str">
        <f>IF(ISERROR(VLOOKUP(TRIM(B360),ALL!$B$1:$V$9998,2,FALSE)),"",IF(ISERROR(VLOOKUP(TRIM(B360),ALL!$B$1:$V$9998,2,FALSE))," ",VLOOKUP(TRIM(B360),ALL!$B$1:$V$9998,2,FALSE)))</f>
        <v>JXA</v>
      </c>
      <c r="H360" s="114" t="str">
        <f>IF(ISBLANK(VLOOKUP(TRIM(B360),ALL!$B$1:$W$9995,11,FALSE)),"",IF(ISERROR(VLOOKUP(TRIM(B360),ALL!$B$1:$W$9995,11,FALSE))," ",VLOOKUP(TRIM(B360),ALL!$B$1:$W$9995,11,FALSE)))</f>
        <v>C</v>
      </c>
      <c r="I360" s="114" t="str">
        <f>VLOOKUP(TRIM(B360),Rankings!$A$1:$M$9887,9,FALSE)</f>
        <v xml:space="preserve"> 5-4-2</v>
      </c>
      <c r="J360" s="10" t="str">
        <f>IF(ISBLANK(VLOOKUP(TRIM(B360),ALL!$B$1:$W$9995,6,FALSE)),"",IF(ISERROR(VLOOKUP(TRIM(B360),ALL!$B$1:$W$9995,6,FALSE))," ", VLOOKUP(TRIM(B360),ALL!$B$1:$W$9995,6,FALSE)))</f>
        <v/>
      </c>
      <c r="K360" s="10" t="str">
        <f>IF(ISBLANK(VLOOKUP(TRIM(B360),ALL!$B$1:$W$9995,7,FALSE)),"",IF(ISERROR(VLOOKUP(TRIM(B360),ALL!$B$1:$W$9995,7,FALSE))," ",VLOOKUP(TRIM(B360),ALL!$B$1:$W$9995,7,FALSE)))</f>
        <v/>
      </c>
      <c r="L360" s="10">
        <f>IF(ISBLANK(VLOOKUP(TRIM(B360),ALL!$B$1:$W$9995,8,FALSE)),"",IF(ISERROR(VLOOKUP(TRIM(B360),ALL!$B$1:$W$9995,8,FALSE))," ",VLOOKUP(TRIM(B360),ALL!$B$1:$W$9995,8,FALSE)))</f>
        <v>0</v>
      </c>
      <c r="M360" s="10" t="str">
        <f>IF(ISBLANK(VLOOKUP(TRIM(B360),ALL!$B$1:$W$9995,9,FALSE)),"",IF(ISERROR(VLOOKUP(TRIM(B360),ALL!$B$1:$W$9995,9,FALSE))," ",VLOOKUP(TRIM(B360),ALL!$B$1:$W$9995,9,FALSE)))</f>
        <v/>
      </c>
      <c r="N360" s="10">
        <f>IF(ISBLANK(VLOOKUP(TRIM(B360),ALL!$B$1:$W$9995,10,FALSE)),"",IF(ISERROR(VLOOKUP(TRIM(B360),ALL!$B$1:$W$9995,10,FALSE))," ",VLOOKUP(TRIM(B360),ALL!$B$1:$W$9995,10,FALSE)))</f>
        <v>0</v>
      </c>
      <c r="O360"/>
      <c r="P360"/>
      <c r="Q360"/>
      <c r="R360"/>
      <c r="S360"/>
      <c r="T360"/>
      <c r="AB360"/>
      <c r="AC360"/>
    </row>
    <row r="361" spans="1:29">
      <c r="A361" s="10"/>
      <c r="B361" s="37"/>
      <c r="C361" s="5"/>
      <c r="D361" s="111"/>
      <c r="E361" s="112"/>
      <c r="F361" s="115"/>
      <c r="G361" s="10"/>
      <c r="H361" s="114"/>
      <c r="I361" s="114"/>
      <c r="J361" s="10"/>
      <c r="K361" s="10"/>
      <c r="L361" s="10" t="str">
        <f>IF(ISBLANK(VLOOKUP(TRIM(B361),ALL!$B$1:$W$9995,8,FALSE)),"",IF(ISERROR(VLOOKUP(TRIM(B361),ALL!$B$1:$W$9995,8,FALSE))," ",VLOOKUP(TRIM(B361),ALL!$B$1:$W$9995,8,FALSE)))</f>
        <v xml:space="preserve"> </v>
      </c>
      <c r="M361" s="10" t="str">
        <f>IF(ISBLANK(VLOOKUP(TRIM(B361),ALL!$B$1:$W$9995,9,FALSE)),"",IF(ISERROR(VLOOKUP(TRIM(B361),ALL!$B$1:$W$9995,9,FALSE))," ",VLOOKUP(TRIM(B361),ALL!$B$1:$W$9995,9,FALSE)))</f>
        <v xml:space="preserve"> </v>
      </c>
      <c r="N361" s="10" t="str">
        <f>IF(ISBLANK(VLOOKUP(TRIM(B361),ALL!$B$1:$W$9995,10,FALSE)),"",IF(ISERROR(VLOOKUP(TRIM(B361),ALL!$B$1:$W$9995,10,FALSE))," ",VLOOKUP(TRIM(B361),ALL!$B$1:$W$9995,10,FALSE)))</f>
        <v xml:space="preserve"> </v>
      </c>
      <c r="O361"/>
      <c r="P361"/>
      <c r="Q361"/>
      <c r="R361"/>
      <c r="S361"/>
      <c r="T361"/>
      <c r="AB361"/>
      <c r="AC361"/>
    </row>
    <row r="363" spans="1:29">
      <c r="A363" s="10" t="str">
        <f>IF(ISERROR(VLOOKUP(TRIM(B363),ALL!$B$1:$V$9991,3,FALSE)),"(unc)",VLOOKUP(TRIM(B363),ALL!$B$1:$V$9991,3,FALSE))</f>
        <v>LOT @</v>
      </c>
      <c r="B363" s="37" t="s">
        <v>3834</v>
      </c>
      <c r="C363" s="5" t="s">
        <v>3495</v>
      </c>
      <c r="D363" s="111">
        <f>VLOOKUP(TRIM(B363),BirthdateDraft!$A$1:$M$8977,2,FALSE)</f>
        <v>33645</v>
      </c>
      <c r="E363" s="112" t="str">
        <f>VLOOKUP(TRIM(B363),BirthdateDraft!$A$1:$M$9842,3,FALSE)</f>
        <v>14/1 (6)</v>
      </c>
      <c r="F363" s="115"/>
      <c r="G363" s="10" t="str">
        <f>IF(ISERROR(VLOOKUP(TRIM(B363),ALL!$B$1:$V$9998,2,FALSE)),"",IF(ISERROR(VLOOKUP(TRIM(B363),ALL!$B$1:$V$9998,2,FALSE))," ",VLOOKUP(TRIM(B363),ALL!$B$1:$V$9998,2,FALSE)))</f>
        <v>ATN</v>
      </c>
      <c r="H363" s="114" t="str">
        <f>IF(ISBLANK(VLOOKUP(TRIM(B363),ALL!$B$1:$W$9995,4,FALSE)),"",IF(ISERROR(VLOOKUP(TRIM(B363),ALL!$B$1:$W$9995,4,FALSE))," ",VLOOKUP(TRIM(B363),ALL!$B$1:$W$9995,4,FALSE)))</f>
        <v/>
      </c>
      <c r="I363" s="114" t="str">
        <f>IF(ISBLANK(VLOOKUP(TRIM(B363),ALL!$B$1:$W$9995,5,FALSE)),"",IF(ISERROR(VLOOKUP(TRIM(B363),ALL!$B$1:$W$9995,5,FALSE))," ",VLOOKUP(TRIM(B363),ALL!$B$1:$W$9995,5,FALSE)))</f>
        <v/>
      </c>
      <c r="J363" s="10" t="str">
        <f>IF(ISBLANK(VLOOKUP(TRIM(B363),ALL!$B$1:$W$9995,6,FALSE)),"",IF(ISERROR(VLOOKUP(TRIM(B363),ALL!$B$1:$W$9995,6,FALSE))," ", VLOOKUP(TRIM(B363),ALL!$B$1:$W$9995,6,FALSE)))</f>
        <v/>
      </c>
      <c r="K363" s="10" t="str">
        <f>IF(ISBLANK(VLOOKUP(TRIM(B363),ALL!$B$1:$W$9995,7,FALSE)),"",IF(ISERROR(VLOOKUP(TRIM(B363),ALL!$B$1:$W$9995,7,FALSE))," ",VLOOKUP(TRIM(B363),ALL!$B$1:$W$9995,7,FALSE)))</f>
        <v/>
      </c>
      <c r="L363" s="10">
        <f>IF(ISBLANK(VLOOKUP(TRIM(B363),ALL!$B$1:$W$9995,8,FALSE)),"",IF(ISERROR(VLOOKUP(TRIM(B363),ALL!$B$1:$W$9995,8,FALSE))," ",VLOOKUP(TRIM(B363),ALL!$B$1:$W$9995,8,FALSE)))</f>
        <v>4</v>
      </c>
      <c r="M363" s="10" t="str">
        <f>IF(ISBLANK(VLOOKUP(TRIM(B363),ALL!$B$1:$W$9995,9,FALSE)),"",IF(ISERROR(VLOOKUP(TRIM(B363),ALL!$B$1:$W$9995,9,FALSE))," ",VLOOKUP(TRIM(B363),ALL!$B$1:$W$9995,9,FALSE)))</f>
        <v/>
      </c>
      <c r="N363" s="10">
        <f>IF(ISBLANK(VLOOKUP(TRIM(B363),ALL!$B$1:$W$9995,10,FALSE)),"",IF(ISERROR(VLOOKUP(TRIM(B363),ALL!$B$1:$W$9995,10,FALSE))," ",VLOOKUP(TRIM(B363),ALL!$B$1:$W$9995,10,FALSE)))</f>
        <v>7</v>
      </c>
      <c r="O363" s="118"/>
      <c r="P363"/>
      <c r="Q363"/>
      <c r="R363"/>
      <c r="S363"/>
      <c r="T363"/>
      <c r="AB363"/>
      <c r="AC363"/>
    </row>
    <row r="364" spans="1:29">
      <c r="A364" s="10" t="str">
        <f>IF(ISERROR(VLOOKUP(TRIM(B364),ALL!$B$1:$V$9991,3,FALSE)),"(unc)",VLOOKUP(TRIM(B364),ALL!$B$1:$V$9991,3,FALSE))</f>
        <v>LOT @</v>
      </c>
      <c r="B364" s="37" t="s">
        <v>5502</v>
      </c>
      <c r="C364" s="5" t="s">
        <v>3495</v>
      </c>
      <c r="D364" s="111">
        <f>VLOOKUP(TRIM(B364),BirthdateDraft!$A$1:$M$8977,2,FALSE)</f>
        <v>33751</v>
      </c>
      <c r="E364" s="112" t="str">
        <f>VLOOKUP(TRIM(B364),BirthdateDraft!$A$1:$M$9842,3,FALSE)</f>
        <v>17/1 (20)</v>
      </c>
      <c r="F364" s="115"/>
      <c r="G364" s="10" t="str">
        <f>IF(ISERROR(VLOOKUP(TRIM(B364),ALL!$B$1:$V$9998,2,FALSE)),"",IF(ISERROR(VLOOKUP(TRIM(B364),ALL!$B$1:$V$9998,2,FALSE))," ",VLOOKUP(TRIM(B364),ALL!$B$1:$V$9998,2,FALSE)))</f>
        <v>DNA</v>
      </c>
      <c r="H364" s="114" t="str">
        <f>IF(ISBLANK(VLOOKUP(TRIM(B364),ALL!$B$1:$W$9995,4,FALSE)),"",IF(ISERROR(VLOOKUP(TRIM(B364),ALL!$B$1:$W$9995,4,FALSE))," ",VLOOKUP(TRIM(B364),ALL!$B$1:$W$9995,4,FALSE)))</f>
        <v/>
      </c>
      <c r="I364" s="114" t="str">
        <f>IF(ISBLANK(VLOOKUP(TRIM(B364),ALL!$B$1:$W$9995,5,FALSE)),"",IF(ISERROR(VLOOKUP(TRIM(B364),ALL!$B$1:$W$9995,5,FALSE))," ",VLOOKUP(TRIM(B364),ALL!$B$1:$W$9995,5,FALSE)))</f>
        <v/>
      </c>
      <c r="J364" s="10" t="str">
        <f>IF(ISBLANK(VLOOKUP(TRIM(B364),ALL!$B$1:$W$9995,6,FALSE)),"",IF(ISERROR(VLOOKUP(TRIM(B364),ALL!$B$1:$W$9995,6,FALSE))," ", VLOOKUP(TRIM(B364),ALL!$B$1:$W$9995,6,FALSE)))</f>
        <v/>
      </c>
      <c r="K364" s="10" t="str">
        <f>IF(ISBLANK(VLOOKUP(TRIM(B364),ALL!$B$1:$W$9995,7,FALSE)),"",IF(ISERROR(VLOOKUP(TRIM(B364),ALL!$B$1:$W$9995,7,FALSE))," ",VLOOKUP(TRIM(B364),ALL!$B$1:$W$9995,7,FALSE)))</f>
        <v/>
      </c>
      <c r="L364" s="10">
        <f>IF(ISBLANK(VLOOKUP(TRIM(B364),ALL!$B$1:$W$9995,8,FALSE)),"",IF(ISERROR(VLOOKUP(TRIM(B364),ALL!$B$1:$W$9995,8,FALSE))," ",VLOOKUP(TRIM(B364),ALL!$B$1:$W$9995,8,FALSE)))</f>
        <v>5</v>
      </c>
      <c r="M364" s="10" t="str">
        <f>IF(ISBLANK(VLOOKUP(TRIM(B364),ALL!$B$1:$W$9995,9,FALSE)),"",IF(ISERROR(VLOOKUP(TRIM(B364),ALL!$B$1:$W$9995,9,FALSE))," ",VLOOKUP(TRIM(B364),ALL!$B$1:$W$9995,9,FALSE)))</f>
        <v/>
      </c>
      <c r="N364" s="10">
        <f>IF(ISBLANK(VLOOKUP(TRIM(B364),ALL!$B$1:$W$9995,10,FALSE)),"",IF(ISERROR(VLOOKUP(TRIM(B364),ALL!$B$1:$W$9995,10,FALSE))," ",VLOOKUP(TRIM(B364),ALL!$B$1:$W$9995,10,FALSE)))</f>
        <v>7</v>
      </c>
      <c r="O364"/>
      <c r="P364"/>
      <c r="Q364"/>
      <c r="R364"/>
      <c r="S364"/>
      <c r="T364"/>
      <c r="AB364"/>
      <c r="AC364"/>
    </row>
    <row r="365" spans="1:29">
      <c r="A365" s="10" t="str">
        <f>IF(ISERROR(VLOOKUP(TRIM(B365),ALL!$B$1:$V$9991,3,FALSE)),"(unc)",VLOOKUP(TRIM(B365),ALL!$B$1:$V$9991,3,FALSE))</f>
        <v>OT @ OG @ TE</v>
      </c>
      <c r="B365" s="131" t="s">
        <v>8143</v>
      </c>
      <c r="C365" s="5" t="s">
        <v>3495</v>
      </c>
      <c r="D365" s="111">
        <f>VLOOKUP(TRIM(B365),BirthdateDraft!$A$1:$M$8977,2,FALSE)</f>
        <v>36684</v>
      </c>
      <c r="E365" s="112" t="str">
        <f>VLOOKUP(TRIM(B365),BirthdateDraft!$A$1:$M$9842,3,FALSE)</f>
        <v>23/7</v>
      </c>
      <c r="F365" s="115" t="s">
        <v>7419</v>
      </c>
      <c r="G365" s="10" t="str">
        <f>IF(ISERROR(VLOOKUP(TRIM(B365),ALL!$B$1:$V$9998,2,FALSE)),"",IF(ISERROR(VLOOKUP(TRIM(B365),ALL!$B$1:$V$9998,2,FALSE))," ",VLOOKUP(TRIM(B365),ALL!$B$1:$V$9998,2,FALSE)))</f>
        <v>PIA</v>
      </c>
      <c r="H365" s="114" t="str">
        <f>IF(ISBLANK(VLOOKUP(TRIM(B365),ALL!$B$1:$W$9995,4,FALSE)),"",IF(ISERROR(VLOOKUP(TRIM(B365),ALL!$B$1:$W$9995,4,FALSE))," ",VLOOKUP(TRIM(B365),ALL!$B$1:$W$9995,4,FALSE)))</f>
        <v/>
      </c>
      <c r="I365" s="114" t="str">
        <f>IF(ISBLANK(VLOOKUP(TRIM(B365),ALL!$B$1:$W$9995,5,FALSE)),"",IF(ISERROR(VLOOKUP(TRIM(B365),ALL!$B$1:$W$9995,5,FALSE))," ",VLOOKUP(TRIM(B365),ALL!$B$1:$W$9995,5,FALSE)))</f>
        <v/>
      </c>
      <c r="J365" s="10" t="str">
        <f>IF(ISBLANK(VLOOKUP(TRIM(B365),ALL!$B$1:$W$9995,6,FALSE)),"",IF(ISERROR(VLOOKUP(TRIM(B365),ALL!$B$1:$W$9995,6,FALSE))," ", VLOOKUP(TRIM(B365),ALL!$B$1:$W$9995,6,FALSE)))</f>
        <v/>
      </c>
      <c r="K365" s="10" t="str">
        <f>IF(ISBLANK(VLOOKUP(TRIM(B365),ALL!$B$1:$W$9995,7,FALSE)),"",IF(ISERROR(VLOOKUP(TRIM(B365),ALL!$B$1:$W$9995,7,FALSE))," ",VLOOKUP(TRIM(B365),ALL!$B$1:$W$9995,7,FALSE)))</f>
        <v/>
      </c>
      <c r="L365" s="10">
        <f>IF(ISBLANK(VLOOKUP(TRIM(B365),ALL!$B$1:$W$9995,8,FALSE)),"",IF(ISERROR(VLOOKUP(TRIM(B365),ALL!$B$1:$W$9995,8,FALSE))," ",VLOOKUP(TRIM(B365),ALL!$B$1:$W$9995,8,FALSE)))</f>
        <v>0</v>
      </c>
      <c r="M365" s="10" t="str">
        <f>IF(ISBLANK(VLOOKUP(TRIM(B365),ALL!$B$1:$W$9995,9,FALSE)),"",IF(ISERROR(VLOOKUP(TRIM(B365),ALL!$B$1:$W$9995,9,FALSE))," ",VLOOKUP(TRIM(B365),ALL!$B$1:$W$9995,9,FALSE)))</f>
        <v/>
      </c>
      <c r="N365" s="10">
        <f>IF(ISBLANK(VLOOKUP(TRIM(B365),ALL!$B$1:$W$9995,10,FALSE)),"",IF(ISERROR(VLOOKUP(TRIM(B365),ALL!$B$1:$W$9995,10,FALSE))," ",VLOOKUP(TRIM(B365),ALL!$B$1:$W$9995,10,FALSE)))</f>
        <v>0</v>
      </c>
      <c r="P365"/>
      <c r="Q365"/>
      <c r="R365"/>
      <c r="S365"/>
      <c r="T365"/>
      <c r="AB365"/>
      <c r="AC365"/>
    </row>
    <row r="366" spans="1:29">
      <c r="A366" s="10" t="str">
        <f>IF(ISERROR(VLOOKUP(TRIM(B366),ALL!$B$1:$V$9991,3,FALSE)),"(unc)",VLOOKUP(TRIM(B366),ALL!$B$1:$V$9991,3,FALSE))</f>
        <v>LG @</v>
      </c>
      <c r="B366" s="37" t="s">
        <v>7740</v>
      </c>
      <c r="C366" s="5" t="s">
        <v>3007</v>
      </c>
      <c r="D366" s="111">
        <f>VLOOKUP(TRIM(B366),BirthdateDraft!$A$1:$M$8977,2,FALSE)</f>
        <v>36482</v>
      </c>
      <c r="E366" s="112" t="str">
        <f>VLOOKUP(TRIM(B366),BirthdateDraft!$A$1:$M$9842,3,FALSE)</f>
        <v>22/1</v>
      </c>
      <c r="F366" s="115"/>
      <c r="G366" s="10" t="str">
        <f>IF(ISERROR(VLOOKUP(TRIM(B366),ALL!$B$1:$V$9998,2,FALSE)),"",IF(ISERROR(VLOOKUP(TRIM(B366),ALL!$B$1:$V$9998,2,FALSE))," ",VLOOKUP(TRIM(B366),ALL!$B$1:$V$9998,2,FALSE)))</f>
        <v>LAA</v>
      </c>
      <c r="H366" s="114" t="str">
        <f>IF(ISBLANK(VLOOKUP(TRIM(B366),ALL!$B$1:$W$9995,4,FALSE)),"",IF(ISERROR(VLOOKUP(TRIM(B366),ALL!$B$1:$W$9995,4,FALSE))," ",VLOOKUP(TRIM(B366),ALL!$B$1:$W$9995,4,FALSE)))</f>
        <v/>
      </c>
      <c r="I366" s="114" t="str">
        <f>IF(ISBLANK(VLOOKUP(TRIM(B366),ALL!$B$1:$W$9995,5,FALSE)),"",IF(ISERROR(VLOOKUP(TRIM(B366),ALL!$B$1:$W$9995,5,FALSE))," ",VLOOKUP(TRIM(B366),ALL!$B$1:$W$9995,5,FALSE)))</f>
        <v/>
      </c>
      <c r="J366" s="10" t="str">
        <f>IF(ISBLANK(VLOOKUP(TRIM(B366),ALL!$B$1:$W$9995,6,FALSE)),"",IF(ISERROR(VLOOKUP(TRIM(B366),ALL!$B$1:$W$9995,6,FALSE))," ", VLOOKUP(TRIM(B366),ALL!$B$1:$W$9995,6,FALSE)))</f>
        <v/>
      </c>
      <c r="K366" s="10" t="str">
        <f>IF(ISBLANK(VLOOKUP(TRIM(B366),ALL!$B$1:$W$9995,7,FALSE)),"",IF(ISERROR(VLOOKUP(TRIM(B366),ALL!$B$1:$W$9995,7,FALSE))," ",VLOOKUP(TRIM(B366),ALL!$B$1:$W$9995,7,FALSE)))</f>
        <v/>
      </c>
      <c r="L366" s="10">
        <f>IF(ISBLANK(VLOOKUP(TRIM(B366),ALL!$B$1:$W$9995,8,FALSE)),"",IF(ISERROR(VLOOKUP(TRIM(B366),ALL!$B$1:$W$9995,8,FALSE))," ",VLOOKUP(TRIM(B366),ALL!$B$1:$W$9995,8,FALSE)))</f>
        <v>4</v>
      </c>
      <c r="M366" s="10" t="str">
        <f>IF(ISBLANK(VLOOKUP(TRIM(B366),ALL!$B$1:$W$9995,9,FALSE)),"",IF(ISERROR(VLOOKUP(TRIM(B366),ALL!$B$1:$W$9995,9,FALSE))," ",VLOOKUP(TRIM(B366),ALL!$B$1:$W$9995,9,FALSE)))</f>
        <v/>
      </c>
      <c r="N366" s="10">
        <f>IF(ISBLANK(VLOOKUP(TRIM(B366),ALL!$B$1:$W$9995,10,FALSE)),"",IF(ISERROR(VLOOKUP(TRIM(B366),ALL!$B$1:$W$9995,10,FALSE))," ",VLOOKUP(TRIM(B366),ALL!$B$1:$W$9995,10,FALSE)))</f>
        <v>2</v>
      </c>
      <c r="O366" s="118"/>
      <c r="P366"/>
      <c r="Q366"/>
      <c r="R366"/>
      <c r="S366"/>
      <c r="T366"/>
      <c r="AB366"/>
      <c r="AC366"/>
    </row>
    <row r="367" spans="1:29">
      <c r="A367" s="10" t="str">
        <f>IF(ISERROR(VLOOKUP(TRIM(B367),ALL!$B$1:$V$9991,3,FALSE)),"(unc)",VLOOKUP(TRIM(B367),ALL!$B$1:$V$9991,3,FALSE))</f>
        <v>LOT @</v>
      </c>
      <c r="B367" s="124" t="s">
        <v>7766</v>
      </c>
      <c r="C367" s="5" t="s">
        <v>3007</v>
      </c>
      <c r="D367" s="111">
        <f>VLOOKUP(TRIM(B367),BirthdateDraft!$A$1:$M$8977,2,FALSE)</f>
        <v>36267</v>
      </c>
      <c r="E367" s="112" t="str">
        <f>VLOOKUP(TRIM(B367),BirthdateDraft!$A$1:$M$9842,3,FALSE)</f>
        <v>22/6</v>
      </c>
      <c r="F367" s="115" t="s">
        <v>8776</v>
      </c>
      <c r="G367" s="10" t="str">
        <f>IF(ISERROR(VLOOKUP(TRIM(B367),ALL!$B$1:$V$9998,2,FALSE)),"",IF(ISERROR(VLOOKUP(TRIM(B367),ALL!$B$1:$V$9998,2,FALSE))," ",VLOOKUP(TRIM(B367),ALL!$B$1:$V$9998,2,FALSE)))</f>
        <v>NEA</v>
      </c>
      <c r="H367" s="114" t="str">
        <f>IF(ISBLANK(VLOOKUP(TRIM(B367),ALL!$B$1:$W$9995,4,FALSE)),"",IF(ISERROR(VLOOKUP(TRIM(B367),ALL!$B$1:$W$9995,4,FALSE))," ",VLOOKUP(TRIM(B367),ALL!$B$1:$W$9995,4,FALSE)))</f>
        <v/>
      </c>
      <c r="I367" s="114" t="str">
        <f>IF(ISBLANK(VLOOKUP(TRIM(B367),ALL!$B$1:$W$9995,5,FALSE)),"",IF(ISERROR(VLOOKUP(TRIM(B367),ALL!$B$1:$W$9995,5,FALSE))," ",VLOOKUP(TRIM(B367),ALL!$B$1:$W$9995,5,FALSE)))</f>
        <v/>
      </c>
      <c r="J367" s="10" t="str">
        <f>IF(ISBLANK(VLOOKUP(TRIM(B367),ALL!$B$1:$W$9995,6,FALSE)),"",IF(ISERROR(VLOOKUP(TRIM(B367),ALL!$B$1:$W$9995,6,FALSE))," ", VLOOKUP(TRIM(B367),ALL!$B$1:$W$9995,6,FALSE)))</f>
        <v/>
      </c>
      <c r="K367" s="10" t="str">
        <f>IF(ISBLANK(VLOOKUP(TRIM(B367),ALL!$B$1:$W$9995,7,FALSE)),"",IF(ISERROR(VLOOKUP(TRIM(B367),ALL!$B$1:$W$9995,7,FALSE))," ",VLOOKUP(TRIM(B367),ALL!$B$1:$W$9995,7,FALSE)))</f>
        <v/>
      </c>
      <c r="L367" s="10">
        <f>IF(ISBLANK(VLOOKUP(TRIM(B367),ALL!$B$1:$W$9995,8,FALSE)),"",IF(ISERROR(VLOOKUP(TRIM(B367),ALL!$B$1:$W$9995,8,FALSE))," ",VLOOKUP(TRIM(B367),ALL!$B$1:$W$9995,8,FALSE)))</f>
        <v>0</v>
      </c>
      <c r="M367" s="10" t="str">
        <f>IF(ISBLANK(VLOOKUP(TRIM(B367),ALL!$B$1:$W$9995,9,FALSE)),"",IF(ISERROR(VLOOKUP(TRIM(B367),ALL!$B$1:$W$9995,9,FALSE))," ",VLOOKUP(TRIM(B367),ALL!$B$1:$W$9995,9,FALSE)))</f>
        <v/>
      </c>
      <c r="N367" s="10">
        <f>IF(ISBLANK(VLOOKUP(TRIM(B367),ALL!$B$1:$W$9995,10,FALSE)),"",IF(ISERROR(VLOOKUP(TRIM(B367),ALL!$B$1:$W$9995,10,FALSE))," ",VLOOKUP(TRIM(B367),ALL!$B$1:$W$9995,10,FALSE)))</f>
        <v>5</v>
      </c>
      <c r="O367" s="118"/>
      <c r="P367"/>
      <c r="Q367"/>
      <c r="R367"/>
      <c r="S367"/>
      <c r="T367"/>
      <c r="AB367"/>
      <c r="AC367"/>
    </row>
    <row r="368" spans="1:29">
      <c r="A368" s="10" t="str">
        <f>IF(ISERROR(VLOOKUP(TRIM(B368),ALL!$B$1:$V$9991,3,FALSE)),"(unc)",VLOOKUP(TRIM(B368),ALL!$B$1:$V$9991,3,FALSE))</f>
        <v>OC @</v>
      </c>
      <c r="B368" s="124" t="s">
        <v>9005</v>
      </c>
      <c r="C368" s="5" t="s">
        <v>3007</v>
      </c>
      <c r="D368" s="111">
        <f>VLOOKUP(TRIM(B368),BirthdateDraft!$A$1:$M$8977,2,FALSE)</f>
        <v>37030</v>
      </c>
      <c r="E368" s="112" t="str">
        <f>VLOOKUP(TRIM(B368),BirthdateDraft!$A$1:$M$9842,3,FALSE)</f>
        <v>24/3(73)</v>
      </c>
      <c r="F368" s="115" t="s">
        <v>9896</v>
      </c>
      <c r="G368" s="10" t="str">
        <f>IF(ISERROR(VLOOKUP(TRIM(B368),ALL!$B$1:$V$9998,2,FALSE)),"",IF(ISERROR(VLOOKUP(TRIM(B368),ALL!$B$1:$V$9998,2,FALSE))," ",VLOOKUP(TRIM(B368),ALL!$B$1:$V$9998,2,FALSE)))</f>
        <v>DAN</v>
      </c>
      <c r="H368" s="114" t="str">
        <f>IF(ISBLANK(VLOOKUP(TRIM(B368),ALL!$B$1:$W$9995,4,FALSE)),"",IF(ISERROR(VLOOKUP(TRIM(B368),ALL!$B$1:$W$9995,4,FALSE))," ",VLOOKUP(TRIM(B368),ALL!$B$1:$W$9995,4,FALSE)))</f>
        <v/>
      </c>
      <c r="I368" s="114" t="str">
        <f>IF(ISBLANK(VLOOKUP(TRIM(B368),ALL!$B$1:$W$9995,5,FALSE)),"",IF(ISERROR(VLOOKUP(TRIM(B368),ALL!$B$1:$W$9995,5,FALSE))," ",VLOOKUP(TRIM(B368),ALL!$B$1:$W$9995,5,FALSE)))</f>
        <v/>
      </c>
      <c r="J368" s="10" t="str">
        <f>IF(ISBLANK(VLOOKUP(TRIM(B368),ALL!$B$1:$W$9995,6,FALSE)),"",IF(ISERROR(VLOOKUP(TRIM(B368),ALL!$B$1:$W$9995,6,FALSE))," ", VLOOKUP(TRIM(B368),ALL!$B$1:$W$9995,6,FALSE)))</f>
        <v/>
      </c>
      <c r="K368" s="10" t="str">
        <f>IF(ISBLANK(VLOOKUP(TRIM(B368),ALL!$B$1:$W$9995,7,FALSE)),"",IF(ISERROR(VLOOKUP(TRIM(B368),ALL!$B$1:$W$9995,7,FALSE))," ",VLOOKUP(TRIM(B368),ALL!$B$1:$W$9995,7,FALSE)))</f>
        <v/>
      </c>
      <c r="L368" s="10">
        <f>IF(ISBLANK(VLOOKUP(TRIM(B368),ALL!$B$1:$W$9995,8,FALSE)),"",IF(ISERROR(VLOOKUP(TRIM(B368),ALL!$B$1:$W$9995,8,FALSE))," ",VLOOKUP(TRIM(B368),ALL!$B$1:$W$9995,8,FALSE)))</f>
        <v>4</v>
      </c>
      <c r="M368" s="10" t="str">
        <f>IF(ISBLANK(VLOOKUP(TRIM(B368),ALL!$B$1:$W$9995,9,FALSE)),"",IF(ISERROR(VLOOKUP(TRIM(B368),ALL!$B$1:$W$9995,9,FALSE))," ",VLOOKUP(TRIM(B368),ALL!$B$1:$W$9995,9,FALSE)))</f>
        <v/>
      </c>
      <c r="N368" s="10">
        <f>IF(ISBLANK(VLOOKUP(TRIM(B368),ALL!$B$1:$W$9995,10,FALSE)),"",IF(ISERROR(VLOOKUP(TRIM(B368),ALL!$B$1:$W$9995,10,FALSE))," ",VLOOKUP(TRIM(B368),ALL!$B$1:$W$9995,10,FALSE)))</f>
        <v>5</v>
      </c>
      <c r="O368" s="118"/>
      <c r="P368"/>
      <c r="Q368"/>
      <c r="R368"/>
      <c r="S368"/>
      <c r="T368"/>
      <c r="AB368"/>
      <c r="AC368"/>
    </row>
    <row r="369" spans="1:29">
      <c r="A369" s="10" t="str">
        <f>IF(ISERROR(VLOOKUP(TRIM(B369),ALL!$B$1:$V$9991,3,FALSE)),"(unc)",VLOOKUP(TRIM(B369),ALL!$B$1:$V$9991,3,FALSE))</f>
        <v>OC @</v>
      </c>
      <c r="B369" s="499" t="s">
        <v>9001</v>
      </c>
      <c r="C369" s="5" t="s">
        <v>3007</v>
      </c>
      <c r="D369" s="111">
        <f>VLOOKUP(TRIM(B369),BirthdateDraft!$A$1:$M$8977,2,FALSE)</f>
        <v>37048</v>
      </c>
      <c r="E369" s="112" t="str">
        <f>VLOOKUP(TRIM(B369),BirthdateDraft!$A$1:$M$9842,3,FALSE)</f>
        <v>24/7(237)</v>
      </c>
      <c r="F369" s="115" t="s">
        <v>10488</v>
      </c>
      <c r="G369" s="10" t="str">
        <f>IF(ISERROR(VLOOKUP(TRIM(B369),ALL!$B$1:$V$9998,2,FALSE)),"",IF(ISERROR(VLOOKUP(TRIM(B369),ALL!$B$1:$V$9998,2,FALSE))," ",VLOOKUP(TRIM(B369),ALL!$B$1:$V$9998,2,FALSE)))</f>
        <v>CNA</v>
      </c>
      <c r="H369" s="114" t="str">
        <f>IF(ISBLANK(VLOOKUP(TRIM(B369),ALL!$B$1:$W$9995,4,FALSE)),"",IF(ISERROR(VLOOKUP(TRIM(B369),ALL!$B$1:$W$9995,4,FALSE))," ",VLOOKUP(TRIM(B369),ALL!$B$1:$W$9995,4,FALSE)))</f>
        <v/>
      </c>
      <c r="I369" s="114" t="str">
        <f>IF(ISBLANK(VLOOKUP(TRIM(B369),ALL!$B$1:$W$9995,5,FALSE)),"",IF(ISERROR(VLOOKUP(TRIM(B369),ALL!$B$1:$W$9995,5,FALSE))," ",VLOOKUP(TRIM(B369),ALL!$B$1:$W$9995,5,FALSE)))</f>
        <v/>
      </c>
      <c r="J369" s="10" t="str">
        <f>IF(ISBLANK(VLOOKUP(TRIM(B369),ALL!$B$1:$W$9995,6,FALSE)),"",IF(ISERROR(VLOOKUP(TRIM(B369),ALL!$B$1:$W$9995,6,FALSE))," ", VLOOKUP(TRIM(B369),ALL!$B$1:$W$9995,6,FALSE)))</f>
        <v/>
      </c>
      <c r="K369" s="10" t="str">
        <f>IF(ISBLANK(VLOOKUP(TRIM(B369),ALL!$B$1:$W$9995,7,FALSE)),"",IF(ISERROR(VLOOKUP(TRIM(B369),ALL!$B$1:$W$9995,7,FALSE))," ",VLOOKUP(TRIM(B369),ALL!$B$1:$W$9995,7,FALSE)))</f>
        <v/>
      </c>
      <c r="L369" s="10">
        <f>IF(ISBLANK(VLOOKUP(TRIM(B369),ALL!$B$1:$W$9995,8,FALSE)),"",IF(ISERROR(VLOOKUP(TRIM(B369),ALL!$B$1:$W$9995,8,FALSE))," ",VLOOKUP(TRIM(B369),ALL!$B$1:$W$9995,8,FALSE)))</f>
        <v>0</v>
      </c>
      <c r="M369" s="10" t="str">
        <f>IF(ISBLANK(VLOOKUP(TRIM(B369),ALL!$B$1:$W$9995,9,FALSE)),"",IF(ISERROR(VLOOKUP(TRIM(B369),ALL!$B$1:$W$9995,9,FALSE))," ",VLOOKUP(TRIM(B369),ALL!$B$1:$W$9995,9,FALSE)))</f>
        <v/>
      </c>
      <c r="N369" s="10">
        <f>IF(ISBLANK(VLOOKUP(TRIM(B369),ALL!$B$1:$W$9995,10,FALSE)),"",IF(ISERROR(VLOOKUP(TRIM(B369),ALL!$B$1:$W$9995,10,FALSE))," ",VLOOKUP(TRIM(B369),ALL!$B$1:$W$9995,10,FALSE)))</f>
        <v>0</v>
      </c>
      <c r="O369" s="118"/>
      <c r="P369"/>
      <c r="Q369"/>
      <c r="R369"/>
      <c r="S369"/>
      <c r="T369"/>
      <c r="AB369"/>
      <c r="AC369"/>
    </row>
    <row r="370" spans="1:29">
      <c r="A370" s="10" t="str">
        <f>IF(ISERROR(VLOOKUP(TRIM(B370),ALL!$B$1:$V$9991,3,FALSE)),"(unc)",VLOOKUP(TRIM(B370),ALL!$B$1:$V$9991,3,FALSE))</f>
        <v>G @</v>
      </c>
      <c r="B370" s="124" t="s">
        <v>8493</v>
      </c>
      <c r="C370" s="5" t="s">
        <v>3007</v>
      </c>
      <c r="D370" s="111">
        <f>VLOOKUP(TRIM(B370),BirthdateDraft!$A$1:$M$8977,2,FALSE)</f>
        <v>36181</v>
      </c>
      <c r="E370" s="112" t="str">
        <f>VLOOKUP(TRIM(B370),BirthdateDraft!$A$1:$M$9842,3,FALSE)</f>
        <v>23/7</v>
      </c>
      <c r="F370" s="115" t="s">
        <v>10068</v>
      </c>
      <c r="G370" s="10" t="str">
        <f>IF(ISERROR(VLOOKUP(TRIM(B370),ALL!$B$1:$V$9998,2,FALSE)),"",IF(ISERROR(VLOOKUP(TRIM(B370),ALL!$B$1:$V$9998,2,FALSE))," ",VLOOKUP(TRIM(B370),ALL!$B$1:$V$9998,2,FALSE)))</f>
        <v>BAA</v>
      </c>
      <c r="H370" s="114" t="str">
        <f>IF(ISBLANK(VLOOKUP(TRIM(B370),ALL!$B$1:$W$9995,4,FALSE)),"",IF(ISERROR(VLOOKUP(TRIM(B370),ALL!$B$1:$W$9995,4,FALSE))," ",VLOOKUP(TRIM(B370),ALL!$B$1:$W$9995,4,FALSE)))</f>
        <v/>
      </c>
      <c r="I370" s="114" t="str">
        <f>IF(ISBLANK(VLOOKUP(TRIM(B370),ALL!$B$1:$W$9995,5,FALSE)),"",IF(ISERROR(VLOOKUP(TRIM(B370),ALL!$B$1:$W$9995,5,FALSE))," ",VLOOKUP(TRIM(B370),ALL!$B$1:$W$9995,5,FALSE)))</f>
        <v/>
      </c>
      <c r="J370" s="10" t="str">
        <f>IF(ISBLANK(VLOOKUP(TRIM(B370),ALL!$B$1:$W$9995,6,FALSE)),"",IF(ISERROR(VLOOKUP(TRIM(B370),ALL!$B$1:$W$9995,6,FALSE))," ", VLOOKUP(TRIM(B370),ALL!$B$1:$W$9995,6,FALSE)))</f>
        <v/>
      </c>
      <c r="K370" s="10" t="str">
        <f>IF(ISBLANK(VLOOKUP(TRIM(B370),ALL!$B$1:$W$9995,7,FALSE)),"",IF(ISERROR(VLOOKUP(TRIM(B370),ALL!$B$1:$W$9995,7,FALSE))," ",VLOOKUP(TRIM(B370),ALL!$B$1:$W$9995,7,FALSE)))</f>
        <v/>
      </c>
      <c r="L370" s="10">
        <f>IF(ISBLANK(VLOOKUP(TRIM(B370),ALL!$B$1:$W$9995,8,FALSE)),"",IF(ISERROR(VLOOKUP(TRIM(B370),ALL!$B$1:$W$9995,8,FALSE))," ",VLOOKUP(TRIM(B370),ALL!$B$1:$W$9995,8,FALSE)))</f>
        <v>0</v>
      </c>
      <c r="M370" s="10" t="str">
        <f>IF(ISBLANK(VLOOKUP(TRIM(B370),ALL!$B$1:$W$9995,9,FALSE)),"",IF(ISERROR(VLOOKUP(TRIM(B370),ALL!$B$1:$W$9995,9,FALSE))," ",VLOOKUP(TRIM(B370),ALL!$B$1:$W$9995,9,FALSE)))</f>
        <v/>
      </c>
      <c r="N370" s="10">
        <f>IF(ISBLANK(VLOOKUP(TRIM(B370),ALL!$B$1:$W$9995,10,FALSE)),"",IF(ISERROR(VLOOKUP(TRIM(B370),ALL!$B$1:$W$9995,10,FALSE))," ",VLOOKUP(TRIM(B370),ALL!$B$1:$W$9995,10,FALSE)))</f>
        <v>3</v>
      </c>
      <c r="O370" s="118"/>
      <c r="P370"/>
      <c r="Q370"/>
      <c r="R370"/>
      <c r="S370"/>
      <c r="T370"/>
      <c r="AB370"/>
      <c r="AC370"/>
    </row>
    <row r="371" spans="1:29">
      <c r="A371" s="10"/>
      <c r="B371" s="37"/>
      <c r="C371" s="5"/>
      <c r="D371" s="111"/>
      <c r="E371" s="112"/>
      <c r="F371" s="115"/>
      <c r="G371" s="10"/>
      <c r="H371" s="114"/>
      <c r="I371" s="114"/>
      <c r="J371" s="10"/>
      <c r="K371" s="10"/>
      <c r="L371" s="10" t="str">
        <f>IF(ISBLANK(VLOOKUP(TRIM(B371),ALL!$B$1:$W$9995,8,FALSE)),"",IF(ISERROR(VLOOKUP(TRIM(B371),ALL!$B$1:$W$9995,8,FALSE))," ",VLOOKUP(TRIM(B371),ALL!$B$1:$W$9995,8,FALSE)))</f>
        <v xml:space="preserve"> </v>
      </c>
      <c r="M371" s="10" t="str">
        <f>IF(ISBLANK(VLOOKUP(TRIM(B371),ALL!$B$1:$W$9995,9,FALSE)),"",IF(ISERROR(VLOOKUP(TRIM(B371),ALL!$B$1:$W$9995,9,FALSE))," ",VLOOKUP(TRIM(B371),ALL!$B$1:$W$9995,9,FALSE)))</f>
        <v xml:space="preserve"> </v>
      </c>
      <c r="N371" s="10" t="str">
        <f>IF(ISBLANK(VLOOKUP(TRIM(B371),ALL!$B$1:$W$9995,10,FALSE)),"",IF(ISERROR(VLOOKUP(TRIM(B371),ALL!$B$1:$W$9995,10,FALSE))," ",VLOOKUP(TRIM(B371),ALL!$B$1:$W$9995,10,FALSE)))</f>
        <v xml:space="preserve"> </v>
      </c>
      <c r="O371"/>
      <c r="P371"/>
      <c r="Q371"/>
      <c r="R371"/>
      <c r="S371"/>
      <c r="T371"/>
      <c r="AB371"/>
      <c r="AC371"/>
    </row>
    <row r="372" spans="1:29">
      <c r="A372" s="10" t="str">
        <f>IF(ISERROR(VLOOKUP(TRIM(B372),ALL!$B$1:$V$9991,3,FALSE)),"(unc)",VLOOKUP(TRIM(B372),ALL!$B$1:$V$9991,3,FALSE))</f>
        <v>LE $</v>
      </c>
      <c r="B372" s="37" t="s">
        <v>6048</v>
      </c>
      <c r="C372" s="5" t="s">
        <v>3495</v>
      </c>
      <c r="D372" s="111">
        <f>VLOOKUP(TRIM(B372),BirthdateDraft!$A$1:$M$8977,2,FALSE)</f>
        <v>35662</v>
      </c>
      <c r="E372" s="112" t="str">
        <f>VLOOKUP(TRIM(B372),BirthdateDraft!$A$1:$M$9842,3,FALSE)</f>
        <v>19/3</v>
      </c>
      <c r="F372" s="115"/>
      <c r="G372" s="10" t="str">
        <f>IF(ISERROR(VLOOKUP(TRIM(B372),ALL!$B$1:$V$9998,2,FALSE)),"",IF(ISERROR(VLOOKUP(TRIM(B372),ALL!$B$1:$V$9998,2,FALSE))," ",VLOOKUP(TRIM(B372),ALL!$B$1:$V$9998,2,FALSE)))</f>
        <v>DNA</v>
      </c>
      <c r="H372" s="114" t="str">
        <f>IF(ISBLANK(VLOOKUP(TRIM(B372),ALL!$B$1:$W$9995,4,FALSE)),"",IF(ISERROR(VLOOKUP(TRIM(B372),ALL!$B$1:$W$9995,4,FALSE))," ",VLOOKUP(TRIM(B372),ALL!$B$1:$W$9995,4,FALSE)))</f>
        <v>6</v>
      </c>
      <c r="I372" s="114" t="str">
        <f>IF(ISBLANK(VLOOKUP(TRIM(B372),ALL!$B$1:$W$9995,5,FALSE)),"",IF(ISERROR(VLOOKUP(TRIM(B372),ALL!$B$1:$W$9995,5,FALSE))," ",VLOOKUP(TRIM(B372),ALL!$B$1:$W$9995,5,FALSE)))</f>
        <v/>
      </c>
      <c r="J372" s="10">
        <f>IF(ISBLANK(VLOOKUP(TRIM(B372),ALL!$B$1:$W$9995,6,FALSE)),"",IF(ISERROR(VLOOKUP(TRIM(B372),ALL!$B$1:$W$9995,6,FALSE))," ", VLOOKUP(TRIM(B372),ALL!$B$1:$W$9995,6,FALSE)))</f>
        <v>8</v>
      </c>
      <c r="K372" s="10" t="str">
        <f>IF(ISBLANK(VLOOKUP(TRIM(B372),ALL!$B$1:$W$9995,7,FALSE)),"",IF(ISERROR(VLOOKUP(TRIM(B372),ALL!$B$1:$W$9995,7,FALSE))," ",VLOOKUP(TRIM(B372),ALL!$B$1:$W$9995,7,FALSE)))</f>
        <v/>
      </c>
      <c r="L372" s="10" t="str">
        <f>IF(ISBLANK(VLOOKUP(TRIM(B372),ALL!$B$1:$W$9995,8,FALSE)),"",IF(ISERROR(VLOOKUP(TRIM(B372),ALL!$B$1:$W$9995,8,FALSE))," ",VLOOKUP(TRIM(B372),ALL!$B$1:$W$9995,8,FALSE)))</f>
        <v/>
      </c>
      <c r="M372" s="10" t="str">
        <f>IF(ISBLANK(VLOOKUP(TRIM(B372),ALL!$B$1:$W$9995,9,FALSE)),"",IF(ISERROR(VLOOKUP(TRIM(B372),ALL!$B$1:$W$9995,9,FALSE))," ",VLOOKUP(TRIM(B372),ALL!$B$1:$W$9995,9,FALSE)))</f>
        <v/>
      </c>
      <c r="N372" s="10" t="str">
        <f>IF(ISBLANK(VLOOKUP(TRIM(B372),ALL!$B$1:$W$9995,10,FALSE)),"",IF(ISERROR(VLOOKUP(TRIM(B372),ALL!$B$1:$W$9995,10,FALSE))," ",VLOOKUP(TRIM(B372),ALL!$B$1:$W$9995,10,FALSE)))</f>
        <v/>
      </c>
      <c r="O372"/>
      <c r="P372"/>
      <c r="Q372"/>
      <c r="R372"/>
      <c r="S372"/>
      <c r="T372"/>
      <c r="AB372"/>
      <c r="AC372"/>
    </row>
    <row r="373" spans="1:29">
      <c r="A373" s="10" t="str">
        <f>IF(ISERROR(VLOOKUP(TRIM(B373),ALL!$B$1:$V$9991,3,FALSE)),"(unc)",VLOOKUP(TRIM(B373),ALL!$B$1:$V$9991,3,FALSE))</f>
        <v>RE $</v>
      </c>
      <c r="B373" s="37" t="s">
        <v>5765</v>
      </c>
      <c r="C373" s="5" t="s">
        <v>3007</v>
      </c>
      <c r="D373" s="111">
        <f>VLOOKUP(TRIM(B373),BirthdateDraft!$A$1:$M$8977,2,FALSE)</f>
        <v>35022</v>
      </c>
      <c r="E373" s="112" t="str">
        <f>VLOOKUP(TRIM(B373),BirthdateDraft!$A$1:$M$9842,3,FALSE)</f>
        <v>18/FA</v>
      </c>
      <c r="F373" s="115"/>
      <c r="G373" s="10" t="str">
        <f>IF(ISERROR(VLOOKUP(TRIM(B373),ALL!$B$1:$V$9998,2,FALSE)),"",IF(ISERROR(VLOOKUP(TRIM(B373),ALL!$B$1:$V$9998,2,FALSE))," ",VLOOKUP(TRIM(B373),ALL!$B$1:$V$9998,2,FALSE)))</f>
        <v>LAA</v>
      </c>
      <c r="H373" s="114" t="str">
        <f>IF(ISBLANK(VLOOKUP(TRIM(B373),ALL!$B$1:$W$9995,4,FALSE)),"",IF(ISERROR(VLOOKUP(TRIM(B373),ALL!$B$1:$W$9995,4,FALSE))," ",VLOOKUP(TRIM(B373),ALL!$B$1:$W$9995,4,FALSE)))</f>
        <v>6</v>
      </c>
      <c r="I373" s="114" t="str">
        <f>IF(ISBLANK(VLOOKUP(TRIM(B373),ALL!$B$1:$W$9995,5,FALSE)),"",IF(ISERROR(VLOOKUP(TRIM(B373),ALL!$B$1:$W$9995,5,FALSE))," ",VLOOKUP(TRIM(B373),ALL!$B$1:$W$9995,5,FALSE)))</f>
        <v/>
      </c>
      <c r="J373" s="10">
        <f>IF(ISBLANK(VLOOKUP(TRIM(B373),ALL!$B$1:$W$9995,6,FALSE)),"",IF(ISERROR(VLOOKUP(TRIM(B373),ALL!$B$1:$W$9995,6,FALSE))," ", VLOOKUP(TRIM(B373),ALL!$B$1:$W$9995,6,FALSE)))</f>
        <v>3</v>
      </c>
      <c r="K373" s="10"/>
      <c r="L373" s="10" t="str">
        <f>IF(ISBLANK(VLOOKUP(TRIM(B373),ALL!$B$1:$W$9995,8,FALSE)),"",IF(ISERROR(VLOOKUP(TRIM(B373),ALL!$B$1:$W$9995,8,FALSE))," ",VLOOKUP(TRIM(B373),ALL!$B$1:$W$9995,8,FALSE)))</f>
        <v/>
      </c>
      <c r="M373" s="10" t="str">
        <f>IF(ISBLANK(VLOOKUP(TRIM(B373),ALL!$B$1:$W$9995,9,FALSE)),"",IF(ISERROR(VLOOKUP(TRIM(B373),ALL!$B$1:$W$9995,9,FALSE))," ",VLOOKUP(TRIM(B373),ALL!$B$1:$W$9995,9,FALSE)))</f>
        <v/>
      </c>
      <c r="N373" s="10" t="str">
        <f>IF(ISBLANK(VLOOKUP(TRIM(B373),ALL!$B$1:$W$9995,10,FALSE)),"",IF(ISERROR(VLOOKUP(TRIM(B373),ALL!$B$1:$W$9995,10,FALSE))," ",VLOOKUP(TRIM(B373),ALL!$B$1:$W$9995,10,FALSE)))</f>
        <v/>
      </c>
      <c r="O373"/>
      <c r="P373"/>
      <c r="Q373"/>
      <c r="R373"/>
      <c r="S373"/>
      <c r="T373"/>
      <c r="AB373"/>
      <c r="AC373"/>
    </row>
    <row r="374" spans="1:29">
      <c r="A374" s="10" t="str">
        <f>IF(ISERROR(VLOOKUP(TRIM(B374),ALL!$B$1:$V$9991,3,FALSE)),"(unc)",VLOOKUP(TRIM(B374),ALL!$B$1:$V$9991,3,FALSE))</f>
        <v>NDT $</v>
      </c>
      <c r="B374" s="37" t="s">
        <v>5641</v>
      </c>
      <c r="C374" s="5" t="s">
        <v>3495</v>
      </c>
      <c r="D374" s="111">
        <f>VLOOKUP(TRIM(B374),BirthdateDraft!$A$1:$M$8977,2,FALSE)</f>
        <v>35089</v>
      </c>
      <c r="E374" s="112" t="str">
        <f>VLOOKUP(TRIM(B374),BirthdateDraft!$A$1:$M$9842,3,FALSE)</f>
        <v>18/3</v>
      </c>
      <c r="F374" s="115" t="s">
        <v>7508</v>
      </c>
      <c r="G374" s="10" t="str">
        <f>IF(ISERROR(VLOOKUP(TRIM(B374),ALL!$B$1:$V$9998,2,FALSE)),"",IF(ISERROR(VLOOKUP(TRIM(B374),ALL!$B$1:$V$9998,2,FALSE))," ",VLOOKUP(TRIM(B374),ALL!$B$1:$V$9998,2,FALSE)))</f>
        <v>MIN</v>
      </c>
      <c r="H374" s="114" t="str">
        <f>IF(ISBLANK(VLOOKUP(TRIM(B374),ALL!$B$1:$W$9995,4,FALSE)),"",IF(ISERROR(VLOOKUP(TRIM(B374),ALL!$B$1:$W$9995,4,FALSE))," ",VLOOKUP(TRIM(B374),ALL!$B$1:$W$9995,4,FALSE)))</f>
        <v>4</v>
      </c>
      <c r="I374" s="114" t="str">
        <f>IF(ISBLANK(VLOOKUP(TRIM(B374),ALL!$B$1:$W$9995,5,FALSE)),"",IF(ISERROR(VLOOKUP(TRIM(B374),ALL!$B$1:$W$9995,5,FALSE))," ",VLOOKUP(TRIM(B374),ALL!$B$1:$W$9995,5,FALSE)))</f>
        <v/>
      </c>
      <c r="J374" s="10">
        <f>IF(ISBLANK(VLOOKUP(TRIM(B374),ALL!$B$1:$W$9995,6,FALSE)),"",IF(ISERROR(VLOOKUP(TRIM(B374),ALL!$B$1:$W$9995,6,FALSE))," ", VLOOKUP(TRIM(B374),ALL!$B$1:$W$9995,6,FALSE)))</f>
        <v>2</v>
      </c>
      <c r="K374" s="10"/>
      <c r="L374" s="10" t="str">
        <f>IF(ISBLANK(VLOOKUP(TRIM(B374),ALL!$B$1:$W$9995,8,FALSE)),"",IF(ISERROR(VLOOKUP(TRIM(B374),ALL!$B$1:$W$9995,8,FALSE))," ",VLOOKUP(TRIM(B374),ALL!$B$1:$W$9995,8,FALSE)))</f>
        <v/>
      </c>
      <c r="M374" s="10" t="str">
        <f>IF(ISBLANK(VLOOKUP(TRIM(B374),ALL!$B$1:$W$9995,9,FALSE)),"",IF(ISERROR(VLOOKUP(TRIM(B374),ALL!$B$1:$W$9995,9,FALSE))," ",VLOOKUP(TRIM(B374),ALL!$B$1:$W$9995,9,FALSE)))</f>
        <v/>
      </c>
      <c r="N374" s="10" t="str">
        <f>IF(ISBLANK(VLOOKUP(TRIM(B374),ALL!$B$1:$W$9995,10,FALSE)),"",IF(ISERROR(VLOOKUP(TRIM(B374),ALL!$B$1:$W$9995,10,FALSE))," ",VLOOKUP(TRIM(B374),ALL!$B$1:$W$9995,10,FALSE)))</f>
        <v/>
      </c>
      <c r="O374"/>
      <c r="P374"/>
      <c r="Q374"/>
      <c r="R374"/>
      <c r="S374"/>
      <c r="T374"/>
      <c r="AB374"/>
      <c r="AC374"/>
    </row>
    <row r="375" spans="1:29">
      <c r="A375" s="10" t="str">
        <f>IF(ISERROR(VLOOKUP(TRIM(B375),ALL!$B$1:$V$9991,3,FALSE)),"(unc)",VLOOKUP(TRIM(B375),ALL!$B$1:$V$9991,3,FALSE))</f>
        <v>DT $</v>
      </c>
      <c r="B375" s="37" t="s">
        <v>5665</v>
      </c>
      <c r="C375" s="5" t="s">
        <v>3495</v>
      </c>
      <c r="D375" s="111">
        <f>VLOOKUP(TRIM(B375),BirthdateDraft!$A$1:$M$8977,2,FALSE)</f>
        <v>34456</v>
      </c>
      <c r="E375" s="112" t="str">
        <f>VLOOKUP(TRIM(B375),BirthdateDraft!$A$1:$M$9842,3,FALSE)</f>
        <v>17/FA</v>
      </c>
      <c r="F375" s="115" t="s">
        <v>6862</v>
      </c>
      <c r="G375" s="10" t="str">
        <f>IF(ISERROR(VLOOKUP(TRIM(B375),ALL!$B$1:$V$9998,2,FALSE)),"",IF(ISERROR(VLOOKUP(TRIM(B375),ALL!$B$1:$V$9998,2,FALSE))," ",VLOOKUP(TRIM(B375),ALL!$B$1:$V$9998,2,FALSE)))</f>
        <v>BAA</v>
      </c>
      <c r="H375" s="114" t="str">
        <f>IF(ISBLANK(VLOOKUP(TRIM(B375),ALL!$B$1:$W$9995,4,FALSE)),"",IF(ISERROR(VLOOKUP(TRIM(B375),ALL!$B$1:$W$9995,4,FALSE))," ",VLOOKUP(TRIM(B375),ALL!$B$1:$W$9995,4,FALSE)))</f>
        <v>0</v>
      </c>
      <c r="I375" s="114" t="str">
        <f>IF(ISBLANK(VLOOKUP(TRIM(B375),ALL!$B$1:$W$9995,5,FALSE)),"",IF(ISERROR(VLOOKUP(TRIM(B375),ALL!$B$1:$W$9995,5,FALSE))," ",VLOOKUP(TRIM(B375),ALL!$B$1:$W$9995,5,FALSE)))</f>
        <v/>
      </c>
      <c r="J375" s="10">
        <f>IF(ISBLANK(VLOOKUP(TRIM(B375),ALL!$B$1:$W$9995,6,FALSE)),"",IF(ISERROR(VLOOKUP(TRIM(B375),ALL!$B$1:$W$9995,6,FALSE))," ", VLOOKUP(TRIM(B375),ALL!$B$1:$W$9995,6,FALSE)))</f>
        <v>1</v>
      </c>
      <c r="K375" s="10"/>
      <c r="L375" s="10"/>
      <c r="M375" s="10"/>
      <c r="N375" s="10"/>
      <c r="O375"/>
      <c r="P375"/>
      <c r="Q375"/>
      <c r="R375"/>
      <c r="S375"/>
      <c r="T375"/>
      <c r="AB375"/>
      <c r="AC375"/>
    </row>
    <row r="376" spans="1:29">
      <c r="A376" s="10" t="str">
        <f>IF(ISERROR(VLOOKUP(TRIM(B376),ALL!$B$1:$V$9991,3,FALSE)),"(unc)",VLOOKUP(TRIM(B376),ALL!$B$1:$V$9991,3,FALSE))</f>
        <v>RE $</v>
      </c>
      <c r="B376" s="37" t="s">
        <v>7703</v>
      </c>
      <c r="C376" s="5" t="s">
        <v>3495</v>
      </c>
      <c r="D376" s="111">
        <f>VLOOKUP(TRIM(B376),BirthdateDraft!$A$1:$M$8977,2,FALSE)</f>
        <v>36511</v>
      </c>
      <c r="E376" s="112" t="str">
        <f>VLOOKUP(TRIM(B376),BirthdateDraft!$A$1:$M$9842,3,FALSE)</f>
        <v>22/3</v>
      </c>
      <c r="F376" s="115"/>
      <c r="G376" s="10" t="str">
        <f>IF(ISERROR(VLOOKUP(TRIM(B376),ALL!$B$1:$V$9998,2,FALSE)),"",IF(ISERROR(VLOOKUP(TRIM(B376),ALL!$B$1:$V$9998,2,FALSE))," ",VLOOKUP(TRIM(B376),ALL!$B$1:$V$9998,2,FALSE)))</f>
        <v>DEN</v>
      </c>
      <c r="H376" s="114" t="str">
        <f>IF(ISBLANK(VLOOKUP(TRIM(B376),ALL!$B$1:$W$9995,4,FALSE)),"",IF(ISERROR(VLOOKUP(TRIM(B376),ALL!$B$1:$W$9995,4,FALSE))," ",VLOOKUP(TRIM(B376),ALL!$B$1:$W$9995,4,FALSE)))</f>
        <v>4</v>
      </c>
      <c r="I376" s="114" t="str">
        <f>IF(ISBLANK(VLOOKUP(TRIM(B376),ALL!$B$1:$W$9995,5,FALSE)),"",IF(ISERROR(VLOOKUP(TRIM(B376),ALL!$B$1:$W$9995,5,FALSE))," ",VLOOKUP(TRIM(B376),ALL!$B$1:$W$9995,5,FALSE)))</f>
        <v/>
      </c>
      <c r="J376" s="10">
        <f>IF(ISBLANK(VLOOKUP(TRIM(B376),ALL!$B$1:$W$9995,6,FALSE)),"",IF(ISERROR(VLOOKUP(TRIM(B376),ALL!$B$1:$W$9995,6,FALSE))," ", VLOOKUP(TRIM(B376),ALL!$B$1:$W$9995,6,FALSE)))</f>
        <v>3</v>
      </c>
      <c r="K376" s="10"/>
      <c r="L376" s="10"/>
      <c r="M376" s="10"/>
      <c r="N376" s="10"/>
      <c r="P376"/>
      <c r="Q376"/>
      <c r="R376"/>
      <c r="S376"/>
      <c r="T376"/>
      <c r="AB376"/>
      <c r="AC376"/>
    </row>
    <row r="377" spans="1:29">
      <c r="A377" s="10" t="str">
        <f>IF(ISERROR(VLOOKUP(TRIM(B377),ALL!$B$1:$V$9991,3,FALSE)),"(unc)",VLOOKUP(TRIM(B377),ALL!$B$1:$V$9991,3,FALSE))</f>
        <v>DT $</v>
      </c>
      <c r="B377" s="500" t="s">
        <v>8902</v>
      </c>
      <c r="C377" s="5" t="s">
        <v>3495</v>
      </c>
      <c r="D377" s="111">
        <f>VLOOKUP(TRIM(B377),BirthdateDraft!$A$1:$M$8977,2,FALSE)</f>
        <v>37158</v>
      </c>
      <c r="E377" s="112" t="str">
        <f>VLOOKUP(TRIM(B377),BirthdateDraft!$A$1:$M$9842,3,FALSE)</f>
        <v>24/4(116)</v>
      </c>
      <c r="F377" s="115" t="s">
        <v>10488</v>
      </c>
      <c r="G377" s="10" t="str">
        <f>IF(ISERROR(VLOOKUP(TRIM(B377),ALL!$B$1:$V$9998,2,FALSE)),"",IF(ISERROR(VLOOKUP(TRIM(B377),ALL!$B$1:$V$9998,2,FALSE))," ",VLOOKUP(TRIM(B377),ALL!$B$1:$V$9998,2,FALSE)))</f>
        <v>JXA</v>
      </c>
      <c r="H377" s="114" t="str">
        <f>IF(ISBLANK(VLOOKUP(TRIM(B377),ALL!$B$1:$W$9995,4,FALSE)),"",IF(ISERROR(VLOOKUP(TRIM(B377),ALL!$B$1:$W$9995,4,FALSE))," ",VLOOKUP(TRIM(B377),ALL!$B$1:$W$9995,4,FALSE)))</f>
        <v>0</v>
      </c>
      <c r="I377" s="114" t="str">
        <f>IF(ISBLANK(VLOOKUP(TRIM(B377),ALL!$B$1:$W$9995,5,FALSE)),"",IF(ISERROR(VLOOKUP(TRIM(B377),ALL!$B$1:$W$9995,5,FALSE))," ",VLOOKUP(TRIM(B377),ALL!$B$1:$W$9995,5,FALSE)))</f>
        <v/>
      </c>
      <c r="J377" s="10">
        <f>IF(ISBLANK(VLOOKUP(TRIM(B377),ALL!$B$1:$W$9995,6,FALSE)),"",IF(ISERROR(VLOOKUP(TRIM(B377),ALL!$B$1:$W$9995,6,FALSE))," ", VLOOKUP(TRIM(B377),ALL!$B$1:$W$9995,6,FALSE)))</f>
        <v>2</v>
      </c>
      <c r="K377" s="10"/>
      <c r="L377" s="10"/>
      <c r="M377" s="10"/>
      <c r="N377" s="10"/>
      <c r="P377"/>
      <c r="Q377"/>
      <c r="R377"/>
      <c r="S377"/>
      <c r="T377"/>
      <c r="AB377"/>
      <c r="AC377"/>
    </row>
    <row r="378" spans="1:29" ht="15">
      <c r="A378" s="10" t="str">
        <f>IF(ISERROR(VLOOKUP(TRIM(B378),ALL!$B$1:$V$9991,3,FALSE)),"(unc)",VLOOKUP(TRIM(B378),ALL!$B$1:$V$9991,3,FALSE))</f>
        <v>End $</v>
      </c>
      <c r="B378" s="426" t="s">
        <v>8489</v>
      </c>
      <c r="C378" s="5" t="s">
        <v>3495</v>
      </c>
      <c r="D378" s="111">
        <f>VLOOKUP(TRIM(B378),BirthdateDraft!$A$1:$M$8977,2,FALSE)</f>
        <v>37078</v>
      </c>
      <c r="E378" s="112" t="str">
        <f>VLOOKUP(TRIM(B378),BirthdateDraft!$A$1:$M$9842,3,FALSE)</f>
        <v>23/1</v>
      </c>
      <c r="F378" s="115" t="s">
        <v>8636</v>
      </c>
      <c r="G378" s="10" t="str">
        <f>IF(ISERROR(VLOOKUP(TRIM(B378),ALL!$B$1:$V$9998,2,FALSE)),"",IF(ISERROR(VLOOKUP(TRIM(B378),ALL!$B$1:$V$9998,2,FALSE))," ",VLOOKUP(TRIM(B378),ALL!$B$1:$V$9998,2,FALSE)))</f>
        <v>GBN</v>
      </c>
      <c r="H378" s="114" t="str">
        <f>IF(ISBLANK(VLOOKUP(TRIM(B378),ALL!$B$1:$W$9995,4,FALSE)),"",IF(ISERROR(VLOOKUP(TRIM(B378),ALL!$B$1:$W$9995,4,FALSE))," ",VLOOKUP(TRIM(B378),ALL!$B$1:$W$9995,4,FALSE)))</f>
        <v>0</v>
      </c>
      <c r="I378" s="114" t="str">
        <f>IF(ISBLANK(VLOOKUP(TRIM(B378),ALL!$B$1:$W$9995,5,FALSE)),"",IF(ISERROR(VLOOKUP(TRIM(B378),ALL!$B$1:$W$9995,5,FALSE))," ",VLOOKUP(TRIM(B378),ALL!$B$1:$W$9995,5,FALSE)))</f>
        <v/>
      </c>
      <c r="J378" s="10">
        <f>IF(ISBLANK(VLOOKUP(TRIM(B378),ALL!$B$1:$W$9995,6,FALSE)),"",IF(ISERROR(VLOOKUP(TRIM(B378),ALL!$B$1:$W$9995,6,FALSE))," ", VLOOKUP(TRIM(B378),ALL!$B$1:$W$9995,6,FALSE)))</f>
        <v>4</v>
      </c>
      <c r="K378" s="10"/>
      <c r="L378" s="10"/>
      <c r="M378" s="10"/>
      <c r="N378" s="10"/>
      <c r="P378"/>
      <c r="Q378"/>
      <c r="R378"/>
      <c r="S378"/>
      <c r="T378"/>
      <c r="AB378"/>
      <c r="AC378"/>
    </row>
    <row r="379" spans="1:29">
      <c r="A379" s="10" t="str">
        <f>IF(ISERROR(VLOOKUP(TRIM(B379),ALL!$B$1:$V$9991,3,FALSE)),"(unc)",VLOOKUP(TRIM(B379),ALL!$B$1:$V$9991,3,FALSE))</f>
        <v>End $</v>
      </c>
      <c r="B379" s="124" t="s">
        <v>9576</v>
      </c>
      <c r="C379" s="5" t="s">
        <v>3495</v>
      </c>
      <c r="D379" s="111">
        <f>VLOOKUP(TRIM(B379),BirthdateDraft!$A$1:$M$8977,2,FALSE)</f>
        <v>35242</v>
      </c>
      <c r="E379" s="112" t="str">
        <f>VLOOKUP(TRIM(B379),BirthdateDraft!$A$1:$M$9842,3,FALSE)</f>
        <v>20/FA</v>
      </c>
      <c r="F379" s="115" t="s">
        <v>8769</v>
      </c>
      <c r="G379" s="10" t="str">
        <f>IF(ISERROR(VLOOKUP(TRIM(B379),ALL!$B$1:$V$9998,2,FALSE)),"",IF(ISERROR(VLOOKUP(TRIM(B379),ALL!$B$1:$V$9998,2,FALSE))," ",VLOOKUP(TRIM(B379),ALL!$B$1:$V$9998,2,FALSE)))</f>
        <v>NEA</v>
      </c>
      <c r="H379" s="114" t="str">
        <f>IF(ISBLANK(VLOOKUP(TRIM(B379),ALL!$B$1:$W$9995,4,FALSE)),"",IF(ISERROR(VLOOKUP(TRIM(B379),ALL!$B$1:$W$9995,4,FALSE))," ",VLOOKUP(TRIM(B379),ALL!$B$1:$W$9995,4,FALSE)))</f>
        <v>0</v>
      </c>
      <c r="I379" s="114" t="str">
        <f>IF(ISBLANK(VLOOKUP(TRIM(B379),ALL!$B$1:$W$9995,5,FALSE)),"",IF(ISERROR(VLOOKUP(TRIM(B379),ALL!$B$1:$W$9995,5,FALSE))," ",VLOOKUP(TRIM(B379),ALL!$B$1:$W$9995,5,FALSE)))</f>
        <v/>
      </c>
      <c r="J379" s="10">
        <f>IF(ISBLANK(VLOOKUP(TRIM(B379),ALL!$B$1:$W$9995,6,FALSE)),"",IF(ISERROR(VLOOKUP(TRIM(B379),ALL!$B$1:$W$9995,6,FALSE))," ", VLOOKUP(TRIM(B379),ALL!$B$1:$W$9995,6,FALSE)))</f>
        <v>3</v>
      </c>
      <c r="K379" s="10"/>
      <c r="L379" s="10"/>
      <c r="M379" s="10"/>
      <c r="N379" s="10"/>
      <c r="O379"/>
      <c r="P379"/>
      <c r="Q379"/>
      <c r="R379"/>
      <c r="S379"/>
      <c r="T379"/>
      <c r="AB379"/>
      <c r="AC379"/>
    </row>
    <row r="380" spans="1:29">
      <c r="A380" s="10"/>
      <c r="B380" s="37"/>
      <c r="C380" s="5"/>
      <c r="D380" s="111"/>
      <c r="E380" s="112"/>
      <c r="F380" s="115"/>
      <c r="G380" s="10"/>
      <c r="H380" s="114"/>
      <c r="I380" s="114"/>
      <c r="J380" s="10"/>
      <c r="K380" s="10"/>
      <c r="L380" s="10"/>
      <c r="M380" s="10"/>
      <c r="N380" s="10"/>
      <c r="O380"/>
      <c r="P380"/>
      <c r="Q380"/>
      <c r="R380"/>
      <c r="S380"/>
      <c r="T380"/>
      <c r="AB380"/>
      <c r="AC380"/>
    </row>
    <row r="381" spans="1:29">
      <c r="A381" s="10" t="str">
        <f>IF(ISERROR(VLOOKUP(TRIM(B381),ALL!$B$1:$V$9991,3,FALSE)),"(unc)",VLOOKUP(TRIM(B381),ALL!$B$1:$V$9991,3,FALSE))</f>
        <v>MLB</v>
      </c>
      <c r="B381" s="437" t="s">
        <v>8477</v>
      </c>
      <c r="C381" s="5" t="s">
        <v>3007</v>
      </c>
      <c r="D381" s="111">
        <f>VLOOKUP(TRIM(B381),BirthdateDraft!$A$1:$M$8977,2,FALSE)</f>
        <v>36896</v>
      </c>
      <c r="E381" s="112" t="str">
        <f>VLOOKUP(TRIM(B381),BirthdateDraft!$A$1:$M$9842,3,FALSE)</f>
        <v>23/5</v>
      </c>
      <c r="F381" s="115" t="s">
        <v>9909</v>
      </c>
      <c r="G381" s="10" t="str">
        <f>IF(ISERROR(VLOOKUP(TRIM(B381),ALL!$B$1:$V$9998,2,FALSE)),"",IF(ISERROR(VLOOKUP(TRIM(B381),ALL!$B$1:$V$9998,2,FALSE))," ",VLOOKUP(TRIM(B381),ALL!$B$1:$V$9998,2,FALSE)))</f>
        <v>HOA</v>
      </c>
      <c r="H381" s="114" t="str">
        <f>IF(ISBLANK(VLOOKUP(TRIM(B381),ALL!$B$1:$W$9995,4,FALSE)),"",IF(ISERROR(VLOOKUP(TRIM(B381),ALL!$B$1:$W$9995,4,FALSE))," ",VLOOKUP(TRIM(B381),ALL!$B$1:$W$9995,4,FALSE)))</f>
        <v>0-4</v>
      </c>
      <c r="I381" s="114" t="str">
        <f>IF(ISBLANK(VLOOKUP(TRIM(B381),ALL!$B$1:$W$9995,5,FALSE)),"",IF(ISERROR(VLOOKUP(TRIM(B381),ALL!$B$1:$W$9995,5,FALSE))," ",VLOOKUP(TRIM(B381),ALL!$B$1:$W$9995,5,FALSE)))</f>
        <v/>
      </c>
      <c r="J381" s="10">
        <f>IF(ISBLANK(VLOOKUP(TRIM(B381),ALL!$B$1:$W$9995,6,FALSE)),"",IF(ISERROR(VLOOKUP(TRIM(B381),ALL!$B$1:$W$9995,6,FALSE))," ", VLOOKUP(TRIM(B381),ALL!$B$1:$W$9995,6,FALSE)))</f>
        <v>4</v>
      </c>
      <c r="K381" s="10"/>
      <c r="L381" s="10" t="str">
        <f>IF(ISBLANK(VLOOKUP(TRIM(B381),ALL!$B$1:$W$9995,8,FALSE)),"",IF(ISERROR(VLOOKUP(TRIM(B381),ALL!$B$1:$W$9995,8,FALSE))," ",VLOOKUP(TRIM(B381),ALL!$B$1:$W$9995,8,FALSE)))</f>
        <v/>
      </c>
      <c r="M381" s="10" t="str">
        <f>IF(ISBLANK(VLOOKUP(TRIM(B381),ALL!$B$1:$W$9995,9,FALSE)),"",IF(ISERROR(VLOOKUP(TRIM(B381),ALL!$B$1:$W$9995,9,FALSE))," ",VLOOKUP(TRIM(B381),ALL!$B$1:$W$9995,9,FALSE)))</f>
        <v/>
      </c>
      <c r="N381" s="10" t="str">
        <f>IF(ISBLANK(VLOOKUP(TRIM(B381),ALL!$B$1:$W$9995,10,FALSE)),"",IF(ISERROR(VLOOKUP(TRIM(B381),ALL!$B$1:$W$9995,10,FALSE))," ",VLOOKUP(TRIM(B381),ALL!$B$1:$W$9995,10,FALSE)))</f>
        <v/>
      </c>
      <c r="O381"/>
      <c r="P381"/>
      <c r="Q381"/>
      <c r="R381"/>
      <c r="S381"/>
      <c r="T381"/>
      <c r="AB381"/>
      <c r="AC381"/>
    </row>
    <row r="382" spans="1:29">
      <c r="A382" s="10" t="str">
        <f>IF(ISERROR(VLOOKUP(TRIM(B382),ALL!$B$1:$V$9991,3,FALSE)),"(unc)",VLOOKUP(TRIM(B382),ALL!$B$1:$V$9991,3,FALSE))</f>
        <v>LILB</v>
      </c>
      <c r="B382" s="65" t="s">
        <v>8909</v>
      </c>
      <c r="C382" s="5" t="s">
        <v>3007</v>
      </c>
      <c r="D382" s="111">
        <f>VLOOKUP(TRIM(B382),BirthdateDraft!$A$1:$M$8977,2,FALSE)</f>
        <v>36880</v>
      </c>
      <c r="E382" s="112" t="str">
        <f>VLOOKUP(TRIM(B382),BirthdateDraft!$A$1:$M$9842,3,FALSE)</f>
        <v>24/4(118)</v>
      </c>
      <c r="F382" s="115" t="s">
        <v>9896</v>
      </c>
      <c r="G382" s="10" t="str">
        <f>IF(ISERROR(VLOOKUP(TRIM(B382),ALL!$B$1:$V$9998,2,FALSE)),"",IF(ISERROR(VLOOKUP(TRIM(B382),ALL!$B$1:$V$9998,2,FALSE))," ",VLOOKUP(TRIM(B382),ALL!$B$1:$V$9998,2,FALSE)))</f>
        <v>SEN</v>
      </c>
      <c r="H382" s="114" t="str">
        <f>IF(ISBLANK(VLOOKUP(TRIM(B382),ALL!$B$1:$W$9995,4,FALSE)),"",IF(ISERROR(VLOOKUP(TRIM(B382),ALL!$B$1:$W$9995,4,FALSE))," ",VLOOKUP(TRIM(B382),ALL!$B$1:$W$9995,4,FALSE)))</f>
        <v>4-4</v>
      </c>
      <c r="I382" s="114" t="str">
        <f>IF(ISBLANK(VLOOKUP(TRIM(B382),ALL!$B$1:$W$9995,5,FALSE)),"",IF(ISERROR(VLOOKUP(TRIM(B382),ALL!$B$1:$W$9995,5,FALSE))," ",VLOOKUP(TRIM(B382),ALL!$B$1:$W$9995,5,FALSE)))</f>
        <v/>
      </c>
      <c r="J382" s="10">
        <f>IF(ISBLANK(VLOOKUP(TRIM(B382),ALL!$B$1:$W$9995,6,FALSE)),"",IF(ISERROR(VLOOKUP(TRIM(B382),ALL!$B$1:$W$9995,6,FALSE))," ", VLOOKUP(TRIM(B382),ALL!$B$1:$W$9995,6,FALSE)))</f>
        <v>4</v>
      </c>
      <c r="K382" s="10"/>
      <c r="L382" s="10"/>
      <c r="M382" s="10"/>
      <c r="N382" s="10"/>
      <c r="O382"/>
      <c r="P382"/>
      <c r="Q382"/>
      <c r="R382"/>
      <c r="S382"/>
      <c r="T382"/>
      <c r="AB382"/>
      <c r="AC382"/>
    </row>
    <row r="383" spans="1:29">
      <c r="A383" s="10" t="str">
        <f>IF(ISERROR(VLOOKUP(TRIM(B383),ALL!$B$1:$V$9991,3,FALSE)),"(unc)",VLOOKUP(TRIM(B383),ALL!$B$1:$V$9991,3,FALSE))</f>
        <v>OLB</v>
      </c>
      <c r="B383" s="65" t="s">
        <v>8962</v>
      </c>
      <c r="C383" s="5" t="s">
        <v>3007</v>
      </c>
      <c r="D383" s="111">
        <f>VLOOKUP(TRIM(B383),BirthdateDraft!$A$1:$M$8977,2,FALSE)</f>
        <v>37654</v>
      </c>
      <c r="E383" s="112" t="str">
        <f>VLOOKUP(TRIM(B383),BirthdateDraft!$A$1:$M$9842,3,FALSE)</f>
        <v>24/1(17)</v>
      </c>
      <c r="F383" s="115" t="s">
        <v>9896</v>
      </c>
      <c r="G383" s="10" t="str">
        <f>IF(ISERROR(VLOOKUP(TRIM(B383),ALL!$B$1:$V$9998,2,FALSE)),"",IF(ISERROR(VLOOKUP(TRIM(B383),ALL!$B$1:$V$9998,2,FALSE))," ",VLOOKUP(TRIM(B383),ALL!$B$1:$V$9998,2,FALSE)))</f>
        <v>MIN</v>
      </c>
      <c r="H383" s="114" t="str">
        <f>IF(ISBLANK(VLOOKUP(TRIM(B383),ALL!$B$1:$W$9995,4,FALSE)),"",IF(ISERROR(VLOOKUP(TRIM(B383),ALL!$B$1:$W$9995,4,FALSE))," ",VLOOKUP(TRIM(B383),ALL!$B$1:$W$9995,4,FALSE)))</f>
        <v>4-4</v>
      </c>
      <c r="I383" s="114" t="str">
        <f>IF(ISBLANK(VLOOKUP(TRIM(B383),ALL!$B$1:$W$9995,5,FALSE)),"",IF(ISERROR(VLOOKUP(TRIM(B383),ALL!$B$1:$W$9995,5,FALSE))," ",VLOOKUP(TRIM(B383),ALL!$B$1:$W$9995,5,FALSE)))</f>
        <v/>
      </c>
      <c r="J383" s="10">
        <f>IF(ISBLANK(VLOOKUP(TRIM(B383),ALL!$B$1:$W$9995,6,FALSE)),"",IF(ISERROR(VLOOKUP(TRIM(B383),ALL!$B$1:$W$9995,6,FALSE))," ", VLOOKUP(TRIM(B383),ALL!$B$1:$W$9995,6,FALSE)))</f>
        <v>4</v>
      </c>
      <c r="K383" s="10"/>
      <c r="L383" s="10"/>
      <c r="M383" s="10"/>
      <c r="N383" s="10"/>
      <c r="O383"/>
      <c r="P383"/>
      <c r="Q383"/>
      <c r="R383"/>
      <c r="S383"/>
      <c r="T383"/>
      <c r="AB383"/>
      <c r="AC383"/>
    </row>
    <row r="384" spans="1:29">
      <c r="A384" s="10" t="str">
        <f>IF(ISERROR(VLOOKUP(TRIM(B384),ALL!$B$1:$V$9991,3,FALSE)),"(unc)",VLOOKUP(TRIM(B384),ALL!$B$1:$V$9991,3,FALSE))</f>
        <v>ROLB</v>
      </c>
      <c r="B384" s="37" t="s">
        <v>4702</v>
      </c>
      <c r="C384" s="5" t="s">
        <v>3007</v>
      </c>
      <c r="D384" s="111">
        <f>VLOOKUP(TRIM(B384),BirthdateDraft!$A$1:$M$8977,2,FALSE)</f>
        <v>33831</v>
      </c>
      <c r="E384" s="112" t="str">
        <f>VLOOKUP(TRIM(B384),BirthdateDraft!$A$1:$M$9842,3,FALSE)</f>
        <v>16/5</v>
      </c>
      <c r="F384" s="115"/>
      <c r="G384" s="10" t="str">
        <f>IF(ISERROR(VLOOKUP(TRIM(B384),ALL!$B$1:$V$9998,2,FALSE)),"",IF(ISERROR(VLOOKUP(TRIM(B384),ALL!$B$1:$V$9998,2,FALSE))," ",VLOOKUP(TRIM(B384),ALL!$B$1:$V$9998,2,FALSE)))</f>
        <v>ATN</v>
      </c>
      <c r="H384" s="114" t="str">
        <f>IF(ISBLANK(VLOOKUP(TRIM(B384),ALL!$B$1:$W$9995,4,FALSE)),"",IF(ISERROR(VLOOKUP(TRIM(B384),ALL!$B$1:$W$9995,4,FALSE))," ",VLOOKUP(TRIM(B384),ALL!$B$1:$W$9995,4,FALSE)))</f>
        <v>0-4</v>
      </c>
      <c r="I384" s="114" t="str">
        <f>IF(ISBLANK(VLOOKUP(TRIM(B384),ALL!$B$1:$W$9995,5,FALSE)),"",IF(ISERROR(VLOOKUP(TRIM(B384),ALL!$B$1:$W$9995,5,FALSE))," ",VLOOKUP(TRIM(B384),ALL!$B$1:$W$9995,5,FALSE)))</f>
        <v/>
      </c>
      <c r="J384" s="10">
        <f>IF(ISBLANK(VLOOKUP(TRIM(B384),ALL!$B$1:$W$9995,6,FALSE)),"",IF(ISERROR(VLOOKUP(TRIM(B384),ALL!$B$1:$W$9995,6,FALSE))," ", VLOOKUP(TRIM(B384),ALL!$B$1:$W$9995,6,FALSE)))</f>
        <v>8</v>
      </c>
      <c r="K384" s="10" t="str">
        <f>IF(ISBLANK(VLOOKUP(TRIM(B384),ALL!$B$1:$W$9995,7,FALSE)),"",IF(ISERROR(VLOOKUP(TRIM(B384),ALL!$B$1:$W$9995,7,FALSE))," ",VLOOKUP(TRIM(B384),ALL!$B$1:$W$9995,7,FALSE)))</f>
        <v/>
      </c>
      <c r="L384" s="10" t="str">
        <f>IF(ISBLANK(VLOOKUP(TRIM(B384),ALL!$B$1:$W$9995,8,FALSE)),"",IF(ISERROR(VLOOKUP(TRIM(B384),ALL!$B$1:$W$9995,8,FALSE))," ",VLOOKUP(TRIM(B384),ALL!$B$1:$W$9995,8,FALSE)))</f>
        <v/>
      </c>
      <c r="M384" s="10" t="str">
        <f>IF(ISBLANK(VLOOKUP(TRIM(B384),ALL!$B$1:$W$9995,9,FALSE)),"",IF(ISERROR(VLOOKUP(TRIM(B384),ALL!$B$1:$W$9995,9,FALSE))," ",VLOOKUP(TRIM(B384),ALL!$B$1:$W$9995,9,FALSE)))</f>
        <v/>
      </c>
      <c r="N384" s="10" t="str">
        <f>IF(ISBLANK(VLOOKUP(TRIM(B384),ALL!$B$1:$W$9995,10,FALSE)),"",IF(ISERROR(VLOOKUP(TRIM(B384),ALL!$B$1:$W$9995,10,FALSE))," ",VLOOKUP(TRIM(B384),ALL!$B$1:$W$9995,10,FALSE)))</f>
        <v/>
      </c>
      <c r="O384"/>
      <c r="P384"/>
      <c r="Q384"/>
      <c r="R384"/>
      <c r="S384"/>
      <c r="T384"/>
      <c r="AB384"/>
      <c r="AC384"/>
    </row>
    <row r="385" spans="1:29">
      <c r="A385" s="10" t="str">
        <f>IF(ISERROR(VLOOKUP(TRIM(B385),ALL!$B$1:$V$9991,3,FALSE)),"(unc)",VLOOKUP(TRIM(B385),ALL!$B$1:$V$9991,3,FALSE))</f>
        <v>RILB</v>
      </c>
      <c r="B385" s="37" t="s">
        <v>5676</v>
      </c>
      <c r="C385" s="5" t="s">
        <v>3007</v>
      </c>
      <c r="D385" s="111">
        <f>VLOOKUP(TRIM(B385),BirthdateDraft!$A$1:$M$8977,2,FALSE)</f>
        <v>34693</v>
      </c>
      <c r="E385" s="112" t="str">
        <f>VLOOKUP(TRIM(B385),BirthdateDraft!$A$1:$M$9842,3,FALSE)</f>
        <v>18/4</v>
      </c>
      <c r="F385" s="115"/>
      <c r="G385" s="10" t="str">
        <f>IF(ISERROR(VLOOKUP(TRIM(B385),ALL!$B$1:$V$9998,2,FALSE)),"",IF(ISERROR(VLOOKUP(TRIM(B385),ALL!$B$1:$V$9998,2,FALSE))," ",VLOOKUP(TRIM(B385),ALL!$B$1:$V$9998,2,FALSE)))</f>
        <v>CAN</v>
      </c>
      <c r="H385" s="114" t="str">
        <f>IF(ISBLANK(VLOOKUP(TRIM(B385),ALL!$B$1:$W$9995,4,FALSE)),"",IF(ISERROR(VLOOKUP(TRIM(B385),ALL!$B$1:$W$9995,4,FALSE))," ",VLOOKUP(TRIM(B385),ALL!$B$1:$W$9995,4,FALSE)))</f>
        <v>4-0</v>
      </c>
      <c r="I385" s="114" t="str">
        <f>IF(ISBLANK(VLOOKUP(TRIM(B385),ALL!$B$1:$W$9995,5,FALSE)),"",IF(ISERROR(VLOOKUP(TRIM(B385),ALL!$B$1:$W$9995,5,FALSE))," ",VLOOKUP(TRIM(B385),ALL!$B$1:$W$9995,5,FALSE)))</f>
        <v/>
      </c>
      <c r="J385" s="10">
        <f>IF(ISBLANK(VLOOKUP(TRIM(B385),ALL!$B$1:$W$9995,6,FALSE)),"",IF(ISERROR(VLOOKUP(TRIM(B385),ALL!$B$1:$W$9995,6,FALSE))," ", VLOOKUP(TRIM(B385),ALL!$B$1:$W$9995,6,FALSE)))</f>
        <v>8</v>
      </c>
      <c r="K385" s="10" t="str">
        <f>IF(ISBLANK(VLOOKUP(TRIM(B385),ALL!$B$1:$W$9995,7,FALSE)),"",IF(ISERROR(VLOOKUP(TRIM(B385),ALL!$B$1:$W$9995,7,FALSE))," ",VLOOKUP(TRIM(B385),ALL!$B$1:$W$9995,7,FALSE)))</f>
        <v/>
      </c>
      <c r="L385" s="10" t="str">
        <f>IF(ISBLANK(VLOOKUP(TRIM(B385),ALL!$B$1:$W$9995,8,FALSE)),"",IF(ISERROR(VLOOKUP(TRIM(B385),ALL!$B$1:$W$9995,8,FALSE))," ",VLOOKUP(TRIM(B385),ALL!$B$1:$W$9995,8,FALSE)))</f>
        <v/>
      </c>
      <c r="M385" s="10" t="str">
        <f>IF(ISBLANK(VLOOKUP(TRIM(B385),ALL!$B$1:$W$9995,9,FALSE)),"",IF(ISERROR(VLOOKUP(TRIM(B385),ALL!$B$1:$W$9995,9,FALSE))," ",VLOOKUP(TRIM(B385),ALL!$B$1:$W$9995,9,FALSE)))</f>
        <v/>
      </c>
      <c r="N385" s="10" t="str">
        <f>IF(ISBLANK(VLOOKUP(TRIM(B385),ALL!$B$1:$W$9995,10,FALSE)),"",IF(ISERROR(VLOOKUP(TRIM(B385),ALL!$B$1:$W$9995,10,FALSE))," ",VLOOKUP(TRIM(B385),ALL!$B$1:$W$9995,10,FALSE)))</f>
        <v/>
      </c>
      <c r="O385"/>
      <c r="P385"/>
      <c r="Q385"/>
      <c r="R385"/>
      <c r="S385"/>
      <c r="T385"/>
      <c r="AB385"/>
      <c r="AC385"/>
    </row>
    <row r="386" spans="1:29">
      <c r="A386" s="10" t="str">
        <f>IF(ISERROR(VLOOKUP(TRIM(B386),ALL!$B$1:$V$9991,3,FALSE)),"(unc)",VLOOKUP(TRIM(B386),ALL!$B$1:$V$9991,3,FALSE))</f>
        <v>OLB</v>
      </c>
      <c r="B386" s="37" t="s">
        <v>7649</v>
      </c>
      <c r="C386" s="5" t="s">
        <v>3495</v>
      </c>
      <c r="D386" s="111">
        <f>VLOOKUP(TRIM(B386),BirthdateDraft!$A$1:$M$8977,2,FALSE)</f>
        <v>36353</v>
      </c>
      <c r="E386" s="112" t="str">
        <f>VLOOKUP(TRIM(B386),BirthdateDraft!$A$1:$M$9842,3,FALSE)</f>
        <v>22/3</v>
      </c>
      <c r="F386" s="115" t="s">
        <v>6862</v>
      </c>
      <c r="G386" s="10" t="str">
        <f>IF(ISERROR(VLOOKUP(TRIM(B386),ALL!$B$1:$V$9998,2,FALSE)),"",IF(ISERROR(VLOOKUP(TRIM(B386),ALL!$B$1:$V$9998,2,FALSE))," ",VLOOKUP(TRIM(B386),ALL!$B$1:$V$9998,2,FALSE)))</f>
        <v>ATN</v>
      </c>
      <c r="H386" s="114" t="str">
        <f>IF(ISBLANK(VLOOKUP(TRIM(B386),ALL!$B$1:$W$9995,4,FALSE)),"",IF(ISERROR(VLOOKUP(TRIM(B386),ALL!$B$1:$W$9995,4,FALSE))," ",VLOOKUP(TRIM(B386),ALL!$B$1:$W$9995,4,FALSE)))</f>
        <v>0-0</v>
      </c>
      <c r="I386" s="114" t="str">
        <f>IF(ISBLANK(VLOOKUP(TRIM(B386),ALL!$B$1:$W$9995,5,FALSE)),"",IF(ISERROR(VLOOKUP(TRIM(B386),ALL!$B$1:$W$9995,5,FALSE))," ",VLOOKUP(TRIM(B386),ALL!$B$1:$W$9995,5,FALSE)))</f>
        <v/>
      </c>
      <c r="J386" s="10">
        <f>IF(ISBLANK(VLOOKUP(TRIM(B386),ALL!$B$1:$W$9995,6,FALSE)),"",IF(ISERROR(VLOOKUP(TRIM(B386),ALL!$B$1:$W$9995,6,FALSE))," ", VLOOKUP(TRIM(B386),ALL!$B$1:$W$9995,6,FALSE)))</f>
        <v>5</v>
      </c>
      <c r="K386" s="10"/>
      <c r="L386" s="10"/>
      <c r="M386" s="10"/>
      <c r="N386" s="10"/>
      <c r="P386"/>
      <c r="Q386"/>
      <c r="R386"/>
      <c r="S386"/>
      <c r="T386"/>
      <c r="AB386"/>
      <c r="AC386"/>
    </row>
    <row r="387" spans="1:29">
      <c r="A387" s="10" t="str">
        <f>IF(ISERROR(VLOOKUP(TRIM(B387),ALL!$B$1:$V$9991,3,FALSE)),"(unc)",VLOOKUP(TRIM(B387),ALL!$B$1:$V$9991,3,FALSE))</f>
        <v>LB</v>
      </c>
      <c r="B387" s="37" t="s">
        <v>7011</v>
      </c>
      <c r="C387" s="5" t="s">
        <v>3495</v>
      </c>
      <c r="D387" s="111">
        <f>VLOOKUP(TRIM(B387),BirthdateDraft!$A$1:$M$8977,2,FALSE)</f>
        <v>36069</v>
      </c>
      <c r="E387" s="112" t="str">
        <f>VLOOKUP(TRIM(B387),BirthdateDraft!$A$1:$M$9842,3,FALSE)</f>
        <v>21/7</v>
      </c>
      <c r="F387" s="115" t="s">
        <v>7543</v>
      </c>
      <c r="G387" s="10" t="str">
        <f>IF(ISERROR(VLOOKUP(TRIM(B387),ALL!$B$1:$V$9998,2,FALSE)),"",IF(ISERROR(VLOOKUP(TRIM(B387),ALL!$B$1:$V$9998,2,FALSE))," ",VLOOKUP(TRIM(B387),ALL!$B$1:$V$9998,2,FALSE)))</f>
        <v>INA</v>
      </c>
      <c r="H387" s="114" t="str">
        <f>IF(ISBLANK(VLOOKUP(TRIM(B387),ALL!$B$1:$W$9995,4,FALSE)),"",IF(ISERROR(VLOOKUP(TRIM(B387),ALL!$B$1:$W$9995,4,FALSE))," ",VLOOKUP(TRIM(B387),ALL!$B$1:$W$9995,4,FALSE)))</f>
        <v>0-4</v>
      </c>
      <c r="I387" s="114" t="str">
        <f>IF(ISBLANK(VLOOKUP(TRIM(B387),ALL!$B$1:$W$9995,5,FALSE)),"",IF(ISERROR(VLOOKUP(TRIM(B387),ALL!$B$1:$W$9995,5,FALSE))," ",VLOOKUP(TRIM(B387),ALL!$B$1:$W$9995,5,FALSE)))</f>
        <v/>
      </c>
      <c r="J387" s="10">
        <f>IF(ISBLANK(VLOOKUP(TRIM(B387),ALL!$B$1:$W$9995,6,FALSE)),"",IF(ISERROR(VLOOKUP(TRIM(B387),ALL!$B$1:$W$9995,6,FALSE))," ", VLOOKUP(TRIM(B387),ALL!$B$1:$W$9995,6,FALSE)))</f>
        <v>0</v>
      </c>
      <c r="K387" s="10"/>
      <c r="L387" s="10"/>
      <c r="M387" s="10"/>
      <c r="N387" s="10"/>
      <c r="O387"/>
      <c r="P387"/>
      <c r="Q387"/>
      <c r="R387"/>
      <c r="S387"/>
      <c r="T387"/>
      <c r="AB387"/>
      <c r="AC387"/>
    </row>
    <row r="388" spans="1:29">
      <c r="A388" s="10" t="str">
        <f>IF(ISERROR(VLOOKUP(TRIM(B388),ALL!$B$1:$V$9991,3,FALSE)),"(unc)",VLOOKUP(TRIM(B388),ALL!$B$1:$V$9991,3,FALSE))</f>
        <v>LB</v>
      </c>
      <c r="B388" s="124" t="s">
        <v>8219</v>
      </c>
      <c r="C388" s="5" t="s">
        <v>3495</v>
      </c>
      <c r="D388" s="111">
        <f>VLOOKUP(TRIM(B388),BirthdateDraft!$A$1:$M$8977,2,FALSE)</f>
        <v>36594</v>
      </c>
      <c r="E388" s="112" t="str">
        <f>VLOOKUP(TRIM(B388),BirthdateDraft!$A$1:$M$9842,3,FALSE)</f>
        <v>23/5</v>
      </c>
      <c r="F388" s="115" t="s">
        <v>10268</v>
      </c>
      <c r="G388" s="10" t="str">
        <f>IF(ISERROR(VLOOKUP(TRIM(B388),ALL!$B$1:$V$9998,2,FALSE)),"",IF(ISERROR(VLOOKUP(TRIM(B388),ALL!$B$1:$V$9998,2,FALSE))," ",VLOOKUP(TRIM(B388),ALL!$B$1:$V$9998,2,FALSE)))</f>
        <v>TBN</v>
      </c>
      <c r="H388" s="114" t="str">
        <f>IF(ISBLANK(VLOOKUP(TRIM(B388),ALL!$B$1:$W$9995,4,FALSE)),"",IF(ISERROR(VLOOKUP(TRIM(B388),ALL!$B$1:$W$9995,4,FALSE))," ",VLOOKUP(TRIM(B388),ALL!$B$1:$W$9995,4,FALSE)))</f>
        <v>0-0</v>
      </c>
      <c r="I388" s="114" t="str">
        <f>IF(ISBLANK(VLOOKUP(TRIM(B388),ALL!$B$1:$W$9995,5,FALSE)),"",IF(ISERROR(VLOOKUP(TRIM(B388),ALL!$B$1:$W$9995,5,FALSE))," ",VLOOKUP(TRIM(B388),ALL!$B$1:$W$9995,5,FALSE)))</f>
        <v/>
      </c>
      <c r="J388" s="10">
        <f>IF(ISBLANK(VLOOKUP(TRIM(B388),ALL!$B$1:$W$9995,6,FALSE)),"",IF(ISERROR(VLOOKUP(TRIM(B388),ALL!$B$1:$W$9995,6,FALSE))," ", VLOOKUP(TRIM(B388),ALL!$B$1:$W$9995,6,FALSE)))</f>
        <v>3</v>
      </c>
      <c r="K388" s="10"/>
      <c r="L388" s="10"/>
      <c r="M388" s="10"/>
      <c r="N388" s="10"/>
      <c r="O388"/>
      <c r="P388"/>
      <c r="Q388"/>
      <c r="R388"/>
      <c r="S388"/>
      <c r="T388"/>
      <c r="AB388"/>
      <c r="AC388"/>
    </row>
    <row r="389" spans="1:29">
      <c r="A389" s="10"/>
      <c r="B389" s="37"/>
      <c r="C389" s="5"/>
      <c r="D389" s="111"/>
      <c r="E389" s="112"/>
      <c r="F389" s="115"/>
      <c r="G389" s="10"/>
      <c r="H389" s="114"/>
      <c r="I389" s="114"/>
      <c r="J389" s="10"/>
      <c r="K389" s="10"/>
      <c r="L389" s="10" t="str">
        <f>IF(ISBLANK(VLOOKUP(TRIM(B389),ALL!$B$1:$W$9995,8,FALSE)),"",IF(ISERROR(VLOOKUP(TRIM(B389),ALL!$B$1:$W$9995,8,FALSE))," ",VLOOKUP(TRIM(B389),ALL!$B$1:$W$9995,8,FALSE)))</f>
        <v xml:space="preserve"> </v>
      </c>
      <c r="M389" s="10" t="str">
        <f>IF(ISBLANK(VLOOKUP(TRIM(B389),ALL!$B$1:$W$9995,9,FALSE)),"",IF(ISERROR(VLOOKUP(TRIM(B389),ALL!$B$1:$W$9995,9,FALSE))," ",VLOOKUP(TRIM(B389),ALL!$B$1:$W$9995,9,FALSE)))</f>
        <v xml:space="preserve"> </v>
      </c>
      <c r="N389" s="10" t="str">
        <f>IF(ISBLANK(VLOOKUP(TRIM(B389),ALL!$B$1:$W$9995,10,FALSE)),"",IF(ISERROR(VLOOKUP(TRIM(B389),ALL!$B$1:$W$9995,10,FALSE))," ",VLOOKUP(TRIM(B389),ALL!$B$1:$W$9995,10,FALSE)))</f>
        <v xml:space="preserve"> </v>
      </c>
      <c r="O389"/>
      <c r="P389"/>
      <c r="Q389"/>
      <c r="R389"/>
      <c r="S389"/>
      <c r="T389"/>
      <c r="AB389"/>
      <c r="AC389"/>
    </row>
    <row r="390" spans="1:29">
      <c r="A390" s="10" t="str">
        <f>IF(ISERROR(VLOOKUP(TRIM(B390),ALL!$B$1:$V$9991,3,FALSE)),"(unc)",VLOOKUP(TRIM(B390),ALL!$B$1:$V$9991,3,FALSE))</f>
        <v>CB ^</v>
      </c>
      <c r="B390" s="126" t="s">
        <v>8515</v>
      </c>
      <c r="C390" s="5" t="s">
        <v>3495</v>
      </c>
      <c r="D390" s="111">
        <f>VLOOKUP(TRIM(B390),BirthdateDraft!$A$1:$M$8977,2,FALSE)</f>
        <v>37043</v>
      </c>
      <c r="E390" s="112" t="str">
        <f>VLOOKUP(TRIM(B390),BirthdateDraft!$A$1:$M$9842,3,FALSE)</f>
        <v>23/3</v>
      </c>
      <c r="F390" s="115" t="s">
        <v>8724</v>
      </c>
      <c r="G390" s="10" t="str">
        <f>IF(ISERROR(VLOOKUP(TRIM(B390),ALL!$B$1:$V$9998,2,FALSE)),"",IF(ISERROR(VLOOKUP(TRIM(B390),ALL!$B$1:$V$9998,2,FALSE))," ",VLOOKUP(TRIM(B390),ALL!$B$1:$V$9998,2,FALSE)))</f>
        <v>ARN</v>
      </c>
      <c r="H390" s="114" t="str">
        <f>IF(ISBLANK(VLOOKUP(TRIM(B390),ALL!$B$1:$W$9995,4,FALSE)),"",IF(ISERROR(VLOOKUP(TRIM(B390),ALL!$B$1:$W$9995,4,FALSE))," ",VLOOKUP(TRIM(B390),ALL!$B$1:$W$9995,4,FALSE)))</f>
        <v>6</v>
      </c>
      <c r="I390" s="114"/>
      <c r="J390" s="10"/>
      <c r="K390" s="10"/>
      <c r="L390" s="10"/>
      <c r="M390" s="10"/>
      <c r="N390" s="10"/>
      <c r="O390"/>
      <c r="P390"/>
      <c r="Q390"/>
      <c r="R390"/>
      <c r="S390"/>
      <c r="T390"/>
      <c r="AB390"/>
      <c r="AC390"/>
    </row>
    <row r="391" spans="1:29">
      <c r="A391" s="10" t="str">
        <f>IF(ISERROR(VLOOKUP(TRIM(B391),ALL!$B$1:$V$9991,3,FALSE)),"(unc)",VLOOKUP(TRIM(B391),ALL!$B$1:$V$9991,3,FALSE))</f>
        <v>LCB ^</v>
      </c>
      <c r="B391" s="64" t="s">
        <v>8922</v>
      </c>
      <c r="C391" s="5" t="s">
        <v>3495</v>
      </c>
      <c r="D391" s="111">
        <f>VLOOKUP(TRIM(B391),BirthdateDraft!$A$1:$M$8977,2,FALSE)</f>
        <v>37090</v>
      </c>
      <c r="E391" s="112" t="str">
        <f>VLOOKUP(TRIM(B391),BirthdateDraft!$A$1:$M$9842,3,FALSE)</f>
        <v>24/1(22)</v>
      </c>
      <c r="F391" s="115" t="s">
        <v>9829</v>
      </c>
      <c r="G391" s="10" t="str">
        <f>IF(ISERROR(VLOOKUP(TRIM(B391),ALL!$B$1:$V$9998,2,FALSE)),"",IF(ISERROR(VLOOKUP(TRIM(B391),ALL!$B$1:$V$9998,2,FALSE))," ",VLOOKUP(TRIM(B391),ALL!$B$1:$V$9998,2,FALSE)))</f>
        <v>PHN</v>
      </c>
      <c r="H391" s="114" t="str">
        <f>IF(ISBLANK(VLOOKUP(TRIM(B391),ALL!$B$1:$W$9995,4,FALSE)),"",IF(ISERROR(VLOOKUP(TRIM(B391),ALL!$B$1:$W$9995,4,FALSE))," ",VLOOKUP(TRIM(B391),ALL!$B$1:$W$9995,4,FALSE)))</f>
        <v>5</v>
      </c>
      <c r="I391" s="114"/>
      <c r="J391" s="10"/>
      <c r="K391" s="10"/>
      <c r="L391" s="10"/>
      <c r="M391" s="10"/>
      <c r="N391" s="10"/>
      <c r="O391"/>
      <c r="P391"/>
      <c r="Q391"/>
      <c r="R391"/>
      <c r="S391"/>
      <c r="T391"/>
      <c r="AB391"/>
      <c r="AC391"/>
    </row>
    <row r="392" spans="1:29">
      <c r="A392" s="10" t="str">
        <f>IF(ISERROR(VLOOKUP(TRIM(B392),ALL!$B$1:$V$9991,3,FALSE)),"(unc)",VLOOKUP(TRIM(B392),ALL!$B$1:$V$9991,3,FALSE))</f>
        <v>RCB ^</v>
      </c>
      <c r="B392" s="37" t="s">
        <v>3372</v>
      </c>
      <c r="C392" s="5" t="s">
        <v>3495</v>
      </c>
      <c r="D392" s="111">
        <f>VLOOKUP(TRIM(B392),BirthdateDraft!$A$1:$M$8977,2,FALSE)</f>
        <v>33239</v>
      </c>
      <c r="E392" s="112" t="str">
        <f>VLOOKUP(TRIM(B392),BirthdateDraft!$A$1:$M$9842,3,FALSE)</f>
        <v>13/2</v>
      </c>
      <c r="F392" s="115"/>
      <c r="G392" s="10" t="str">
        <f>IF(ISERROR(VLOOKUP(TRIM(B392),ALL!$B$1:$V$9998,2,FALSE)),"",IF(ISERROR(VLOOKUP(TRIM(B392),ALL!$B$1:$V$9998,2,FALSE))," ",VLOOKUP(TRIM(B392),ALL!$B$1:$V$9998,2,FALSE)))</f>
        <v>PHN</v>
      </c>
      <c r="H392" s="114" t="str">
        <f>IF(ISBLANK(VLOOKUP(TRIM(B392),ALL!$B$1:$W$9995,4,FALSE)),"",IF(ISERROR(VLOOKUP(TRIM(B392),ALL!$B$1:$W$9995,4,FALSE))," ",VLOOKUP(TRIM(B392),ALL!$B$1:$W$9995,4,FALSE)))</f>
        <v>5</v>
      </c>
      <c r="I392" s="114" t="str">
        <f>IF(ISBLANK(VLOOKUP(TRIM(B392),ALL!$B$1:$W$9995,5,FALSE)),"",IF(ISERROR(VLOOKUP(TRIM(B392),ALL!$B$1:$W$9995,5,FALSE))," ",VLOOKUP(TRIM(B392),ALL!$B$1:$W$9995,5,FALSE)))</f>
        <v/>
      </c>
      <c r="J392" s="10" t="str">
        <f>IF(ISBLANK(VLOOKUP(TRIM(B392),ALL!$B$1:$W$9995,6,FALSE)),"",IF(ISERROR(VLOOKUP(TRIM(B392),ALL!$B$1:$W$9995,6,FALSE))," ", VLOOKUP(TRIM(B392),ALL!$B$1:$W$9995,6,FALSE)))</f>
        <v/>
      </c>
      <c r="K392" s="10" t="str">
        <f>IF(ISBLANK(VLOOKUP(TRIM(B392),ALL!$B$1:$W$9995,7,FALSE)),"",IF(ISERROR(VLOOKUP(TRIM(B392),ALL!$B$1:$W$9995,7,FALSE))," ",VLOOKUP(TRIM(B392),ALL!$B$1:$W$9995,7,FALSE)))</f>
        <v/>
      </c>
      <c r="L392" s="10" t="str">
        <f>IF(ISBLANK(VLOOKUP(TRIM(B392),ALL!$B$1:$W$9995,8,FALSE)),"",IF(ISERROR(VLOOKUP(TRIM(B392),ALL!$B$1:$W$9995,8,FALSE))," ",VLOOKUP(TRIM(B392),ALL!$B$1:$W$9995,8,FALSE)))</f>
        <v/>
      </c>
      <c r="M392" s="10" t="str">
        <f>IF(ISBLANK(VLOOKUP(TRIM(B392),ALL!$B$1:$W$9995,9,FALSE)),"",IF(ISERROR(VLOOKUP(TRIM(B392),ALL!$B$1:$W$9995,9,FALSE))," ",VLOOKUP(TRIM(B392),ALL!$B$1:$W$9995,9,FALSE)))</f>
        <v/>
      </c>
      <c r="N392" s="10" t="str">
        <f>IF(ISBLANK(VLOOKUP(TRIM(B392),ALL!$B$1:$W$9995,10,FALSE)),"",IF(ISERROR(VLOOKUP(TRIM(B392),ALL!$B$1:$W$9995,10,FALSE))," ",VLOOKUP(TRIM(B392),ALL!$B$1:$W$9995,10,FALSE)))</f>
        <v/>
      </c>
      <c r="O392" s="118"/>
      <c r="P392"/>
      <c r="Q392"/>
      <c r="R392"/>
      <c r="S392"/>
      <c r="T392"/>
      <c r="AB392"/>
      <c r="AC392"/>
    </row>
    <row r="393" spans="1:29">
      <c r="A393" s="10" t="str">
        <f>IF(ISERROR(VLOOKUP(TRIM(B393),ALL!$B$1:$V$9991,3,FALSE)),"(unc)",VLOOKUP(TRIM(B393),ALL!$B$1:$V$9991,3,FALSE))</f>
        <v>FS ^</v>
      </c>
      <c r="B393" s="37" t="s">
        <v>4717</v>
      </c>
      <c r="C393" s="5" t="s">
        <v>3495</v>
      </c>
      <c r="D393" s="111">
        <f>VLOOKUP(TRIM(B393),BirthdateDraft!$A$1:$M$8977,2,FALSE)</f>
        <v>34261</v>
      </c>
      <c r="E393" s="112" t="str">
        <f>VLOOKUP(TRIM(B393),BirthdateDraft!$A$1:$M$9842,3,FALSE)</f>
        <v>16/3</v>
      </c>
      <c r="F393" s="115"/>
      <c r="G393" s="10" t="str">
        <f>IF(ISERROR(VLOOKUP(TRIM(B393),ALL!$B$1:$V$9998,2,FALSE)),"",IF(ISERROR(VLOOKUP(TRIM(B393),ALL!$B$1:$V$9998,2,FALSE))," ",VLOOKUP(TRIM(B393),ALL!$B$1:$V$9998,2,FALSE)))</f>
        <v>ATN</v>
      </c>
      <c r="H393" s="114" t="str">
        <f>IF(ISBLANK(VLOOKUP(TRIM(B393),ALL!$B$1:$W$9995,4,FALSE)),"",IF(ISERROR(VLOOKUP(TRIM(B393),ALL!$B$1:$W$9995,4,FALSE))," ",VLOOKUP(TRIM(B393),ALL!$B$1:$W$9995,4,FALSE)))</f>
        <v>4-0</v>
      </c>
      <c r="I393" s="114" t="str">
        <f>IF(ISBLANK(VLOOKUP(TRIM(B393),ALL!$B$1:$W$9995,5,FALSE)),"",IF(ISERROR(VLOOKUP(TRIM(B393),ALL!$B$1:$W$9995,5,FALSE))," ",VLOOKUP(TRIM(B393),ALL!$B$1:$W$9995,5,FALSE)))</f>
        <v/>
      </c>
      <c r="J393" s="10" t="str">
        <f>IF(ISBLANK(VLOOKUP(TRIM(B393),ALL!$B$1:$W$9995,6,FALSE)),"",IF(ISERROR(VLOOKUP(TRIM(B393),ALL!$B$1:$W$9995,6,FALSE))," ", VLOOKUP(TRIM(B393),ALL!$B$1:$W$9995,6,FALSE)))</f>
        <v/>
      </c>
      <c r="K393" s="10" t="str">
        <f>IF(ISBLANK(VLOOKUP(TRIM(B393),ALL!$B$1:$W$9995,7,FALSE)),"",IF(ISERROR(VLOOKUP(TRIM(B393),ALL!$B$1:$W$9995,7,FALSE))," ",VLOOKUP(TRIM(B393),ALL!$B$1:$W$9995,7,FALSE)))</f>
        <v/>
      </c>
      <c r="L393" s="10" t="str">
        <f>IF(ISBLANK(VLOOKUP(TRIM(B393),ALL!$B$1:$W$9995,8,FALSE)),"",IF(ISERROR(VLOOKUP(TRIM(B393),ALL!$B$1:$W$9995,8,FALSE))," ",VLOOKUP(TRIM(B393),ALL!$B$1:$W$9995,8,FALSE)))</f>
        <v/>
      </c>
      <c r="M393" s="10" t="str">
        <f>IF(ISBLANK(VLOOKUP(TRIM(B393),ALL!$B$1:$W$9995,9,FALSE)),"",IF(ISERROR(VLOOKUP(TRIM(B393),ALL!$B$1:$W$9995,9,FALSE))," ",VLOOKUP(TRIM(B393),ALL!$B$1:$W$9995,9,FALSE)))</f>
        <v/>
      </c>
      <c r="N393" s="10" t="str">
        <f>IF(ISBLANK(VLOOKUP(TRIM(B393),ALL!$B$1:$W$9995,10,FALSE)),"",IF(ISERROR(VLOOKUP(TRIM(B393),ALL!$B$1:$W$9995,10,FALSE))," ",VLOOKUP(TRIM(B393),ALL!$B$1:$W$9995,10,FALSE)))</f>
        <v/>
      </c>
      <c r="O393"/>
      <c r="P393"/>
      <c r="Q393"/>
      <c r="R393"/>
      <c r="S393"/>
      <c r="T393"/>
      <c r="AB393"/>
      <c r="AC393"/>
    </row>
    <row r="394" spans="1:29">
      <c r="A394" s="10" t="str">
        <f>IF(ISERROR(VLOOKUP(TRIM(B394),ALL!$B$1:$V$9991,3,FALSE)),"(unc)",VLOOKUP(TRIM(B394),ALL!$B$1:$V$9991,3,FALSE))</f>
        <v>CB ^</v>
      </c>
      <c r="B394" s="37" t="s">
        <v>5289</v>
      </c>
      <c r="C394" s="5" t="s">
        <v>3495</v>
      </c>
      <c r="D394" s="111">
        <f>VLOOKUP(TRIM(B394),BirthdateDraft!$A$1:$M$8977,2,FALSE)</f>
        <v>35205</v>
      </c>
      <c r="E394" s="112" t="str">
        <f>VLOOKUP(TRIM(B394),BirthdateDraft!$A$1:$M$9842,3,FALSE)</f>
        <v>17/1 (11)</v>
      </c>
      <c r="F394" s="115"/>
      <c r="G394" s="10" t="str">
        <f>IF(ISERROR(VLOOKUP(TRIM(B394),ALL!$B$1:$V$9998,2,FALSE)),"",IF(ISERROR(VLOOKUP(TRIM(B394),ALL!$B$1:$V$9998,2,FALSE))," ",VLOOKUP(TRIM(B394),ALL!$B$1:$V$9998,2,FALSE)))</f>
        <v>WAN</v>
      </c>
      <c r="H394" s="114" t="str">
        <f>IF(ISBLANK(VLOOKUP(TRIM(B394),ALL!$B$1:$W$9995,4,FALSE)),"",IF(ISERROR(VLOOKUP(TRIM(B394),ALL!$B$1:$W$9995,4,FALSE))," ",VLOOKUP(TRIM(B394),ALL!$B$1:$W$9995,4,FALSE)))</f>
        <v>4</v>
      </c>
      <c r="I394" s="114" t="str">
        <f>IF(ISBLANK(VLOOKUP(TRIM(B394),ALL!$B$1:$W$9995,5,FALSE)),"",IF(ISERROR(VLOOKUP(TRIM(B394),ALL!$B$1:$W$9995,5,FALSE))," ",VLOOKUP(TRIM(B394),ALL!$B$1:$W$9995,5,FALSE)))</f>
        <v/>
      </c>
      <c r="J394" s="10" t="str">
        <f>IF(ISBLANK(VLOOKUP(TRIM(B394),ALL!$B$1:$W$9995,6,FALSE)),"",IF(ISERROR(VLOOKUP(TRIM(B394),ALL!$B$1:$W$9995,6,FALSE))," ", VLOOKUP(TRIM(B394),ALL!$B$1:$W$9995,6,FALSE)))</f>
        <v/>
      </c>
      <c r="K394" s="10"/>
      <c r="L394" s="10" t="str">
        <f>IF(ISBLANK(VLOOKUP(TRIM(B394),ALL!$B$1:$W$9995,8,FALSE)),"",IF(ISERROR(VLOOKUP(TRIM(B394),ALL!$B$1:$W$9995,8,FALSE))," ",VLOOKUP(TRIM(B394),ALL!$B$1:$W$9995,8,FALSE)))</f>
        <v/>
      </c>
      <c r="M394" s="10" t="str">
        <f>IF(ISBLANK(VLOOKUP(TRIM(B394),ALL!$B$1:$W$9995,9,FALSE)),"",IF(ISERROR(VLOOKUP(TRIM(B394),ALL!$B$1:$W$9995,9,FALSE))," ",VLOOKUP(TRIM(B394),ALL!$B$1:$W$9995,9,FALSE)))</f>
        <v/>
      </c>
      <c r="N394" s="10" t="str">
        <f>IF(ISBLANK(VLOOKUP(TRIM(B394),ALL!$B$1:$W$9995,10,FALSE)),"",IF(ISERROR(VLOOKUP(TRIM(B394),ALL!$B$1:$W$9995,10,FALSE))," ",VLOOKUP(TRIM(B394),ALL!$B$1:$W$9995,10,FALSE)))</f>
        <v/>
      </c>
      <c r="O394"/>
      <c r="P394"/>
      <c r="Q394"/>
      <c r="R394"/>
      <c r="S394"/>
      <c r="T394"/>
      <c r="AB394"/>
      <c r="AC394"/>
    </row>
    <row r="395" spans="1:29">
      <c r="A395" s="10" t="str">
        <f>IF(ISERROR(VLOOKUP(TRIM(B395),ALL!$B$1:$V$9991,3,FALSE)),"(unc)",VLOOKUP(TRIM(B395),ALL!$B$1:$V$9991,3,FALSE))</f>
        <v>DB ^</v>
      </c>
      <c r="B395" s="37" t="s">
        <v>8920</v>
      </c>
      <c r="C395" s="5" t="s">
        <v>3495</v>
      </c>
      <c r="D395" s="111">
        <f>VLOOKUP(TRIM(B395),BirthdateDraft!$A$1:$M$8977,2,FALSE)</f>
        <v>37361</v>
      </c>
      <c r="E395" s="112" t="str">
        <f>VLOOKUP(TRIM(B395),BirthdateDraft!$A$1:$M$9842,3,FALSE)</f>
        <v>24/2(43)</v>
      </c>
      <c r="F395" s="115" t="s">
        <v>10096</v>
      </c>
      <c r="G395" s="10" t="str">
        <f>IF(ISERROR(VLOOKUP(TRIM(B395),ALL!$B$1:$V$9998,2,FALSE)),"",IF(ISERROR(VLOOKUP(TRIM(B395),ALL!$B$1:$V$9998,2,FALSE))," ",VLOOKUP(TRIM(B395),ALL!$B$1:$V$9998,2,FALSE)))</f>
        <v>ARN</v>
      </c>
      <c r="H395" s="114" t="str">
        <f>IF(ISBLANK(VLOOKUP(TRIM(B395),ALL!$B$1:$W$9995,4,FALSE)),"",IF(ISERROR(VLOOKUP(TRIM(B395),ALL!$B$1:$W$9995,4,FALSE))," ",VLOOKUP(TRIM(B395),ALL!$B$1:$W$9995,4,FALSE)))</f>
        <v>0-0</v>
      </c>
      <c r="I395" s="114"/>
      <c r="J395" s="10"/>
      <c r="K395" s="10"/>
      <c r="L395" s="10"/>
      <c r="M395" s="10"/>
      <c r="N395" s="10"/>
      <c r="O395"/>
      <c r="P395"/>
      <c r="Q395"/>
      <c r="R395"/>
      <c r="S395"/>
      <c r="T395"/>
      <c r="AB395"/>
      <c r="AC395"/>
    </row>
    <row r="397" spans="1:29">
      <c r="A397" s="10" t="str">
        <f>IF(ISERROR(VLOOKUP(TRIM(B397),ALL!$B$1:$V$9991,3,FALSE)),"(unc)",VLOOKUP(TRIM(B397),ALL!$B$1:$V$9991,3,FALSE))</f>
        <v>DB ^</v>
      </c>
      <c r="B397" s="37" t="s">
        <v>7968</v>
      </c>
      <c r="C397" s="5" t="s">
        <v>3495</v>
      </c>
      <c r="D397" s="111">
        <f>VLOOKUP(TRIM(B397),BirthdateDraft!$A$1:$M$8977,2,FALSE)</f>
        <v>35972</v>
      </c>
      <c r="E397" s="112" t="str">
        <f>VLOOKUP(TRIM(B397),BirthdateDraft!$A$1:$M$9842,3,FALSE)</f>
        <v>22/7</v>
      </c>
      <c r="F397" s="115" t="s">
        <v>8109</v>
      </c>
      <c r="G397" s="10" t="str">
        <f>IF(ISERROR(VLOOKUP(TRIM(B397),ALL!$B$1:$V$9998,2,FALSE)),"",IF(ISERROR(VLOOKUP(TRIM(B397),ALL!$B$1:$V$9998,2,FALSE))," ",VLOOKUP(TRIM(B397),ALL!$B$1:$V$9998,2,FALSE)))</f>
        <v>INA</v>
      </c>
      <c r="H397" s="114" t="str">
        <f>IF(ISBLANK(VLOOKUP(TRIM(B397),ALL!$B$1:$W$9995,4,FALSE)),"",IF(ISERROR(VLOOKUP(TRIM(B397),ALL!$B$1:$W$9995,4,FALSE))," ",VLOOKUP(TRIM(B397),ALL!$B$1:$W$9995,4,FALSE)))</f>
        <v>0-0</v>
      </c>
      <c r="I397" s="114"/>
      <c r="J397" s="10"/>
      <c r="K397" s="10"/>
      <c r="L397" s="10"/>
      <c r="M397" s="10"/>
      <c r="N397" s="10"/>
      <c r="O397"/>
      <c r="P397"/>
      <c r="Q397"/>
      <c r="R397"/>
      <c r="S397"/>
      <c r="T397"/>
      <c r="AB397"/>
      <c r="AC397"/>
    </row>
    <row r="398" spans="1:29">
      <c r="A398" s="10" t="str">
        <f>IF(ISERROR(VLOOKUP(TRIM(B398),ALL!$B$1:$V$9991,3,FALSE)),"(unc)",VLOOKUP(TRIM(B398),ALL!$B$1:$V$9991,3,FALSE))</f>
        <v>SS ^</v>
      </c>
      <c r="B398" s="37" t="s">
        <v>6528</v>
      </c>
      <c r="C398" s="5" t="s">
        <v>3495</v>
      </c>
      <c r="D398" s="111">
        <f>VLOOKUP(TRIM(B398),BirthdateDraft!$A$1:$M$8977,2,FALSE)</f>
        <v>34751</v>
      </c>
      <c r="E398" s="112" t="str">
        <f>VLOOKUP(TRIM(B398),BirthdateDraft!$A$1:$M$9842,3,FALSE)</f>
        <v>19/6</v>
      </c>
      <c r="F398" s="115"/>
      <c r="G398" s="10" t="str">
        <f>IF(ISERROR(VLOOKUP(TRIM(B398),ALL!$B$1:$V$9998,2,FALSE)),"",IF(ISERROR(VLOOKUP(TRIM(B398),ALL!$B$1:$V$9998,2,FALSE))," ",VLOOKUP(TRIM(B398),ALL!$B$1:$V$9998,2,FALSE)))</f>
        <v>DAN</v>
      </c>
      <c r="H398" s="114" t="str">
        <f>IF(ISBLANK(VLOOKUP(TRIM(B398),ALL!$B$1:$W$9995,4,FALSE)),"",IF(ISERROR(VLOOKUP(TRIM(B398),ALL!$B$1:$W$9995,4,FALSE))," ",VLOOKUP(TRIM(B398),ALL!$B$1:$W$9995,4,FALSE)))</f>
        <v>0-4</v>
      </c>
      <c r="I398" s="114"/>
      <c r="J398" s="10" t="str">
        <f>IF(ISBLANK(VLOOKUP(TRIM(B398),ALL!$B$1:$W$9995,6,FALSE)),"",IF(ISERROR(VLOOKUP(TRIM(B398),ALL!$B$1:$W$9995,6,FALSE))," ", VLOOKUP(TRIM(B398),ALL!$B$1:$W$9995,6,FALSE)))</f>
        <v/>
      </c>
      <c r="K398" s="10" t="str">
        <f>IF(ISBLANK(VLOOKUP(TRIM(B398),ALL!$B$1:$W$9995,7,FALSE)),"",IF(ISERROR(VLOOKUP(TRIM(B398),ALL!$B$1:$W$9995,7,FALSE))," ",VLOOKUP(TRIM(B398),ALL!$B$1:$W$9995,7,FALSE)))</f>
        <v/>
      </c>
      <c r="L398" s="10" t="str">
        <f>IF(ISBLANK(VLOOKUP(TRIM(B398),ALL!$B$1:$W$9995,8,FALSE)),"",IF(ISERROR(VLOOKUP(TRIM(B398),ALL!$B$1:$W$9995,8,FALSE))," ",VLOOKUP(TRIM(B398),ALL!$B$1:$W$9995,8,FALSE)))</f>
        <v/>
      </c>
      <c r="M398" s="10" t="str">
        <f>IF(ISBLANK(VLOOKUP(TRIM(B398),ALL!$B$1:$W$9995,9,FALSE)),"",IF(ISERROR(VLOOKUP(TRIM(B398),ALL!$B$1:$W$9995,9,FALSE))," ",VLOOKUP(TRIM(B398),ALL!$B$1:$W$9995,9,FALSE)))</f>
        <v/>
      </c>
      <c r="N398" s="10" t="str">
        <f>IF(ISBLANK(VLOOKUP(TRIM(B398),ALL!$B$1:$W$9995,10,FALSE)),"",IF(ISERROR(VLOOKUP(TRIM(B398),ALL!$B$1:$W$9995,10,FALSE))," ",VLOOKUP(TRIM(B398),ALL!$B$1:$W$9995,10,FALSE)))</f>
        <v/>
      </c>
      <c r="P398"/>
      <c r="Q398"/>
      <c r="R398"/>
      <c r="S398"/>
      <c r="T398"/>
      <c r="AB398"/>
      <c r="AC398"/>
    </row>
    <row r="399" spans="1:29">
      <c r="A399" s="10" t="str">
        <f>IF(ISERROR(VLOOKUP(TRIM(B399),ALL!$B$1:$V$9991,3,FALSE)),"(unc)",VLOOKUP(TRIM(B399),ALL!$B$1:$V$9991,3,FALSE))</f>
        <v>DB ^</v>
      </c>
      <c r="B399" s="124" t="s">
        <v>2761</v>
      </c>
      <c r="C399" s="5" t="s">
        <v>3495</v>
      </c>
      <c r="D399" s="111">
        <f>VLOOKUP(TRIM(B399),BirthdateDraft!$A$1:$M$8977,2,FALSE)</f>
        <v>37193</v>
      </c>
      <c r="E399" s="112" t="str">
        <f>VLOOKUP(TRIM(B399),BirthdateDraft!$A$1:$M$9842,3,FALSE)</f>
        <v>23/5</v>
      </c>
      <c r="F399" s="115" t="s">
        <v>8742</v>
      </c>
      <c r="G399" s="10" t="str">
        <f>IF(ISERROR(VLOOKUP(TRIM(B399),ALL!$B$1:$V$9998,2,FALSE)),"",IF(ISERROR(VLOOKUP(TRIM(B399),ALL!$B$1:$V$9998,2,FALSE))," ",VLOOKUP(TRIM(B399),ALL!$B$1:$V$9998,2,FALSE)))</f>
        <v>JXA</v>
      </c>
      <c r="H399" s="114" t="str">
        <f>IF(ISBLANK(VLOOKUP(TRIM(B399),ALL!$B$1:$W$9995,4,FALSE)),"",IF(ISERROR(VLOOKUP(TRIM(B399),ALL!$B$1:$W$9995,4,FALSE))," ",VLOOKUP(TRIM(B399),ALL!$B$1:$W$9995,4,FALSE)))</f>
        <v>0-4</v>
      </c>
      <c r="I399" s="114"/>
      <c r="J399" s="10"/>
      <c r="K399" s="10"/>
      <c r="L399" s="10"/>
      <c r="M399" s="10"/>
      <c r="N399" s="10"/>
      <c r="O399"/>
      <c r="P399"/>
      <c r="Q399"/>
      <c r="R399"/>
      <c r="S399"/>
      <c r="T399"/>
      <c r="AB399"/>
      <c r="AC399"/>
    </row>
    <row r="400" spans="1:29">
      <c r="A400" s="10" t="str">
        <f>IF(ISERROR(VLOOKUP(TRIM(B400),ALL!$B$1:$V$9991,3,FALSE)),"(unc)",VLOOKUP(TRIM(B400),ALL!$B$1:$V$9991,3,FALSE))</f>
        <v>SS ^</v>
      </c>
      <c r="B400" s="64" t="s">
        <v>8867</v>
      </c>
      <c r="C400" s="5" t="s">
        <v>3495</v>
      </c>
      <c r="D400" s="111">
        <f>VLOOKUP(TRIM(B400),BirthdateDraft!$A$1:$M$8977,2,FALSE)</f>
        <v>37741</v>
      </c>
      <c r="E400" s="112" t="str">
        <f>VLOOKUP(TRIM(B400),BirthdateDraft!$A$1:$M$9842,3,FALSE)</f>
        <v>24/3(78)</v>
      </c>
      <c r="F400" s="115" t="s">
        <v>9983</v>
      </c>
      <c r="G400" s="10" t="str">
        <f>IF(ISERROR(VLOOKUP(TRIM(B400),ALL!$B$1:$V$9998,2,FALSE)),"",IF(ISERROR(VLOOKUP(TRIM(B400),ALL!$B$1:$V$9998,2,FALSE))," ",VLOOKUP(TRIM(B400),ALL!$B$1:$V$9998,2,FALSE)))</f>
        <v>HOA</v>
      </c>
      <c r="H400" s="114" t="str">
        <f>IF(ISBLANK(VLOOKUP(TRIM(B400),ALL!$B$1:$W$9995,4,FALSE)),"",IF(ISERROR(VLOOKUP(TRIM(B400),ALL!$B$1:$W$9995,4,FALSE))," ",VLOOKUP(TRIM(B400),ALL!$B$1:$W$9995,4,FALSE)))</f>
        <v>4-4</v>
      </c>
      <c r="I400" s="114"/>
      <c r="J400" s="10"/>
      <c r="K400" s="10"/>
      <c r="L400" s="10"/>
      <c r="M400" s="10"/>
      <c r="N400" s="10"/>
      <c r="O400"/>
      <c r="P400"/>
      <c r="Q400"/>
      <c r="R400"/>
      <c r="S400"/>
      <c r="T400"/>
      <c r="AB400"/>
      <c r="AC400"/>
    </row>
    <row r="401" spans="1:29">
      <c r="A401" s="10" t="str">
        <f>IF(ISERROR(VLOOKUP(TRIM(B401),ALL!$B$1:$V$9991,3,FALSE)),"(unc)",VLOOKUP(TRIM(B401),ALL!$B$1:$V$9991,3,FALSE))</f>
        <v>DB ^</v>
      </c>
      <c r="B401" s="64" t="s">
        <v>8881</v>
      </c>
      <c r="C401" s="5" t="s">
        <v>3495</v>
      </c>
      <c r="D401" s="111">
        <f>VLOOKUP(TRIM(B401),BirthdateDraft!$A$1:$M$8977,2,FALSE)</f>
        <v>36875</v>
      </c>
      <c r="E401" s="112" t="str">
        <f>VLOOKUP(TRIM(B401),BirthdateDraft!$A$1:$M$9842,3,FALSE)</f>
        <v>24/FA</v>
      </c>
      <c r="F401" s="115" t="s">
        <v>10281</v>
      </c>
      <c r="G401" s="10" t="str">
        <f>IF(ISERROR(VLOOKUP(TRIM(B401),ALL!$B$1:$V$9998,2,FALSE)),"",IF(ISERROR(VLOOKUP(TRIM(B401),ALL!$B$1:$V$9998,2,FALSE))," ",VLOOKUP(TRIM(B401),ALL!$B$1:$V$9998,2,FALSE)))</f>
        <v>MIA</v>
      </c>
      <c r="H401" s="114" t="str">
        <f>IF(ISBLANK(VLOOKUP(TRIM(B401),ALL!$B$1:$W$9995,4,FALSE)),"",IF(ISERROR(VLOOKUP(TRIM(B401),ALL!$B$1:$W$9995,4,FALSE))," ",VLOOKUP(TRIM(B401),ALL!$B$1:$W$9995,4,FALSE)))</f>
        <v>0-0</v>
      </c>
      <c r="I401" s="114"/>
      <c r="J401" s="10"/>
      <c r="K401" s="10"/>
      <c r="L401" s="10"/>
      <c r="M401" s="10"/>
      <c r="N401" s="10"/>
      <c r="O401"/>
      <c r="P401"/>
      <c r="Q401"/>
      <c r="R401"/>
      <c r="S401"/>
      <c r="T401"/>
      <c r="AB401"/>
      <c r="AC401"/>
    </row>
    <row r="402" spans="1:29">
      <c r="A402" s="10" t="str">
        <f>IF(ISERROR(VLOOKUP(TRIM(B402),ALL!$B$1:$V$9991,3,FALSE)),"(unc)",VLOOKUP(TRIM(B402),ALL!$B$1:$V$9991,3,FALSE))</f>
        <v>DB ^</v>
      </c>
      <c r="B402" s="37" t="s">
        <v>6543</v>
      </c>
      <c r="C402" s="5" t="s">
        <v>3495</v>
      </c>
      <c r="D402" s="111">
        <f>VLOOKUP(TRIM(B402),BirthdateDraft!$A$1:$M$8977,2,FALSE)</f>
        <v>34836</v>
      </c>
      <c r="E402" s="112" t="str">
        <f>VLOOKUP(TRIM(B402),BirthdateDraft!$A$1:$M$9842,3,FALSE)</f>
        <v>19/7</v>
      </c>
      <c r="F402" s="115" t="s">
        <v>7536</v>
      </c>
      <c r="G402" s="10" t="str">
        <f>IF(ISERROR(VLOOKUP(TRIM(B402),ALL!$B$1:$V$9998,2,FALSE)),"",IF(ISERROR(VLOOKUP(TRIM(B402),ALL!$B$1:$V$9998,2,FALSE))," ",VLOOKUP(TRIM(B402),ALL!$B$1:$V$9998,2,FALSE)))</f>
        <v>CAN</v>
      </c>
      <c r="H402" s="114" t="str">
        <f>IF(ISBLANK(VLOOKUP(TRIM(B402),ALL!$B$1:$W$9995,4,FALSE)),"",IF(ISERROR(VLOOKUP(TRIM(B402),ALL!$B$1:$W$9995,4,FALSE))," ",VLOOKUP(TRIM(B402),ALL!$B$1:$W$9995,4,FALSE)))</f>
        <v>0-0</v>
      </c>
      <c r="I402" s="114"/>
      <c r="J402" s="10"/>
      <c r="K402" s="10"/>
      <c r="L402" s="10" t="str">
        <f>IF(ISBLANK(VLOOKUP(TRIM(B402),ALL!$B$1:$W$9995,8,FALSE)),"",IF(ISERROR(VLOOKUP(TRIM(B402),ALL!$B$1:$W$9995,8,FALSE))," ",VLOOKUP(TRIM(B402),ALL!$B$1:$W$9995,8,FALSE)))</f>
        <v/>
      </c>
      <c r="M402" s="10" t="str">
        <f>IF(ISBLANK(VLOOKUP(TRIM(B402),ALL!$B$1:$W$9995,9,FALSE)),"",IF(ISERROR(VLOOKUP(TRIM(B402),ALL!$B$1:$W$9995,9,FALSE))," ",VLOOKUP(TRIM(B402),ALL!$B$1:$W$9995,9,FALSE)))</f>
        <v/>
      </c>
      <c r="N402" s="10" t="str">
        <f>IF(ISBLANK(VLOOKUP(TRIM(B402),ALL!$B$1:$W$9995,10,FALSE)),"",IF(ISERROR(VLOOKUP(TRIM(B402),ALL!$B$1:$W$9995,10,FALSE))," ",VLOOKUP(TRIM(B402),ALL!$B$1:$W$9995,10,FALSE)))</f>
        <v/>
      </c>
      <c r="O402"/>
      <c r="P402"/>
      <c r="Q402"/>
      <c r="R402"/>
      <c r="S402"/>
      <c r="T402"/>
      <c r="AB402"/>
      <c r="AC402"/>
    </row>
    <row r="403" spans="1:29">
      <c r="A403" s="10"/>
      <c r="B403" s="37"/>
      <c r="C403" s="5"/>
      <c r="D403" s="111"/>
      <c r="E403" s="112"/>
      <c r="F403" s="115"/>
      <c r="G403" s="10"/>
      <c r="H403" s="114"/>
      <c r="I403" s="114"/>
      <c r="J403" s="10"/>
      <c r="K403" s="10"/>
      <c r="L403" s="10" t="str">
        <f>IF(ISBLANK(VLOOKUP(TRIM(B403),ALL!$B$1:$W$9995,8,FALSE)),"",IF(ISERROR(VLOOKUP(TRIM(B403),ALL!$B$1:$W$9995,8,FALSE))," ",VLOOKUP(TRIM(B403),ALL!$B$1:$W$9995,8,FALSE)))</f>
        <v xml:space="preserve"> </v>
      </c>
      <c r="M403" s="10" t="str">
        <f>IF(ISBLANK(VLOOKUP(TRIM(B403),ALL!$B$1:$W$9995,9,FALSE)),"",IF(ISERROR(VLOOKUP(TRIM(B403),ALL!$B$1:$W$9995,9,FALSE))," ",VLOOKUP(TRIM(B403),ALL!$B$1:$W$9995,9,FALSE)))</f>
        <v xml:space="preserve"> </v>
      </c>
      <c r="N403" s="10" t="str">
        <f>IF(ISBLANK(VLOOKUP(TRIM(B403),ALL!$B$1:$W$9995,10,FALSE)),"",IF(ISERROR(VLOOKUP(TRIM(B403),ALL!$B$1:$W$9995,10,FALSE))," ",VLOOKUP(TRIM(B403),ALL!$B$1:$W$9995,10,FALSE)))</f>
        <v xml:space="preserve"> </v>
      </c>
      <c r="O403"/>
      <c r="P403"/>
      <c r="Q403"/>
      <c r="R403"/>
      <c r="S403"/>
      <c r="T403"/>
      <c r="AB403"/>
      <c r="AC403"/>
    </row>
    <row r="404" spans="1:29">
      <c r="A404" s="10" t="str">
        <f>IF(ISERROR(VLOOKUP(TRIM(B404),ALL!$B$1:$V$9991,3,FALSE)),"(unc)",VLOOKUP(TRIM(B404),ALL!$B$1:$V$9991,3,FALSE))</f>
        <v>PK</v>
      </c>
      <c r="B404" s="37" t="s">
        <v>7635</v>
      </c>
      <c r="C404" s="5" t="s">
        <v>3495</v>
      </c>
      <c r="D404" s="111">
        <f>VLOOKUP(TRIM(B404),BirthdateDraft!$A$1:$M$8977,2,FALSE)</f>
        <v>36652</v>
      </c>
      <c r="E404" s="112" t="str">
        <f>VLOOKUP(TRIM(B404),BirthdateDraft!$A$1:$M$9842,3,FALSE)</f>
        <v>22/FA</v>
      </c>
      <c r="F404" s="115" t="s">
        <v>8098</v>
      </c>
      <c r="G404" s="10" t="str">
        <f>IF(ISERROR(VLOOKUP(TRIM(B404),ALL!$B$1:$V$9998,2,FALSE)),"",IF(ISERROR(VLOOKUP(TRIM(B404),ALL!$B$1:$V$9998,2,FALSE))," ",VLOOKUP(TRIM(B404),ALL!$B$1:$V$9998,2,FALSE)))</f>
        <v>LAA</v>
      </c>
      <c r="H404" s="114"/>
      <c r="I404" s="114"/>
      <c r="J404" s="10"/>
      <c r="K404" s="10"/>
      <c r="L404" s="10"/>
      <c r="M404" s="10"/>
      <c r="N404" s="10"/>
      <c r="O404"/>
      <c r="P404"/>
      <c r="Q404"/>
      <c r="R404"/>
      <c r="S404"/>
      <c r="T404"/>
      <c r="AB404"/>
      <c r="AC404"/>
    </row>
    <row r="405" spans="1:29">
      <c r="A405" s="10" t="str">
        <f>IF(ISERROR(VLOOKUP(TRIM(B405),ALL!$B$1:$V$9991,3,FALSE)),"(unc)",VLOOKUP(TRIM(B405),ALL!$B$1:$V$9991,3,FALSE))</f>
        <v>Punt</v>
      </c>
      <c r="B405" s="37" t="s">
        <v>9488</v>
      </c>
      <c r="C405" s="5" t="s">
        <v>3495</v>
      </c>
      <c r="D405" s="111">
        <f>VLOOKUP(TRIM(B405),BirthdateDraft!$A$1:$M$8977,2,FALSE)</f>
        <v>36049</v>
      </c>
      <c r="E405" s="112" t="str">
        <f>VLOOKUP(TRIM(B405),BirthdateDraft!$A$1:$M$9842,3,FALSE)</f>
        <v>24/FA</v>
      </c>
      <c r="F405" s="115" t="s">
        <v>8101</v>
      </c>
      <c r="G405" s="10" t="str">
        <f>IF(ISERROR(VLOOKUP(TRIM(B405),ALL!$B$1:$V$9998,2,FALSE)),"",IF(ISERROR(VLOOKUP(TRIM(B405),ALL!$B$1:$V$9998,2,FALSE))," ",VLOOKUP(TRIM(B405),ALL!$B$1:$V$9998,2,FALSE)))</f>
        <v>CNA</v>
      </c>
      <c r="H405" s="114"/>
      <c r="I405" s="114"/>
      <c r="J405" s="10"/>
      <c r="K405" s="10"/>
      <c r="L405" s="10"/>
      <c r="M405" s="10"/>
      <c r="N405" s="10"/>
      <c r="O405"/>
      <c r="P405"/>
      <c r="Q405"/>
      <c r="R405"/>
      <c r="S405"/>
      <c r="T405"/>
      <c r="AB405"/>
      <c r="AC405"/>
    </row>
    <row r="407" spans="1:29" ht="15.75">
      <c r="A407" s="120" t="s">
        <v>8832</v>
      </c>
      <c r="B407" s="120"/>
      <c r="C407" s="120"/>
      <c r="D407" s="121"/>
      <c r="E407" s="120"/>
      <c r="F407" s="120"/>
      <c r="G407" s="120"/>
      <c r="H407" s="122"/>
      <c r="I407" s="122"/>
      <c r="J407" s="120"/>
      <c r="K407" s="120"/>
      <c r="L407" s="10" t="str">
        <f>IF(ISBLANK(VLOOKUP(TRIM(B407),ALL!$B$1:$W$9995,8,FALSE)),"",IF(ISERROR(VLOOKUP(TRIM(B407),ALL!$B$1:$W$9995,8,FALSE))," ",VLOOKUP(TRIM(B407),ALL!$B$1:$W$9995,8,FALSE)))</f>
        <v xml:space="preserve"> </v>
      </c>
      <c r="M407" s="10" t="str">
        <f>IF(ISBLANK(VLOOKUP(TRIM(B407),ALL!$B$1:$W$9995,9,FALSE)),"",IF(ISERROR(VLOOKUP(TRIM(B407),ALL!$B$1:$W$9995,9,FALSE))," ",VLOOKUP(TRIM(B407),ALL!$B$1:$W$9995,9,FALSE)))</f>
        <v xml:space="preserve"> </v>
      </c>
      <c r="N407" s="10" t="str">
        <f>IF(ISBLANK(VLOOKUP(TRIM(B407),ALL!$B$1:$W$9995,10,FALSE)),"",IF(ISERROR(VLOOKUP(TRIM(B407),ALL!$B$1:$W$9995,10,FALSE))," ",VLOOKUP(TRIM(B407),ALL!$B$1:$W$9995,10,FALSE)))</f>
        <v xml:space="preserve"> </v>
      </c>
      <c r="P407"/>
      <c r="Q407"/>
      <c r="R407"/>
      <c r="S407"/>
      <c r="T407"/>
      <c r="AB407"/>
      <c r="AC407"/>
    </row>
    <row r="408" spans="1:29" ht="15.75">
      <c r="A408" s="120" t="s">
        <v>8812</v>
      </c>
      <c r="B408" s="120"/>
      <c r="C408" s="120"/>
      <c r="D408" s="121"/>
      <c r="E408" s="120"/>
      <c r="F408" s="120"/>
      <c r="G408" s="120"/>
      <c r="H408" s="122"/>
      <c r="I408" s="122"/>
      <c r="J408" s="120"/>
      <c r="K408" s="120"/>
      <c r="L408" s="10" t="str">
        <f>IF(ISBLANK(VLOOKUP(TRIM(B408),ALL!$B$1:$W$9995,8,FALSE)),"",IF(ISERROR(VLOOKUP(TRIM(B408),ALL!$B$1:$W$9995,8,FALSE))," ",VLOOKUP(TRIM(B408),ALL!$B$1:$W$9995,8,FALSE)))</f>
        <v xml:space="preserve"> </v>
      </c>
      <c r="M408" s="10" t="str">
        <f>IF(ISBLANK(VLOOKUP(TRIM(B408),ALL!$B$1:$W$9995,9,FALSE)),"",IF(ISERROR(VLOOKUP(TRIM(B408),ALL!$B$1:$W$9995,9,FALSE))," ",VLOOKUP(TRIM(B408),ALL!$B$1:$W$9995,9,FALSE)))</f>
        <v xml:space="preserve"> </v>
      </c>
      <c r="N408" s="10" t="str">
        <f>IF(ISBLANK(VLOOKUP(TRIM(B408),ALL!$B$1:$W$9995,10,FALSE)),"",IF(ISERROR(VLOOKUP(TRIM(B408),ALL!$B$1:$W$9995,10,FALSE))," ",VLOOKUP(TRIM(B408),ALL!$B$1:$W$9995,10,FALSE)))</f>
        <v xml:space="preserve"> </v>
      </c>
      <c r="P408"/>
      <c r="Q408"/>
      <c r="R408"/>
      <c r="S408"/>
      <c r="T408"/>
      <c r="AB408"/>
      <c r="AC408"/>
    </row>
    <row r="409" spans="1:29">
      <c r="L409" s="10" t="str">
        <f>IF(ISBLANK(VLOOKUP(TRIM(B409),ALL!$B$1:$W$9995,8,FALSE)),"",IF(ISERROR(VLOOKUP(TRIM(B409),ALL!$B$1:$W$9995,8,FALSE))," ",VLOOKUP(TRIM(B409),ALL!$B$1:$W$9995,8,FALSE)))</f>
        <v xml:space="preserve"> </v>
      </c>
      <c r="M409" s="10" t="str">
        <f>IF(ISBLANK(VLOOKUP(TRIM(B409),ALL!$B$1:$W$9995,9,FALSE)),"",IF(ISERROR(VLOOKUP(TRIM(B409),ALL!$B$1:$W$9995,9,FALSE))," ",VLOOKUP(TRIM(B409),ALL!$B$1:$W$9995,9,FALSE)))</f>
        <v xml:space="preserve"> </v>
      </c>
      <c r="N409" s="10" t="str">
        <f>IF(ISBLANK(VLOOKUP(TRIM(B409),ALL!$B$1:$W$9995,10,FALSE)),"",IF(ISERROR(VLOOKUP(TRIM(B409),ALL!$B$1:$W$9995,10,FALSE))," ",VLOOKUP(TRIM(B409),ALL!$B$1:$W$9995,10,FALSE)))</f>
        <v xml:space="preserve"> </v>
      </c>
      <c r="P409"/>
      <c r="Q409"/>
      <c r="R409"/>
      <c r="S409"/>
      <c r="T409"/>
      <c r="AB409"/>
      <c r="AC409"/>
    </row>
    <row r="410" spans="1:29" ht="20.25">
      <c r="A410" s="105" t="s">
        <v>5096</v>
      </c>
      <c r="I410" s="123">
        <f>COUNTA(B411:B472)</f>
        <v>54</v>
      </c>
      <c r="J410" s="108"/>
      <c r="L410" s="10" t="str">
        <f>IF(ISBLANK(VLOOKUP(TRIM(B410),ALL!$B$1:$W$9995,8,FALSE)),"",IF(ISERROR(VLOOKUP(TRIM(B410),ALL!$B$1:$W$9995,8,FALSE))," ",VLOOKUP(TRIM(B410),ALL!$B$1:$W$9995,8,FALSE)))</f>
        <v xml:space="preserve"> </v>
      </c>
      <c r="M410" s="10" t="str">
        <f>IF(ISBLANK(VLOOKUP(TRIM(B410),ALL!$B$1:$W$9995,9,FALSE)),"",IF(ISERROR(VLOOKUP(TRIM(B410),ALL!$B$1:$W$9995,9,FALSE))," ",VLOOKUP(TRIM(B410),ALL!$B$1:$W$9995,9,FALSE)))</f>
        <v xml:space="preserve"> </v>
      </c>
      <c r="N410" s="10" t="str">
        <f>IF(ISBLANK(VLOOKUP(TRIM(B410),ALL!$B$1:$W$9995,10,FALSE)),"",IF(ISERROR(VLOOKUP(TRIM(B410),ALL!$B$1:$W$9995,10,FALSE))," ",VLOOKUP(TRIM(B410),ALL!$B$1:$W$9995,10,FALSE)))</f>
        <v xml:space="preserve"> </v>
      </c>
      <c r="P410"/>
      <c r="Q410"/>
      <c r="R410"/>
      <c r="S410"/>
      <c r="T410"/>
      <c r="AB410"/>
      <c r="AC410"/>
    </row>
    <row r="411" spans="1:29">
      <c r="B411" s="37"/>
      <c r="L411" s="10" t="str">
        <f>IF(ISBLANK(VLOOKUP(TRIM(B411),ALL!$B$1:$W$9995,8,FALSE)),"",IF(ISERROR(VLOOKUP(TRIM(B411),ALL!$B$1:$W$9995,8,FALSE))," ",VLOOKUP(TRIM(B411),ALL!$B$1:$W$9995,8,FALSE)))</f>
        <v xml:space="preserve"> </v>
      </c>
      <c r="M411" s="10" t="str">
        <f>IF(ISBLANK(VLOOKUP(TRIM(B411),ALL!$B$1:$W$9995,9,FALSE)),"",IF(ISERROR(VLOOKUP(TRIM(B411),ALL!$B$1:$W$9995,9,FALSE))," ",VLOOKUP(TRIM(B411),ALL!$B$1:$W$9995,9,FALSE)))</f>
        <v xml:space="preserve"> </v>
      </c>
      <c r="N411" s="10" t="str">
        <f>IF(ISBLANK(VLOOKUP(TRIM(B411),ALL!$B$1:$W$9995,10,FALSE)),"",IF(ISERROR(VLOOKUP(TRIM(B411),ALL!$B$1:$W$9995,10,FALSE))," ",VLOOKUP(TRIM(B411),ALL!$B$1:$W$9995,10,FALSE)))</f>
        <v xml:space="preserve"> </v>
      </c>
      <c r="O411" s="109"/>
      <c r="P411"/>
      <c r="Q411"/>
      <c r="R411"/>
      <c r="S411"/>
      <c r="T411"/>
      <c r="AB411"/>
      <c r="AC411"/>
    </row>
    <row r="412" spans="1:29">
      <c r="A412" s="10" t="str">
        <f>IF(ISERROR(VLOOKUP(TRIM(B412),ALL!$B$1:$V$9991,3,FALSE)),"(unc)",VLOOKUP(TRIM(B412),ALL!$B$1:$V$9991,3,FALSE))</f>
        <v>QB(P)</v>
      </c>
      <c r="B412" s="37" t="s">
        <v>3865</v>
      </c>
      <c r="C412" s="5" t="s">
        <v>3016</v>
      </c>
      <c r="D412" s="111">
        <f>VLOOKUP(TRIM(B412),BirthdateDraft!$A$1:$M$8977,2,FALSE)</f>
        <v>35206</v>
      </c>
      <c r="E412" s="112" t="str">
        <f>VLOOKUP(TRIM(B412),BirthdateDraft!$A$1:$M$9842,3,FALSE)</f>
        <v>18/1 (7)</v>
      </c>
      <c r="F412" s="115"/>
      <c r="G412" s="10" t="str">
        <f>IF(ISERROR(VLOOKUP(TRIM(B412),ALL!$B$1:$V$9998,2,FALSE)),"",IF(ISERROR(VLOOKUP(TRIM(B412),ALL!$B$1:$V$9998,2,FALSE))," ",VLOOKUP(TRIM(B412),ALL!$B$1:$V$9998,2,FALSE)))</f>
        <v>BFA</v>
      </c>
      <c r="H412" s="114" t="str">
        <f>IF(ISBLANK(VLOOKUP(TRIM(B412),ALL!$B$1:$W$9995,4,FALSE)),"",IF(ISERROR(VLOOKUP(TRIM(B412),ALL!$B$1:$W$9995,4,FALSE))," ",VLOOKUP(TRIM(B412),ALL!$B$1:$W$9995,4,FALSE)))</f>
        <v/>
      </c>
      <c r="I412" s="114" t="str">
        <f>IF(ISBLANK(VLOOKUP(TRIM(B412),ALL!$B$1:$W$9995,5,FALSE)),"",IF(ISERROR(VLOOKUP(TRIM(B412),ALL!$B$1:$W$9995,5,FALSE))," ",VLOOKUP(TRIM(B412),ALL!$B$1:$W$9995,5,FALSE)))</f>
        <v/>
      </c>
      <c r="J412" s="10" t="str">
        <f>IF(ISBLANK(VLOOKUP(TRIM(B412),ALL!$B$1:$W$9995,6,FALSE)),"",IF(ISERROR(VLOOKUP(TRIM(B412),ALL!$B$1:$W$9995,6,FALSE))," ", VLOOKUP(TRIM(B412),ALL!$B$1:$W$9995,6,FALSE)))</f>
        <v/>
      </c>
      <c r="K412" s="10" t="str">
        <f>IF(ISBLANK(VLOOKUP(TRIM(B412),ALL!$B$1:$W$9995,7,FALSE)),"",IF(ISERROR(VLOOKUP(TRIM(B412),ALL!$B$1:$W$9995,7,FALSE))," ",VLOOKUP(TRIM(B412),ALL!$B$1:$W$9995,7,FALSE)))</f>
        <v/>
      </c>
      <c r="L412" s="10" t="str">
        <f>IF(ISBLANK(VLOOKUP(TRIM(B412),ALL!$B$1:$W$9995,8,FALSE)),"",IF(ISERROR(VLOOKUP(TRIM(B412),ALL!$B$1:$W$9995,8,FALSE))," ",VLOOKUP(TRIM(B412),ALL!$B$1:$W$9995,8,FALSE)))</f>
        <v/>
      </c>
      <c r="M412" s="10" t="str">
        <f>IF(ISBLANK(VLOOKUP(TRIM(B412),ALL!$B$1:$W$9995,9,FALSE)),"",IF(ISERROR(VLOOKUP(TRIM(B412),ALL!$B$1:$W$9995,9,FALSE))," ",VLOOKUP(TRIM(B412),ALL!$B$1:$W$9995,9,FALSE)))</f>
        <v/>
      </c>
      <c r="N412" s="10" t="str">
        <f>IF(ISBLANK(VLOOKUP(TRIM(B412),ALL!$B$1:$W$9995,10,FALSE)),"",IF(ISERROR(VLOOKUP(TRIM(B412),ALL!$B$1:$W$9995,10,FALSE))," ",VLOOKUP(TRIM(B412),ALL!$B$1:$W$9995,10,FALSE)))</f>
        <v/>
      </c>
      <c r="O412"/>
      <c r="P412"/>
      <c r="Q412"/>
      <c r="R412"/>
      <c r="S412"/>
      <c r="T412"/>
      <c r="AB412"/>
      <c r="AC412"/>
    </row>
    <row r="413" spans="1:29">
      <c r="A413" s="10" t="str">
        <f>IF(ISERROR(VLOOKUP(TRIM(B413),ALL!$B$1:$V$9991,3,FALSE)),"(unc)",VLOOKUP(TRIM(B413),ALL!$B$1:$V$9991,3,FALSE))</f>
        <v>QB</v>
      </c>
      <c r="B413" s="427" t="s">
        <v>9744</v>
      </c>
      <c r="C413" s="5" t="s">
        <v>3016</v>
      </c>
      <c r="D413" s="111">
        <f>VLOOKUP(TRIM(B413),BirthdateDraft!$A$1:$M$8977,2,FALSE)</f>
        <v>36654</v>
      </c>
      <c r="E413" s="112" t="str">
        <f>VLOOKUP(TRIM(B413),BirthdateDraft!$A$1:$M$9842,3,FALSE)</f>
        <v>24/1(8)</v>
      </c>
      <c r="F413" s="115"/>
      <c r="G413" s="10" t="str">
        <f>IF(ISERROR(VLOOKUP(TRIM(B413),ALL!$B$1:$V$9998,2,FALSE)),"",IF(ISERROR(VLOOKUP(TRIM(B413),ALL!$B$1:$V$9998,2,FALSE))," ",VLOOKUP(TRIM(B413),ALL!$B$1:$V$9998,2,FALSE)))</f>
        <v>ATN</v>
      </c>
      <c r="H413" s="114"/>
      <c r="I413" s="114"/>
      <c r="J413" s="10"/>
      <c r="K413" s="10"/>
      <c r="L413" s="10"/>
      <c r="M413" s="10"/>
      <c r="N413" s="10"/>
      <c r="O413"/>
      <c r="P413"/>
      <c r="Q413"/>
      <c r="R413"/>
      <c r="S413"/>
      <c r="T413"/>
      <c r="AB413"/>
      <c r="AC413"/>
    </row>
    <row r="414" spans="1:29">
      <c r="A414" s="10" t="str">
        <f>IF(ISERROR(VLOOKUP(TRIM(B414),ALL!$B$1:$V$9991,3,FALSE)),"(unc)",VLOOKUP(TRIM(B414),ALL!$B$1:$V$9991,3,FALSE))</f>
        <v>QB</v>
      </c>
      <c r="B414" s="37" t="s">
        <v>6324</v>
      </c>
      <c r="C414" s="5" t="s">
        <v>3490</v>
      </c>
      <c r="D414" s="111">
        <f>VLOOKUP(TRIM(B414),BirthdateDraft!$A$1:$M$8977,2,FALSE)</f>
        <v>35379</v>
      </c>
      <c r="E414" s="112" t="str">
        <f>VLOOKUP(TRIM(B414),BirthdateDraft!$A$1:$M$9842,3,FALSE)</f>
        <v>19/2</v>
      </c>
      <c r="F414" s="115"/>
      <c r="G414" s="10" t="str">
        <f>IF(ISERROR(VLOOKUP(TRIM(B414),ALL!$B$1:$V$9998,2,FALSE)),"",IF(ISERROR(VLOOKUP(TRIM(B414),ALL!$B$1:$V$9998,2,FALSE))," ",VLOOKUP(TRIM(B414),ALL!$B$1:$V$9998,2,FALSE)))</f>
        <v>NYN</v>
      </c>
      <c r="H414" s="114"/>
      <c r="I414" s="114"/>
      <c r="J414" s="10"/>
      <c r="K414" s="10"/>
      <c r="L414" s="10" t="str">
        <f>IF(ISBLANK(VLOOKUP(TRIM(B414),ALL!$B$1:$W$9995,8,FALSE)),"",IF(ISERROR(VLOOKUP(TRIM(B414),ALL!$B$1:$W$9995,8,FALSE))," ",VLOOKUP(TRIM(B414),ALL!$B$1:$W$9995,8,FALSE)))</f>
        <v/>
      </c>
      <c r="M414" s="10" t="str">
        <f>IF(ISBLANK(VLOOKUP(TRIM(B414),ALL!$B$1:$W$9995,9,FALSE)),"",IF(ISERROR(VLOOKUP(TRIM(B414),ALL!$B$1:$W$9995,9,FALSE))," ",VLOOKUP(TRIM(B414),ALL!$B$1:$W$9995,9,FALSE)))</f>
        <v/>
      </c>
      <c r="N414" s="10" t="str">
        <f>IF(ISBLANK(VLOOKUP(TRIM(B414),ALL!$B$1:$W$9995,10,FALSE)),"",IF(ISERROR(VLOOKUP(TRIM(B414),ALL!$B$1:$W$9995,10,FALSE))," ",VLOOKUP(TRIM(B414),ALL!$B$1:$W$9995,10,FALSE)))</f>
        <v/>
      </c>
      <c r="O414"/>
      <c r="P414"/>
      <c r="Q414"/>
      <c r="R414"/>
      <c r="S414"/>
      <c r="T414"/>
      <c r="AB414"/>
      <c r="AC414"/>
    </row>
    <row r="416" spans="1:29" ht="15">
      <c r="A416" s="10" t="str">
        <f>IF(ISERROR(VLOOKUP(TRIM(B416),ALL!$B$1:$V$9991,3,FALSE)),"(unc)",VLOOKUP(TRIM(B416),ALL!$B$1:$V$9991,3,FALSE))</f>
        <v>HB</v>
      </c>
      <c r="B416" s="117" t="s">
        <v>6314</v>
      </c>
      <c r="C416" s="5" t="s">
        <v>3490</v>
      </c>
      <c r="D416" s="111">
        <f>VLOOKUP(TRIM(B416),BirthdateDraft!$A$1:$M$8977,2,FALSE)</f>
        <v>35550</v>
      </c>
      <c r="E416" s="112" t="str">
        <f>VLOOKUP(TRIM(B416),BirthdateDraft!$A$1:$M$9842,3,FALSE)</f>
        <v>19/4</v>
      </c>
      <c r="F416" s="115" t="s">
        <v>8034</v>
      </c>
      <c r="G416" s="10" t="str">
        <f>IF(ISERROR(VLOOKUP(TRIM(B416),ALL!$B$1:$V$9998,2,FALSE)),"",IF(ISERROR(VLOOKUP(TRIM(B416),ALL!$B$1:$V$9998,2,FALSE))," ",VLOOKUP(TRIM(B416),ALL!$B$1:$V$9998,2,FALSE)))</f>
        <v>TNA</v>
      </c>
      <c r="H416" s="114" t="str">
        <f>IF(ISBLANK(VLOOKUP(TRIM(B416),ALL!$B$1:$W$9995,11,FALSE)),"",IF(ISERROR(VLOOKUP(TRIM(B416),ALL!$B$1:$W$9995,11,FALSE))," ",VLOOKUP(TRIM(B416),ALL!$B$1:$W$9995,11,FALSE)))</f>
        <v>C</v>
      </c>
      <c r="I416" s="114" t="str">
        <f>"Carries ="&amp;VLOOKUP(B416,Rankings!$A$163:$C$283,3,FALSE)</f>
        <v>Carries =260</v>
      </c>
      <c r="J416" s="10" t="str">
        <f>IF(ISBLANK(VLOOKUP(TRIM(B416),ALL!$B$1:$W$9995,6,FALSE)),"",IF(ISERROR(VLOOKUP(TRIM(B416),ALL!$B$1:$W$9995,6,FALSE))," ", VLOOKUP(TRIM(B416),ALL!$B$1:$W$9995,6,FALSE)))</f>
        <v/>
      </c>
      <c r="K416" s="10" t="str">
        <f>IF(ISBLANK(VLOOKUP(TRIM(B416),ALL!$B$1:$W$9995,7,FALSE)),"",IF(ISERROR(VLOOKUP(TRIM(B416),ALL!$B$1:$W$9995,7,FALSE))," ",VLOOKUP(TRIM(B416),ALL!$B$1:$W$9995,7,FALSE)))</f>
        <v/>
      </c>
      <c r="L416" s="10">
        <f>IF(ISBLANK(VLOOKUP(TRIM(B416),ALL!$B$1:$W$9995,8,FALSE)),"",IF(ISERROR(VLOOKUP(TRIM(B416),ALL!$B$1:$W$9995,8,FALSE))," ",VLOOKUP(TRIM(B416),ALL!$B$1:$W$9995,8,FALSE)))</f>
        <v>4</v>
      </c>
      <c r="M416" s="10" t="str">
        <f>IF(ISBLANK(VLOOKUP(TRIM(B416),ALL!$B$1:$W$9995,9,FALSE)),"",IF(ISERROR(VLOOKUP(TRIM(B416),ALL!$B$1:$W$9995,9,FALSE))," ",VLOOKUP(TRIM(B416),ALL!$B$1:$W$9995,9,FALSE)))</f>
        <v/>
      </c>
      <c r="N416" s="10">
        <f>IF(ISBLANK(VLOOKUP(TRIM(B416),ALL!$B$1:$W$9995,10,FALSE)),"",IF(ISERROR(VLOOKUP(TRIM(B416),ALL!$B$1:$W$9995,10,FALSE))," ",VLOOKUP(TRIM(B416),ALL!$B$1:$W$9995,10,FALSE)))</f>
        <v>0</v>
      </c>
      <c r="P416"/>
      <c r="Q416"/>
      <c r="R416"/>
      <c r="S416"/>
      <c r="T416"/>
      <c r="AB416"/>
      <c r="AC416"/>
    </row>
    <row r="417" spans="1:29">
      <c r="A417" s="10" t="str">
        <f>IF(ISERROR(VLOOKUP(TRIM(B417),ALL!$B$1:$V$9991,3,FALSE)),"(unc)",VLOOKUP(TRIM(B417),ALL!$B$1:$V$9991,3,FALSE))</f>
        <v>HB</v>
      </c>
      <c r="B417" s="499" t="s">
        <v>9040</v>
      </c>
      <c r="C417" s="5" t="s">
        <v>3490</v>
      </c>
      <c r="D417" s="111">
        <f>VLOOKUP(TRIM(B417),BirthdateDraft!$A$1:$M$8977,2,FALSE)</f>
        <v>36779</v>
      </c>
      <c r="E417" s="112" t="str">
        <f>VLOOKUP(TRIM(B417),BirthdateDraft!$A$1:$M$9842,3,FALSE)</f>
        <v>24/FA</v>
      </c>
      <c r="F417" s="115" t="s">
        <v>10488</v>
      </c>
      <c r="G417" s="10" t="str">
        <f>IF(ISERROR(VLOOKUP(TRIM(B417),ALL!$B$1:$V$9998,2,FALSE)),"",IF(ISERROR(VLOOKUP(TRIM(B417),ALL!$B$1:$V$9998,2,FALSE))," ",VLOOKUP(TRIM(B417),ALL!$B$1:$V$9998,2,FALSE)))</f>
        <v>LVA</v>
      </c>
      <c r="H417" s="114" t="str">
        <f>IF(ISBLANK(VLOOKUP(TRIM(B417),ALL!$B$1:$W$9995,11,FALSE)),"",IF(ISERROR(VLOOKUP(TRIM(B417),ALL!$B$1:$W$9995,11,FALSE))," ",VLOOKUP(TRIM(B417),ALL!$B$1:$W$9995,11,FALSE)))</f>
        <v>D</v>
      </c>
      <c r="I417" s="114" t="str">
        <f>"Carries ="&amp;VLOOKUP(B417,Rankings!$A$163:$C$283,3,FALSE)</f>
        <v>Carries =39</v>
      </c>
      <c r="J417" s="10" t="str">
        <f>IF(ISBLANK(VLOOKUP(TRIM(B417),ALL!$B$1:$W$9995,6,FALSE)),"",IF(ISERROR(VLOOKUP(TRIM(B417),ALL!$B$1:$W$9995,6,FALSE))," ", VLOOKUP(TRIM(B417),ALL!$B$1:$W$9995,6,FALSE)))</f>
        <v/>
      </c>
      <c r="K417" s="10" t="str">
        <f>IF(ISBLANK(VLOOKUP(TRIM(B417),ALL!$B$1:$W$9995,7,FALSE)),"",IF(ISERROR(VLOOKUP(TRIM(B417),ALL!$B$1:$W$9995,7,FALSE))," ",VLOOKUP(TRIM(B417),ALL!$B$1:$W$9995,7,FALSE)))</f>
        <v/>
      </c>
      <c r="L417" s="10">
        <f>IF(ISBLANK(VLOOKUP(TRIM(B417),ALL!$B$1:$W$9995,8,FALSE)),"",IF(ISERROR(VLOOKUP(TRIM(B417),ALL!$B$1:$W$9995,8,FALSE))," ",VLOOKUP(TRIM(B417),ALL!$B$1:$W$9995,8,FALSE)))</f>
        <v>0</v>
      </c>
      <c r="M417" s="10" t="str">
        <f>IF(ISBLANK(VLOOKUP(TRIM(B417),ALL!$B$1:$W$9995,9,FALSE)),"",IF(ISERROR(VLOOKUP(TRIM(B417),ALL!$B$1:$W$9995,9,FALSE))," ",VLOOKUP(TRIM(B417),ALL!$B$1:$W$9995,9,FALSE)))</f>
        <v/>
      </c>
      <c r="N417" s="10">
        <f>IF(ISBLANK(VLOOKUP(TRIM(B417),ALL!$B$1:$W$9995,10,FALSE)),"",IF(ISERROR(VLOOKUP(TRIM(B417),ALL!$B$1:$W$9995,10,FALSE))," ",VLOOKUP(TRIM(B417),ALL!$B$1:$W$9995,10,FALSE)))</f>
        <v>0</v>
      </c>
    </row>
    <row r="418" spans="1:29">
      <c r="A418" s="10" t="str">
        <f>IF(ISERROR(VLOOKUP(TRIM(B418),ALL!$B$1:$V$9991,3,FALSE)),"(unc)",VLOOKUP(TRIM(B418),ALL!$B$1:$V$9991,3,FALSE))</f>
        <v>HB</v>
      </c>
      <c r="B418" s="37" t="s">
        <v>6310</v>
      </c>
      <c r="C418" s="5" t="s">
        <v>3490</v>
      </c>
      <c r="D418" s="111">
        <f>VLOOKUP(TRIM(B418),BirthdateDraft!$A$1:$M$8977,2,FALSE)</f>
        <v>35588</v>
      </c>
      <c r="E418" s="112" t="str">
        <f>VLOOKUP(TRIM(B418),BirthdateDraft!$A$1:$M$9842,3,FALSE)</f>
        <v>19/3</v>
      </c>
      <c r="F418" s="115"/>
      <c r="G418" s="10" t="str">
        <f>IF(ISERROR(VLOOKUP(TRIM(B418),ALL!$B$1:$V$9998,2,FALSE)),"",IF(ISERROR(VLOOKUP(TRIM(B418),ALL!$B$1:$V$9998,2,FALSE))," ",VLOOKUP(TRIM(B418),ALL!$B$1:$V$9998,2,FALSE)))</f>
        <v>DEN</v>
      </c>
      <c r="H418" s="114" t="str">
        <f>IF(ISBLANK(VLOOKUP(TRIM(B418),ALL!$B$1:$W$9995,11,FALSE)),"",IF(ISERROR(VLOOKUP(TRIM(B418),ALL!$B$1:$W$9995,11,FALSE))," ",VLOOKUP(TRIM(B418),ALL!$B$1:$W$9995,11,FALSE)))</f>
        <v>B</v>
      </c>
      <c r="I418" s="114" t="str">
        <f>"Carries ="&amp;VLOOKUP(B418,Rankings!$A$163:$C$283,3,FALSE)</f>
        <v>Carries =185</v>
      </c>
      <c r="J418" s="10" t="str">
        <f>IF(ISBLANK(VLOOKUP(TRIM(B418),ALL!$B$1:$W$9995,6,FALSE)),"",IF(ISERROR(VLOOKUP(TRIM(B418),ALL!$B$1:$W$9995,6,FALSE))," ", VLOOKUP(TRIM(B418),ALL!$B$1:$W$9995,6,FALSE)))</f>
        <v/>
      </c>
      <c r="K418" s="10" t="str">
        <f>IF(ISBLANK(VLOOKUP(TRIM(B418),ALL!$B$1:$W$9995,7,FALSE)),"",IF(ISERROR(VLOOKUP(TRIM(B418),ALL!$B$1:$W$9995,7,FALSE))," ",VLOOKUP(TRIM(B418),ALL!$B$1:$W$9995,7,FALSE)))</f>
        <v/>
      </c>
      <c r="L418" s="10">
        <f>IF(ISBLANK(VLOOKUP(TRIM(B418),ALL!$B$1:$W$9995,8,FALSE)),"",IF(ISERROR(VLOOKUP(TRIM(B418),ALL!$B$1:$W$9995,8,FALSE))," ",VLOOKUP(TRIM(B418),ALL!$B$1:$W$9995,8,FALSE)))</f>
        <v>0</v>
      </c>
      <c r="M418" s="10" t="str">
        <f>IF(ISBLANK(VLOOKUP(TRIM(B418),ALL!$B$1:$W$9995,9,FALSE)),"",IF(ISERROR(VLOOKUP(TRIM(B418),ALL!$B$1:$W$9995,9,FALSE))," ",VLOOKUP(TRIM(B418),ALL!$B$1:$W$9995,9,FALSE)))</f>
        <v/>
      </c>
      <c r="N418" s="10">
        <f>IF(ISBLANK(VLOOKUP(TRIM(B418),ALL!$B$1:$W$9995,10,FALSE)),"",IF(ISERROR(VLOOKUP(TRIM(B418),ALL!$B$1:$W$9995,10,FALSE))," ",VLOOKUP(TRIM(B418),ALL!$B$1:$W$9995,10,FALSE)))</f>
        <v>0</v>
      </c>
      <c r="O418"/>
      <c r="P418"/>
      <c r="Q418"/>
      <c r="R418"/>
      <c r="S418"/>
      <c r="T418"/>
      <c r="AB418"/>
      <c r="AC418"/>
    </row>
    <row r="419" spans="1:29">
      <c r="A419" s="10"/>
      <c r="B419" s="37"/>
      <c r="C419" s="5"/>
      <c r="D419" s="111"/>
      <c r="E419" s="112"/>
      <c r="F419" s="115"/>
      <c r="G419" s="10"/>
      <c r="H419" s="114" t="str">
        <f>IF(ISBLANK(VLOOKUP(TRIM(B419),ALL!$B$1:$W$9995,11,FALSE)),"",IF(ISERROR(VLOOKUP(TRIM(B419),ALL!$B$1:$W$9995,11,FALSE))," ",VLOOKUP(TRIM(B419),ALL!$B$1:$W$9995,11,FALSE)))</f>
        <v xml:space="preserve"> </v>
      </c>
      <c r="I419" s="114"/>
      <c r="J419" s="10"/>
      <c r="K419" s="10"/>
      <c r="L419" s="10" t="str">
        <f>IF(ISBLANK(VLOOKUP(TRIM(B419),ALL!$B$1:$W$9995,8,FALSE)),"",IF(ISERROR(VLOOKUP(TRIM(B419),ALL!$B$1:$W$9995,8,FALSE))," ",VLOOKUP(TRIM(B419),ALL!$B$1:$W$9995,8,FALSE)))</f>
        <v xml:space="preserve"> </v>
      </c>
      <c r="M419" s="10" t="str">
        <f>IF(ISBLANK(VLOOKUP(TRIM(B419),ALL!$B$1:$W$9995,9,FALSE)),"",IF(ISERROR(VLOOKUP(TRIM(B419),ALL!$B$1:$W$9995,9,FALSE))," ",VLOOKUP(TRIM(B419),ALL!$B$1:$W$9995,9,FALSE)))</f>
        <v xml:space="preserve"> </v>
      </c>
      <c r="N419" s="10" t="str">
        <f>IF(ISBLANK(VLOOKUP(TRIM(B419),ALL!$B$1:$W$9995,10,FALSE)),"",IF(ISERROR(VLOOKUP(TRIM(B419),ALL!$B$1:$W$9995,10,FALSE))," ",VLOOKUP(TRIM(B419),ALL!$B$1:$W$9995,10,FALSE)))</f>
        <v xml:space="preserve"> </v>
      </c>
      <c r="O419"/>
      <c r="P419"/>
      <c r="Q419"/>
      <c r="R419"/>
      <c r="S419"/>
      <c r="T419"/>
      <c r="AB419"/>
      <c r="AC419"/>
    </row>
    <row r="420" spans="1:29">
      <c r="A420" s="10" t="str">
        <f>IF(ISERROR(VLOOKUP(TRIM(B420),ALL!$B$1:$V$9991,3,FALSE)),"(unc)",VLOOKUP(TRIM(B420),ALL!$B$1:$V$9991,3,FALSE))</f>
        <v>WR</v>
      </c>
      <c r="B420" s="37" t="s">
        <v>3780</v>
      </c>
      <c r="C420" s="5" t="s">
        <v>3490</v>
      </c>
      <c r="D420" s="111">
        <f>VLOOKUP(TRIM(B420),BirthdateDraft!$A$1:$M$8977,2,FALSE)</f>
        <v>34202</v>
      </c>
      <c r="E420" s="112" t="str">
        <f>VLOOKUP(TRIM(B420),BirthdateDraft!$A$1:$M$9842,3,FALSE)</f>
        <v>14/1 (7)</v>
      </c>
      <c r="F420" s="115"/>
      <c r="G420" s="10" t="str">
        <f>IF(ISERROR(VLOOKUP(TRIM(B420),ALL!$B$1:$V$9998,2,FALSE)),"",IF(ISERROR(VLOOKUP(TRIM(B420),ALL!$B$1:$V$9998,2,FALSE))," ",VLOOKUP(TRIM(B420),ALL!$B$1:$V$9998,2,FALSE)))</f>
        <v>TBN</v>
      </c>
      <c r="H420" s="114" t="str">
        <f>IF(ISBLANK(VLOOKUP(TRIM(B420),ALL!$B$1:$W$9995,11,FALSE)),"",IF(ISERROR(VLOOKUP(TRIM(B420),ALL!$B$1:$W$9995,11,FALSE))," ",VLOOKUP(TRIM(B420),ALL!$B$1:$W$9995,11,FALSE)))</f>
        <v>E</v>
      </c>
      <c r="I420" s="114" t="str">
        <f>VLOOKUP(TRIM(B420),Rankings!$A$1:$M$9887,9,FALSE)</f>
        <v xml:space="preserve"> 5-6-6</v>
      </c>
      <c r="J420" s="10" t="str">
        <f>IF(ISBLANK(VLOOKUP(TRIM(B420),ALL!$B$1:$W$9995,6,FALSE)),"",IF(ISERROR(VLOOKUP(TRIM(B420),ALL!$B$1:$W$9995,6,FALSE))," ", VLOOKUP(TRIM(B420),ALL!$B$1:$W$9995,6,FALSE)))</f>
        <v/>
      </c>
      <c r="K420" s="10" t="str">
        <f>IF(ISBLANK(VLOOKUP(TRIM(B420),ALL!$B$1:$W$9995,7,FALSE)),"",IF(ISERROR(VLOOKUP(TRIM(B420),ALL!$B$1:$W$9995,7,FALSE))," ",VLOOKUP(TRIM(B420),ALL!$B$1:$W$9995,7,FALSE)))</f>
        <v/>
      </c>
      <c r="L420" s="10" t="str">
        <f>IF(ISBLANK(VLOOKUP(TRIM(B420),ALL!$B$1:$W$9995,8,FALSE)),"",IF(ISERROR(VLOOKUP(TRIM(B420),ALL!$B$1:$W$9995,8,FALSE))," ",VLOOKUP(TRIM(B420),ALL!$B$1:$W$9995,8,FALSE)))</f>
        <v/>
      </c>
      <c r="M420" s="10" t="str">
        <f>IF(ISBLANK(VLOOKUP(TRIM(B420),ALL!$B$1:$W$9995,9,FALSE)),"",IF(ISERROR(VLOOKUP(TRIM(B420),ALL!$B$1:$W$9995,9,FALSE))," ",VLOOKUP(TRIM(B420),ALL!$B$1:$W$9995,9,FALSE)))</f>
        <v/>
      </c>
      <c r="N420" s="10" t="str">
        <f>IF(ISBLANK(VLOOKUP(TRIM(B420),ALL!$B$1:$W$9995,10,FALSE)),"",IF(ISERROR(VLOOKUP(TRIM(B420),ALL!$B$1:$W$9995,10,FALSE))," ",VLOOKUP(TRIM(B420),ALL!$B$1:$W$9995,10,FALSE)))</f>
        <v/>
      </c>
      <c r="O420"/>
      <c r="P420"/>
      <c r="Q420"/>
      <c r="R420"/>
      <c r="S420"/>
      <c r="T420"/>
      <c r="AB420"/>
      <c r="AC420"/>
    </row>
    <row r="421" spans="1:29">
      <c r="A421" s="10" t="str">
        <f>IF(ISERROR(VLOOKUP(TRIM(B421),ALL!$B$1:$V$9991,3,FALSE)),"(unc)",VLOOKUP(TRIM(B421),ALL!$B$1:$V$9991,3,FALSE))</f>
        <v>WR</v>
      </c>
      <c r="B421" s="37" t="s">
        <v>5852</v>
      </c>
      <c r="C421" s="5" t="s">
        <v>3490</v>
      </c>
      <c r="D421" s="111">
        <f>VLOOKUP(TRIM(B421),BirthdateDraft!$A$1:$M$8977,2,FALSE)</f>
        <v>34982</v>
      </c>
      <c r="E421" s="112" t="str">
        <f>VLOOKUP(TRIM(B421),BirthdateDraft!$A$1:$M$9842,3,FALSE)</f>
        <v>18/2</v>
      </c>
      <c r="F421" s="115"/>
      <c r="G421" s="10" t="str">
        <f>IF(ISERROR(VLOOKUP(TRIM(B421),ALL!$B$1:$V$9998,2,FALSE)),"",IF(ISERROR(VLOOKUP(TRIM(B421),ALL!$B$1:$V$9998,2,FALSE))," ",VLOOKUP(TRIM(B421),ALL!$B$1:$V$9998,2,FALSE)))</f>
        <v>DNA</v>
      </c>
      <c r="H421" s="114" t="str">
        <f>IF(ISBLANK(VLOOKUP(TRIM(B421),ALL!$B$1:$W$9995,11,FALSE)),"",IF(ISERROR(VLOOKUP(TRIM(B421),ALL!$B$1:$W$9995,11,FALSE))," ",VLOOKUP(TRIM(B421),ALL!$B$1:$W$9995,11,FALSE)))</f>
        <v>E</v>
      </c>
      <c r="I421" s="114" t="str">
        <f>VLOOKUP(TRIM(B421),Rankings!$A$1:$M$9887,9,FALSE)</f>
        <v xml:space="preserve"> 5-6-6</v>
      </c>
      <c r="J421" s="10" t="str">
        <f>IF(ISBLANK(VLOOKUP(TRIM(B421),ALL!$B$1:$W$9995,6,FALSE)),"",IF(ISERROR(VLOOKUP(TRIM(B421),ALL!$B$1:$W$9995,6,FALSE))," ", VLOOKUP(TRIM(B421),ALL!$B$1:$W$9995,6,FALSE)))</f>
        <v/>
      </c>
      <c r="K421" s="10" t="str">
        <f>IF(ISBLANK(VLOOKUP(TRIM(B421),ALL!$B$1:$W$9995,7,FALSE)),"",IF(ISERROR(VLOOKUP(TRIM(B421),ALL!$B$1:$W$9995,7,FALSE))," ",VLOOKUP(TRIM(B421),ALL!$B$1:$W$9995,7,FALSE)))</f>
        <v/>
      </c>
      <c r="L421" s="10" t="str">
        <f>IF(ISBLANK(VLOOKUP(TRIM(B421),ALL!$B$1:$W$9995,8,FALSE)),"",IF(ISERROR(VLOOKUP(TRIM(B421),ALL!$B$1:$W$9995,8,FALSE))," ",VLOOKUP(TRIM(B421),ALL!$B$1:$W$9995,8,FALSE)))</f>
        <v/>
      </c>
      <c r="M421" s="10" t="str">
        <f>IF(ISBLANK(VLOOKUP(TRIM(B421),ALL!$B$1:$W$9995,9,FALSE)),"",IF(ISERROR(VLOOKUP(TRIM(B421),ALL!$B$1:$W$9995,9,FALSE))," ",VLOOKUP(TRIM(B421),ALL!$B$1:$W$9995,9,FALSE)))</f>
        <v/>
      </c>
      <c r="N421" s="10" t="str">
        <f>IF(ISBLANK(VLOOKUP(TRIM(B421),ALL!$B$1:$W$9995,10,FALSE)),"",IF(ISERROR(VLOOKUP(TRIM(B421),ALL!$B$1:$W$9995,10,FALSE))," ",VLOOKUP(TRIM(B421),ALL!$B$1:$W$9995,10,FALSE)))</f>
        <v/>
      </c>
      <c r="O421"/>
      <c r="P421"/>
      <c r="Q421"/>
      <c r="R421"/>
      <c r="S421"/>
      <c r="T421"/>
      <c r="AB421"/>
      <c r="AC421"/>
    </row>
    <row r="422" spans="1:29">
      <c r="A422" s="10" t="str">
        <f>IF(ISERROR(VLOOKUP(TRIM(B422),ALL!$B$1:$V$9991,3,FALSE)),"(unc)",VLOOKUP(TRIM(B422),ALL!$B$1:$V$9991,3,FALSE))</f>
        <v>WR</v>
      </c>
      <c r="B422" s="37" t="s">
        <v>8988</v>
      </c>
      <c r="C422" s="5" t="s">
        <v>3490</v>
      </c>
      <c r="D422" s="111">
        <f>VLOOKUP(TRIM(B422),BirthdateDraft!$A$1:$M$8977,2,FALSE)</f>
        <v>37758</v>
      </c>
      <c r="E422" s="112" t="str">
        <f>VLOOKUP(TRIM(B422),BirthdateDraft!$A$1:$M$9842,3,FALSE)</f>
        <v>24/2(33)</v>
      </c>
      <c r="F422" s="115"/>
      <c r="G422" s="10" t="str">
        <f>IF(ISERROR(VLOOKUP(TRIM(B422),ALL!$B$1:$V$9998,2,FALSE)),"",IF(ISERROR(VLOOKUP(TRIM(B422),ALL!$B$1:$V$9998,2,FALSE))," ",VLOOKUP(TRIM(B422),ALL!$B$1:$V$9998,2,FALSE)))</f>
        <v>BFA</v>
      </c>
      <c r="H422" s="114" t="str">
        <f>IF(ISBLANK(VLOOKUP(TRIM(B422),ALL!$B$1:$W$9995,11,FALSE)),"",IF(ISERROR(VLOOKUP(TRIM(B422),ALL!$B$1:$W$9995,11,FALSE))," ",VLOOKUP(TRIM(B422),ALL!$B$1:$W$9995,11,FALSE)))</f>
        <v>B</v>
      </c>
      <c r="I422" s="114" t="str">
        <f>VLOOKUP(TRIM(B422),Rankings!$A$1:$M$9887,9,FALSE)</f>
        <v xml:space="preserve"> 4-4-4</v>
      </c>
      <c r="J422" s="10"/>
      <c r="K422" s="10"/>
      <c r="L422" s="10"/>
      <c r="M422" s="10"/>
      <c r="N422" s="10"/>
      <c r="O422"/>
      <c r="P422"/>
      <c r="Q422"/>
      <c r="R422"/>
      <c r="S422"/>
      <c r="T422"/>
      <c r="AB422"/>
      <c r="AC422"/>
    </row>
    <row r="423" spans="1:29">
      <c r="A423" s="10" t="str">
        <f>IF(ISERROR(VLOOKUP(TRIM(B423),ALL!$B$1:$V$9991,3,FALSE)),"(unc)",VLOOKUP(TRIM(B423),ALL!$B$1:$V$9991,3,FALSE))</f>
        <v>WR</v>
      </c>
      <c r="B423" s="37" t="s">
        <v>6684</v>
      </c>
      <c r="C423" s="5" t="s">
        <v>3490</v>
      </c>
      <c r="D423" s="111">
        <f>VLOOKUP(TRIM(B423),BirthdateDraft!$A$1:$M$8977,2,FALSE)</f>
        <v>35070</v>
      </c>
      <c r="E423" s="112" t="str">
        <f>VLOOKUP(TRIM(B423),BirthdateDraft!$A$1:$M$9842,3,FALSE)</f>
        <v>17/7</v>
      </c>
      <c r="F423" s="115"/>
      <c r="G423" s="10" t="str">
        <f>IF(ISERROR(VLOOKUP(TRIM(B423),ALL!$B$1:$V$9998,2,FALSE)),"",IF(ISERROR(VLOOKUP(TRIM(B423),ALL!$B$1:$V$9998,2,FALSE))," ",VLOOKUP(TRIM(B423),ALL!$B$1:$V$9998,2,FALSE)))</f>
        <v>WAN</v>
      </c>
      <c r="H423" s="114" t="str">
        <f>IF(ISBLANK(VLOOKUP(TRIM(B423),ALL!$B$1:$W$9995,11,FALSE)),"",IF(ISERROR(VLOOKUP(TRIM(B423),ALL!$B$1:$W$9995,11,FALSE))," ",VLOOKUP(TRIM(B423),ALL!$B$1:$W$9995,11,FALSE)))</f>
        <v>E</v>
      </c>
      <c r="I423" s="114" t="str">
        <f>VLOOKUP(TRIM(B423),Rankings!$A$1:$M$9887,9,FALSE)</f>
        <v xml:space="preserve"> 4-4-4</v>
      </c>
      <c r="J423" s="10"/>
      <c r="K423" s="10"/>
      <c r="L423" s="10"/>
      <c r="M423" s="10"/>
      <c r="N423" s="10"/>
      <c r="O423"/>
      <c r="P423"/>
      <c r="Q423"/>
      <c r="R423"/>
      <c r="S423"/>
      <c r="T423"/>
      <c r="AB423"/>
      <c r="AC423"/>
    </row>
    <row r="424" spans="1:29">
      <c r="A424" s="10" t="str">
        <f>IF(ISERROR(VLOOKUP(TRIM(B424),ALL!$B$1:$V$9991,3,FALSE)),"(unc)",VLOOKUP(TRIM(B424),ALL!$B$1:$V$9991,3,FALSE))</f>
        <v>WR</v>
      </c>
      <c r="B424" s="499" t="s">
        <v>7139</v>
      </c>
      <c r="C424" s="5" t="s">
        <v>3490</v>
      </c>
      <c r="D424" s="111">
        <f>VLOOKUP(TRIM(B424),BirthdateDraft!$A$1:$M$8977,2,FALSE)</f>
        <v>34700</v>
      </c>
      <c r="E424" s="112" t="str">
        <f>VLOOKUP(TRIM(B424),BirthdateDraft!$A$1:$M$9842,3,FALSE)</f>
        <v>17/FA</v>
      </c>
      <c r="F424" s="115" t="s">
        <v>10488</v>
      </c>
      <c r="G424" s="10" t="str">
        <f>IF(ISERROR(VLOOKUP(TRIM(B424),ALL!$B$1:$V$9998,2,FALSE)),"",IF(ISERROR(VLOOKUP(TRIM(B424),ALL!$B$1:$V$9998,2,FALSE))," ",VLOOKUP(TRIM(B424),ALL!$B$1:$V$9998,2,FALSE)))</f>
        <v>ATN</v>
      </c>
      <c r="H424" s="114" t="str">
        <f>IF(ISBLANK(VLOOKUP(TRIM(B424),ALL!$B$1:$W$9995,11,FALSE)),"",IF(ISERROR(VLOOKUP(TRIM(B424),ALL!$B$1:$W$9995,11,FALSE))," ",VLOOKUP(TRIM(B424),ALL!$B$1:$W$9995,11,FALSE)))</f>
        <v>C</v>
      </c>
      <c r="I424" s="114" t="str">
        <f>VLOOKUP(TRIM(B424),Rankings!$A$1:$M$9887,9,FALSE)</f>
        <v xml:space="preserve"> 4-3-3</v>
      </c>
      <c r="J424" s="10"/>
      <c r="K424" s="10"/>
      <c r="L424" s="10"/>
      <c r="M424" s="10"/>
      <c r="N424" s="10"/>
      <c r="O424"/>
      <c r="P424"/>
      <c r="Q424"/>
      <c r="R424"/>
      <c r="S424"/>
      <c r="T424"/>
      <c r="AB424"/>
      <c r="AC424"/>
    </row>
    <row r="425" spans="1:29">
      <c r="A425" s="10" t="str">
        <f>IF(ISERROR(VLOOKUP(TRIM(B425),ALL!$B$1:$V$9991,3,FALSE)),"(unc)",VLOOKUP(TRIM(B425),ALL!$B$1:$V$9991,3,FALSE))</f>
        <v>WR</v>
      </c>
      <c r="B425" s="124" t="s">
        <v>8367</v>
      </c>
      <c r="C425" s="5" t="s">
        <v>3490</v>
      </c>
      <c r="D425" s="111">
        <f>VLOOKUP(TRIM(B425),BirthdateDraft!$A$1:$M$8977,2,FALSE)</f>
        <v>36725</v>
      </c>
      <c r="E425" s="112" t="str">
        <f>VLOOKUP(TRIM(B425),BirthdateDraft!$A$1:$M$9842,3,FALSE)</f>
        <v>23/2</v>
      </c>
      <c r="F425" s="115" t="s">
        <v>8777</v>
      </c>
      <c r="G425" s="10" t="str">
        <f>IF(ISERROR(VLOOKUP(TRIM(B425),ALL!$B$1:$V$9998,2,FALSE)),"",IF(ISERROR(VLOOKUP(TRIM(B425),ALL!$B$1:$V$9998,2,FALSE))," ",VLOOKUP(TRIM(B425),ALL!$B$1:$V$9998,2,FALSE)))</f>
        <v>HOA</v>
      </c>
      <c r="H425" s="114" t="str">
        <f>IF(ISBLANK(VLOOKUP(TRIM(B425),ALL!$B$1:$W$9995,11,FALSE)),"",IF(ISERROR(VLOOKUP(TRIM(B425),ALL!$B$1:$W$9995,11,FALSE))," ",VLOOKUP(TRIM(B425),ALL!$B$1:$W$9995,11,FALSE)))</f>
        <v>E</v>
      </c>
      <c r="I425" s="114" t="str">
        <f>VLOOKUP(TRIM(B425),Rankings!$A$1:$M$9887,9,FALSE)</f>
        <v xml:space="preserve"> 4-3-3</v>
      </c>
      <c r="J425" s="10"/>
      <c r="K425" s="10"/>
      <c r="L425" s="10"/>
      <c r="M425" s="10"/>
      <c r="N425" s="10"/>
      <c r="O425"/>
      <c r="P425"/>
      <c r="Q425"/>
      <c r="R425"/>
      <c r="S425"/>
      <c r="T425"/>
      <c r="AB425"/>
      <c r="AC425"/>
    </row>
    <row r="426" spans="1:29">
      <c r="A426" s="10" t="str">
        <f>IF(ISERROR(VLOOKUP(TRIM(B426),ALL!$B$1:$V$9991,3,FALSE)),"(unc)",VLOOKUP(TRIM(B426),ALL!$B$1:$V$9991,3,FALSE))</f>
        <v>BB TE</v>
      </c>
      <c r="B426" s="37" t="s">
        <v>6356</v>
      </c>
      <c r="C426" s="5" t="s">
        <v>3490</v>
      </c>
      <c r="D426" s="111">
        <f>VLOOKUP(TRIM(B426),BirthdateDraft!$A$1:$M$8977,2,FALSE)</f>
        <v>35614</v>
      </c>
      <c r="E426" s="112" t="str">
        <f>VLOOKUP(TRIM(B426),BirthdateDraft!$A$1:$M$9842,3,FALSE)</f>
        <v>19/1 (8)</v>
      </c>
      <c r="F426" s="115" t="s">
        <v>6856</v>
      </c>
      <c r="G426" s="10" t="str">
        <f>IF(ISERROR(VLOOKUP(TRIM(B426),ALL!$B$1:$V$9998,2,FALSE)),"",IF(ISERROR(VLOOKUP(TRIM(B426),ALL!$B$1:$V$9998,2,FALSE))," ",VLOOKUP(TRIM(B426),ALL!$B$1:$V$9998,2,FALSE)))</f>
        <v>MIN</v>
      </c>
      <c r="H426" s="114" t="str">
        <f>IF(ISBLANK(VLOOKUP(TRIM(B426),ALL!$B$1:$W$9995,11,FALSE)),"",IF(ISERROR(VLOOKUP(TRIM(B426),ALL!$B$1:$W$9995,11,FALSE))," ",VLOOKUP(TRIM(B426),ALL!$B$1:$W$9995,11,FALSE)))</f>
        <v>D</v>
      </c>
      <c r="I426" s="114" t="str">
        <f>IF(ISBLANK(VLOOKUP(TRIM(B426),ALL!$B$1:$W$9995,5,FALSE)),"",IF(ISERROR(VLOOKUP(TRIM(B426),ALL!$B$1:$W$9995,5,FALSE))," ",VLOOKUP(TRIM(B426),ALL!$B$1:$W$9995,5,FALSE)))</f>
        <v/>
      </c>
      <c r="J426" s="10" t="str">
        <f>IF(ISBLANK(VLOOKUP(TRIM(B426),ALL!$B$1:$W$9995,6,FALSE)),"",IF(ISERROR(VLOOKUP(TRIM(B426),ALL!$B$1:$W$9995,6,FALSE))," ", VLOOKUP(TRIM(B426),ALL!$B$1:$W$9995,6,FALSE)))</f>
        <v/>
      </c>
      <c r="K426" s="10" t="str">
        <f>IF(ISBLANK(VLOOKUP(TRIM(B426),ALL!$B$1:$W$9995,7,FALSE)),"",IF(ISERROR(VLOOKUP(TRIM(B426),ALL!$B$1:$W$9995,7,FALSE))," ",VLOOKUP(TRIM(B426),ALL!$B$1:$W$9995,7,FALSE)))</f>
        <v/>
      </c>
      <c r="L426" s="10">
        <f>IF(ISBLANK(VLOOKUP(TRIM(B426),ALL!$B$1:$W$9995,8,FALSE)),"",IF(ISERROR(VLOOKUP(TRIM(B426),ALL!$B$1:$W$9995,8,FALSE))," ",VLOOKUP(TRIM(B426),ALL!$B$1:$W$9995,8,FALSE)))</f>
        <v>0</v>
      </c>
      <c r="M426" s="10" t="str">
        <f>IF(ISBLANK(VLOOKUP(TRIM(B426),ALL!$B$1:$W$9995,9,FALSE)),"",IF(ISERROR(VLOOKUP(TRIM(B426),ALL!$B$1:$W$9995,9,FALSE))," ",VLOOKUP(TRIM(B426),ALL!$B$1:$W$9995,9,FALSE)))</f>
        <v/>
      </c>
      <c r="N426" s="10">
        <f>IF(ISBLANK(VLOOKUP(TRIM(B426),ALL!$B$1:$W$9995,10,FALSE)),"",IF(ISERROR(VLOOKUP(TRIM(B426),ALL!$B$1:$W$9995,10,FALSE))," ",VLOOKUP(TRIM(B426),ALL!$B$1:$W$9995,10,FALSE)))</f>
        <v>4</v>
      </c>
      <c r="P426"/>
      <c r="Q426"/>
      <c r="R426"/>
      <c r="S426"/>
      <c r="T426"/>
      <c r="AB426"/>
      <c r="AC426"/>
    </row>
    <row r="427" spans="1:29">
      <c r="A427" s="10" t="str">
        <f>IF(ISERROR(VLOOKUP(TRIM(B427),ALL!$B$1:$V$9991,3,FALSE)),"(unc)",VLOOKUP(TRIM(B427),ALL!$B$1:$V$9991,3,FALSE))</f>
        <v>TE</v>
      </c>
      <c r="B427" s="37" t="s">
        <v>6338</v>
      </c>
      <c r="C427" s="5" t="s">
        <v>3490</v>
      </c>
      <c r="D427" s="111">
        <f>VLOOKUP(TRIM(B427),BirthdateDraft!$A$1:$M$8977,2,FALSE)</f>
        <v>35383</v>
      </c>
      <c r="E427" s="112" t="str">
        <f>VLOOKUP(TRIM(B427),BirthdateDraft!$A$1:$M$9842,3,FALSE)</f>
        <v>19/3</v>
      </c>
      <c r="F427" s="115"/>
      <c r="G427" s="10" t="str">
        <f>IF(ISERROR(VLOOKUP(TRIM(B427),ALL!$B$1:$V$9998,2,FALSE)),"",IF(ISERROR(VLOOKUP(TRIM(B427),ALL!$B$1:$V$9998,2,FALSE))," ",VLOOKUP(TRIM(B427),ALL!$B$1:$V$9998,2,FALSE)))</f>
        <v>BFA</v>
      </c>
      <c r="H427" s="114" t="str">
        <f>IF(ISBLANK(VLOOKUP(TRIM(B427),ALL!$B$1:$W$9995,11,FALSE)),"",IF(ISERROR(VLOOKUP(TRIM(B427),ALL!$B$1:$W$9995,11,FALSE))," ",VLOOKUP(TRIM(B427),ALL!$B$1:$W$9995,11,FALSE)))</f>
        <v>D</v>
      </c>
      <c r="I427" s="114" t="str">
        <f>IF(ISBLANK(VLOOKUP(TRIM(B427),ALL!$B$1:$W$9995,5,FALSE)),"",IF(ISERROR(VLOOKUP(TRIM(B427),ALL!$B$1:$W$9995,5,FALSE))," ",VLOOKUP(TRIM(B427),ALL!$B$1:$W$9995,5,FALSE)))</f>
        <v/>
      </c>
      <c r="J427" s="10" t="str">
        <f>IF(ISBLANK(VLOOKUP(TRIM(B427),ALL!$B$1:$W$9995,6,FALSE)),"",IF(ISERROR(VLOOKUP(TRIM(B427),ALL!$B$1:$W$9995,6,FALSE))," ", VLOOKUP(TRIM(B427),ALL!$B$1:$W$9995,6,FALSE)))</f>
        <v/>
      </c>
      <c r="K427" s="10" t="str">
        <f>IF(ISBLANK(VLOOKUP(TRIM(B427),ALL!$B$1:$W$9995,7,FALSE)),"",IF(ISERROR(VLOOKUP(TRIM(B427),ALL!$B$1:$W$9995,7,FALSE))," ",VLOOKUP(TRIM(B427),ALL!$B$1:$W$9995,7,FALSE)))</f>
        <v/>
      </c>
      <c r="L427" s="10">
        <f>IF(ISBLANK(VLOOKUP(TRIM(B427),ALL!$B$1:$W$9995,8,FALSE)),"",IF(ISERROR(VLOOKUP(TRIM(B427),ALL!$B$1:$W$9995,8,FALSE))," ",VLOOKUP(TRIM(B427),ALL!$B$1:$W$9995,8,FALSE)))</f>
        <v>4</v>
      </c>
      <c r="M427" s="10" t="str">
        <f>IF(ISBLANK(VLOOKUP(TRIM(B427),ALL!$B$1:$W$9995,9,FALSE)),"",IF(ISERROR(VLOOKUP(TRIM(B427),ALL!$B$1:$W$9995,9,FALSE))," ",VLOOKUP(TRIM(B427),ALL!$B$1:$W$9995,9,FALSE)))</f>
        <v/>
      </c>
      <c r="N427" s="10">
        <f>IF(ISBLANK(VLOOKUP(TRIM(B427),ALL!$B$1:$W$9995,10,FALSE)),"",IF(ISERROR(VLOOKUP(TRIM(B427),ALL!$B$1:$W$9995,10,FALSE))," ",VLOOKUP(TRIM(B427),ALL!$B$1:$W$9995,10,FALSE)))</f>
        <v>0</v>
      </c>
      <c r="O427"/>
      <c r="P427"/>
      <c r="Q427"/>
      <c r="R427"/>
      <c r="S427"/>
      <c r="T427"/>
      <c r="AB427"/>
      <c r="AC427"/>
    </row>
    <row r="428" spans="1:29">
      <c r="A428" s="10" t="str">
        <f>IF(ISERROR(VLOOKUP(TRIM(B428),ALL!$B$1:$V$9991,3,FALSE)),"(unc)",VLOOKUP(TRIM(B428),ALL!$B$1:$V$9991,3,FALSE))</f>
        <v>BB TE</v>
      </c>
      <c r="B428" s="37" t="s">
        <v>7124</v>
      </c>
      <c r="C428" s="5" t="s">
        <v>3490</v>
      </c>
      <c r="D428" s="111">
        <f>VLOOKUP(TRIM(B428),BirthdateDraft!$A$1:$M$8977,2,FALSE)</f>
        <v>36678</v>
      </c>
      <c r="E428" s="112" t="str">
        <f>VLOOKUP(TRIM(B428),BirthdateDraft!$A$1:$M$9842,3,FALSE)</f>
        <v>21/3</v>
      </c>
      <c r="F428" s="115"/>
      <c r="G428" s="10" t="str">
        <f>IF(ISERROR(VLOOKUP(TRIM(B428),ALL!$B$1:$V$9998,2,FALSE)),"",IF(ISERROR(VLOOKUP(TRIM(B428),ALL!$B$1:$V$9998,2,FALSE))," ",VLOOKUP(TRIM(B428),ALL!$B$1:$V$9998,2,FALSE)))</f>
        <v>CAN</v>
      </c>
      <c r="H428" s="114" t="str">
        <f>IF(ISBLANK(VLOOKUP(TRIM(B428),ALL!$B$1:$W$9995,11,FALSE)),"",IF(ISERROR(VLOOKUP(TRIM(B428),ALL!$B$1:$W$9995,11,FALSE))," ",VLOOKUP(TRIM(B428),ALL!$B$1:$W$9995,11,FALSE)))</f>
        <v>C</v>
      </c>
      <c r="I428" s="114" t="str">
        <f>IF(ISBLANK(VLOOKUP(TRIM(B428),ALL!$B$1:$W$9995,5,FALSE)),"",IF(ISERROR(VLOOKUP(TRIM(B428),ALL!$B$1:$W$9995,5,FALSE))," ",VLOOKUP(TRIM(B428),ALL!$B$1:$W$9995,5,FALSE)))</f>
        <v/>
      </c>
      <c r="J428" s="10" t="str">
        <f>IF(ISBLANK(VLOOKUP(TRIM(B428),ALL!$B$1:$W$9995,6,FALSE)),"",IF(ISERROR(VLOOKUP(TRIM(B428),ALL!$B$1:$W$9995,6,FALSE))," ", VLOOKUP(TRIM(B428),ALL!$B$1:$W$9995,6,FALSE)))</f>
        <v/>
      </c>
      <c r="K428" s="10" t="str">
        <f>IF(ISBLANK(VLOOKUP(TRIM(B428),ALL!$B$1:$W$9995,7,FALSE)),"",IF(ISERROR(VLOOKUP(TRIM(B428),ALL!$B$1:$W$9995,7,FALSE))," ",VLOOKUP(TRIM(B428),ALL!$B$1:$W$9995,7,FALSE)))</f>
        <v/>
      </c>
      <c r="L428" s="10">
        <f>IF(ISBLANK(VLOOKUP(TRIM(B428),ALL!$B$1:$W$9995,8,FALSE)),"",IF(ISERROR(VLOOKUP(TRIM(B428),ALL!$B$1:$W$9995,8,FALSE))," ",VLOOKUP(TRIM(B428),ALL!$B$1:$W$9995,8,FALSE)))</f>
        <v>0</v>
      </c>
      <c r="M428" s="10" t="str">
        <f>IF(ISBLANK(VLOOKUP(TRIM(B428),ALL!$B$1:$W$9995,9,FALSE)),"",IF(ISERROR(VLOOKUP(TRIM(B428),ALL!$B$1:$W$9995,9,FALSE))," ",VLOOKUP(TRIM(B428),ALL!$B$1:$W$9995,9,FALSE)))</f>
        <v/>
      </c>
      <c r="N428" s="10">
        <f>IF(ISBLANK(VLOOKUP(TRIM(B428),ALL!$B$1:$W$9995,10,FALSE)),"",IF(ISERROR(VLOOKUP(TRIM(B428),ALL!$B$1:$W$9995,10,FALSE))," ",VLOOKUP(TRIM(B428),ALL!$B$1:$W$9995,10,FALSE)))</f>
        <v>0</v>
      </c>
      <c r="O428"/>
      <c r="P428"/>
      <c r="Q428"/>
      <c r="R428"/>
      <c r="S428"/>
      <c r="T428"/>
      <c r="AB428"/>
      <c r="AC428"/>
    </row>
    <row r="429" spans="1:29">
      <c r="A429" s="10"/>
      <c r="B429" s="37"/>
      <c r="C429" s="5"/>
      <c r="D429" s="111"/>
      <c r="E429" s="112"/>
      <c r="F429" s="115"/>
      <c r="G429" s="10"/>
      <c r="H429" s="114"/>
      <c r="I429" s="114"/>
      <c r="J429" s="10"/>
      <c r="K429" s="10"/>
      <c r="L429" s="10"/>
      <c r="M429" s="10"/>
      <c r="N429" s="10"/>
      <c r="O429"/>
      <c r="P429"/>
      <c r="Q429"/>
      <c r="R429"/>
      <c r="S429"/>
      <c r="T429"/>
      <c r="AB429"/>
      <c r="AC429"/>
    </row>
    <row r="430" spans="1:29">
      <c r="A430" s="10" t="str">
        <f>IF(ISERROR(VLOOKUP(TRIM(B430),ALL!$B$1:$V$9991,3,FALSE)),"(unc)",VLOOKUP(TRIM(B430),ALL!$B$1:$V$9991,3,FALSE))</f>
        <v>LOT @</v>
      </c>
      <c r="B430" s="37" t="s">
        <v>4848</v>
      </c>
      <c r="C430" s="5" t="s">
        <v>3490</v>
      </c>
      <c r="D430" s="111">
        <f>VLOOKUP(TRIM(B430),BirthdateDraft!$A$1:$M$8977,2,FALSE)</f>
        <v>34204</v>
      </c>
      <c r="E430" s="112" t="str">
        <f>VLOOKUP(TRIM(B430),BirthdateDraft!$A$1:$M$9842,3,FALSE)</f>
        <v>16/1 (16)</v>
      </c>
      <c r="F430" s="115"/>
      <c r="G430" s="10" t="str">
        <f>IF(ISERROR(VLOOKUP(TRIM(B430),ALL!$B$1:$V$9998,2,FALSE)),"",IF(ISERROR(VLOOKUP(TRIM(B430),ALL!$B$1:$V$9998,2,FALSE))," ",VLOOKUP(TRIM(B430),ALL!$B$1:$V$9998,2,FALSE)))</f>
        <v>DEN</v>
      </c>
      <c r="H430" s="114" t="str">
        <f>IF(ISBLANK(VLOOKUP(TRIM(B430),ALL!$B$1:$W$9995,4,FALSE)),"",IF(ISERROR(VLOOKUP(TRIM(B430),ALL!$B$1:$W$9995,4,FALSE))," ",VLOOKUP(TRIM(B430),ALL!$B$1:$W$9995,4,FALSE)))</f>
        <v/>
      </c>
      <c r="I430" s="114" t="str">
        <f>IF(ISBLANK(VLOOKUP(TRIM(B430),ALL!$B$1:$W$9995,5,FALSE)),"",IF(ISERROR(VLOOKUP(TRIM(B430),ALL!$B$1:$W$9995,5,FALSE))," ",VLOOKUP(TRIM(B430),ALL!$B$1:$W$9995,5,FALSE)))</f>
        <v/>
      </c>
      <c r="J430" s="10" t="str">
        <f>IF(ISBLANK(VLOOKUP(TRIM(B430),ALL!$B$1:$W$9995,6,FALSE)),"",IF(ISERROR(VLOOKUP(TRIM(B430),ALL!$B$1:$W$9995,6,FALSE))," ", VLOOKUP(TRIM(B430),ALL!$B$1:$W$9995,6,FALSE)))</f>
        <v/>
      </c>
      <c r="K430" s="10" t="str">
        <f>IF(ISBLANK(VLOOKUP(TRIM(B430),ALL!$B$1:$W$9995,7,FALSE)),"",IF(ISERROR(VLOOKUP(TRIM(B430),ALL!$B$1:$W$9995,7,FALSE))," ",VLOOKUP(TRIM(B430),ALL!$B$1:$W$9995,7,FALSE)))</f>
        <v/>
      </c>
      <c r="L430" s="10">
        <f>IF(ISBLANK(VLOOKUP(TRIM(B430),ALL!$B$1:$W$9995,8,FALSE)),"",IF(ISERROR(VLOOKUP(TRIM(B430),ALL!$B$1:$W$9995,8,FALSE))," ",VLOOKUP(TRIM(B430),ALL!$B$1:$W$9995,8,FALSE)))</f>
        <v>5</v>
      </c>
      <c r="M430" s="10" t="str">
        <f>IF(ISBLANK(VLOOKUP(TRIM(B430),ALL!$B$1:$W$9995,9,FALSE)),"",IF(ISERROR(VLOOKUP(TRIM(B430),ALL!$B$1:$W$9995,9,FALSE))," ",VLOOKUP(TRIM(B430),ALL!$B$1:$W$9995,9,FALSE)))</f>
        <v/>
      </c>
      <c r="N430" s="10">
        <f>IF(ISBLANK(VLOOKUP(TRIM(B430),ALL!$B$1:$W$9995,10,FALSE)),"",IF(ISERROR(VLOOKUP(TRIM(B430),ALL!$B$1:$W$9995,10,FALSE))," ",VLOOKUP(TRIM(B430),ALL!$B$1:$W$9995,10,FALSE)))</f>
        <v>7</v>
      </c>
      <c r="O430"/>
      <c r="P430"/>
      <c r="Q430"/>
      <c r="R430"/>
      <c r="S430"/>
      <c r="T430"/>
      <c r="AB430"/>
      <c r="AC430"/>
    </row>
    <row r="431" spans="1:29">
      <c r="A431" s="10" t="str">
        <f>IF(ISERROR(VLOOKUP(TRIM(B431),ALL!$B$1:$V$9991,3,FALSE)),"(unc)",VLOOKUP(TRIM(B431),ALL!$B$1:$V$9991,3,FALSE))</f>
        <v>OC @</v>
      </c>
      <c r="B431" s="37" t="s">
        <v>5596</v>
      </c>
      <c r="C431" s="5" t="s">
        <v>3490</v>
      </c>
      <c r="D431" s="111">
        <f>VLOOKUP(TRIM(B431),BirthdateDraft!$A$1:$M$8977,2,FALSE)</f>
        <v>35202</v>
      </c>
      <c r="E431" s="112" t="str">
        <f>VLOOKUP(TRIM(B431),BirthdateDraft!$A$1:$M$9842,3,FALSE)</f>
        <v>18/1 (20)</v>
      </c>
      <c r="F431" s="115"/>
      <c r="G431" s="10" t="str">
        <f>IF(ISERROR(VLOOKUP(TRIM(B431),ALL!$B$1:$V$9998,2,FALSE)),"",IF(ISERROR(VLOOKUP(TRIM(B431),ALL!$B$1:$V$9998,2,FALSE))," ",VLOOKUP(TRIM(B431),ALL!$B$1:$V$9998,2,FALSE)))</f>
        <v>DEN</v>
      </c>
      <c r="H431" s="114" t="str">
        <f>IF(ISBLANK(VLOOKUP(TRIM(B431),ALL!$B$1:$W$9995,4,FALSE)),"",IF(ISERROR(VLOOKUP(TRIM(B431),ALL!$B$1:$W$9995,4,FALSE))," ",VLOOKUP(TRIM(B431),ALL!$B$1:$W$9995,4,FALSE)))</f>
        <v/>
      </c>
      <c r="I431" s="114" t="str">
        <f>IF(ISBLANK(VLOOKUP(TRIM(B431),ALL!$B$1:$W$9995,5,FALSE)),"",IF(ISERROR(VLOOKUP(TRIM(B431),ALL!$B$1:$W$9995,5,FALSE))," ",VLOOKUP(TRIM(B431),ALL!$B$1:$W$9995,5,FALSE)))</f>
        <v/>
      </c>
      <c r="J431" s="10" t="str">
        <f>IF(ISBLANK(VLOOKUP(TRIM(B431),ALL!$B$1:$W$9995,6,FALSE)),"",IF(ISERROR(VLOOKUP(TRIM(B431),ALL!$B$1:$W$9995,6,FALSE))," ", VLOOKUP(TRIM(B431),ALL!$B$1:$W$9995,6,FALSE)))</f>
        <v/>
      </c>
      <c r="K431" s="10" t="str">
        <f>IF(ISBLANK(VLOOKUP(TRIM(B431),ALL!$B$1:$W$9995,7,FALSE)),"",IF(ISERROR(VLOOKUP(TRIM(B431),ALL!$B$1:$W$9995,7,FALSE))," ",VLOOKUP(TRIM(B431),ALL!$B$1:$W$9995,7,FALSE)))</f>
        <v/>
      </c>
      <c r="L431" s="10">
        <f>IF(ISBLANK(VLOOKUP(TRIM(B431),ALL!$B$1:$W$9995,8,FALSE)),"",IF(ISERROR(VLOOKUP(TRIM(B431),ALL!$B$1:$W$9995,8,FALSE))," ",VLOOKUP(TRIM(B431),ALL!$B$1:$W$9995,8,FALSE)))</f>
        <v>6</v>
      </c>
      <c r="M431" s="10" t="str">
        <f>IF(ISBLANK(VLOOKUP(TRIM(B431),ALL!$B$1:$W$9995,9,FALSE)),"",IF(ISERROR(VLOOKUP(TRIM(B431),ALL!$B$1:$W$9995,9,FALSE))," ",VLOOKUP(TRIM(B431),ALL!$B$1:$W$9995,9,FALSE)))</f>
        <v/>
      </c>
      <c r="N431" s="10">
        <f>IF(ISBLANK(VLOOKUP(TRIM(B431),ALL!$B$1:$W$9995,10,FALSE)),"",IF(ISERROR(VLOOKUP(TRIM(B431),ALL!$B$1:$W$9995,10,FALSE))," ",VLOOKUP(TRIM(B431),ALL!$B$1:$W$9995,10,FALSE)))</f>
        <v>5</v>
      </c>
      <c r="O431"/>
      <c r="P431"/>
      <c r="Q431"/>
      <c r="R431"/>
      <c r="S431"/>
      <c r="T431"/>
      <c r="AB431"/>
      <c r="AC431"/>
    </row>
    <row r="432" spans="1:29">
      <c r="A432" s="10" t="str">
        <f>IF(ISERROR(VLOOKUP(TRIM(B432),ALL!$B$1:$V$9991,3,FALSE)),"(unc)",VLOOKUP(TRIM(B432),ALL!$B$1:$V$9991,3,FALSE))</f>
        <v>LG @</v>
      </c>
      <c r="B432" s="37" t="s">
        <v>6715</v>
      </c>
      <c r="C432" s="5" t="s">
        <v>3490</v>
      </c>
      <c r="D432" s="111">
        <f>VLOOKUP(TRIM(B432),BirthdateDraft!$A$1:$M$8977,2,FALSE)</f>
        <v>35510</v>
      </c>
      <c r="E432" s="112" t="str">
        <f>VLOOKUP(TRIM(B432),BirthdateDraft!$A$1:$M$9842,3,FALSE)</f>
        <v>20/3</v>
      </c>
      <c r="F432" s="115" t="s">
        <v>6914</v>
      </c>
      <c r="G432" s="10" t="str">
        <f>IF(ISERROR(VLOOKUP(TRIM(B432),ALL!$B$1:$V$9998,2,FALSE)),"",IF(ISERROR(VLOOKUP(TRIM(B432),ALL!$B$1:$V$9998,2,FALSE))," ",VLOOKUP(TRIM(B432),ALL!$B$1:$V$9998,2,FALSE)))</f>
        <v>CAN</v>
      </c>
      <c r="H432" s="114" t="str">
        <f>IF(ISBLANK(VLOOKUP(TRIM(B432),ALL!$B$1:$W$9995,4,FALSE)),"",IF(ISERROR(VLOOKUP(TRIM(B432),ALL!$B$1:$W$9995,4,FALSE))," ",VLOOKUP(TRIM(B432),ALL!$B$1:$W$9995,4,FALSE)))</f>
        <v/>
      </c>
      <c r="I432" s="114" t="str">
        <f>IF(ISBLANK(VLOOKUP(TRIM(B432),ALL!$B$1:$W$9995,5,FALSE)),"",IF(ISERROR(VLOOKUP(TRIM(B432),ALL!$B$1:$W$9995,5,FALSE))," ",VLOOKUP(TRIM(B432),ALL!$B$1:$W$9995,5,FALSE)))</f>
        <v/>
      </c>
      <c r="J432" s="10" t="str">
        <f>IF(ISBLANK(VLOOKUP(TRIM(B432),ALL!$B$1:$W$9995,6,FALSE)),"",IF(ISERROR(VLOOKUP(TRIM(B432),ALL!$B$1:$W$9995,6,FALSE))," ", VLOOKUP(TRIM(B432),ALL!$B$1:$W$9995,6,FALSE)))</f>
        <v/>
      </c>
      <c r="K432" s="10" t="str">
        <f>IF(ISBLANK(VLOOKUP(TRIM(B432),ALL!$B$1:$W$9995,7,FALSE)),"",IF(ISERROR(VLOOKUP(TRIM(B432),ALL!$B$1:$W$9995,7,FALSE))," ",VLOOKUP(TRIM(B432),ALL!$B$1:$W$9995,7,FALSE)))</f>
        <v/>
      </c>
      <c r="L432" s="10">
        <f>IF(ISBLANK(VLOOKUP(TRIM(B432),ALL!$B$1:$W$9995,8,FALSE)),"",IF(ISERROR(VLOOKUP(TRIM(B432),ALL!$B$1:$W$9995,8,FALSE))," ",VLOOKUP(TRIM(B432),ALL!$B$1:$W$9995,8,FALSE)))</f>
        <v>5</v>
      </c>
      <c r="M432" s="10" t="str">
        <f>IF(ISBLANK(VLOOKUP(TRIM(B432),ALL!$B$1:$W$9995,9,FALSE)),"",IF(ISERROR(VLOOKUP(TRIM(B432),ALL!$B$1:$W$9995,9,FALSE))," ",VLOOKUP(TRIM(B432),ALL!$B$1:$W$9995,9,FALSE)))</f>
        <v/>
      </c>
      <c r="N432" s="10">
        <f>IF(ISBLANK(VLOOKUP(TRIM(B432),ALL!$B$1:$W$9995,10,FALSE)),"",IF(ISERROR(VLOOKUP(TRIM(B432),ALL!$B$1:$W$9995,10,FALSE))," ",VLOOKUP(TRIM(B432),ALL!$B$1:$W$9995,10,FALSE)))</f>
        <v>5</v>
      </c>
      <c r="O432"/>
      <c r="P432"/>
      <c r="Q432"/>
      <c r="R432"/>
      <c r="S432"/>
      <c r="T432"/>
      <c r="AB432"/>
      <c r="AC432"/>
    </row>
    <row r="433" spans="1:29">
      <c r="A433" s="10" t="str">
        <f>IF(ISERROR(VLOOKUP(TRIM(B433),ALL!$B$1:$V$9991,3,FALSE)),"(unc)",VLOOKUP(TRIM(B433),ALL!$B$1:$V$9991,3,FALSE))</f>
        <v>LG @</v>
      </c>
      <c r="B433" s="37" t="s">
        <v>6726</v>
      </c>
      <c r="C433" s="5" t="s">
        <v>3490</v>
      </c>
      <c r="D433" s="111">
        <f>VLOOKUP(TRIM(B433),BirthdateDraft!$A$1:$M$8977,2,FALSE)</f>
        <v>35367</v>
      </c>
      <c r="E433" s="112" t="str">
        <f>VLOOKUP(TRIM(B433),BirthdateDraft!$A$1:$M$9842,3,FALSE)</f>
        <v>19/4</v>
      </c>
      <c r="F433" s="115" t="s">
        <v>6927</v>
      </c>
      <c r="G433" s="10" t="str">
        <f>IF(ISERROR(VLOOKUP(TRIM(B433),ALL!$B$1:$V$9998,2,FALSE)),"",IF(ISERROR(VLOOKUP(TRIM(B433),ALL!$B$1:$V$9998,2,FALSE))," ",VLOOKUP(TRIM(B433),ALL!$B$1:$V$9998,2,FALSE)))</f>
        <v>DNA</v>
      </c>
      <c r="H433" s="114" t="str">
        <f>IF(ISBLANK(VLOOKUP(TRIM(B433),ALL!$B$1:$W$9995,4,FALSE)),"",IF(ISERROR(VLOOKUP(TRIM(B433),ALL!$B$1:$W$9995,4,FALSE))," ",VLOOKUP(TRIM(B433),ALL!$B$1:$W$9995,4,FALSE)))</f>
        <v/>
      </c>
      <c r="I433" s="114" t="str">
        <f>IF(ISBLANK(VLOOKUP(TRIM(B433),ALL!$B$1:$W$9995,5,FALSE)),"",IF(ISERROR(VLOOKUP(TRIM(B433),ALL!$B$1:$W$9995,5,FALSE))," ",VLOOKUP(TRIM(B433),ALL!$B$1:$W$9995,5,FALSE)))</f>
        <v/>
      </c>
      <c r="J433" s="10" t="str">
        <f>IF(ISBLANK(VLOOKUP(TRIM(B433),ALL!$B$1:$W$9995,6,FALSE)),"",IF(ISERROR(VLOOKUP(TRIM(B433),ALL!$B$1:$W$9995,6,FALSE))," ", VLOOKUP(TRIM(B433),ALL!$B$1:$W$9995,6,FALSE)))</f>
        <v/>
      </c>
      <c r="K433" s="10" t="str">
        <f>IF(ISBLANK(VLOOKUP(TRIM(B433),ALL!$B$1:$W$9995,7,FALSE)),"",IF(ISERROR(VLOOKUP(TRIM(B433),ALL!$B$1:$W$9995,7,FALSE))," ",VLOOKUP(TRIM(B433),ALL!$B$1:$W$9995,7,FALSE)))</f>
        <v/>
      </c>
      <c r="L433" s="10">
        <f>IF(ISBLANK(VLOOKUP(TRIM(B433),ALL!$B$1:$W$9995,8,FALSE)),"",IF(ISERROR(VLOOKUP(TRIM(B433),ALL!$B$1:$W$9995,8,FALSE))," ",VLOOKUP(TRIM(B433),ALL!$B$1:$W$9995,8,FALSE)))</f>
        <v>4</v>
      </c>
      <c r="M433" s="10" t="str">
        <f>IF(ISBLANK(VLOOKUP(TRIM(B433),ALL!$B$1:$W$9995,9,FALSE)),"",IF(ISERROR(VLOOKUP(TRIM(B433),ALL!$B$1:$W$9995,9,FALSE))," ",VLOOKUP(TRIM(B433),ALL!$B$1:$W$9995,9,FALSE)))</f>
        <v/>
      </c>
      <c r="N433" s="10">
        <f>IF(ISBLANK(VLOOKUP(TRIM(B433),ALL!$B$1:$W$9995,10,FALSE)),"",IF(ISERROR(VLOOKUP(TRIM(B433),ALL!$B$1:$W$9995,10,FALSE))," ",VLOOKUP(TRIM(B433),ALL!$B$1:$W$9995,10,FALSE)))</f>
        <v>5</v>
      </c>
      <c r="O433"/>
      <c r="P433"/>
      <c r="Q433"/>
      <c r="R433"/>
      <c r="S433"/>
      <c r="T433"/>
      <c r="AB433"/>
      <c r="AC433"/>
    </row>
    <row r="434" spans="1:29">
      <c r="A434" s="10" t="str">
        <f>IF(ISERROR(VLOOKUP(TRIM(B434),ALL!$B$1:$V$9991,3,FALSE)),"(unc)",VLOOKUP(TRIM(B434),ALL!$B$1:$V$9991,3,FALSE))</f>
        <v>ROT @</v>
      </c>
      <c r="B434" s="37" t="s">
        <v>6212</v>
      </c>
      <c r="C434" s="5" t="s">
        <v>3016</v>
      </c>
      <c r="D434" s="111">
        <f>VLOOKUP(TRIM(B434),BirthdateDraft!$A$1:$M$8977,2,FALSE)</f>
        <v>34752</v>
      </c>
      <c r="E434" s="112" t="str">
        <f>VLOOKUP(TRIM(B434),BirthdateDraft!$A$1:$M$9842,3,FALSE)</f>
        <v>19/1 (31)</v>
      </c>
      <c r="F434" s="115"/>
      <c r="G434" s="10" t="str">
        <f>IF(ISERROR(VLOOKUP(TRIM(B434),ALL!$B$1:$V$9998,2,FALSE)),"",IF(ISERROR(VLOOKUP(TRIM(B434),ALL!$B$1:$V$9998,2,FALSE))," ",VLOOKUP(TRIM(B434),ALL!$B$1:$V$9998,2,FALSE)))</f>
        <v>ATN</v>
      </c>
      <c r="H434" s="114" t="str">
        <f>IF(ISBLANK(VLOOKUP(TRIM(B434),ALL!$B$1:$W$9995,4,FALSE)),"",IF(ISERROR(VLOOKUP(TRIM(B434),ALL!$B$1:$W$9995,4,FALSE))," ",VLOOKUP(TRIM(B434),ALL!$B$1:$W$9995,4,FALSE)))</f>
        <v/>
      </c>
      <c r="I434" s="114" t="str">
        <f>IF(ISBLANK(VLOOKUP(TRIM(B434),ALL!$B$1:$W$9995,5,FALSE)),"",IF(ISERROR(VLOOKUP(TRIM(B434),ALL!$B$1:$W$9995,5,FALSE))," ",VLOOKUP(TRIM(B434),ALL!$B$1:$W$9995,5,FALSE)))</f>
        <v/>
      </c>
      <c r="J434" s="10" t="str">
        <f>IF(ISBLANK(VLOOKUP(TRIM(B434),ALL!$B$1:$W$9995,6,FALSE)),"",IF(ISERROR(VLOOKUP(TRIM(B434),ALL!$B$1:$W$9995,6,FALSE))," ", VLOOKUP(TRIM(B434),ALL!$B$1:$W$9995,6,FALSE)))</f>
        <v/>
      </c>
      <c r="K434" s="10" t="str">
        <f>IF(ISBLANK(VLOOKUP(TRIM(B434),ALL!$B$1:$W$9995,7,FALSE)),"",IF(ISERROR(VLOOKUP(TRIM(B434),ALL!$B$1:$W$9995,7,FALSE))," ",VLOOKUP(TRIM(B434),ALL!$B$1:$W$9995,7,FALSE)))</f>
        <v/>
      </c>
      <c r="L434" s="10">
        <f>IF(ISBLANK(VLOOKUP(TRIM(B434),ALL!$B$1:$W$9995,8,FALSE)),"",IF(ISERROR(VLOOKUP(TRIM(B434),ALL!$B$1:$W$9995,8,FALSE))," ",VLOOKUP(TRIM(B434),ALL!$B$1:$W$9995,8,FALSE)))</f>
        <v>5</v>
      </c>
      <c r="M434" s="10" t="str">
        <f>IF(ISBLANK(VLOOKUP(TRIM(B434),ALL!$B$1:$W$9995,9,FALSE)),"",IF(ISERROR(VLOOKUP(TRIM(B434),ALL!$B$1:$W$9995,9,FALSE))," ",VLOOKUP(TRIM(B434),ALL!$B$1:$W$9995,9,FALSE)))</f>
        <v/>
      </c>
      <c r="N434" s="10">
        <f>IF(ISBLANK(VLOOKUP(TRIM(B434),ALL!$B$1:$W$9995,10,FALSE)),"",IF(ISERROR(VLOOKUP(TRIM(B434),ALL!$B$1:$W$9995,10,FALSE))," ",VLOOKUP(TRIM(B434),ALL!$B$1:$W$9995,10,FALSE)))</f>
        <v>4</v>
      </c>
      <c r="P434"/>
      <c r="Q434"/>
      <c r="R434"/>
      <c r="S434"/>
      <c r="T434"/>
      <c r="AB434"/>
      <c r="AC434"/>
    </row>
    <row r="435" spans="1:29">
      <c r="A435" s="10" t="str">
        <f>IF(ISERROR(VLOOKUP(TRIM(B435),ALL!$B$1:$V$9991,3,FALSE)),"(unc)",VLOOKUP(TRIM(B435),ALL!$B$1:$V$9991,3,FALSE))</f>
        <v>G @</v>
      </c>
      <c r="B435" s="132" t="s">
        <v>8532</v>
      </c>
      <c r="C435" s="5" t="s">
        <v>3016</v>
      </c>
      <c r="D435" s="111">
        <f>VLOOKUP(TRIM(B435),BirthdateDraft!$A$1:$M$8977,2,FALSE)</f>
        <v>36252</v>
      </c>
      <c r="E435" s="112" t="str">
        <f>VLOOKUP(TRIM(B435),BirthdateDraft!$A$1:$M$9842,3,FALSE)</f>
        <v>23/4</v>
      </c>
      <c r="F435" s="115" t="s">
        <v>8808</v>
      </c>
      <c r="G435" s="10" t="str">
        <f>IF(ISERROR(VLOOKUP(TRIM(B435),ALL!$B$1:$V$9998,2,FALSE)),"",IF(ISERROR(VLOOKUP(TRIM(B435),ALL!$B$1:$V$9998,2,FALSE))," ",VLOOKUP(TRIM(B435),ALL!$B$1:$V$9998,2,FALSE)))</f>
        <v>CAN</v>
      </c>
      <c r="H435" s="114" t="str">
        <f>IF(ISBLANK(VLOOKUP(TRIM(B435),ALL!$B$1:$W$9995,4,FALSE)),"",IF(ISERROR(VLOOKUP(TRIM(B435),ALL!$B$1:$W$9995,4,FALSE))," ",VLOOKUP(TRIM(B435),ALL!$B$1:$W$9995,4,FALSE)))</f>
        <v/>
      </c>
      <c r="I435" s="114" t="str">
        <f>IF(ISBLANK(VLOOKUP(TRIM(B435),ALL!$B$1:$W$9995,5,FALSE)),"",IF(ISERROR(VLOOKUP(TRIM(B435),ALL!$B$1:$W$9995,5,FALSE))," ",VLOOKUP(TRIM(B435),ALL!$B$1:$W$9995,5,FALSE)))</f>
        <v/>
      </c>
      <c r="J435" s="10" t="str">
        <f>IF(ISBLANK(VLOOKUP(TRIM(B435),ALL!$B$1:$W$9995,6,FALSE)),"",IF(ISERROR(VLOOKUP(TRIM(B435),ALL!$B$1:$W$9995,6,FALSE))," ", VLOOKUP(TRIM(B435),ALL!$B$1:$W$9995,6,FALSE)))</f>
        <v/>
      </c>
      <c r="K435" s="10" t="str">
        <f>IF(ISBLANK(VLOOKUP(TRIM(B435),ALL!$B$1:$W$9995,7,FALSE)),"",IF(ISERROR(VLOOKUP(TRIM(B435),ALL!$B$1:$W$9995,7,FALSE))," ",VLOOKUP(TRIM(B435),ALL!$B$1:$W$9995,7,FALSE)))</f>
        <v/>
      </c>
      <c r="L435" s="10">
        <f>IF(ISBLANK(VLOOKUP(TRIM(B435),ALL!$B$1:$W$9995,8,FALSE)),"",IF(ISERROR(VLOOKUP(TRIM(B435),ALL!$B$1:$W$9995,8,FALSE))," ",VLOOKUP(TRIM(B435),ALL!$B$1:$W$9995,8,FALSE)))</f>
        <v>4</v>
      </c>
      <c r="M435" s="10" t="str">
        <f>IF(ISBLANK(VLOOKUP(TRIM(B435),ALL!$B$1:$W$9995,9,FALSE)),"",IF(ISERROR(VLOOKUP(TRIM(B435),ALL!$B$1:$W$9995,9,FALSE))," ",VLOOKUP(TRIM(B435),ALL!$B$1:$W$9995,9,FALSE)))</f>
        <v/>
      </c>
      <c r="N435" s="10">
        <f>IF(ISBLANK(VLOOKUP(TRIM(B435),ALL!$B$1:$W$9995,10,FALSE)),"",IF(ISERROR(VLOOKUP(TRIM(B435),ALL!$B$1:$W$9995,10,FALSE))," ",VLOOKUP(TRIM(B435),ALL!$B$1:$W$9995,10,FALSE)))</f>
        <v>4</v>
      </c>
      <c r="O435"/>
      <c r="P435"/>
      <c r="Q435"/>
      <c r="R435"/>
      <c r="S435"/>
      <c r="T435"/>
      <c r="AB435"/>
      <c r="AC435"/>
    </row>
    <row r="436" spans="1:29">
      <c r="A436" s="10" t="str">
        <f>IF(ISERROR(VLOOKUP(TRIM(B436),ALL!$B$1:$V$9991,3,FALSE)),"(unc)",VLOOKUP(TRIM(B436),ALL!$B$1:$V$9991,3,FALSE))</f>
        <v>RG @</v>
      </c>
      <c r="B436" s="433" t="s">
        <v>6774</v>
      </c>
      <c r="C436" s="5" t="s">
        <v>3490</v>
      </c>
      <c r="D436" s="111">
        <f>VLOOKUP(TRIM(B436),BirthdateDraft!$A$1:$M$8977,2,FALSE)</f>
        <v>36268</v>
      </c>
      <c r="E436" s="112" t="str">
        <f>VLOOKUP(TRIM(B436),BirthdateDraft!$A$1:$M$9842,3,FALSE)</f>
        <v>20/1</v>
      </c>
      <c r="F436" s="115" t="s">
        <v>6912</v>
      </c>
      <c r="G436" s="10" t="str">
        <f>IF(ISERROR(VLOOKUP(TRIM(B436),ALL!$B$1:$V$9998,2,FALSE)),"",IF(ISERROR(VLOOKUP(TRIM(B436),ALL!$B$1:$V$9998,2,FALSE))," ",VLOOKUP(TRIM(B436),ALL!$B$1:$V$9998,2,FALSE)))</f>
        <v>PHN</v>
      </c>
      <c r="H436" s="114" t="str">
        <f>IF(ISBLANK(VLOOKUP(TRIM(B436),ALL!$B$1:$W$9995,4,FALSE)),"",IF(ISERROR(VLOOKUP(TRIM(B436),ALL!$B$1:$W$9995,4,FALSE))," ",VLOOKUP(TRIM(B436),ALL!$B$1:$W$9995,4,FALSE)))</f>
        <v/>
      </c>
      <c r="I436" s="114" t="str">
        <f>IF(ISBLANK(VLOOKUP(TRIM(B436),ALL!$B$1:$W$9995,5,FALSE)),"",IF(ISERROR(VLOOKUP(TRIM(B436),ALL!$B$1:$W$9995,5,FALSE))," ",VLOOKUP(TRIM(B436),ALL!$B$1:$W$9995,5,FALSE)))</f>
        <v/>
      </c>
      <c r="J436" s="10" t="str">
        <f>IF(ISBLANK(VLOOKUP(TRIM(B436),ALL!$B$1:$W$9995,6,FALSE)),"",IF(ISERROR(VLOOKUP(TRIM(B436),ALL!$B$1:$W$9995,6,FALSE))," ", VLOOKUP(TRIM(B436),ALL!$B$1:$W$9995,6,FALSE)))</f>
        <v/>
      </c>
      <c r="K436" s="10" t="str">
        <f>IF(ISBLANK(VLOOKUP(TRIM(B436),ALL!$B$1:$W$9995,7,FALSE)),"",IF(ISERROR(VLOOKUP(TRIM(B436),ALL!$B$1:$W$9995,7,FALSE))," ",VLOOKUP(TRIM(B436),ALL!$B$1:$W$9995,7,FALSE)))</f>
        <v/>
      </c>
      <c r="L436" s="10">
        <f>IF(ISBLANK(VLOOKUP(TRIM(B436),ALL!$B$1:$W$9995,8,FALSE)),"",IF(ISERROR(VLOOKUP(TRIM(B436),ALL!$B$1:$W$9995,8,FALSE))," ",VLOOKUP(TRIM(B436),ALL!$B$1:$W$9995,8,FALSE)))</f>
        <v>4</v>
      </c>
      <c r="M436" s="10" t="str">
        <f>IF(ISBLANK(VLOOKUP(TRIM(B436),ALL!$B$1:$W$9995,9,FALSE)),"",IF(ISERROR(VLOOKUP(TRIM(B436),ALL!$B$1:$W$9995,9,FALSE))," ",VLOOKUP(TRIM(B436),ALL!$B$1:$W$9995,9,FALSE)))</f>
        <v/>
      </c>
      <c r="N436" s="10">
        <f>IF(ISBLANK(VLOOKUP(TRIM(B436),ALL!$B$1:$W$9995,10,FALSE)),"",IF(ISERROR(VLOOKUP(TRIM(B436),ALL!$B$1:$W$9995,10,FALSE))," ",VLOOKUP(TRIM(B436),ALL!$B$1:$W$9995,10,FALSE)))</f>
        <v>2</v>
      </c>
      <c r="O436"/>
      <c r="P436"/>
      <c r="Q436"/>
      <c r="R436"/>
      <c r="S436"/>
      <c r="T436"/>
      <c r="AB436"/>
      <c r="AC436"/>
    </row>
    <row r="437" spans="1:29">
      <c r="A437" s="10" t="str">
        <f>IF(ISERROR(VLOOKUP(TRIM(B437),ALL!$B$1:$V$9991,3,FALSE)),"(unc)",VLOOKUP(TRIM(B437),ALL!$B$1:$V$9991,3,FALSE))</f>
        <v>OT @</v>
      </c>
      <c r="B437" s="367" t="s">
        <v>4809</v>
      </c>
      <c r="C437" s="5" t="s">
        <v>3016</v>
      </c>
      <c r="D437" s="111">
        <f>VLOOKUP(TRIM(B437),BirthdateDraft!$A$1:$M$8977,2,FALSE)</f>
        <v>34331</v>
      </c>
      <c r="E437" s="112" t="str">
        <f>VLOOKUP(TRIM(B437),BirthdateDraft!$A$1:$M$9842,3,FALSE)</f>
        <v>15/1 (24)</v>
      </c>
      <c r="F437" s="115"/>
      <c r="G437" s="10" t="str">
        <f>IF(ISERROR(VLOOKUP(TRIM(B437),ALL!$B$1:$V$9998,2,FALSE)),"",IF(ISERROR(VLOOKUP(TRIM(B437),ALL!$B$1:$V$9998,2,FALSE))," ",VLOOKUP(TRIM(B437),ALL!$B$1:$V$9998,2,FALSE)))</f>
        <v>KCA</v>
      </c>
      <c r="H437" s="114" t="str">
        <f>IF(ISBLANK(VLOOKUP(TRIM(B437),ALL!$B$1:$W$9995,4,FALSE)),"",IF(ISERROR(VLOOKUP(TRIM(B437),ALL!$B$1:$W$9995,4,FALSE))," ",VLOOKUP(TRIM(B437),ALL!$B$1:$W$9995,4,FALSE)))</f>
        <v/>
      </c>
      <c r="I437" s="114" t="str">
        <f>IF(ISBLANK(VLOOKUP(TRIM(B437),ALL!$B$1:$W$9995,5,FALSE)),"",IF(ISERROR(VLOOKUP(TRIM(B437),ALL!$B$1:$W$9995,5,FALSE))," ",VLOOKUP(TRIM(B437),ALL!$B$1:$W$9995,5,FALSE)))</f>
        <v/>
      </c>
      <c r="J437" s="10" t="str">
        <f>IF(ISBLANK(VLOOKUP(TRIM(B437),ALL!$B$1:$W$9995,6,FALSE)),"",IF(ISERROR(VLOOKUP(TRIM(B437),ALL!$B$1:$W$9995,6,FALSE))," ", VLOOKUP(TRIM(B437),ALL!$B$1:$W$9995,6,FALSE)))</f>
        <v/>
      </c>
      <c r="K437" s="10" t="str">
        <f>IF(ISBLANK(VLOOKUP(TRIM(B437),ALL!$B$1:$W$9995,7,FALSE)),"",IF(ISERROR(VLOOKUP(TRIM(B437),ALL!$B$1:$W$9995,7,FALSE))," ",VLOOKUP(TRIM(B437),ALL!$B$1:$W$9995,7,FALSE)))</f>
        <v/>
      </c>
      <c r="L437" s="10">
        <f>IF(ISBLANK(VLOOKUP(TRIM(B437),ALL!$B$1:$W$9995,8,FALSE)),"",IF(ISERROR(VLOOKUP(TRIM(B437),ALL!$B$1:$W$9995,8,FALSE))," ",VLOOKUP(TRIM(B437),ALL!$B$1:$W$9995,8,FALSE)))</f>
        <v>0</v>
      </c>
      <c r="M437" s="10" t="str">
        <f>IF(ISBLANK(VLOOKUP(TRIM(B437),ALL!$B$1:$W$9995,9,FALSE)),"",IF(ISERROR(VLOOKUP(TRIM(B437),ALL!$B$1:$W$9995,9,FALSE))," ",VLOOKUP(TRIM(B437),ALL!$B$1:$W$9995,9,FALSE)))</f>
        <v/>
      </c>
      <c r="N437" s="10">
        <f>IF(ISBLANK(VLOOKUP(TRIM(B437),ALL!$B$1:$W$9995,10,FALSE)),"",IF(ISERROR(VLOOKUP(TRIM(B437),ALL!$B$1:$W$9995,10,FALSE))," ",VLOOKUP(TRIM(B437),ALL!$B$1:$W$9995,10,FALSE)))</f>
        <v>2</v>
      </c>
      <c r="O437"/>
      <c r="P437"/>
      <c r="Q437"/>
      <c r="R437"/>
      <c r="S437"/>
      <c r="T437"/>
      <c r="AB437"/>
      <c r="AC437"/>
    </row>
    <row r="438" spans="1:29">
      <c r="A438" s="10" t="str">
        <f>IF(ISERROR(VLOOKUP(TRIM(B438),ALL!$B$1:$V$9991,3,FALSE)),"(unc)",VLOOKUP(TRIM(B438),ALL!$B$1:$V$9991,3,FALSE))</f>
        <v>OC @</v>
      </c>
      <c r="B438" s="438" t="s">
        <v>8389</v>
      </c>
      <c r="C438" s="5" t="s">
        <v>3016</v>
      </c>
      <c r="D438" s="111">
        <f>VLOOKUP(TRIM(B438),BirthdateDraft!$A$1:$M$8977,2,FALSE)</f>
        <v>36367</v>
      </c>
      <c r="E438" s="112" t="str">
        <f>VLOOKUP(TRIM(B438),BirthdateDraft!$A$1:$M$9842,3,FALSE)</f>
        <v>23/FA</v>
      </c>
      <c r="F438" s="115" t="s">
        <v>8808</v>
      </c>
      <c r="G438" s="10" t="str">
        <f>IF(ISERROR(VLOOKUP(TRIM(B438),ALL!$B$1:$V$9998,2,FALSE)),"",IF(ISERROR(VLOOKUP(TRIM(B438),ALL!$B$1:$V$9998,2,FALSE))," ",VLOOKUP(TRIM(B438),ALL!$B$1:$V$9998,2,FALSE)))</f>
        <v>SEN</v>
      </c>
      <c r="H438" s="114" t="str">
        <f>IF(ISBLANK(VLOOKUP(TRIM(B438),ALL!$B$1:$W$9995,4,FALSE)),"",IF(ISERROR(VLOOKUP(TRIM(B438),ALL!$B$1:$W$9995,4,FALSE))," ",VLOOKUP(TRIM(B438),ALL!$B$1:$W$9995,4,FALSE)))</f>
        <v/>
      </c>
      <c r="I438" s="114" t="str">
        <f>IF(ISBLANK(VLOOKUP(TRIM(B438),ALL!$B$1:$W$9995,5,FALSE)),"",IF(ISERROR(VLOOKUP(TRIM(B438),ALL!$B$1:$W$9995,5,FALSE))," ",VLOOKUP(TRIM(B438),ALL!$B$1:$W$9995,5,FALSE)))</f>
        <v/>
      </c>
      <c r="J438" s="10" t="str">
        <f>IF(ISBLANK(VLOOKUP(TRIM(B438),ALL!$B$1:$W$9995,6,FALSE)),"",IF(ISERROR(VLOOKUP(TRIM(B438),ALL!$B$1:$W$9995,6,FALSE))," ", VLOOKUP(TRIM(B438),ALL!$B$1:$W$9995,6,FALSE)))</f>
        <v/>
      </c>
      <c r="K438" s="10" t="str">
        <f>IF(ISBLANK(VLOOKUP(TRIM(B438),ALL!$B$1:$W$9995,7,FALSE)),"",IF(ISERROR(VLOOKUP(TRIM(B438),ALL!$B$1:$W$9995,7,FALSE))," ",VLOOKUP(TRIM(B438),ALL!$B$1:$W$9995,7,FALSE)))</f>
        <v/>
      </c>
      <c r="L438" s="10">
        <f>IF(ISBLANK(VLOOKUP(TRIM(B438),ALL!$B$1:$W$9995,8,FALSE)),"",IF(ISERROR(VLOOKUP(TRIM(B438),ALL!$B$1:$W$9995,8,FALSE))," ",VLOOKUP(TRIM(B438),ALL!$B$1:$W$9995,8,FALSE)))</f>
        <v>4</v>
      </c>
      <c r="M438" s="10" t="str">
        <f>IF(ISBLANK(VLOOKUP(TRIM(B438),ALL!$B$1:$W$9995,9,FALSE)),"",IF(ISERROR(VLOOKUP(TRIM(B438),ALL!$B$1:$W$9995,9,FALSE))," ",VLOOKUP(TRIM(B438),ALL!$B$1:$W$9995,9,FALSE)))</f>
        <v/>
      </c>
      <c r="N438" s="10">
        <f>IF(ISBLANK(VLOOKUP(TRIM(B438),ALL!$B$1:$W$9995,10,FALSE)),"",IF(ISERROR(VLOOKUP(TRIM(B438),ALL!$B$1:$W$9995,10,FALSE))," ",VLOOKUP(TRIM(B438),ALL!$B$1:$W$9995,10,FALSE)))</f>
        <v>0</v>
      </c>
      <c r="O438"/>
      <c r="P438"/>
      <c r="Q438"/>
      <c r="R438"/>
      <c r="S438"/>
      <c r="T438"/>
      <c r="AB438"/>
      <c r="AC438"/>
    </row>
    <row r="439" spans="1:29">
      <c r="A439" s="10" t="str">
        <f>IF(ISERROR(VLOOKUP(TRIM(B439),ALL!$B$1:$V$9991,3,FALSE)),"(unc)",VLOOKUP(TRIM(B439),ALL!$B$1:$V$9991,3,FALSE))</f>
        <v>OT @</v>
      </c>
      <c r="B439" s="37" t="s">
        <v>9043</v>
      </c>
      <c r="C439" s="5" t="s">
        <v>3016</v>
      </c>
      <c r="D439" s="111">
        <f>VLOOKUP(TRIM(B439),BirthdateDraft!$A$1:$M$8977,2,FALSE)</f>
        <v>37196</v>
      </c>
      <c r="E439" s="112" t="str">
        <f>VLOOKUP(TRIM(B439),BirthdateDraft!$A$1:$M$9842,3,FALSE)</f>
        <v>24/2(55)</v>
      </c>
      <c r="F439" s="115" t="s">
        <v>10086</v>
      </c>
      <c r="G439" s="10" t="str">
        <f>IF(ISERROR(VLOOKUP(TRIM(B439),ALL!$B$1:$V$9998,2,FALSE)),"",IF(ISERROR(VLOOKUP(TRIM(B439),ALL!$B$1:$V$9998,2,FALSE))," ",VLOOKUP(TRIM(B439),ALL!$B$1:$V$9998,2,FALSE)))</f>
        <v>MIA</v>
      </c>
      <c r="H439" s="114" t="str">
        <f>IF(ISBLANK(VLOOKUP(TRIM(B439),ALL!$B$1:$W$9995,4,FALSE)),"",IF(ISERROR(VLOOKUP(TRIM(B439),ALL!$B$1:$W$9995,4,FALSE))," ",VLOOKUP(TRIM(B439),ALL!$B$1:$W$9995,4,FALSE)))</f>
        <v/>
      </c>
      <c r="I439" s="114" t="str">
        <f>IF(ISBLANK(VLOOKUP(TRIM(B439),ALL!$B$1:$W$9995,5,FALSE)),"",IF(ISERROR(VLOOKUP(TRIM(B439),ALL!$B$1:$W$9995,5,FALSE))," ",VLOOKUP(TRIM(B439),ALL!$B$1:$W$9995,5,FALSE)))</f>
        <v/>
      </c>
      <c r="J439" s="10" t="str">
        <f>IF(ISBLANK(VLOOKUP(TRIM(B439),ALL!$B$1:$W$9995,6,FALSE)),"",IF(ISERROR(VLOOKUP(TRIM(B439),ALL!$B$1:$W$9995,6,FALSE))," ", VLOOKUP(TRIM(B439),ALL!$B$1:$W$9995,6,FALSE)))</f>
        <v/>
      </c>
      <c r="K439" s="10" t="str">
        <f>IF(ISBLANK(VLOOKUP(TRIM(B439),ALL!$B$1:$W$9995,7,FALSE)),"",IF(ISERROR(VLOOKUP(TRIM(B439),ALL!$B$1:$W$9995,7,FALSE))," ",VLOOKUP(TRIM(B439),ALL!$B$1:$W$9995,7,FALSE)))</f>
        <v/>
      </c>
      <c r="L439" s="10">
        <f>IF(ISBLANK(VLOOKUP(TRIM(B439),ALL!$B$1:$W$9995,8,FALSE)),"",IF(ISERROR(VLOOKUP(TRIM(B439),ALL!$B$1:$W$9995,8,FALSE))," ",VLOOKUP(TRIM(B439),ALL!$B$1:$W$9995,8,FALSE)))</f>
        <v>0</v>
      </c>
      <c r="M439" s="10" t="str">
        <f>IF(ISBLANK(VLOOKUP(TRIM(B439),ALL!$B$1:$W$9995,9,FALSE)),"",IF(ISERROR(VLOOKUP(TRIM(B439),ALL!$B$1:$W$9995,9,FALSE))," ",VLOOKUP(TRIM(B439),ALL!$B$1:$W$9995,9,FALSE)))</f>
        <v/>
      </c>
      <c r="N439" s="10">
        <f>IF(ISBLANK(VLOOKUP(TRIM(B439),ALL!$B$1:$W$9995,10,FALSE)),"",IF(ISERROR(VLOOKUP(TRIM(B439),ALL!$B$1:$W$9995,10,FALSE))," ",VLOOKUP(TRIM(B439),ALL!$B$1:$W$9995,10,FALSE)))</f>
        <v>3</v>
      </c>
      <c r="O439"/>
      <c r="P439"/>
      <c r="Q439"/>
      <c r="R439"/>
      <c r="S439"/>
      <c r="T439"/>
      <c r="AB439"/>
      <c r="AC439"/>
    </row>
    <row r="440" spans="1:29">
      <c r="A440" s="10"/>
      <c r="B440" s="37"/>
      <c r="C440" s="5"/>
      <c r="D440" s="111"/>
      <c r="E440" s="112"/>
      <c r="F440" s="115"/>
      <c r="G440" s="10"/>
      <c r="H440" s="114"/>
      <c r="I440" s="114"/>
      <c r="J440" s="10"/>
      <c r="K440" s="10"/>
      <c r="L440" s="10"/>
      <c r="M440" s="10"/>
      <c r="N440" s="10"/>
      <c r="O440"/>
      <c r="P440"/>
      <c r="Q440"/>
      <c r="R440"/>
      <c r="S440"/>
      <c r="T440"/>
      <c r="AB440"/>
      <c r="AC440"/>
    </row>
    <row r="441" spans="1:29">
      <c r="A441" s="10" t="str">
        <f>IF(ISERROR(VLOOKUP(TRIM(B441),ALL!$B$1:$V$9991,3,FALSE)),"(unc)",VLOOKUP(TRIM(B441),ALL!$B$1:$V$9991,3,FALSE))</f>
        <v>NDT $</v>
      </c>
      <c r="B441" s="37" t="s">
        <v>6160</v>
      </c>
      <c r="C441" s="5" t="s">
        <v>3016</v>
      </c>
      <c r="D441" s="111">
        <f>VLOOKUP(TRIM(B441),BirthdateDraft!$A$1:$M$8977,2,FALSE)</f>
        <v>35746</v>
      </c>
      <c r="E441" s="112" t="str">
        <f>VLOOKUP(TRIM(B441),BirthdateDraft!$A$1:$M$9842,3,FALSE)</f>
        <v>19/1 (17)</v>
      </c>
      <c r="F441" s="115"/>
      <c r="G441" s="10" t="str">
        <f>IF(ISERROR(VLOOKUP(TRIM(B441),ALL!$B$1:$V$9998,2,FALSE)),"",IF(ISERROR(VLOOKUP(TRIM(B441),ALL!$B$1:$V$9998,2,FALSE))," ",VLOOKUP(TRIM(B441),ALL!$B$1:$V$9998,2,FALSE)))</f>
        <v>NYN</v>
      </c>
      <c r="H441" s="114" t="str">
        <f>IF(ISBLANK(VLOOKUP(TRIM(B441),ALL!$B$1:$W$9995,4,FALSE)),"",IF(ISERROR(VLOOKUP(TRIM(B441),ALL!$B$1:$W$9995,4,FALSE))," ",VLOOKUP(TRIM(B441),ALL!$B$1:$W$9995,4,FALSE)))</f>
        <v>6</v>
      </c>
      <c r="I441" s="114" t="str">
        <f>IF(ISBLANK(VLOOKUP(TRIM(B441),ALL!$B$1:$W$9995,5,FALSE)),"",IF(ISERROR(VLOOKUP(TRIM(B441),ALL!$B$1:$W$9995,5,FALSE))," ",VLOOKUP(TRIM(B441),ALL!$B$1:$W$9995,5,FALSE)))</f>
        <v/>
      </c>
      <c r="J441" s="10">
        <f>IF(ISBLANK(VLOOKUP(TRIM(B441),ALL!$B$1:$W$9995,6,FALSE)),"",IF(ISERROR(VLOOKUP(TRIM(B441),ALL!$B$1:$W$9995,6,FALSE))," ", VLOOKUP(TRIM(B441),ALL!$B$1:$W$9995,6,FALSE)))</f>
        <v>10</v>
      </c>
      <c r="K441" s="10" t="str">
        <f>IF(ISBLANK(VLOOKUP(TRIM(B441),ALL!$B$1:$W$9995,7,FALSE)),"",IF(ISERROR(VLOOKUP(TRIM(B441),ALL!$B$1:$W$9995,7,FALSE))," ",VLOOKUP(TRIM(B441),ALL!$B$1:$W$9995,7,FALSE)))</f>
        <v/>
      </c>
      <c r="L441" s="10" t="str">
        <f>IF(ISBLANK(VLOOKUP(TRIM(B441),ALL!$B$1:$W$9995,8,FALSE)),"",IF(ISERROR(VLOOKUP(TRIM(B441),ALL!$B$1:$W$9995,8,FALSE))," ",VLOOKUP(TRIM(B441),ALL!$B$1:$W$9995,8,FALSE)))</f>
        <v/>
      </c>
      <c r="M441" s="10" t="str">
        <f>IF(ISBLANK(VLOOKUP(TRIM(B441),ALL!$B$1:$W$9995,9,FALSE)),"",IF(ISERROR(VLOOKUP(TRIM(B441),ALL!$B$1:$W$9995,9,FALSE))," ",VLOOKUP(TRIM(B441),ALL!$B$1:$W$9995,9,FALSE)))</f>
        <v/>
      </c>
      <c r="N441" s="10" t="str">
        <f>IF(ISBLANK(VLOOKUP(TRIM(B441),ALL!$B$1:$W$9995,10,FALSE)),"",IF(ISERROR(VLOOKUP(TRIM(B441),ALL!$B$1:$W$9995,10,FALSE))," ",VLOOKUP(TRIM(B441),ALL!$B$1:$W$9995,10,FALSE)))</f>
        <v/>
      </c>
      <c r="O441"/>
      <c r="P441"/>
      <c r="Q441"/>
      <c r="R441"/>
      <c r="S441"/>
      <c r="T441"/>
      <c r="AB441"/>
      <c r="AC441"/>
    </row>
    <row r="442" spans="1:29">
      <c r="A442" s="10" t="str">
        <f>IF(ISERROR(VLOOKUP(TRIM(B442),ALL!$B$1:$V$9991,3,FALSE)),"(unc)",VLOOKUP(TRIM(B442),ALL!$B$1:$V$9991,3,FALSE))</f>
        <v>RE $</v>
      </c>
      <c r="B442" s="37" t="s">
        <v>4683</v>
      </c>
      <c r="C442" s="5" t="s">
        <v>3490</v>
      </c>
      <c r="D442" s="111">
        <f>VLOOKUP(TRIM(B442),BirthdateDraft!$A$1:$M$8977,2,FALSE)</f>
        <v>34264</v>
      </c>
      <c r="E442" s="112" t="str">
        <f>VLOOKUP(TRIM(B442),BirthdateDraft!$A$1:$M$9842,3,FALSE)</f>
        <v>16/3</v>
      </c>
      <c r="F442" s="115"/>
      <c r="G442" s="10" t="str">
        <f>IF(ISERROR(VLOOKUP(TRIM(B442),ALL!$B$1:$V$9998,2,FALSE)),"",IF(ISERROR(VLOOKUP(TRIM(B442),ALL!$B$1:$V$9998,2,FALSE))," ",VLOOKUP(TRIM(B442),ALL!$B$1:$V$9998,2,FALSE)))</f>
        <v>MIN</v>
      </c>
      <c r="H442" s="114" t="str">
        <f>IF(ISBLANK(VLOOKUP(TRIM(B442),ALL!$B$1:$W$9995,4,FALSE)),"",IF(ISERROR(VLOOKUP(TRIM(B442),ALL!$B$1:$W$9995,4,FALSE))," ",VLOOKUP(TRIM(B442),ALL!$B$1:$W$9995,4,FALSE)))</f>
        <v>5</v>
      </c>
      <c r="I442" s="114" t="str">
        <f>IF(ISBLANK(VLOOKUP(TRIM(B442),ALL!$B$1:$W$9995,5,FALSE)),"",IF(ISERROR(VLOOKUP(TRIM(B442),ALL!$B$1:$W$9995,5,FALSE))," ",VLOOKUP(TRIM(B442),ALL!$B$1:$W$9995,5,FALSE)))</f>
        <v/>
      </c>
      <c r="J442" s="10">
        <f>IF(ISBLANK(VLOOKUP(TRIM(B442),ALL!$B$1:$W$9995,6,FALSE)),"",IF(ISERROR(VLOOKUP(TRIM(B442),ALL!$B$1:$W$9995,6,FALSE))," ", VLOOKUP(TRIM(B442),ALL!$B$1:$W$9995,6,FALSE)))</f>
        <v>1</v>
      </c>
      <c r="K442" s="10" t="str">
        <f>IF(ISBLANK(VLOOKUP(TRIM(B442),ALL!$B$1:$W$9995,7,FALSE)),"",IF(ISERROR(VLOOKUP(TRIM(B442),ALL!$B$1:$W$9995,7,FALSE))," ",VLOOKUP(TRIM(B442),ALL!$B$1:$W$9995,7,FALSE)))</f>
        <v/>
      </c>
      <c r="L442" s="10" t="str">
        <f>IF(ISBLANK(VLOOKUP(TRIM(B442),ALL!$B$1:$W$9995,8,FALSE)),"",IF(ISERROR(VLOOKUP(TRIM(B442),ALL!$B$1:$W$9995,8,FALSE))," ",VLOOKUP(TRIM(B442),ALL!$B$1:$W$9995,8,FALSE)))</f>
        <v/>
      </c>
      <c r="M442" s="10" t="str">
        <f>IF(ISBLANK(VLOOKUP(TRIM(B442),ALL!$B$1:$W$9995,9,FALSE)),"",IF(ISERROR(VLOOKUP(TRIM(B442),ALL!$B$1:$W$9995,9,FALSE))," ",VLOOKUP(TRIM(B442),ALL!$B$1:$W$9995,9,FALSE)))</f>
        <v/>
      </c>
      <c r="N442" s="10" t="str">
        <f>IF(ISBLANK(VLOOKUP(TRIM(B442),ALL!$B$1:$W$9995,10,FALSE)),"",IF(ISERROR(VLOOKUP(TRIM(B442),ALL!$B$1:$W$9995,10,FALSE))," ",VLOOKUP(TRIM(B442),ALL!$B$1:$W$9995,10,FALSE)))</f>
        <v/>
      </c>
      <c r="O442"/>
      <c r="P442"/>
      <c r="Q442"/>
      <c r="R442"/>
      <c r="S442"/>
      <c r="T442"/>
      <c r="AB442"/>
      <c r="AC442"/>
    </row>
    <row r="443" spans="1:29">
      <c r="A443" s="10" t="str">
        <f>IF(ISERROR(VLOOKUP(TRIM(B443),ALL!$B$1:$V$9991,3,FALSE)),"(unc)",VLOOKUP(TRIM(B443),ALL!$B$1:$V$9991,3,FALSE))</f>
        <v>LE $</v>
      </c>
      <c r="B443" s="37" t="s">
        <v>871</v>
      </c>
      <c r="C443" s="5" t="s">
        <v>3490</v>
      </c>
      <c r="D443" s="111">
        <f>VLOOKUP(TRIM(B443),BirthdateDraft!$A$1:$M$8977,2,FALSE)</f>
        <v>32699</v>
      </c>
      <c r="E443" s="112" t="str">
        <f>VLOOKUP(TRIM(B443),BirthdateDraft!$A$1:$M$9842,3,FALSE)</f>
        <v>11/1 (24)</v>
      </c>
      <c r="F443" s="115"/>
      <c r="G443" s="10" t="str">
        <f>IF(ISERROR(VLOOKUP(TRIM(B443),ALL!$B$1:$V$9998,2,FALSE)),"",IF(ISERROR(VLOOKUP(TRIM(B443),ALL!$B$1:$V$9998,2,FALSE))," ",VLOOKUP(TRIM(B443),ALL!$B$1:$V$9998,2,FALSE)))</f>
        <v>NON</v>
      </c>
      <c r="H443" s="114" t="str">
        <f>IF(ISBLANK(VLOOKUP(TRIM(B443),ALL!$B$1:$W$9995,4,FALSE)),"",IF(ISERROR(VLOOKUP(TRIM(B443),ALL!$B$1:$W$9995,4,FALSE))," ",VLOOKUP(TRIM(B443),ALL!$B$1:$W$9995,4,FALSE)))</f>
        <v>4</v>
      </c>
      <c r="I443" s="114" t="str">
        <f>IF(ISBLANK(VLOOKUP(TRIM(B443),ALL!$B$1:$W$9995,5,FALSE)),"",IF(ISERROR(VLOOKUP(TRIM(B443),ALL!$B$1:$W$9995,5,FALSE))," ",VLOOKUP(TRIM(B443),ALL!$B$1:$W$9995,5,FALSE)))</f>
        <v/>
      </c>
      <c r="J443" s="10">
        <f>IF(ISBLANK(VLOOKUP(TRIM(B443),ALL!$B$1:$W$9995,6,FALSE)),"",IF(ISERROR(VLOOKUP(TRIM(B443),ALL!$B$1:$W$9995,6,FALSE))," ", VLOOKUP(TRIM(B443),ALL!$B$1:$W$9995,6,FALSE)))</f>
        <v>5</v>
      </c>
      <c r="K443" s="10" t="str">
        <f>IF(ISBLANK(VLOOKUP(TRIM(B443),ALL!$B$1:$W$9995,7,FALSE)),"",IF(ISERROR(VLOOKUP(TRIM(B443),ALL!$B$1:$W$9995,7,FALSE))," ",VLOOKUP(TRIM(B443),ALL!$B$1:$W$9995,7,FALSE)))</f>
        <v/>
      </c>
      <c r="L443" s="10" t="str">
        <f>IF(ISBLANK(VLOOKUP(TRIM(B443),ALL!$B$1:$W$9995,8,FALSE)),"",IF(ISERROR(VLOOKUP(TRIM(B443),ALL!$B$1:$W$9995,8,FALSE))," ",VLOOKUP(TRIM(B443),ALL!$B$1:$W$9995,8,FALSE)))</f>
        <v/>
      </c>
      <c r="M443" s="10" t="str">
        <f>IF(ISBLANK(VLOOKUP(TRIM(B443),ALL!$B$1:$W$9995,9,FALSE)),"",IF(ISERROR(VLOOKUP(TRIM(B443),ALL!$B$1:$W$9995,9,FALSE))," ",VLOOKUP(TRIM(B443),ALL!$B$1:$W$9995,9,FALSE)))</f>
        <v/>
      </c>
      <c r="N443" s="10" t="str">
        <f>IF(ISBLANK(VLOOKUP(TRIM(B443),ALL!$B$1:$W$9995,10,FALSE)),"",IF(ISERROR(VLOOKUP(TRIM(B443),ALL!$B$1:$W$9995,10,FALSE))," ",VLOOKUP(TRIM(B443),ALL!$B$1:$W$9995,10,FALSE)))</f>
        <v/>
      </c>
      <c r="O443"/>
      <c r="P443"/>
      <c r="Q443"/>
      <c r="R443"/>
      <c r="S443"/>
      <c r="T443"/>
      <c r="AB443"/>
      <c r="AC443"/>
    </row>
    <row r="444" spans="1:29">
      <c r="A444" s="10" t="str">
        <f>IF(ISERROR(VLOOKUP(TRIM(B444),ALL!$B$1:$V$9991,3,FALSE)),"(unc)",VLOOKUP(TRIM(B444),ALL!$B$1:$V$9991,3,FALSE))</f>
        <v>LE $</v>
      </c>
      <c r="B444" s="37" t="s">
        <v>4222</v>
      </c>
      <c r="C444" s="5" t="s">
        <v>3490</v>
      </c>
      <c r="D444" s="111">
        <f>VLOOKUP(TRIM(B444),BirthdateDraft!$A$1:$M$8977,2,FALSE)</f>
        <v>34087</v>
      </c>
      <c r="E444" s="112" t="str">
        <f>VLOOKUP(TRIM(B444),BirthdateDraft!$A$1:$M$9842,3,FALSE)</f>
        <v>15/5</v>
      </c>
      <c r="F444" s="115" t="s">
        <v>5012</v>
      </c>
      <c r="G444" s="10" t="str">
        <f>IF(ISERROR(VLOOKUP(TRIM(B444),ALL!$B$1:$V$9998,2,FALSE)),"",IF(ISERROR(VLOOKUP(TRIM(B444),ALL!$B$1:$V$9998,2,FALSE))," ",VLOOKUP(TRIM(B444),ALL!$B$1:$V$9998,2,FALSE)))</f>
        <v>ATN</v>
      </c>
      <c r="H444" s="114" t="str">
        <f>IF(ISBLANK(VLOOKUP(TRIM(B444),ALL!$B$1:$W$9995,4,FALSE)),"",IF(ISERROR(VLOOKUP(TRIM(B444),ALL!$B$1:$W$9995,4,FALSE))," ",VLOOKUP(TRIM(B444),ALL!$B$1:$W$9995,4,FALSE)))</f>
        <v>4</v>
      </c>
      <c r="I444" s="114" t="str">
        <f>IF(ISBLANK(VLOOKUP(TRIM(B444),ALL!$B$1:$W$9995,5,FALSE)),"",IF(ISERROR(VLOOKUP(TRIM(B444),ALL!$B$1:$W$9995,5,FALSE))," ",VLOOKUP(TRIM(B444),ALL!$B$1:$W$9995,5,FALSE)))</f>
        <v/>
      </c>
      <c r="J444" s="10">
        <f>IF(ISBLANK(VLOOKUP(TRIM(B444),ALL!$B$1:$W$9995,6,FALSE)),"",IF(ISERROR(VLOOKUP(TRIM(B444),ALL!$B$1:$W$9995,6,FALSE))," ", VLOOKUP(TRIM(B444),ALL!$B$1:$W$9995,6,FALSE)))</f>
        <v>3</v>
      </c>
      <c r="K444" s="10" t="str">
        <f>IF(ISBLANK(VLOOKUP(TRIM(B444),ALL!$B$1:$W$9995,7,FALSE)),"",IF(ISERROR(VLOOKUP(TRIM(B444),ALL!$B$1:$W$9995,7,FALSE))," ",VLOOKUP(TRIM(B444),ALL!$B$1:$W$9995,7,FALSE)))</f>
        <v/>
      </c>
      <c r="L444" s="10" t="str">
        <f>IF(ISBLANK(VLOOKUP(TRIM(B444),ALL!$B$1:$W$9995,8,FALSE)),"",IF(ISERROR(VLOOKUP(TRIM(B444),ALL!$B$1:$W$9995,8,FALSE))," ",VLOOKUP(TRIM(B444),ALL!$B$1:$W$9995,8,FALSE)))</f>
        <v/>
      </c>
      <c r="M444" s="10" t="str">
        <f>IF(ISBLANK(VLOOKUP(TRIM(B444),ALL!$B$1:$W$9995,9,FALSE)),"",IF(ISERROR(VLOOKUP(TRIM(B444),ALL!$B$1:$W$9995,9,FALSE))," ",VLOOKUP(TRIM(B444),ALL!$B$1:$W$9995,9,FALSE)))</f>
        <v/>
      </c>
      <c r="N444" s="10" t="str">
        <f>IF(ISBLANK(VLOOKUP(TRIM(B444),ALL!$B$1:$W$9995,10,FALSE)),"",IF(ISERROR(VLOOKUP(TRIM(B444),ALL!$B$1:$W$9995,10,FALSE))," ",VLOOKUP(TRIM(B444),ALL!$B$1:$W$9995,10,FALSE)))</f>
        <v/>
      </c>
      <c r="O444" s="118"/>
      <c r="P444"/>
      <c r="Q444"/>
      <c r="R444"/>
      <c r="S444"/>
      <c r="T444"/>
      <c r="AB444"/>
      <c r="AC444"/>
    </row>
    <row r="445" spans="1:29">
      <c r="A445" s="10" t="str">
        <f>IF(ISERROR(VLOOKUP(TRIM(B445),ALL!$B$1:$V$9991,3,FALSE)),"(unc)",VLOOKUP(TRIM(B445),ALL!$B$1:$V$9991,3,FALSE))</f>
        <v>LE $</v>
      </c>
      <c r="B445" s="37" t="s">
        <v>4662</v>
      </c>
      <c r="C445" s="5" t="s">
        <v>3490</v>
      </c>
      <c r="D445" s="111">
        <f>VLOOKUP(TRIM(B445),BirthdateDraft!$A$1:$M$8977,2,FALSE)</f>
        <v>34779</v>
      </c>
      <c r="E445" s="112" t="str">
        <f>VLOOKUP(TRIM(B445),BirthdateDraft!$A$1:$M$9842,3,FALSE)</f>
        <v>16/2</v>
      </c>
      <c r="F445" s="115"/>
      <c r="G445" s="10" t="str">
        <f>IF(ISERROR(VLOOKUP(TRIM(B445),ALL!$B$1:$V$9998,2,FALSE)),"",IF(ISERROR(VLOOKUP(TRIM(B445),ALL!$B$1:$V$9998,2,FALSE))," ",VLOOKUP(TRIM(B445),ALL!$B$1:$V$9998,2,FALSE)))</f>
        <v>CAN</v>
      </c>
      <c r="H445" s="114" t="str">
        <f>IF(ISBLANK(VLOOKUP(TRIM(B445),ALL!$B$1:$W$9995,4,FALSE)),"",IF(ISERROR(VLOOKUP(TRIM(B445),ALL!$B$1:$W$9995,4,FALSE))," ",VLOOKUP(TRIM(B445),ALL!$B$1:$W$9995,4,FALSE)))</f>
        <v>0</v>
      </c>
      <c r="I445" s="114" t="str">
        <f>IF(ISBLANK(VLOOKUP(TRIM(B445),ALL!$B$1:$W$9995,5,FALSE)),"",IF(ISERROR(VLOOKUP(TRIM(B445),ALL!$B$1:$W$9995,5,FALSE))," ",VLOOKUP(TRIM(B445),ALL!$B$1:$W$9995,5,FALSE)))</f>
        <v/>
      </c>
      <c r="J445" s="10">
        <f>IF(ISBLANK(VLOOKUP(TRIM(B445),ALL!$B$1:$W$9995,6,FALSE)),"",IF(ISERROR(VLOOKUP(TRIM(B445),ALL!$B$1:$W$9995,6,FALSE))," ", VLOOKUP(TRIM(B445),ALL!$B$1:$W$9995,6,FALSE)))</f>
        <v>7</v>
      </c>
      <c r="K445" s="10" t="str">
        <f>IF(ISBLANK(VLOOKUP(TRIM(B445),ALL!$B$1:$W$9995,7,FALSE)),"",IF(ISERROR(VLOOKUP(TRIM(B445),ALL!$B$1:$W$9995,7,FALSE))," ",VLOOKUP(TRIM(B445),ALL!$B$1:$W$9995,7,FALSE)))</f>
        <v/>
      </c>
      <c r="L445" s="10" t="str">
        <f>IF(ISBLANK(VLOOKUP(TRIM(B445),ALL!$B$1:$W$9995,8,FALSE)),"",IF(ISERROR(VLOOKUP(TRIM(B445),ALL!$B$1:$W$9995,8,FALSE))," ",VLOOKUP(TRIM(B445),ALL!$B$1:$W$9995,8,FALSE)))</f>
        <v/>
      </c>
      <c r="M445" s="10" t="str">
        <f>IF(ISBLANK(VLOOKUP(TRIM(B445),ALL!$B$1:$W$9995,9,FALSE)),"",IF(ISERROR(VLOOKUP(TRIM(B445),ALL!$B$1:$W$9995,9,FALSE))," ",VLOOKUP(TRIM(B445),ALL!$B$1:$W$9995,9,FALSE)))</f>
        <v/>
      </c>
      <c r="N445" s="10" t="str">
        <f>IF(ISBLANK(VLOOKUP(TRIM(B445),ALL!$B$1:$W$9995,10,FALSE)),"",IF(ISERROR(VLOOKUP(TRIM(B445),ALL!$B$1:$W$9995,10,FALSE))," ",VLOOKUP(TRIM(B445),ALL!$B$1:$W$9995,10,FALSE)))</f>
        <v/>
      </c>
      <c r="O445"/>
      <c r="P445"/>
      <c r="Q445"/>
      <c r="R445"/>
      <c r="S445"/>
      <c r="T445"/>
      <c r="AB445"/>
      <c r="AC445"/>
    </row>
    <row r="446" spans="1:29">
      <c r="A446" s="10" t="str">
        <f>IF(ISERROR(VLOOKUP(TRIM(B446),ALL!$B$1:$V$9991,3,FALSE)),"(unc)",VLOOKUP(TRIM(B446),ALL!$B$1:$V$9991,3,FALSE))</f>
        <v>OLB End $</v>
      </c>
      <c r="B446" s="37" t="s">
        <v>2347</v>
      </c>
      <c r="C446" s="5" t="s">
        <v>3490</v>
      </c>
      <c r="D446" s="111">
        <f>VLOOKUP(TRIM(B446),BirthdateDraft!$A$1:$M$8977,2,FALSE)</f>
        <v>32236</v>
      </c>
      <c r="E446" s="112" t="str">
        <f>VLOOKUP(TRIM(B446),BirthdateDraft!$A$1:$M$9842,3,FALSE)</f>
        <v>10/1 (13)</v>
      </c>
      <c r="F446" s="115"/>
      <c r="G446" s="10" t="str">
        <f>IF(ISERROR(VLOOKUP(TRIM(B446),ALL!$B$1:$V$9998,2,FALSE)),"",IF(ISERROR(VLOOKUP(TRIM(B446),ALL!$B$1:$V$9998,2,FALSE))," ",VLOOKUP(TRIM(B446),ALL!$B$1:$V$9998,2,FALSE)))</f>
        <v>PHN</v>
      </c>
      <c r="H446" s="114" t="str">
        <f>IF(ISBLANK(VLOOKUP(TRIM(B446),ALL!$B$1:$W$9995,4,FALSE)),"",IF(ISERROR(VLOOKUP(TRIM(B446),ALL!$B$1:$W$9995,4,FALSE))," ",VLOOKUP(TRIM(B446),ALL!$B$1:$W$9995,4,FALSE)))</f>
        <v>0-4</v>
      </c>
      <c r="I446" s="114" t="str">
        <f>IF(ISBLANK(VLOOKUP(TRIM(B446),ALL!$B$1:$W$9995,5,FALSE)),"",IF(ISERROR(VLOOKUP(TRIM(B446),ALL!$B$1:$W$9995,5,FALSE))," ",VLOOKUP(TRIM(B446),ALL!$B$1:$W$9995,5,FALSE)))</f>
        <v>4</v>
      </c>
      <c r="J446" s="10">
        <f>IF(ISBLANK(VLOOKUP(TRIM(B446),ALL!$B$1:$W$9995,6,FALSE)),"",IF(ISERROR(VLOOKUP(TRIM(B446),ALL!$B$1:$W$9995,6,FALSE))," ", VLOOKUP(TRIM(B446),ALL!$B$1:$W$9995,6,FALSE)))</f>
        <v>7</v>
      </c>
      <c r="K446" s="10" t="str">
        <f>IF(ISBLANK(VLOOKUP(TRIM(B446),ALL!$B$1:$W$9995,7,FALSE)),"",IF(ISERROR(VLOOKUP(TRIM(B446),ALL!$B$1:$W$9995,7,FALSE))," ",VLOOKUP(TRIM(B446),ALL!$B$1:$W$9995,7,FALSE)))</f>
        <v/>
      </c>
      <c r="L446" s="10" t="str">
        <f>IF(ISBLANK(VLOOKUP(TRIM(B446),ALL!$B$1:$W$9995,8,FALSE)),"",IF(ISERROR(VLOOKUP(TRIM(B446),ALL!$B$1:$W$9995,8,FALSE))," ",VLOOKUP(TRIM(B446),ALL!$B$1:$W$9995,8,FALSE)))</f>
        <v/>
      </c>
      <c r="M446" s="10" t="str">
        <f>IF(ISBLANK(VLOOKUP(TRIM(B446),ALL!$B$1:$W$9995,9,FALSE)),"",IF(ISERROR(VLOOKUP(TRIM(B446),ALL!$B$1:$W$9995,9,FALSE))," ",VLOOKUP(TRIM(B446),ALL!$B$1:$W$9995,9,FALSE)))</f>
        <v/>
      </c>
      <c r="N446" s="10" t="str">
        <f>IF(ISBLANK(VLOOKUP(TRIM(B446),ALL!$B$1:$W$9995,10,FALSE)),"",IF(ISERROR(VLOOKUP(TRIM(B446),ALL!$B$1:$W$9995,10,FALSE))," ",VLOOKUP(TRIM(B446),ALL!$B$1:$W$9995,10,FALSE)))</f>
        <v/>
      </c>
      <c r="O446" s="118"/>
      <c r="P446"/>
      <c r="Q446"/>
      <c r="R446"/>
      <c r="S446"/>
      <c r="T446"/>
      <c r="AB446"/>
      <c r="AC446"/>
    </row>
    <row r="447" spans="1:29">
      <c r="A447" s="10" t="str">
        <f>IF(ISERROR(VLOOKUP(TRIM(B447),ALL!$B$1:$V$9991,3,FALSE)),"(unc)",VLOOKUP(TRIM(B447),ALL!$B$1:$V$9991,3,FALSE))</f>
        <v>End $ DT $</v>
      </c>
      <c r="B447" s="124" t="s">
        <v>8934</v>
      </c>
      <c r="C447" s="5" t="s">
        <v>3490</v>
      </c>
      <c r="D447" s="111">
        <f>VLOOKUP(TRIM(B447),BirthdateDraft!$A$1:$M$8977,2,FALSE)</f>
        <v>37177</v>
      </c>
      <c r="E447" s="112" t="str">
        <f>VLOOKUP(TRIM(B447),BirthdateDraft!$A$1:$M$9842,3,FALSE)</f>
        <v>24/2(35)</v>
      </c>
      <c r="F447" s="115" t="s">
        <v>10087</v>
      </c>
      <c r="G447" s="10" t="str">
        <f>IF(ISERROR(VLOOKUP(TRIM(B447),ALL!$B$1:$V$9998,2,FALSE)),"",IF(ISERROR(VLOOKUP(TRIM(B447),ALL!$B$1:$V$9998,2,FALSE))," ",VLOOKUP(TRIM(B447),ALL!$B$1:$V$9998,2,FALSE)))</f>
        <v>ATN</v>
      </c>
      <c r="H447" s="114" t="str">
        <f>IF(ISBLANK(VLOOKUP(TRIM(B447),ALL!$B$1:$W$9995,4,FALSE)),"",IF(ISERROR(VLOOKUP(TRIM(B447),ALL!$B$1:$W$9995,4,FALSE))," ",VLOOKUP(TRIM(B447),ALL!$B$1:$W$9995,4,FALSE)))</f>
        <v>0</v>
      </c>
      <c r="I447" s="114" t="str">
        <f>IF(ISBLANK(VLOOKUP(TRIM(B447),ALL!$B$1:$W$9995,5,FALSE)),"",IF(ISERROR(VLOOKUP(TRIM(B447),ALL!$B$1:$W$9995,5,FALSE))," ",VLOOKUP(TRIM(B447),ALL!$B$1:$W$9995,5,FALSE)))</f>
        <v>0</v>
      </c>
      <c r="J447" s="10">
        <f>IF(ISBLANK(VLOOKUP(TRIM(B447),ALL!$B$1:$W$9995,6,FALSE)),"",IF(ISERROR(VLOOKUP(TRIM(B447),ALL!$B$1:$W$9995,6,FALSE))," ", VLOOKUP(TRIM(B447),ALL!$B$1:$W$9995,6,FALSE)))</f>
        <v>0</v>
      </c>
      <c r="K447" s="10"/>
      <c r="L447" s="10"/>
      <c r="M447" s="10"/>
      <c r="N447" s="10"/>
      <c r="O447" s="118"/>
      <c r="P447"/>
      <c r="Q447"/>
      <c r="R447"/>
      <c r="S447"/>
      <c r="T447"/>
      <c r="AB447"/>
      <c r="AC447"/>
    </row>
    <row r="448" spans="1:29">
      <c r="A448" s="10" t="str">
        <f>IF(ISERROR(VLOOKUP(TRIM(B448),ALL!$B$1:$V$9991,3,FALSE)),"(unc)",VLOOKUP(TRIM(B448),ALL!$B$1:$V$9991,3,FALSE))</f>
        <v>End $ OLB</v>
      </c>
      <c r="B448" s="504" t="s">
        <v>9086</v>
      </c>
      <c r="C448" s="5" t="s">
        <v>3490</v>
      </c>
      <c r="D448" s="111">
        <f>VLOOKUP(TRIM(B448),BirthdateDraft!$A$1:$M$8977,2,FALSE)</f>
        <v>36555</v>
      </c>
      <c r="E448" s="112" t="str">
        <f>VLOOKUP(TRIM(B448),BirthdateDraft!$A$1:$M$9842,3,FALSE)</f>
        <v>23/FA</v>
      </c>
      <c r="F448" s="115" t="s">
        <v>10488</v>
      </c>
      <c r="G448" s="10" t="str">
        <f>IF(ISERROR(VLOOKUP(TRIM(B448),ALL!$B$1:$V$9998,2,FALSE)),"",IF(ISERROR(VLOOKUP(TRIM(B448),ALL!$B$1:$V$9998,2,FALSE))," ",VLOOKUP(TRIM(B448),ALL!$B$1:$V$9998,2,FALSE)))</f>
        <v>GBN</v>
      </c>
      <c r="H448" s="114" t="str">
        <f>IF(ISBLANK(VLOOKUP(TRIM(B448),ALL!$B$1:$W$9995,4,FALSE)),"",IF(ISERROR(VLOOKUP(TRIM(B448),ALL!$B$1:$W$9995,4,FALSE))," ",VLOOKUP(TRIM(B448),ALL!$B$1:$W$9995,4,FALSE)))</f>
        <v>0</v>
      </c>
      <c r="I448" s="114" t="str">
        <f>IF(ISBLANK(VLOOKUP(TRIM(B448),ALL!$B$1:$W$9995,5,FALSE)),"",IF(ISERROR(VLOOKUP(TRIM(B448),ALL!$B$1:$W$9995,5,FALSE))," ",VLOOKUP(TRIM(B448),ALL!$B$1:$W$9995,5,FALSE)))</f>
        <v>0</v>
      </c>
      <c r="J448" s="10">
        <f>IF(ISBLANK(VLOOKUP(TRIM(B448),ALL!$B$1:$W$9995,6,FALSE)),"",IF(ISERROR(VLOOKUP(TRIM(B448),ALL!$B$1:$W$9995,6,FALSE))," ", VLOOKUP(TRIM(B448),ALL!$B$1:$W$9995,6,FALSE)))</f>
        <v>5</v>
      </c>
      <c r="K448" s="10"/>
      <c r="L448" s="10"/>
      <c r="M448" s="10"/>
      <c r="N448" s="10"/>
      <c r="O448" s="118"/>
      <c r="P448"/>
      <c r="Q448"/>
      <c r="R448"/>
      <c r="S448"/>
      <c r="T448"/>
      <c r="AB448"/>
      <c r="AC448"/>
    </row>
    <row r="449" spans="1:29">
      <c r="A449" s="10" t="str">
        <f>IF(ISERROR(VLOOKUP(TRIM(B449),ALL!$B$1:$V$9991,3,FALSE)),"(unc)",VLOOKUP(TRIM(B449),ALL!$B$1:$V$9991,3,FALSE))</f>
        <v>LDT $</v>
      </c>
      <c r="B449" s="64" t="s">
        <v>10206</v>
      </c>
      <c r="C449" s="5" t="s">
        <v>3490</v>
      </c>
      <c r="D449" s="111">
        <f>VLOOKUP(TRIM(B449),BirthdateDraft!$A$1:$M$8977,2,FALSE)</f>
        <v>37174</v>
      </c>
      <c r="E449" s="112" t="str">
        <f>VLOOKUP(TRIM(B449),BirthdateDraft!$A$1:$M$9842,3,FALSE)</f>
        <v>24/2(49)</v>
      </c>
      <c r="F449" s="115" t="s">
        <v>10087</v>
      </c>
      <c r="G449" s="10" t="str">
        <f>IF(ISERROR(VLOOKUP(TRIM(B449),ALL!$B$1:$V$9998,2,FALSE)),"",IF(ISERROR(VLOOKUP(TRIM(B449),ALL!$B$1:$V$9998,2,FALSE))," ",VLOOKUP(TRIM(B449),ALL!$B$1:$V$9998,2,FALSE)))</f>
        <v>CNA</v>
      </c>
      <c r="H449" s="114" t="str">
        <f>IF(ISBLANK(VLOOKUP(TRIM(B449),ALL!$B$1:$W$9995,4,FALSE)),"",IF(ISERROR(VLOOKUP(TRIM(B449),ALL!$B$1:$W$9995,4,FALSE))," ",VLOOKUP(TRIM(B449),ALL!$B$1:$W$9995,4,FALSE)))</f>
        <v>0</v>
      </c>
      <c r="I449" s="114" t="str">
        <f>IF(ISBLANK(VLOOKUP(TRIM(B449),ALL!$B$1:$W$9995,5,FALSE)),"",IF(ISERROR(VLOOKUP(TRIM(B449),ALL!$B$1:$W$9995,5,FALSE))," ",VLOOKUP(TRIM(B449),ALL!$B$1:$W$9995,5,FALSE)))</f>
        <v/>
      </c>
      <c r="J449" s="10">
        <f>IF(ISBLANK(VLOOKUP(TRIM(B449),ALL!$B$1:$W$9995,6,FALSE)),"",IF(ISERROR(VLOOKUP(TRIM(B449),ALL!$B$1:$W$9995,6,FALSE))," ", VLOOKUP(TRIM(B449),ALL!$B$1:$W$9995,6,FALSE)))</f>
        <v>4</v>
      </c>
      <c r="K449" s="10"/>
      <c r="L449" s="10"/>
      <c r="M449" s="10"/>
      <c r="N449" s="10"/>
      <c r="O449" s="118"/>
      <c r="P449"/>
      <c r="Q449"/>
      <c r="R449"/>
      <c r="S449"/>
      <c r="T449"/>
      <c r="AB449"/>
      <c r="AC449"/>
    </row>
    <row r="450" spans="1:29">
      <c r="A450" s="10"/>
      <c r="B450" s="37"/>
      <c r="C450" s="5"/>
      <c r="D450" s="111"/>
      <c r="E450" s="112"/>
      <c r="F450" s="115"/>
      <c r="G450" s="10"/>
      <c r="H450" s="114"/>
      <c r="I450" s="114"/>
      <c r="J450" s="10"/>
      <c r="K450" s="10"/>
      <c r="L450" s="10"/>
      <c r="M450" s="10"/>
      <c r="N450" s="10"/>
      <c r="O450"/>
      <c r="P450"/>
      <c r="Q450"/>
      <c r="R450"/>
      <c r="S450"/>
      <c r="T450"/>
      <c r="AB450"/>
      <c r="AC450"/>
    </row>
    <row r="451" spans="1:29">
      <c r="A451" s="10" t="str">
        <f>IF(ISERROR(VLOOKUP(TRIM(B451),ALL!$B$1:$V$9991,3,FALSE)),"(unc)",VLOOKUP(TRIM(B451),ALL!$B$1:$V$9991,3,FALSE))</f>
        <v>MLB</v>
      </c>
      <c r="B451" s="37" t="s">
        <v>8193</v>
      </c>
      <c r="C451" s="5" t="s">
        <v>3016</v>
      </c>
      <c r="D451" s="111">
        <f>VLOOKUP(TRIM(B451),BirthdateDraft!$A$1:$M$8977,2,FALSE)</f>
        <v>36760</v>
      </c>
      <c r="E451" s="112" t="str">
        <f>VLOOKUP(TRIM(B451),BirthdateDraft!$A$1:$M$9842,3,FALSE)</f>
        <v>23/1</v>
      </c>
      <c r="F451" s="115" t="s">
        <v>8101</v>
      </c>
      <c r="G451" s="10" t="str">
        <f>IF(ISERROR(VLOOKUP(TRIM(B451),ALL!$B$1:$V$9998,2,FALSE)),"",IF(ISERROR(VLOOKUP(TRIM(B451),ALL!$B$1:$V$9998,2,FALSE))," ",VLOOKUP(TRIM(B451),ALL!$B$1:$V$9998,2,FALSE)))</f>
        <v>DEN</v>
      </c>
      <c r="H451" s="114" t="str">
        <f>IF(ISBLANK(VLOOKUP(TRIM(B451),ALL!$B$1:$W$9995,4,FALSE)),"",IF(ISERROR(VLOOKUP(TRIM(B451),ALL!$B$1:$W$9995,4,FALSE))," ",VLOOKUP(TRIM(B451),ALL!$B$1:$W$9995,4,FALSE)))</f>
        <v>5-6</v>
      </c>
      <c r="I451" s="114" t="str">
        <f>IF(ISBLANK(VLOOKUP(TRIM(B451),ALL!$B$1:$W$9995,5,FALSE)),"",IF(ISERROR(VLOOKUP(TRIM(B451),ALL!$B$1:$W$9995,5,FALSE))," ",VLOOKUP(TRIM(B451),ALL!$B$1:$W$9995,5,FALSE)))</f>
        <v/>
      </c>
      <c r="J451" s="10">
        <f>IF(ISBLANK(VLOOKUP(TRIM(B451),ALL!$B$1:$W$9995,6,FALSE)),"",IF(ISERROR(VLOOKUP(TRIM(B451),ALL!$B$1:$W$9995,6,FALSE))," ", VLOOKUP(TRIM(B451),ALL!$B$1:$W$9995,6,FALSE)))</f>
        <v>3</v>
      </c>
      <c r="K451" s="10"/>
      <c r="L451" s="10"/>
      <c r="M451" s="10"/>
      <c r="N451" s="10"/>
      <c r="O451"/>
      <c r="P451"/>
      <c r="Q451"/>
      <c r="R451"/>
      <c r="S451"/>
      <c r="T451"/>
      <c r="AB451"/>
      <c r="AC451"/>
    </row>
    <row r="452" spans="1:29">
      <c r="A452" s="10" t="str">
        <f>IF(ISERROR(VLOOKUP(TRIM(B452),ALL!$B$1:$V$9991,3,FALSE)),"(unc)",VLOOKUP(TRIM(B452),ALL!$B$1:$V$9991,3,FALSE))</f>
        <v>LLB</v>
      </c>
      <c r="B452" s="124" t="s">
        <v>8522</v>
      </c>
      <c r="C452" s="5" t="s">
        <v>3016</v>
      </c>
      <c r="D452" s="111">
        <f>VLOOKUP(TRIM(B452),BirthdateDraft!$A$1:$M$8977,2,FALSE)</f>
        <v>36816</v>
      </c>
      <c r="E452" s="112" t="str">
        <f>VLOOKUP(TRIM(B452),BirthdateDraft!$A$1:$M$9842,3,FALSE)</f>
        <v>23/6</v>
      </c>
      <c r="F452" s="115" t="s">
        <v>9897</v>
      </c>
      <c r="G452" s="10" t="str">
        <f>IF(ISERROR(VLOOKUP(TRIM(B452),ALL!$B$1:$V$9998,2,FALSE)),"",IF(ISERROR(VLOOKUP(TRIM(B452),ALL!$B$1:$V$9998,2,FALSE))," ",VLOOKUP(TRIM(B452),ALL!$B$1:$V$9998,2,FALSE)))</f>
        <v>SFN</v>
      </c>
      <c r="H452" s="114" t="str">
        <f>IF(ISBLANK(VLOOKUP(TRIM(B452),ALL!$B$1:$W$9995,4,FALSE)),"",IF(ISERROR(VLOOKUP(TRIM(B452),ALL!$B$1:$W$9995,4,FALSE))," ",VLOOKUP(TRIM(B452),ALL!$B$1:$W$9995,4,FALSE)))</f>
        <v>6-0</v>
      </c>
      <c r="I452" s="114" t="str">
        <f>IF(ISBLANK(VLOOKUP(TRIM(B452),ALL!$B$1:$W$9995,5,FALSE)),"",IF(ISERROR(VLOOKUP(TRIM(B452),ALL!$B$1:$W$9995,5,FALSE))," ",VLOOKUP(TRIM(B452),ALL!$B$1:$W$9995,5,FALSE)))</f>
        <v/>
      </c>
      <c r="J452" s="10">
        <f>IF(ISBLANK(VLOOKUP(TRIM(B452),ALL!$B$1:$W$9995,6,FALSE)),"",IF(ISERROR(VLOOKUP(TRIM(B452),ALL!$B$1:$W$9995,6,FALSE))," ", VLOOKUP(TRIM(B452),ALL!$B$1:$W$9995,6,FALSE)))</f>
        <v>0</v>
      </c>
      <c r="K452" s="10"/>
      <c r="L452" s="10"/>
      <c r="M452" s="10"/>
      <c r="N452" s="10"/>
      <c r="O452"/>
      <c r="P452"/>
      <c r="Q452"/>
      <c r="R452"/>
      <c r="S452"/>
      <c r="T452"/>
      <c r="AB452"/>
      <c r="AC452"/>
    </row>
    <row r="453" spans="1:29">
      <c r="A453" s="10" t="str">
        <f>IF(ISERROR(VLOOKUP(TRIM(B453),ALL!$B$1:$V$9991,3,FALSE)),"(unc)",VLOOKUP(TRIM(B453),ALL!$B$1:$V$9991,3,FALSE))</f>
        <v>MLB OLB</v>
      </c>
      <c r="B453" s="37" t="s">
        <v>4216</v>
      </c>
      <c r="C453" s="5" t="s">
        <v>3016</v>
      </c>
      <c r="D453" s="111">
        <f>VLOOKUP(TRIM(B453),BirthdateDraft!$A$1:$M$8977,2,FALSE)</f>
        <v>33782</v>
      </c>
      <c r="E453" s="112" t="str">
        <f>VLOOKUP(TRIM(B453),BirthdateDraft!$A$1:$M$9842,3,FALSE)</f>
        <v>15/3</v>
      </c>
      <c r="F453" s="115" t="s">
        <v>8110</v>
      </c>
      <c r="G453" s="10" t="str">
        <f>IF(ISERROR(VLOOKUP(TRIM(B453),ALL!$B$1:$V$9998,2,FALSE)),"",IF(ISERROR(VLOOKUP(TRIM(B453),ALL!$B$1:$V$9998,2,FALSE))," ",VLOOKUP(TRIM(B453),ALL!$B$1:$V$9998,2,FALSE)))</f>
        <v>CLA</v>
      </c>
      <c r="H453" s="114" t="str">
        <f>IF(ISBLANK(VLOOKUP(TRIM(B453),ALL!$B$1:$W$9995,4,FALSE)),"",IF(ISERROR(VLOOKUP(TRIM(B453),ALL!$B$1:$W$9995,4,FALSE))," ",VLOOKUP(TRIM(B453),ALL!$B$1:$W$9995,4,FALSE)))</f>
        <v>5-5</v>
      </c>
      <c r="I453" s="114" t="str">
        <f>IF(ISBLANK(VLOOKUP(TRIM(B453),ALL!$B$1:$W$9995,5,FALSE)),"",IF(ISERROR(VLOOKUP(TRIM(B453),ALL!$B$1:$W$9995,5,FALSE))," ",VLOOKUP(TRIM(B453),ALL!$B$1:$W$9995,5,FALSE)))</f>
        <v>5-5</v>
      </c>
      <c r="J453" s="10">
        <f>IF(ISBLANK(VLOOKUP(TRIM(B453),ALL!$B$1:$W$9995,6,FALSE)),"",IF(ISERROR(VLOOKUP(TRIM(B453),ALL!$B$1:$W$9995,6,FALSE))," ", VLOOKUP(TRIM(B453),ALL!$B$1:$W$9995,6,FALSE)))</f>
        <v>5</v>
      </c>
      <c r="K453" s="10" t="str">
        <f>IF(ISBLANK(VLOOKUP(TRIM(B453),ALL!$B$1:$W$9995,7,FALSE)),"",IF(ISERROR(VLOOKUP(TRIM(B453),ALL!$B$1:$W$9995,7,FALSE))," ",VLOOKUP(TRIM(B453),ALL!$B$1:$W$9995,7,FALSE)))</f>
        <v/>
      </c>
      <c r="L453" s="10"/>
      <c r="M453" s="10"/>
      <c r="N453" s="10"/>
      <c r="O453"/>
      <c r="P453"/>
      <c r="Q453"/>
      <c r="R453"/>
      <c r="S453"/>
      <c r="T453"/>
      <c r="AB453"/>
      <c r="AC453"/>
    </row>
    <row r="454" spans="1:29">
      <c r="A454" s="10" t="str">
        <f>IF(ISERROR(VLOOKUP(TRIM(B454),ALL!$B$1:$V$9991,3,FALSE)),"(unc)",VLOOKUP(TRIM(B454),ALL!$B$1:$V$9991,3,FALSE))</f>
        <v>MLB</v>
      </c>
      <c r="B454" s="37" t="s">
        <v>283</v>
      </c>
      <c r="C454" s="5" t="s">
        <v>3490</v>
      </c>
      <c r="D454" s="111">
        <f>VLOOKUP(TRIM(B454),BirthdateDraft!$A$1:$M$8977,2,FALSE)</f>
        <v>33051</v>
      </c>
      <c r="E454" s="112" t="str">
        <f>VLOOKUP(TRIM(B454),BirthdateDraft!$A$1:$M$9842,3,FALSE)</f>
        <v>12/2</v>
      </c>
      <c r="F454" s="115"/>
      <c r="G454" s="10" t="str">
        <f>IF(ISERROR(VLOOKUP(TRIM(B454),ALL!$B$1:$V$9998,2,FALSE)),"",IF(ISERROR(VLOOKUP(TRIM(B454),ALL!$B$1:$V$9998,2,FALSE))," ",VLOOKUP(TRIM(B454),ALL!$B$1:$V$9998,2,FALSE)))</f>
        <v>WAN</v>
      </c>
      <c r="H454" s="114" t="str">
        <f>IF(ISBLANK(VLOOKUP(TRIM(B454),ALL!$B$1:$W$9995,4,FALSE)),"",IF(ISERROR(VLOOKUP(TRIM(B454),ALL!$B$1:$W$9995,4,FALSE))," ",VLOOKUP(TRIM(B454),ALL!$B$1:$W$9995,4,FALSE)))</f>
        <v>4-6</v>
      </c>
      <c r="I454" s="114" t="str">
        <f>IF(ISBLANK(VLOOKUP(TRIM(B454),ALL!$B$1:$W$9995,5,FALSE)),"",IF(ISERROR(VLOOKUP(TRIM(B454),ALL!$B$1:$W$9995,5,FALSE))," ",VLOOKUP(TRIM(B454),ALL!$B$1:$W$9995,5,FALSE)))</f>
        <v/>
      </c>
      <c r="J454" s="10">
        <f>IF(ISBLANK(VLOOKUP(TRIM(B454),ALL!$B$1:$W$9995,6,FALSE)),"",IF(ISERROR(VLOOKUP(TRIM(B454),ALL!$B$1:$W$9995,6,FALSE))," ", VLOOKUP(TRIM(B454),ALL!$B$1:$W$9995,6,FALSE)))</f>
        <v>6</v>
      </c>
      <c r="K454" s="10" t="str">
        <f>IF(ISBLANK(VLOOKUP(TRIM(B454),ALL!$B$1:$W$9995,7,FALSE)),"",IF(ISERROR(VLOOKUP(TRIM(B454),ALL!$B$1:$W$9995,7,FALSE))," ",VLOOKUP(TRIM(B454),ALL!$B$1:$W$9995,7,FALSE)))</f>
        <v/>
      </c>
      <c r="L454" s="10" t="str">
        <f>IF(ISBLANK(VLOOKUP(TRIM(B454),ALL!$B$1:$W$9995,8,FALSE)),"",IF(ISERROR(VLOOKUP(TRIM(B454),ALL!$B$1:$W$9995,8,FALSE))," ",VLOOKUP(TRIM(B454),ALL!$B$1:$W$9995,8,FALSE)))</f>
        <v/>
      </c>
      <c r="M454" s="10" t="str">
        <f>IF(ISBLANK(VLOOKUP(TRIM(B454),ALL!$B$1:$W$9995,9,FALSE)),"",IF(ISERROR(VLOOKUP(TRIM(B454),ALL!$B$1:$W$9995,9,FALSE))," ",VLOOKUP(TRIM(B454),ALL!$B$1:$W$9995,9,FALSE)))</f>
        <v/>
      </c>
      <c r="N454" s="10" t="str">
        <f>IF(ISBLANK(VLOOKUP(TRIM(B454),ALL!$B$1:$W$9995,10,FALSE)),"",IF(ISERROR(VLOOKUP(TRIM(B454),ALL!$B$1:$W$9995,10,FALSE))," ",VLOOKUP(TRIM(B454),ALL!$B$1:$W$9995,10,FALSE)))</f>
        <v/>
      </c>
      <c r="O454" s="118"/>
      <c r="P454"/>
      <c r="Q454"/>
      <c r="R454"/>
      <c r="S454"/>
      <c r="T454"/>
      <c r="AB454"/>
      <c r="AC454"/>
    </row>
    <row r="455" spans="1:29">
      <c r="A455" s="10" t="str">
        <f>IF(ISERROR(VLOOKUP(TRIM(B455),ALL!$B$1:$V$9991,3,FALSE)),"(unc)",VLOOKUP(TRIM(B455),ALL!$B$1:$V$9991,3,FALSE))</f>
        <v>RILB</v>
      </c>
      <c r="B455" s="37" t="s">
        <v>6151</v>
      </c>
      <c r="C455" s="5" t="s">
        <v>3490</v>
      </c>
      <c r="D455" s="111">
        <f>VLOOKUP(TRIM(B455),BirthdateDraft!$A$1:$M$8977,2,FALSE)</f>
        <v>35195</v>
      </c>
      <c r="E455" s="112" t="str">
        <f>VLOOKUP(TRIM(B455),BirthdateDraft!$A$1:$M$9842,3,FALSE)</f>
        <v>19/5</v>
      </c>
      <c r="F455" s="115" t="s">
        <v>7541</v>
      </c>
      <c r="G455" s="10" t="str">
        <f>IF(ISERROR(VLOOKUP(TRIM(B455),ALL!$B$1:$V$9998,2,FALSE)),"",IF(ISERROR(VLOOKUP(TRIM(B455),ALL!$B$1:$V$9998,2,FALSE))," ",VLOOKUP(TRIM(B455),ALL!$B$1:$V$9998,2,FALSE)))</f>
        <v>MIN</v>
      </c>
      <c r="H455" s="114" t="str">
        <f>IF(ISBLANK(VLOOKUP(TRIM(B455),ALL!$B$1:$W$9995,4,FALSE)),"",IF(ISERROR(VLOOKUP(TRIM(B455),ALL!$B$1:$W$9995,4,FALSE))," ",VLOOKUP(TRIM(B455),ALL!$B$1:$W$9995,4,FALSE)))</f>
        <v>4-5</v>
      </c>
      <c r="I455" s="114" t="str">
        <f>IF(ISBLANK(VLOOKUP(TRIM(#REF!),ALL!$B$1:$W$9995,5,FALSE)),"",IF(ISERROR(VLOOKUP(TRIM(#REF!),ALL!$B$1:$W$9995,5,FALSE))," ",VLOOKUP(TRIM(#REF!),ALL!$B$1:$W$9995,5,FALSE)))</f>
        <v xml:space="preserve"> </v>
      </c>
      <c r="J455" s="10" t="str">
        <f>IF(ISBLANK(VLOOKUP(TRIM(#REF!),ALL!$B$1:$W$9995,6,FALSE)),"",IF(ISERROR(VLOOKUP(TRIM(#REF!),ALL!$B$1:$W$9995,6,FALSE))," ", VLOOKUP(TRIM(#REF!),ALL!$B$1:$W$9995,6,FALSE)))</f>
        <v xml:space="preserve"> </v>
      </c>
      <c r="K455" s="10"/>
      <c r="L455" s="10"/>
      <c r="M455" s="10"/>
      <c r="N455" s="10"/>
      <c r="O455"/>
      <c r="P455"/>
      <c r="Q455"/>
      <c r="R455"/>
      <c r="S455"/>
      <c r="T455"/>
      <c r="AB455"/>
      <c r="AC455"/>
    </row>
    <row r="456" spans="1:29">
      <c r="A456" s="10" t="str">
        <f>IF(ISERROR(VLOOKUP(TRIM(B456),ALL!$B$1:$V$9991,3,FALSE)),"(unc)",VLOOKUP(TRIM(B456),ALL!$B$1:$V$9991,3,FALSE))</f>
        <v>LB</v>
      </c>
      <c r="B456" s="37" t="s">
        <v>6195</v>
      </c>
      <c r="C456" s="5" t="s">
        <v>3490</v>
      </c>
      <c r="D456" s="111">
        <f>VLOOKUP(TRIM(B456),BirthdateDraft!$A$1:$M$8977,2,FALSE)</f>
        <v>35843</v>
      </c>
      <c r="E456" s="112" t="str">
        <f>VLOOKUP(TRIM(B456),BirthdateDraft!$A$1:$M$9842,3,FALSE)</f>
        <v>19/1 (5)</v>
      </c>
      <c r="F456" s="115"/>
      <c r="G456" s="10" t="str">
        <f>IF(ISERROR(VLOOKUP(TRIM(B456),ALL!$B$1:$V$9998,2,FALSE)),"",IF(ISERROR(VLOOKUP(TRIM(B456),ALL!$B$1:$V$9998,2,FALSE))," ",VLOOKUP(TRIM(B456),ALL!$B$1:$V$9998,2,FALSE)))</f>
        <v>HOA</v>
      </c>
      <c r="H456" s="114" t="str">
        <f>IF(ISBLANK(VLOOKUP(TRIM(B456),ALL!$B$1:$W$9995,4,FALSE)),"",IF(ISERROR(VLOOKUP(TRIM(B456),ALL!$B$1:$W$9995,4,FALSE))," ",VLOOKUP(TRIM(B456),ALL!$B$1:$W$9995,4,FALSE)))</f>
        <v>0-0</v>
      </c>
      <c r="I456" s="114" t="str">
        <f>IF(ISBLANK(VLOOKUP(TRIM(B456),ALL!$B$1:$W$9995,5,FALSE)),"",IF(ISERROR(VLOOKUP(TRIM(B456),ALL!$B$1:$W$9995,5,FALSE))," ",VLOOKUP(TRIM(B456),ALL!$B$1:$W$9995,5,FALSE)))</f>
        <v/>
      </c>
      <c r="J456" s="10">
        <f>IF(ISBLANK(VLOOKUP(TRIM(B456),ALL!$B$1:$W$9995,6,FALSE)),"",IF(ISERROR(VLOOKUP(TRIM(B456),ALL!$B$1:$W$9995,6,FALSE))," ", VLOOKUP(TRIM(B456),ALL!$B$1:$W$9995,6,FALSE)))</f>
        <v>0</v>
      </c>
      <c r="K456" s="10" t="str">
        <f>IF(ISBLANK(VLOOKUP(TRIM(B456),ALL!$B$1:$W$9995,7,FALSE)),"",IF(ISERROR(VLOOKUP(TRIM(B456),ALL!$B$1:$W$9995,7,FALSE))," ",VLOOKUP(TRIM(B456),ALL!$B$1:$W$9995,7,FALSE)))</f>
        <v/>
      </c>
      <c r="L456" s="10" t="str">
        <f>IF(ISBLANK(VLOOKUP(TRIM(B456),ALL!$B$1:$W$9995,8,FALSE)),"",IF(ISERROR(VLOOKUP(TRIM(B456),ALL!$B$1:$W$9995,8,FALSE))," ",VLOOKUP(TRIM(B456),ALL!$B$1:$W$9995,8,FALSE)))</f>
        <v/>
      </c>
      <c r="M456" s="10" t="str">
        <f>IF(ISBLANK(VLOOKUP(TRIM(B456),ALL!$B$1:$W$9995,9,FALSE)),"",IF(ISERROR(VLOOKUP(TRIM(B456),ALL!$B$1:$W$9995,9,FALSE))," ",VLOOKUP(TRIM(B456),ALL!$B$1:$W$9995,9,FALSE)))</f>
        <v/>
      </c>
      <c r="N456" s="10" t="str">
        <f>IF(ISBLANK(VLOOKUP(TRIM(B456),ALL!$B$1:$W$9995,10,FALSE)),"",IF(ISERROR(VLOOKUP(TRIM(B456),ALL!$B$1:$W$9995,10,FALSE))," ",VLOOKUP(TRIM(B456),ALL!$B$1:$W$9995,10,FALSE)))</f>
        <v/>
      </c>
      <c r="O456"/>
      <c r="P456"/>
      <c r="Q456"/>
      <c r="R456"/>
      <c r="S456"/>
      <c r="T456"/>
      <c r="AB456"/>
      <c r="AC456"/>
    </row>
    <row r="457" spans="1:29">
      <c r="A457" s="10" t="str">
        <f>IF(ISERROR(VLOOKUP(TRIM(B457),ALL!$B$1:$V$9991,3,FALSE)),"(unc)",VLOOKUP(TRIM(B457),ALL!$B$1:$V$9991,3,FALSE))</f>
        <v>LLB</v>
      </c>
      <c r="B457" s="37" t="s">
        <v>7924</v>
      </c>
      <c r="C457" s="5" t="s">
        <v>3016</v>
      </c>
      <c r="D457" s="111">
        <f>VLOOKUP(TRIM(B457),BirthdateDraft!$A$1:$M$8977,2,FALSE)</f>
        <v>36736</v>
      </c>
      <c r="E457" s="112" t="str">
        <f>VLOOKUP(TRIM(B457),BirthdateDraft!$A$1:$M$9842,3,FALSE)</f>
        <v>22/FA</v>
      </c>
      <c r="F457" s="115" t="s">
        <v>8098</v>
      </c>
      <c r="G457" s="10" t="str">
        <f>IF(ISERROR(VLOOKUP(TRIM(B457),ALL!$B$1:$V$9998,2,FALSE)),"",IF(ISERROR(VLOOKUP(TRIM(B457),ALL!$B$1:$V$9998,2,FALSE))," ",VLOOKUP(TRIM(B457),ALL!$B$1:$V$9998,2,FALSE)))</f>
        <v>CHN</v>
      </c>
      <c r="H457" s="114" t="str">
        <f>IF(ISBLANK(VLOOKUP(TRIM(B457),ALL!$B$1:$W$9995,4,FALSE)),"",IF(ISERROR(VLOOKUP(TRIM(B457),ALL!$B$1:$W$9995,4,FALSE))," ",VLOOKUP(TRIM(B457),ALL!$B$1:$W$9995,4,FALSE)))</f>
        <v>0-4</v>
      </c>
      <c r="I457" s="114" t="str">
        <f>IF(ISBLANK(VLOOKUP(TRIM(B457),ALL!$B$1:$W$9995,5,FALSE)),"",IF(ISERROR(VLOOKUP(TRIM(B457),ALL!$B$1:$W$9995,5,FALSE))," ",VLOOKUP(TRIM(B457),ALL!$B$1:$W$9995,5,FALSE)))</f>
        <v/>
      </c>
      <c r="J457" s="10">
        <f>IF(ISBLANK(VLOOKUP(TRIM(B457),ALL!$B$1:$W$9995,6,FALSE)),"",IF(ISERROR(VLOOKUP(TRIM(B457),ALL!$B$1:$W$9995,6,FALSE))," ", VLOOKUP(TRIM(B457),ALL!$B$1:$W$9995,6,FALSE)))</f>
        <v>5</v>
      </c>
      <c r="K457" s="10"/>
      <c r="L457" s="10"/>
      <c r="M457" s="10"/>
      <c r="N457" s="10"/>
      <c r="O457"/>
      <c r="P457"/>
      <c r="Q457"/>
      <c r="R457"/>
      <c r="S457"/>
      <c r="T457"/>
      <c r="AB457"/>
      <c r="AC457"/>
    </row>
    <row r="459" spans="1:29">
      <c r="A459" s="10" t="str">
        <f>IF(ISERROR(VLOOKUP(TRIM(B459),ALL!$B$1:$V$9991,3,FALSE)),"(unc)",VLOOKUP(TRIM(B459),ALL!$B$1:$V$9991,3,FALSE))</f>
        <v>FS ^</v>
      </c>
      <c r="B459" s="37" t="s">
        <v>6161</v>
      </c>
      <c r="C459" s="5" t="s">
        <v>3490</v>
      </c>
      <c r="D459" s="111">
        <f>VLOOKUP(TRIM(B459),BirthdateDraft!$A$1:$M$8977,2,FALSE)</f>
        <v>35873</v>
      </c>
      <c r="E459" s="112" t="str">
        <f>VLOOKUP(TRIM(B459),BirthdateDraft!$A$1:$M$9842,3,FALSE)</f>
        <v>19/4</v>
      </c>
      <c r="F459" s="115"/>
      <c r="G459" s="10" t="str">
        <f>IF(ISERROR(VLOOKUP(TRIM(B459),ALL!$B$1:$V$9998,2,FALSE)),"",IF(ISERROR(VLOOKUP(TRIM(B459),ALL!$B$1:$V$9998,2,FALSE))," ",VLOOKUP(TRIM(B459),ALL!$B$1:$V$9998,2,FALSE)))</f>
        <v>SEN</v>
      </c>
      <c r="H459" s="114" t="str">
        <f>IF(ISBLANK(VLOOKUP(TRIM(B459),ALL!$B$1:$W$9995,4,FALSE)),"",IF(ISERROR(VLOOKUP(TRIM(B459),ALL!$B$1:$W$9995,4,FALSE))," ",VLOOKUP(TRIM(B459),ALL!$B$1:$W$9995,4,FALSE)))</f>
        <v>5-6</v>
      </c>
      <c r="I459" s="114" t="str">
        <f>IF(ISBLANK(VLOOKUP(TRIM(#REF!),ALL!$B$1:$W$9995,5,FALSE)),"",IF(ISERROR(VLOOKUP(TRIM(#REF!),ALL!$B$1:$W$9995,5,FALSE))," ",VLOOKUP(TRIM(#REF!),ALL!$B$1:$W$9995,5,FALSE)))</f>
        <v xml:space="preserve"> </v>
      </c>
      <c r="J459" s="10" t="str">
        <f>IF(ISBLANK(VLOOKUP(TRIM('Team Rosters'!B468),ALL!$B$1:$W$9995,6,FALSE)),"",IF(ISERROR(VLOOKUP(TRIM('Team Rosters'!B468),ALL!$B$1:$W$9995,6,FALSE))," ", VLOOKUP(TRIM('Team Rosters'!B468),ALL!$B$1:$W$9995,6,FALSE)))</f>
        <v xml:space="preserve"> </v>
      </c>
      <c r="K459" s="10" t="str">
        <f>IF(ISBLANK(VLOOKUP(TRIM('Team Rosters'!B468),ALL!$B$1:$W$9995,7,FALSE)),"",IF(ISERROR(VLOOKUP(TRIM('Team Rosters'!B468),ALL!$B$1:$W$9995,7,FALSE))," ",VLOOKUP(TRIM('Team Rosters'!B468),ALL!$B$1:$W$9995,7,FALSE)))</f>
        <v xml:space="preserve"> </v>
      </c>
      <c r="L459" s="10" t="str">
        <f>IF(ISBLANK(VLOOKUP(TRIM('Team Rosters'!B468),ALL!$B$1:$W$9995,8,FALSE)),"",IF(ISERROR(VLOOKUP(TRIM('Team Rosters'!B468),ALL!$B$1:$W$9995,8,FALSE))," ",VLOOKUP(TRIM('Team Rosters'!B468),ALL!$B$1:$W$9995,8,FALSE)))</f>
        <v xml:space="preserve"> </v>
      </c>
      <c r="M459" s="10" t="str">
        <f>IF(ISBLANK(VLOOKUP(TRIM('Team Rosters'!B468),ALL!$B$1:$W$9995,9,FALSE)),"",IF(ISERROR(VLOOKUP(TRIM('Team Rosters'!B468),ALL!$B$1:$W$9995,9,FALSE))," ",VLOOKUP(TRIM('Team Rosters'!B468),ALL!$B$1:$W$9995,9,FALSE)))</f>
        <v xml:space="preserve"> </v>
      </c>
      <c r="N459" s="10" t="str">
        <f>IF(ISBLANK(VLOOKUP(TRIM('Team Rosters'!B468),ALL!$B$1:$W$9995,10,FALSE)),"",IF(ISERROR(VLOOKUP(TRIM('Team Rosters'!B468),ALL!$B$1:$W$9995,10,FALSE))," ",VLOOKUP(TRIM('Team Rosters'!B468),ALL!$B$1:$W$9995,10,FALSE)))</f>
        <v xml:space="preserve"> </v>
      </c>
      <c r="O459"/>
      <c r="P459"/>
      <c r="Q459"/>
      <c r="R459"/>
      <c r="S459"/>
      <c r="T459"/>
      <c r="AB459"/>
      <c r="AC459"/>
    </row>
    <row r="460" spans="1:29">
      <c r="A460" s="10" t="str">
        <f>IF(ISERROR(VLOOKUP(TRIM(B460),ALL!$B$1:$V$9991,3,FALSE)),"(unc)",VLOOKUP(TRIM(B460),ALL!$B$1:$V$9991,3,FALSE))</f>
        <v>SS ^ CB</v>
      </c>
      <c r="B460" s="37" t="s">
        <v>5714</v>
      </c>
      <c r="C460" s="5" t="s">
        <v>3490</v>
      </c>
      <c r="D460" s="111">
        <f>VLOOKUP(TRIM(B460),BirthdateDraft!$A$1:$M$8977,2,FALSE)</f>
        <v>35280</v>
      </c>
      <c r="E460" s="112" t="str">
        <f>VLOOKUP(TRIM(B460),BirthdateDraft!$A$1:$M$9842,3,FALSE)</f>
        <v>18/1 (17)</v>
      </c>
      <c r="F460" s="115"/>
      <c r="G460" s="10" t="str">
        <f>IF(ISERROR(VLOOKUP(TRIM(B460),ALL!$B$1:$V$9998,2,FALSE)),"",IF(ISERROR(VLOOKUP(TRIM(B460),ALL!$B$1:$V$9998,2,FALSE))," ",VLOOKUP(TRIM(B460),ALL!$B$1:$V$9998,2,FALSE)))</f>
        <v>LAA</v>
      </c>
      <c r="H460" s="114" t="str">
        <f>IF(ISBLANK(VLOOKUP(TRIM(B460),ALL!$B$1:$W$9995,4,FALSE)),"",IF(ISERROR(VLOOKUP(TRIM(B460),ALL!$B$1:$W$9995,4,FALSE))," ",VLOOKUP(TRIM(B460),ALL!$B$1:$W$9995,4,FALSE)))</f>
        <v>5-6</v>
      </c>
      <c r="I460" s="114">
        <v>6</v>
      </c>
      <c r="J460" s="10" t="str">
        <f>IF(ISBLANK(VLOOKUP(TRIM(B54),ALL!$B$1:$W$9995,6,FALSE)),"",IF(ISERROR(VLOOKUP(TRIM(B54),ALL!$B$1:$W$9995,6,FALSE))," ", VLOOKUP(TRIM(B54),ALL!$B$1:$W$9995,6,FALSE)))</f>
        <v/>
      </c>
      <c r="K460" s="10" t="str">
        <f>IF(ISBLANK(VLOOKUP(TRIM(B54),ALL!$B$1:$W$9995,7,FALSE)),"",IF(ISERROR(VLOOKUP(TRIM(B54),ALL!$B$1:$W$9995,7,FALSE))," ",VLOOKUP(TRIM(B54),ALL!$B$1:$W$9995,7,FALSE)))</f>
        <v/>
      </c>
      <c r="L460" s="10" t="str">
        <f>IF(ISBLANK(VLOOKUP(TRIM(B54),ALL!$B$1:$W$9995,8,FALSE)),"",IF(ISERROR(VLOOKUP(TRIM(B54),ALL!$B$1:$W$9995,8,FALSE))," ",VLOOKUP(TRIM(B54),ALL!$B$1:$W$9995,8,FALSE)))</f>
        <v/>
      </c>
      <c r="M460" s="10" t="str">
        <f>IF(ISBLANK(VLOOKUP(TRIM(B54),ALL!$B$1:$W$9995,9,FALSE)),"",IF(ISERROR(VLOOKUP(TRIM(B54),ALL!$B$1:$W$9995,9,FALSE))," ",VLOOKUP(TRIM(B54),ALL!$B$1:$W$9995,9,FALSE)))</f>
        <v/>
      </c>
      <c r="N460" s="10" t="str">
        <f>IF(ISBLANK(VLOOKUP(TRIM(B54),ALL!$B$1:$W$9995,10,FALSE)),"",IF(ISERROR(VLOOKUP(TRIM(B54),ALL!$B$1:$W$9995,10,FALSE))," ",VLOOKUP(TRIM(B54),ALL!$B$1:$W$9995,10,FALSE)))</f>
        <v/>
      </c>
      <c r="O460"/>
      <c r="P460"/>
      <c r="Q460"/>
      <c r="R460"/>
      <c r="S460"/>
      <c r="T460"/>
      <c r="AB460"/>
      <c r="AC460"/>
    </row>
    <row r="461" spans="1:29">
      <c r="A461" s="10" t="str">
        <f>IF(ISERROR(VLOOKUP(TRIM(B461),ALL!$B$1:$V$9991,3,FALSE)),"(unc)",VLOOKUP(TRIM(B461),ALL!$B$1:$V$9991,3,FALSE))</f>
        <v>SS ^ CB</v>
      </c>
      <c r="B461" s="37" t="s">
        <v>8174</v>
      </c>
      <c r="C461" s="5" t="s">
        <v>3490</v>
      </c>
      <c r="D461" s="111">
        <f>VLOOKUP(TRIM(B461),BirthdateDraft!$A$1:$M$8977,2,FALSE)</f>
        <v>37186</v>
      </c>
      <c r="E461" s="112" t="str">
        <f>VLOOKUP(TRIM(B461),BirthdateDraft!$A$1:$M$9842,3,FALSE)</f>
        <v>23/2</v>
      </c>
      <c r="F461" s="115"/>
      <c r="G461" s="10" t="str">
        <f>IF(ISERROR(VLOOKUP(TRIM(B461),ALL!$B$1:$V$9998,2,FALSE)),"",IF(ISERROR(VLOOKUP(TRIM(B461),ALL!$B$1:$V$9998,2,FALSE))," ",VLOOKUP(TRIM(B461),ALL!$B$1:$V$9998,2,FALSE)))</f>
        <v>DEN</v>
      </c>
      <c r="H461" s="114" t="str">
        <f>IF(ISBLANK(VLOOKUP(TRIM(B461),ALL!$B$1:$W$9995,4,FALSE)),"",IF(ISERROR(VLOOKUP(TRIM(B461),ALL!$B$1:$W$9995,4,FALSE))," ",VLOOKUP(TRIM(B461),ALL!$B$1:$W$9995,4,FALSE)))</f>
        <v>6-6</v>
      </c>
      <c r="I461" s="114">
        <v>4</v>
      </c>
      <c r="J461" s="10"/>
      <c r="K461" s="10"/>
      <c r="L461" s="10"/>
      <c r="M461" s="10"/>
      <c r="N461" s="10"/>
      <c r="O461"/>
      <c r="P461"/>
      <c r="Q461"/>
      <c r="R461"/>
      <c r="S461"/>
      <c r="T461"/>
      <c r="AB461"/>
      <c r="AC461"/>
    </row>
    <row r="462" spans="1:29" ht="15">
      <c r="A462" s="10" t="str">
        <f>IF(ISERROR(VLOOKUP(TRIM(B462),ALL!$B$1:$V$9991,3,FALSE)),"(unc)",VLOOKUP(TRIM(B462),ALL!$B$1:$V$9991,3,FALSE))</f>
        <v>LCB ^</v>
      </c>
      <c r="B462" s="117" t="s">
        <v>5728</v>
      </c>
      <c r="C462" s="5" t="s">
        <v>3490</v>
      </c>
      <c r="D462" s="111">
        <f>VLOOKUP(TRIM(B462),BirthdateDraft!$A$1:$M$8977,2,FALSE)</f>
        <v>35472</v>
      </c>
      <c r="E462" s="112" t="str">
        <f>VLOOKUP(TRIM(B462),BirthdateDraft!$A$1:$M$9842,3,FALSE)</f>
        <v>18/1 (30)</v>
      </c>
      <c r="F462" s="115"/>
      <c r="G462" s="10" t="str">
        <f>IF(ISERROR(VLOOKUP(TRIM(B462),ALL!$B$1:$V$9998,2,FALSE)),"",IF(ISERROR(VLOOKUP(TRIM(B462),ALL!$B$1:$V$9998,2,FALSE))," ",VLOOKUP(TRIM(B462),ALL!$B$1:$V$9998,2,FALSE)))</f>
        <v>ATN</v>
      </c>
      <c r="H462" s="114" t="str">
        <f>IF(ISBLANK(VLOOKUP(TRIM(B462),ALL!$B$1:$W$9995,4,FALSE)),"",IF(ISERROR(VLOOKUP(TRIM(B462),ALL!$B$1:$W$9995,4,FALSE))," ",VLOOKUP(TRIM(B462),ALL!$B$1:$W$9995,4,FALSE)))</f>
        <v>5</v>
      </c>
      <c r="I462" s="114"/>
      <c r="J462" s="10"/>
      <c r="K462" s="10"/>
      <c r="L462" s="10" t="str">
        <f>IF(ISBLANK(VLOOKUP(TRIM(B462),ALL!$B$1:$W$9995,8,FALSE)),"",IF(ISERROR(VLOOKUP(TRIM(B462),ALL!$B$1:$W$9995,8,FALSE))," ",VLOOKUP(TRIM(B462),ALL!$B$1:$W$9995,8,FALSE)))</f>
        <v/>
      </c>
      <c r="M462" s="10" t="str">
        <f>IF(ISBLANK(VLOOKUP(TRIM(B462),ALL!$B$1:$W$9995,9,FALSE)),"",IF(ISERROR(VLOOKUP(TRIM(B462),ALL!$B$1:$W$9995,9,FALSE))," ",VLOOKUP(TRIM(B462),ALL!$B$1:$W$9995,9,FALSE)))</f>
        <v/>
      </c>
      <c r="N462" s="10" t="str">
        <f>IF(ISBLANK(VLOOKUP(TRIM(B462),ALL!$B$1:$W$9995,10,FALSE)),"",IF(ISERROR(VLOOKUP(TRIM(B462),ALL!$B$1:$W$9995,10,FALSE))," ",VLOOKUP(TRIM(B462),ALL!$B$1:$W$9995,10,FALSE)))</f>
        <v/>
      </c>
      <c r="O462" s="118"/>
      <c r="P462"/>
      <c r="Q462"/>
      <c r="R462"/>
      <c r="S462"/>
      <c r="T462"/>
      <c r="AB462"/>
      <c r="AC462"/>
    </row>
    <row r="463" spans="1:29">
      <c r="A463" s="10" t="str">
        <f>IF(ISERROR(VLOOKUP(TRIM(B463),ALL!$B$1:$V$9991,3,FALSE)),"(unc)",VLOOKUP(TRIM(B463),ALL!$B$1:$V$9991,3,FALSE))</f>
        <v>LCB ^</v>
      </c>
      <c r="B463" s="37" t="s">
        <v>425</v>
      </c>
      <c r="C463" s="5" t="s">
        <v>3016</v>
      </c>
      <c r="D463" s="111">
        <f>VLOOKUP(TRIM(B463),BirthdateDraft!$A$1:$M$9796,2,FALSE)</f>
        <v>33135</v>
      </c>
      <c r="E463" s="112" t="str">
        <f>VLOOKUP(TRIM(B463),BirthdateDraft!$A$1:$M$9796,3,FALSE)</f>
        <v>12/1 (10)</v>
      </c>
      <c r="F463" s="115"/>
      <c r="G463" s="10" t="str">
        <f>IF(ISERROR(VLOOKUP(TRIM(B463),ALL!$B$1:$V$9998,2,FALSE)),"",IF(ISERROR(VLOOKUP(TRIM(B463),ALL!$B$1:$V$9998,2,FALSE))," ",VLOOKUP(TRIM(B463),ALL!$B$1:$V$9998,2,FALSE)))</f>
        <v>MIN</v>
      </c>
      <c r="H463" s="114" t="str">
        <f>IF(ISBLANK(VLOOKUP(TRIM(B463),ALL!$B$1:$W$9995,4,FALSE)),"",IF(ISERROR(VLOOKUP(TRIM(B463),ALL!$B$1:$W$9995,4,FALSE))," ",VLOOKUP(TRIM(B463),ALL!$B$1:$W$9995,4,FALSE)))</f>
        <v>4</v>
      </c>
      <c r="I463" s="114"/>
      <c r="J463" s="10"/>
      <c r="K463" s="10"/>
      <c r="L463" s="10" t="str">
        <f>IF(ISBLANK(VLOOKUP(TRIM(#REF!),ALL!$B$1:$W$9995,8,FALSE)),"",IF(ISERROR(VLOOKUP(TRIM(#REF!),ALL!$B$1:$W$9995,8,FALSE))," ",VLOOKUP(TRIM(#REF!),ALL!$B$1:$W$9995,8,FALSE)))</f>
        <v xml:space="preserve"> </v>
      </c>
      <c r="M463" s="10" t="str">
        <f>IF(ISBLANK(VLOOKUP(TRIM(#REF!),ALL!$B$1:$W$9995,9,FALSE)),"",IF(ISERROR(VLOOKUP(TRIM(#REF!),ALL!$B$1:$W$9995,9,FALSE))," ",VLOOKUP(TRIM(#REF!),ALL!$B$1:$W$9995,9,FALSE)))</f>
        <v xml:space="preserve"> </v>
      </c>
      <c r="N463" s="10" t="str">
        <f>IF(ISBLANK(VLOOKUP(TRIM(#REF!),ALL!$B$1:$W$9995,10,FALSE)),"",IF(ISERROR(VLOOKUP(TRIM(#REF!),ALL!$B$1:$W$9995,10,FALSE))," ",VLOOKUP(TRIM(#REF!),ALL!$B$1:$W$9995,10,FALSE)))</f>
        <v xml:space="preserve"> </v>
      </c>
      <c r="O463"/>
      <c r="P463"/>
      <c r="Q463"/>
      <c r="R463"/>
      <c r="S463"/>
      <c r="T463"/>
      <c r="AB463"/>
      <c r="AC463"/>
    </row>
    <row r="464" spans="1:29">
      <c r="A464" s="10" t="str">
        <f>IF(ISERROR(VLOOKUP(TRIM(B464),ALL!$B$1:$V$9991,3,FALSE)),"(unc)",VLOOKUP(TRIM(B464),ALL!$B$1:$V$9991,3,FALSE))</f>
        <v>SS ^</v>
      </c>
      <c r="B464" s="37" t="s">
        <v>7005</v>
      </c>
      <c r="C464" s="5" t="s">
        <v>3490</v>
      </c>
      <c r="D464" s="111">
        <f>VLOOKUP(TRIM(B464),BirthdateDraft!$A$1:$M$8977,2,FALSE)</f>
        <v>36586</v>
      </c>
      <c r="E464" s="112" t="str">
        <f>VLOOKUP(TRIM(B464),BirthdateDraft!$A$1:$M$9842,3,FALSE)</f>
        <v>21/3</v>
      </c>
      <c r="F464" s="115" t="s">
        <v>7509</v>
      </c>
      <c r="G464" s="10" t="str">
        <f>IF(ISERROR(VLOOKUP(TRIM(B464),ALL!$B$1:$V$9998,2,FALSE)),"",IF(ISERROR(VLOOKUP(TRIM(B464),ALL!$B$1:$V$9998,2,FALSE))," ",VLOOKUP(TRIM(B464),ALL!$B$1:$V$9998,2,FALSE)))</f>
        <v>JXA</v>
      </c>
      <c r="H464" s="114" t="str">
        <f>IF(ISBLANK(VLOOKUP(TRIM(B464),ALL!$B$1:$W$9995,4,FALSE)),"",IF(ISERROR(VLOOKUP(TRIM(B464),ALL!$B$1:$W$9995,4,FALSE))," ",VLOOKUP(TRIM(B464),ALL!$B$1:$W$9995,4,FALSE)))</f>
        <v>0-4</v>
      </c>
      <c r="I464" s="114"/>
      <c r="J464" s="10"/>
      <c r="K464" s="10"/>
      <c r="L464" s="10" t="str">
        <f>IF(ISBLANK(VLOOKUP(TRIM(B459),ALL!$B$1:$W$9995,8,FALSE)),"",IF(ISERROR(VLOOKUP(TRIM(B459),ALL!$B$1:$W$9995,8,FALSE))," ",VLOOKUP(TRIM(B459),ALL!$B$1:$W$9995,8,FALSE)))</f>
        <v/>
      </c>
      <c r="M464" s="10" t="str">
        <f>IF(ISBLANK(VLOOKUP(TRIM(B459),ALL!$B$1:$W$9995,9,FALSE)),"",IF(ISERROR(VLOOKUP(TRIM(B459),ALL!$B$1:$W$9995,9,FALSE))," ",VLOOKUP(TRIM(B459),ALL!$B$1:$W$9995,9,FALSE)))</f>
        <v/>
      </c>
      <c r="N464" s="10" t="str">
        <f>IF(ISBLANK(VLOOKUP(TRIM(B459),ALL!$B$1:$W$9995,10,FALSE)),"",IF(ISERROR(VLOOKUP(TRIM(B459),ALL!$B$1:$W$9995,10,FALSE))," ",VLOOKUP(TRIM(B459),ALL!$B$1:$W$9995,10,FALSE)))</f>
        <v/>
      </c>
      <c r="O464"/>
      <c r="P464"/>
      <c r="Q464"/>
      <c r="R464"/>
      <c r="S464"/>
      <c r="T464"/>
      <c r="AB464"/>
      <c r="AC464"/>
    </row>
    <row r="465" spans="1:29">
      <c r="A465" s="10" t="str">
        <f>IF(ISERROR(VLOOKUP(TRIM(B465),ALL!$B$1:$V$9991,3,FALSE)),"(unc)",VLOOKUP(TRIM(B465),ALL!$B$1:$V$9991,3,FALSE))</f>
        <v>DB ^</v>
      </c>
      <c r="B465" s="127" t="s">
        <v>7113</v>
      </c>
      <c r="C465" s="5" t="s">
        <v>3490</v>
      </c>
      <c r="D465" s="111">
        <f>VLOOKUP(TRIM(B465),BirthdateDraft!$A$1:$M$8977,2,FALSE)</f>
        <v>34881</v>
      </c>
      <c r="E465" s="112" t="str">
        <f>VLOOKUP(TRIM(B465),BirthdateDraft!$A$1:$M$9842,3,FALSE)</f>
        <v>FA</v>
      </c>
      <c r="F465" s="115"/>
      <c r="G465" s="10" t="str">
        <f>IF(ISERROR(VLOOKUP(TRIM(B465),ALL!$B$1:$V$9998,2,FALSE)),"",IF(ISERROR(VLOOKUP(TRIM(B465),ALL!$B$1:$V$9998,2,FALSE))," ",VLOOKUP(TRIM(B465),ALL!$B$1:$V$9998,2,FALSE)))</f>
        <v>CHN</v>
      </c>
      <c r="H465" s="114" t="str">
        <f>IF(ISBLANK(VLOOKUP(TRIM(B465),ALL!$B$1:$W$9995,4,FALSE)),"",IF(ISERROR(VLOOKUP(TRIM(B465),ALL!$B$1:$W$9995,4,FALSE))," ",VLOOKUP(TRIM(B465),ALL!$B$1:$W$9995,4,FALSE)))</f>
        <v>0-5</v>
      </c>
      <c r="I465" s="114"/>
      <c r="J465" s="10"/>
      <c r="K465" s="10"/>
      <c r="L465" s="10"/>
      <c r="M465" s="10"/>
      <c r="N465" s="10"/>
      <c r="O465"/>
      <c r="P465"/>
      <c r="Q465"/>
      <c r="R465"/>
      <c r="S465"/>
      <c r="T465"/>
      <c r="AB465"/>
      <c r="AC465"/>
    </row>
    <row r="466" spans="1:29">
      <c r="A466" s="10" t="str">
        <f>IF(ISERROR(VLOOKUP(TRIM(B466),ALL!$B$1:$V$9991,3,FALSE)),"(unc)",VLOOKUP(TRIM(B466),ALL!$B$1:$V$9991,3,FALSE))</f>
        <v>OCB ^ PR</v>
      </c>
      <c r="B466" s="37" t="s">
        <v>7770</v>
      </c>
      <c r="C466" s="5" t="s">
        <v>3490</v>
      </c>
      <c r="D466" s="111">
        <f>VLOOKUP(TRIM(B466),BirthdateDraft!$A$1:$M$8977,2,FALSE)</f>
        <v>36090</v>
      </c>
      <c r="E466" s="112" t="str">
        <f>VLOOKUP(TRIM(B466),BirthdateDraft!$A$1:$M$9842,3,FALSE)</f>
        <v>22/3</v>
      </c>
      <c r="F466" s="115" t="s">
        <v>8087</v>
      </c>
      <c r="G466" s="10" t="str">
        <f>IF(ISERROR(VLOOKUP(TRIM(B466),ALL!$B$1:$V$9998,2,FALSE)),"",IF(ISERROR(VLOOKUP(TRIM(B466),ALL!$B$1:$V$9998,2,FALSE))," ",VLOOKUP(TRIM(B466),ALL!$B$1:$V$9998,2,FALSE)))</f>
        <v>NEA</v>
      </c>
      <c r="H466" s="114" t="str">
        <f>IF(ISBLANK(VLOOKUP(TRIM(B466),ALL!$B$1:$W$9995,4,FALSE)),"",IF(ISERROR(VLOOKUP(TRIM(B466),ALL!$B$1:$W$9995,4,FALSE))," ",VLOOKUP(TRIM(B466),ALL!$B$1:$W$9995,4,FALSE)))</f>
        <v>4</v>
      </c>
      <c r="I466" s="114"/>
      <c r="J466" s="10"/>
      <c r="K466" s="10"/>
      <c r="L466" s="10"/>
      <c r="M466" s="10"/>
      <c r="N466" s="10"/>
      <c r="O466"/>
      <c r="P466"/>
      <c r="Q466"/>
      <c r="R466"/>
      <c r="S466"/>
      <c r="T466"/>
      <c r="AB466"/>
      <c r="AC466"/>
    </row>
    <row r="467" spans="1:29">
      <c r="A467" s="10" t="str">
        <f>IF(ISERROR(VLOOKUP(TRIM(B467),ALL!$B$1:$V$9991,3,FALSE)),"(unc)",VLOOKUP(TRIM(B467),ALL!$B$1:$V$9991,3,FALSE))</f>
        <v>DB ^</v>
      </c>
      <c r="B467" s="500" t="s">
        <v>8939</v>
      </c>
      <c r="C467" s="5" t="s">
        <v>3490</v>
      </c>
      <c r="D467" s="111">
        <f>VLOOKUP(TRIM(B467),BirthdateDraft!$A$1:$M$8977,2,FALSE)</f>
        <v>36933</v>
      </c>
      <c r="E467" s="112" t="str">
        <f>VLOOKUP(TRIM(B467),BirthdateDraft!$A$1:$M$9842,3,FALSE)</f>
        <v>24/5(136)</v>
      </c>
      <c r="F467" s="115" t="s">
        <v>10488</v>
      </c>
      <c r="G467" s="10" t="str">
        <f>IF(ISERROR(VLOOKUP(TRIM(B467),ALL!$B$1:$V$9998,2,FALSE)),"",IF(ISERROR(VLOOKUP(TRIM(B467),ALL!$B$1:$V$9998,2,FALSE))," ",VLOOKUP(TRIM(B467),ALL!$B$1:$V$9998,2,FALSE)))</f>
        <v>SEN</v>
      </c>
      <c r="H467" s="114" t="str">
        <f>IF(ISBLANK(VLOOKUP(TRIM(B467),ALL!$B$1:$W$9995,4,FALSE)),"",IF(ISERROR(VLOOKUP(TRIM(B467),ALL!$B$1:$W$9995,4,FALSE))," ",VLOOKUP(TRIM(B467),ALL!$B$1:$W$9995,4,FALSE)))</f>
        <v>0-0</v>
      </c>
      <c r="I467" s="114"/>
      <c r="J467" s="10"/>
      <c r="K467" s="10"/>
      <c r="L467" s="10"/>
      <c r="M467" s="10"/>
      <c r="N467" s="10"/>
      <c r="O467"/>
      <c r="P467"/>
      <c r="Q467"/>
      <c r="R467"/>
      <c r="S467"/>
      <c r="T467"/>
      <c r="AB467"/>
      <c r="AC467"/>
    </row>
    <row r="468" spans="1:29">
      <c r="A468" s="10" t="str">
        <f>IF(ISERROR(VLOOKUP(TRIM(B468),ALL!$B$1:$V$9991,3,FALSE)),"(unc)",VLOOKUP(TRIM(B468),ALL!$B$1:$V$9991,3,FALSE))</f>
        <v>(unc)</v>
      </c>
      <c r="B468" s="37" t="s">
        <v>4710</v>
      </c>
      <c r="C468" s="5" t="s">
        <v>3490</v>
      </c>
      <c r="D468" s="111">
        <f>VLOOKUP(TRIM(B468),BirthdateDraft!$A$1:$M$8977,2,FALSE)</f>
        <v>34154</v>
      </c>
      <c r="E468" s="112" t="str">
        <f>VLOOKUP(TRIM(B468),BirthdateDraft!$A$1:$M$9842,3,FALSE)</f>
        <v>16/2</v>
      </c>
      <c r="F468" s="115"/>
      <c r="G468" s="10" t="str">
        <f>IF(ISERROR(VLOOKUP(TRIM(B468),ALL!$B$1:$V$9998,2,FALSE)),"",IF(ISERROR(VLOOKUP(TRIM(B468),ALL!$B$1:$V$9998,2,FALSE))," ",VLOOKUP(TRIM(B468),ALL!$B$1:$V$9998,2,FALSE)))</f>
        <v/>
      </c>
      <c r="H468" s="114" t="str">
        <f>IF(ISBLANK(VLOOKUP(TRIM(B468),ALL!$B$1:$W$9995,4,FALSE)),"",IF(ISERROR(VLOOKUP(TRIM(B468),ALL!$B$1:$W$9995,4,FALSE))," ",VLOOKUP(TRIM(B468),ALL!$B$1:$W$9995,4,FALSE)))</f>
        <v xml:space="preserve"> </v>
      </c>
      <c r="I468" s="114"/>
      <c r="J468" s="10"/>
      <c r="K468" s="10"/>
      <c r="L468" s="10" t="str">
        <f>IF(ISBLANK(VLOOKUP(TRIM('Team Rosters'!B1601),ALL!$B$1:$W$9995,8,FALSE)),"",IF(ISERROR(VLOOKUP(TRIM('Team Rosters'!B1601),ALL!$B$1:$W$9995,8,FALSE))," ",VLOOKUP(TRIM('Team Rosters'!B1601),ALL!$B$1:$W$9995,8,FALSE)))</f>
        <v/>
      </c>
      <c r="M468" s="10" t="str">
        <f>IF(ISBLANK(VLOOKUP(TRIM('Team Rosters'!B1601),ALL!$B$1:$W$9995,9,FALSE)),"",IF(ISERROR(VLOOKUP(TRIM('Team Rosters'!B1601),ALL!$B$1:$W$9995,9,FALSE))," ",VLOOKUP(TRIM('Team Rosters'!B1601),ALL!$B$1:$W$9995,9,FALSE)))</f>
        <v/>
      </c>
      <c r="N468" s="10" t="str">
        <f>IF(ISBLANK(VLOOKUP(TRIM('Team Rosters'!B1601),ALL!$B$1:$W$9995,10,FALSE)),"",IF(ISERROR(VLOOKUP(TRIM('Team Rosters'!B1601),ALL!$B$1:$W$9995,10,FALSE))," ",VLOOKUP(TRIM('Team Rosters'!B1601),ALL!$B$1:$W$9995,10,FALSE)))</f>
        <v/>
      </c>
      <c r="O468"/>
      <c r="P468"/>
      <c r="Q468"/>
      <c r="R468"/>
      <c r="S468"/>
      <c r="T468"/>
      <c r="AB468"/>
      <c r="AC468"/>
    </row>
    <row r="470" spans="1:29">
      <c r="A470" s="10" t="str">
        <f>IF(ISERROR(VLOOKUP(TRIM(B470),ALL!$B$1:$V$9991,3,FALSE)),"(unc)",VLOOKUP(TRIM(B470),ALL!$B$1:$V$9991,3,FALSE))</f>
        <v>KOR</v>
      </c>
      <c r="B470" s="37" t="s">
        <v>6789</v>
      </c>
      <c r="C470" s="5" t="s">
        <v>3490</v>
      </c>
      <c r="D470" s="111">
        <f>VLOOKUP(TRIM(B470),BirthdateDraft!$A$1:$M$8977,2,FALSE)</f>
        <v>36073</v>
      </c>
      <c r="E470" s="112" t="str">
        <f>VLOOKUP(TRIM(B470),BirthdateDraft!$A$1:$M$9842,3,FALSE)</f>
        <v>20/2</v>
      </c>
      <c r="F470" s="115" t="s">
        <v>6921</v>
      </c>
      <c r="G470" s="10" t="str">
        <f>IF(ISERROR(VLOOKUP(TRIM(B470),ALL!$B$1:$V$9998,2,FALSE)),"",IF(ISERROR(VLOOKUP(TRIM(B470),ALL!$B$1:$V$9998,2,FALSE))," ",VLOOKUP(TRIM(B470),ALL!$B$1:$V$9998,2,FALSE)))</f>
        <v>SEN</v>
      </c>
      <c r="H470" s="114" t="str">
        <f>IF(ISBLANK(VLOOKUP(TRIM(B470),ALL!$B$1:$W$9995,11,FALSE)),"",IF(ISERROR(VLOOKUP(TRIM(B470),ALL!$B$1:$W$9995,11,FALSE))," ",VLOOKUP(TRIM(B470),ALL!$B$1:$W$9995,11,FALSE)))</f>
        <v/>
      </c>
      <c r="I470" s="114"/>
      <c r="J470" s="10"/>
      <c r="K470" s="10"/>
      <c r="L470" s="10" t="str">
        <f>IF(ISBLANK(VLOOKUP(TRIM(B470),ALL!$B$1:$W$9995,8,FALSE)),"",IF(ISERROR(VLOOKUP(TRIM(B470),ALL!$B$1:$W$9995,8,FALSE))," ",VLOOKUP(TRIM(B470),ALL!$B$1:$W$9995,8,FALSE)))</f>
        <v/>
      </c>
      <c r="M470" s="10" t="str">
        <f>IF(ISBLANK(VLOOKUP(TRIM(B470),ALL!$B$1:$W$9995,9,FALSE)),"",IF(ISERROR(VLOOKUP(TRIM(B470),ALL!$B$1:$W$9995,9,FALSE))," ",VLOOKUP(TRIM(B470),ALL!$B$1:$W$9995,9,FALSE)))</f>
        <v/>
      </c>
      <c r="N470" s="10" t="str">
        <f>IF(ISBLANK(VLOOKUP(TRIM(B470),ALL!$B$1:$W$9995,10,FALSE)),"",IF(ISERROR(VLOOKUP(TRIM(B470),ALL!$B$1:$W$9995,10,FALSE))," ",VLOOKUP(TRIM(B470),ALL!$B$1:$W$9995,10,FALSE)))</f>
        <v/>
      </c>
      <c r="O470"/>
      <c r="P470"/>
      <c r="Q470"/>
      <c r="R470"/>
      <c r="S470"/>
      <c r="T470"/>
      <c r="AB470"/>
      <c r="AC470"/>
    </row>
    <row r="471" spans="1:29">
      <c r="A471" s="10" t="str">
        <f>IF(ISERROR(VLOOKUP(TRIM(B471),ALL!$B$1:$V$9991,3,FALSE)),"(unc)",VLOOKUP(TRIM(B471),ALL!$B$1:$V$9991,3,FALSE))</f>
        <v>PK</v>
      </c>
      <c r="B471" s="37" t="s">
        <v>5914</v>
      </c>
      <c r="C471" s="5" t="s">
        <v>3490</v>
      </c>
      <c r="D471" s="111">
        <f>VLOOKUP(TRIM(B471),BirthdateDraft!$A$1:$M$8977,2,FALSE)</f>
        <v>35019</v>
      </c>
      <c r="E471" s="112" t="str">
        <f>VLOOKUP(TRIM(B471),BirthdateDraft!$A$1:$M$9842,3,FALSE)</f>
        <v>18/7</v>
      </c>
      <c r="F471" s="115"/>
      <c r="G471" s="10" t="str">
        <f>IF(ISERROR(VLOOKUP(TRIM(B471),ALL!$B$1:$V$9998,2,FALSE)),"",IF(ISERROR(VLOOKUP(TRIM(B471),ALL!$B$1:$V$9998,2,FALSE))," ",VLOOKUP(TRIM(B471),ALL!$B$1:$V$9998,2,FALSE)))</f>
        <v>MIA</v>
      </c>
      <c r="H471" s="114"/>
      <c r="I471" s="114"/>
      <c r="J471" s="10"/>
      <c r="K471" s="10"/>
      <c r="L471" s="10" t="str">
        <f>IF(ISBLANK(VLOOKUP(TRIM(B472),ALL!$B$1:$W$9995,8,FALSE)),"",IF(ISERROR(VLOOKUP(TRIM(B472),ALL!$B$1:$W$9995,8,FALSE))," ",VLOOKUP(TRIM(B472),ALL!$B$1:$W$9995,8,FALSE)))</f>
        <v/>
      </c>
      <c r="M471" s="10" t="str">
        <f>IF(ISBLANK(VLOOKUP(TRIM(B472),ALL!$B$1:$W$9995,9,FALSE)),"",IF(ISERROR(VLOOKUP(TRIM(B472),ALL!$B$1:$W$9995,9,FALSE))," ",VLOOKUP(TRIM(B472),ALL!$B$1:$W$9995,9,FALSE)))</f>
        <v/>
      </c>
      <c r="N471" s="10" t="str">
        <f>IF(ISBLANK(VLOOKUP(TRIM(B472),ALL!$B$1:$W$9995,10,FALSE)),"",IF(ISERROR(VLOOKUP(TRIM(B472),ALL!$B$1:$W$9995,10,FALSE))," ",VLOOKUP(TRIM(B472),ALL!$B$1:$W$9995,10,FALSE)))</f>
        <v/>
      </c>
      <c r="O471"/>
      <c r="P471"/>
      <c r="Q471"/>
      <c r="R471"/>
      <c r="S471"/>
      <c r="T471"/>
      <c r="AB471"/>
      <c r="AC471"/>
    </row>
    <row r="472" spans="1:29">
      <c r="A472" s="10" t="str">
        <f>IF(ISERROR(VLOOKUP(TRIM(B472),ALL!$B$1:$V$9991,3,FALSE)),"(unc)",VLOOKUP(TRIM(B472),ALL!$B$1:$V$9991,3,FALSE))</f>
        <v>Punt</v>
      </c>
      <c r="B472" s="126" t="s">
        <v>5419</v>
      </c>
      <c r="C472" s="5" t="s">
        <v>3016</v>
      </c>
      <c r="D472" s="111">
        <f>VLOOKUP(TRIM(B472),BirthdateDraft!$A$1:$M$8977,2,FALSE)</f>
        <v>34585</v>
      </c>
      <c r="E472" s="112" t="str">
        <f>VLOOKUP(TRIM(B472),BirthdateDraft!$A$1:$M$9842,3,FALSE)</f>
        <v>17/FA</v>
      </c>
      <c r="F472" s="115"/>
      <c r="G472" s="10" t="str">
        <f>IF(ISERROR(VLOOKUP(TRIM(B472),ALL!$B$1:$V$9998,2,FALSE)),"",IF(ISERROR(VLOOKUP(TRIM(B472),ALL!$B$1:$V$9998,2,FALSE))," ",VLOOKUP(TRIM(B472),ALL!$B$1:$V$9998,2,FALSE)))</f>
        <v>INA</v>
      </c>
      <c r="H472" s="114" t="str">
        <f>IF(ISBLANK(VLOOKUP(TRIM(B472),ALL!$B$1:$W$9995,4,FALSE)),"",IF(ISERROR(VLOOKUP(TRIM(B472),ALL!$B$1:$W$9995,4,FALSE))," ",VLOOKUP(TRIM(B472),ALL!$B$1:$W$9995,4,FALSE)))</f>
        <v/>
      </c>
      <c r="I472" s="114"/>
      <c r="J472" s="10"/>
      <c r="K472" s="10"/>
      <c r="L472" s="10"/>
      <c r="M472" s="10"/>
      <c r="N472" s="10"/>
      <c r="O472"/>
      <c r="P472"/>
      <c r="Q472"/>
      <c r="R472"/>
      <c r="S472"/>
      <c r="T472"/>
      <c r="AB472"/>
      <c r="AC472"/>
    </row>
    <row r="473" spans="1:29" ht="15.75">
      <c r="A473" s="120" t="s">
        <v>8813</v>
      </c>
      <c r="B473" s="120"/>
      <c r="C473" s="120"/>
      <c r="D473" s="121"/>
      <c r="E473" s="120"/>
      <c r="F473" s="120"/>
      <c r="G473" s="120"/>
      <c r="H473" s="122"/>
      <c r="I473" s="122"/>
      <c r="J473" s="120"/>
      <c r="K473" s="120"/>
      <c r="L473" s="10" t="str">
        <f>IF(ISBLANK(VLOOKUP(TRIM(B473),ALL!$B$1:$W$9995,8,FALSE)),"",IF(ISERROR(VLOOKUP(TRIM(B473),ALL!$B$1:$W$9995,8,FALSE))," ",VLOOKUP(TRIM(B473),ALL!$B$1:$W$9995,8,FALSE)))</f>
        <v xml:space="preserve"> </v>
      </c>
      <c r="M473" s="10" t="str">
        <f>IF(ISBLANK(VLOOKUP(TRIM(B473),ALL!$B$1:$W$9995,9,FALSE)),"",IF(ISERROR(VLOOKUP(TRIM(B473),ALL!$B$1:$W$9995,9,FALSE))," ",VLOOKUP(TRIM(B473),ALL!$B$1:$W$9995,9,FALSE)))</f>
        <v xml:space="preserve"> </v>
      </c>
      <c r="N473" s="10" t="str">
        <f>IF(ISBLANK(VLOOKUP(TRIM(B473),ALL!$B$1:$W$9995,10,FALSE)),"",IF(ISERROR(VLOOKUP(TRIM(B473),ALL!$B$1:$W$9995,10,FALSE))," ",VLOOKUP(TRIM(B473),ALL!$B$1:$W$9995,10,FALSE)))</f>
        <v xml:space="preserve"> </v>
      </c>
      <c r="O473" s="10"/>
      <c r="P473"/>
      <c r="Q473"/>
      <c r="R473"/>
      <c r="S473"/>
      <c r="T473"/>
      <c r="AB473"/>
      <c r="AC473"/>
    </row>
    <row r="474" spans="1:29" ht="15.75">
      <c r="A474" s="120" t="s">
        <v>8814</v>
      </c>
      <c r="B474" s="120"/>
      <c r="C474" s="120"/>
      <c r="D474" s="121"/>
      <c r="E474" s="120"/>
      <c r="F474" s="120"/>
      <c r="G474" s="120"/>
      <c r="H474" s="122"/>
      <c r="I474" s="122"/>
      <c r="J474" s="120"/>
      <c r="K474" s="120"/>
      <c r="L474" s="10" t="str">
        <f>IF(ISBLANK(VLOOKUP(TRIM(B474),ALL!$B$1:$W$9995,8,FALSE)),"",IF(ISERROR(VLOOKUP(TRIM(B474),ALL!$B$1:$W$9995,8,FALSE))," ",VLOOKUP(TRIM(B474),ALL!$B$1:$W$9995,8,FALSE)))</f>
        <v xml:space="preserve"> </v>
      </c>
      <c r="M474" s="10" t="str">
        <f>IF(ISBLANK(VLOOKUP(TRIM(B474),ALL!$B$1:$W$9995,9,FALSE)),"",IF(ISERROR(VLOOKUP(TRIM(B474),ALL!$B$1:$W$9995,9,FALSE))," ",VLOOKUP(TRIM(B474),ALL!$B$1:$W$9995,9,FALSE)))</f>
        <v xml:space="preserve"> </v>
      </c>
      <c r="N474" s="10" t="str">
        <f>IF(ISBLANK(VLOOKUP(TRIM(B474),ALL!$B$1:$W$9995,10,FALSE)),"",IF(ISERROR(VLOOKUP(TRIM(B474),ALL!$B$1:$W$9995,10,FALSE))," ",VLOOKUP(TRIM(B474),ALL!$B$1:$W$9995,10,FALSE)))</f>
        <v xml:space="preserve"> </v>
      </c>
      <c r="P474"/>
      <c r="Q474"/>
      <c r="R474"/>
      <c r="S474"/>
      <c r="T474"/>
      <c r="AB474"/>
      <c r="AC474"/>
    </row>
    <row r="475" spans="1:29">
      <c r="G475" s="125"/>
      <c r="J475" s="2"/>
      <c r="K475" s="2"/>
      <c r="L475" s="10" t="str">
        <f>IF(ISBLANK(VLOOKUP(TRIM(B475),ALL!$B$1:$W$9995,8,FALSE)),"",IF(ISERROR(VLOOKUP(TRIM(B475),ALL!$B$1:$W$9995,8,FALSE))," ",VLOOKUP(TRIM(B475),ALL!$B$1:$W$9995,8,FALSE)))</f>
        <v xml:space="preserve"> </v>
      </c>
      <c r="M475" s="10" t="str">
        <f>IF(ISBLANK(VLOOKUP(TRIM(B475),ALL!$B$1:$W$9995,9,FALSE)),"",IF(ISERROR(VLOOKUP(TRIM(B475),ALL!$B$1:$W$9995,9,FALSE))," ",VLOOKUP(TRIM(B475),ALL!$B$1:$W$9995,9,FALSE)))</f>
        <v xml:space="preserve"> </v>
      </c>
      <c r="N475" s="10" t="str">
        <f>IF(ISBLANK(VLOOKUP(TRIM(B475),ALL!$B$1:$W$9995,10,FALSE)),"",IF(ISERROR(VLOOKUP(TRIM(B475),ALL!$B$1:$W$9995,10,FALSE))," ",VLOOKUP(TRIM(B475),ALL!$B$1:$W$9995,10,FALSE)))</f>
        <v xml:space="preserve"> </v>
      </c>
      <c r="O475"/>
      <c r="P475"/>
      <c r="Q475"/>
      <c r="R475"/>
      <c r="S475"/>
      <c r="T475"/>
      <c r="AB475"/>
      <c r="AC475"/>
    </row>
    <row r="476" spans="1:29" ht="20.25">
      <c r="A476" s="105" t="s">
        <v>5095</v>
      </c>
      <c r="I476" s="123">
        <f>COUNTA(B477:B542)</f>
        <v>54</v>
      </c>
      <c r="J476" s="108"/>
      <c r="L476" s="10" t="str">
        <f>IF(ISBLANK(VLOOKUP(TRIM(B476),ALL!$B$1:$W$9995,8,FALSE)),"",IF(ISERROR(VLOOKUP(TRIM(B476),ALL!$B$1:$W$9995,8,FALSE))," ",VLOOKUP(TRIM(B476),ALL!$B$1:$W$9995,8,FALSE)))</f>
        <v xml:space="preserve"> </v>
      </c>
      <c r="M476" s="10" t="str">
        <f>IF(ISBLANK(VLOOKUP(TRIM(B476),ALL!$B$1:$W$9995,9,FALSE)),"",IF(ISERROR(VLOOKUP(TRIM(B476),ALL!$B$1:$W$9995,9,FALSE))," ",VLOOKUP(TRIM(B476),ALL!$B$1:$W$9995,9,FALSE)))</f>
        <v xml:space="preserve"> </v>
      </c>
      <c r="N476" s="10" t="str">
        <f>IF(ISBLANK(VLOOKUP(TRIM(B476),ALL!$B$1:$W$9995,10,FALSE)),"",IF(ISERROR(VLOOKUP(TRIM(B476),ALL!$B$1:$W$9995,10,FALSE))," ",VLOOKUP(TRIM(B476),ALL!$B$1:$W$9995,10,FALSE)))</f>
        <v xml:space="preserve"> </v>
      </c>
      <c r="O476"/>
      <c r="P476"/>
      <c r="Q476"/>
      <c r="R476"/>
      <c r="S476"/>
      <c r="T476"/>
      <c r="AB476"/>
      <c r="AC476"/>
    </row>
    <row r="477" spans="1:29">
      <c r="L477" s="10" t="str">
        <f>IF(ISBLANK(VLOOKUP(TRIM(B477),ALL!$B$1:$W$9995,8,FALSE)),"",IF(ISERROR(VLOOKUP(TRIM(B477),ALL!$B$1:$W$9995,8,FALSE))," ",VLOOKUP(TRIM(B477),ALL!$B$1:$W$9995,8,FALSE)))</f>
        <v xml:space="preserve"> </v>
      </c>
      <c r="M477" s="10" t="str">
        <f>IF(ISBLANK(VLOOKUP(TRIM(B477),ALL!$B$1:$W$9995,9,FALSE)),"",IF(ISERROR(VLOOKUP(TRIM(B477),ALL!$B$1:$W$9995,9,FALSE))," ",VLOOKUP(TRIM(B477),ALL!$B$1:$W$9995,9,FALSE)))</f>
        <v xml:space="preserve"> </v>
      </c>
      <c r="N477" s="10" t="str">
        <f>IF(ISBLANK(VLOOKUP(TRIM(B477),ALL!$B$1:$W$9995,10,FALSE)),"",IF(ISERROR(VLOOKUP(TRIM(B477),ALL!$B$1:$W$9995,10,FALSE))," ",VLOOKUP(TRIM(B477),ALL!$B$1:$W$9995,10,FALSE)))</f>
        <v xml:space="preserve"> </v>
      </c>
      <c r="O477" s="109"/>
      <c r="P477"/>
      <c r="Q477"/>
      <c r="R477"/>
      <c r="S477"/>
      <c r="T477"/>
      <c r="AB477"/>
      <c r="AC477"/>
    </row>
    <row r="478" spans="1:29">
      <c r="A478" s="10" t="str">
        <f>IF(ISERROR(VLOOKUP(TRIM(B478),ALL!$B$1:$V$9991,3,FALSE)),"(unc)",VLOOKUP(TRIM(B478),ALL!$B$1:$V$9991,3,FALSE))</f>
        <v>QB</v>
      </c>
      <c r="B478" s="37" t="s">
        <v>7562</v>
      </c>
      <c r="C478" s="5" t="s">
        <v>4022</v>
      </c>
      <c r="D478" s="111">
        <f>VLOOKUP(TRIM(B478),BirthdateDraft!$A$1:$M$8977,2,FALSE)</f>
        <v>35968</v>
      </c>
      <c r="E478" s="112" t="str">
        <f>VLOOKUP(TRIM(B478),BirthdateDraft!$A$1:$M$9842,3,FALSE)</f>
        <v>22/1</v>
      </c>
      <c r="F478" s="115" t="s">
        <v>8008</v>
      </c>
      <c r="G478" s="10" t="str">
        <f>IF(ISERROR(VLOOKUP(TRIM(B478),ALL!$B$1:$V$9998,2,FALSE)),"",IF(ISERROR(VLOOKUP(TRIM(B478),ALL!$B$1:$V$9998,2,FALSE))," ",VLOOKUP(TRIM(B478),ALL!$B$1:$V$9998,2,FALSE)))</f>
        <v>PHN</v>
      </c>
      <c r="H478" s="114"/>
      <c r="I478" s="114"/>
      <c r="J478" s="10"/>
      <c r="K478" s="10"/>
      <c r="L478" s="10"/>
      <c r="M478" s="10"/>
      <c r="N478" s="10"/>
      <c r="O478"/>
      <c r="P478"/>
      <c r="Q478"/>
      <c r="R478"/>
      <c r="S478"/>
      <c r="T478"/>
      <c r="AB478"/>
      <c r="AC478"/>
    </row>
    <row r="479" spans="1:29">
      <c r="A479" s="10" t="str">
        <f>IF(ISERROR(VLOOKUP(TRIM(B479),ALL!$B$1:$V$9991,3,FALSE)),"(unc)",VLOOKUP(TRIM(B479),ALL!$B$1:$V$9991,3,FALSE))</f>
        <v>QB(P)</v>
      </c>
      <c r="B479" s="124" t="s">
        <v>9104</v>
      </c>
      <c r="C479" s="5" t="s">
        <v>4022</v>
      </c>
      <c r="D479" s="111">
        <f>VLOOKUP(TRIM(B479),BirthdateDraft!$A$1:$M$8977,2,FALSE)</f>
        <v>36878</v>
      </c>
      <c r="E479" s="112" t="str">
        <f>VLOOKUP(TRIM(B479),BirthdateDraft!$A$1:$M$9842,3,FALSE)</f>
        <v>24/1(2)</v>
      </c>
      <c r="F479" s="115" t="s">
        <v>9803</v>
      </c>
      <c r="G479" s="10" t="str">
        <f>IF(ISERROR(VLOOKUP(TRIM(B479),ALL!$B$1:$V$9998,2,FALSE)),"",IF(ISERROR(VLOOKUP(TRIM(B479),ALL!$B$1:$V$9998,2,FALSE))," ",VLOOKUP(TRIM(B479),ALL!$B$1:$V$9998,2,FALSE)))</f>
        <v>WAN</v>
      </c>
      <c r="H479" s="114"/>
      <c r="I479" s="114"/>
      <c r="J479" s="10"/>
      <c r="K479" s="10"/>
      <c r="L479" s="10"/>
      <c r="M479" s="10"/>
      <c r="N479" s="10"/>
      <c r="P479"/>
      <c r="Q479"/>
      <c r="R479"/>
      <c r="S479"/>
      <c r="T479"/>
      <c r="AB479"/>
      <c r="AC479"/>
    </row>
    <row r="480" spans="1:29">
      <c r="A480" s="10"/>
      <c r="B480" s="37"/>
      <c r="C480" s="5"/>
      <c r="D480" s="111"/>
      <c r="E480" s="112"/>
      <c r="F480" s="115"/>
      <c r="G480" s="10" t="str">
        <f>IF(ISERROR(VLOOKUP(TRIM(B480),ALL!$B$1:$V$9998,2,FALSE)),"",IF(ISERROR(VLOOKUP(TRIM(B480),ALL!$B$1:$V$9998,2,FALSE))," ",VLOOKUP(TRIM(B480),ALL!$B$1:$V$9998,2,FALSE)))</f>
        <v/>
      </c>
      <c r="H480" s="114"/>
      <c r="I480" s="114"/>
      <c r="J480" s="10"/>
      <c r="K480" s="10"/>
      <c r="L480" s="10" t="str">
        <f>IF(ISBLANK(VLOOKUP(TRIM(B480),ALL!$B$1:$W$9995,8,FALSE)),"",IF(ISERROR(VLOOKUP(TRIM(B480),ALL!$B$1:$W$9995,8,FALSE))," ",VLOOKUP(TRIM(B480),ALL!$B$1:$W$9995,8,FALSE)))</f>
        <v xml:space="preserve"> </v>
      </c>
      <c r="M480" s="10" t="str">
        <f>IF(ISBLANK(VLOOKUP(TRIM(B480),ALL!$B$1:$W$9995,9,FALSE)),"",IF(ISERROR(VLOOKUP(TRIM(B480),ALL!$B$1:$W$9995,9,FALSE))," ",VLOOKUP(TRIM(B480),ALL!$B$1:$W$9995,9,FALSE)))</f>
        <v xml:space="preserve"> </v>
      </c>
      <c r="N480" s="10" t="str">
        <f>IF(ISBLANK(VLOOKUP(TRIM(B480),ALL!$B$1:$W$9995,10,FALSE)),"",IF(ISERROR(VLOOKUP(TRIM(B480),ALL!$B$1:$W$9995,10,FALSE))," ",VLOOKUP(TRIM(B480),ALL!$B$1:$W$9995,10,FALSE)))</f>
        <v xml:space="preserve"> </v>
      </c>
      <c r="O480"/>
      <c r="P480"/>
      <c r="Q480"/>
      <c r="R480"/>
      <c r="S480"/>
      <c r="T480"/>
      <c r="AB480"/>
      <c r="AC480"/>
    </row>
    <row r="481" spans="1:29">
      <c r="A481" s="10" t="str">
        <f>IF(ISERROR(VLOOKUP(TRIM(B481),ALL!$B$1:$V$9991,3,FALSE)),"(unc)",VLOOKUP(TRIM(B481),ALL!$B$1:$V$9991,3,FALSE))</f>
        <v>HB</v>
      </c>
      <c r="B481" s="37" t="s">
        <v>5812</v>
      </c>
      <c r="C481" s="5" t="s">
        <v>4022</v>
      </c>
      <c r="D481" s="111">
        <f>VLOOKUP(TRIM(B481),BirthdateDraft!$A$1:$M$8977,2,FALSE)</f>
        <v>35470</v>
      </c>
      <c r="E481" s="112" t="str">
        <f>VLOOKUP(TRIM(B481),BirthdateDraft!$A$1:$M$9842,3,FALSE)</f>
        <v>18/1 (2)</v>
      </c>
      <c r="F481" s="115" t="s">
        <v>6933</v>
      </c>
      <c r="G481" s="10" t="str">
        <f>IF(ISERROR(VLOOKUP(TRIM(B481),ALL!$B$1:$V$9998,2,FALSE)),"",IF(ISERROR(VLOOKUP(TRIM(B481),ALL!$B$1:$V$9998,2,FALSE))," ",VLOOKUP(TRIM(B481),ALL!$B$1:$V$9998,2,FALSE)))</f>
        <v>PHN</v>
      </c>
      <c r="H481" s="114" t="str">
        <f>IF(ISBLANK(VLOOKUP(TRIM(B481),ALL!$B$1:$W$9995,11,FALSE)),"",IF(ISERROR(VLOOKUP(TRIM(B481),ALL!$B$1:$W$9995,11,FALSE))," ",VLOOKUP(TRIM(B481),ALL!$B$1:$W$9995,11,FALSE)))</f>
        <v>B</v>
      </c>
      <c r="I481" s="114" t="str">
        <f>"Carries ="&amp;VLOOKUP(B481,Rankings!$A$163:$C$283,3,FALSE)</f>
        <v>Carries =345</v>
      </c>
      <c r="J481" s="10" t="str">
        <f>IF(ISBLANK(VLOOKUP(TRIM(B481),ALL!$B$1:$W$9995,6,FALSE)),"",IF(ISERROR(VLOOKUP(TRIM(B481),ALL!$B$1:$W$9995,6,FALSE))," ", VLOOKUP(TRIM(B481),ALL!$B$1:$W$9995,6,FALSE)))</f>
        <v/>
      </c>
      <c r="K481" s="10" t="str">
        <f>IF(ISBLANK(VLOOKUP(TRIM(B481),ALL!$B$1:$W$9995,7,FALSE)),"",IF(ISERROR(VLOOKUP(TRIM(B481),ALL!$B$1:$W$9995,7,FALSE))," ",VLOOKUP(TRIM(B481),ALL!$B$1:$W$9995,7,FALSE)))</f>
        <v/>
      </c>
      <c r="L481" s="10">
        <f>IF(ISBLANK(VLOOKUP(TRIM(B481),ALL!$B$1:$W$9995,8,FALSE)),"",IF(ISERROR(VLOOKUP(TRIM(B481),ALL!$B$1:$W$9995,8,FALSE))," ",VLOOKUP(TRIM(B481),ALL!$B$1:$W$9995,8,FALSE)))</f>
        <v>0</v>
      </c>
      <c r="M481" s="10" t="str">
        <f>IF(ISBLANK(VLOOKUP(TRIM(B481),ALL!$B$1:$W$9995,9,FALSE)),"",IF(ISERROR(VLOOKUP(TRIM(B481),ALL!$B$1:$W$9995,9,FALSE))," ",VLOOKUP(TRIM(B481),ALL!$B$1:$W$9995,9,FALSE)))</f>
        <v/>
      </c>
      <c r="N481" s="10">
        <f>IF(ISBLANK(VLOOKUP(TRIM(B481),ALL!$B$1:$W$9995,10,FALSE)),"",IF(ISERROR(VLOOKUP(TRIM(B481),ALL!$B$1:$W$9995,10,FALSE))," ",VLOOKUP(TRIM(B481),ALL!$B$1:$W$9995,10,FALSE)))</f>
        <v>3</v>
      </c>
      <c r="O481"/>
      <c r="P481"/>
      <c r="Q481"/>
      <c r="R481"/>
      <c r="S481"/>
      <c r="T481"/>
      <c r="AB481"/>
      <c r="AC481"/>
    </row>
    <row r="482" spans="1:29">
      <c r="A482" s="10" t="str">
        <f>IF(ISERROR(VLOOKUP(TRIM(B482),ALL!$B$1:$V$9991,3,FALSE)),"(unc)",VLOOKUP(TRIM(B482),ALL!$B$1:$V$9991,3,FALSE))</f>
        <v>HB</v>
      </c>
      <c r="B482" s="37" t="s">
        <v>7140</v>
      </c>
      <c r="C482" s="5" t="s">
        <v>4022</v>
      </c>
      <c r="D482" s="111">
        <f>VLOOKUP(TRIM(B482),BirthdateDraft!$A$1:$M$8977,2,FALSE)</f>
        <v>35217</v>
      </c>
      <c r="E482" s="112">
        <f>VLOOKUP(TRIM(B482),BirthdateDraft!$A$1:$M$9842,3,FALSE)</f>
        <v>0</v>
      </c>
      <c r="F482" s="115" t="s">
        <v>8716</v>
      </c>
      <c r="G482" s="10" t="str">
        <f>IF(ISERROR(VLOOKUP(TRIM(B482),ALL!$B$1:$V$9998,2,FALSE)),"",IF(ISERROR(VLOOKUP(TRIM(B482),ALL!$B$1:$V$9998,2,FALSE))," ",VLOOKUP(TRIM(B482),ALL!$B$1:$V$9998,2,FALSE)))</f>
        <v>DEN</v>
      </c>
      <c r="H482" s="114" t="str">
        <f>IF(ISBLANK(VLOOKUP(TRIM(B482),ALL!$B$1:$W$9995,11,FALSE)),"",IF(ISERROR(VLOOKUP(TRIM(B482),ALL!$B$1:$W$9995,11,FALSE))," ",VLOOKUP(TRIM(B482),ALL!$B$1:$W$9995,11,FALSE)))</f>
        <v>C</v>
      </c>
      <c r="I482" s="114" t="str">
        <f>"Carries ="&amp;VLOOKUP(B482,Rankings!$A$163:$C$283,3,FALSE)</f>
        <v>Carries =31</v>
      </c>
      <c r="J482" s="10" t="str">
        <f>IF(ISBLANK(VLOOKUP(TRIM(B482),ALL!$B$1:$W$9995,6,FALSE)),"",IF(ISERROR(VLOOKUP(TRIM(B482),ALL!$B$1:$W$9995,6,FALSE))," ", VLOOKUP(TRIM(B482),ALL!$B$1:$W$9995,6,FALSE)))</f>
        <v/>
      </c>
      <c r="K482" s="10" t="str">
        <f>IF(ISBLANK(VLOOKUP(TRIM(B482),ALL!$B$1:$W$9995,7,FALSE)),"",IF(ISERROR(VLOOKUP(TRIM(B482),ALL!$B$1:$W$9995,7,FALSE))," ",VLOOKUP(TRIM(B482),ALL!$B$1:$W$9995,7,FALSE)))</f>
        <v/>
      </c>
      <c r="L482" s="10">
        <f>IF(ISBLANK(VLOOKUP(TRIM(B482),ALL!$B$1:$W$9995,8,FALSE)),"",IF(ISERROR(VLOOKUP(TRIM(B482),ALL!$B$1:$W$9995,8,FALSE))," ",VLOOKUP(TRIM(B482),ALL!$B$1:$W$9995,8,FALSE)))</f>
        <v>0</v>
      </c>
      <c r="M482" s="10" t="str">
        <f>IF(ISBLANK(VLOOKUP(TRIM(B482),ALL!$B$1:$W$9995,9,FALSE)),"",IF(ISERROR(VLOOKUP(TRIM(B482),ALL!$B$1:$W$9995,9,FALSE))," ",VLOOKUP(TRIM(B482),ALL!$B$1:$W$9995,9,FALSE)))</f>
        <v/>
      </c>
      <c r="N482" s="10">
        <f>IF(ISBLANK(VLOOKUP(TRIM(B482),ALL!$B$1:$W$9995,10,FALSE)),"",IF(ISERROR(VLOOKUP(TRIM(B482),ALL!$B$1:$W$9995,10,FALSE))," ",VLOOKUP(TRIM(B482),ALL!$B$1:$W$9995,10,FALSE)))</f>
        <v>0</v>
      </c>
      <c r="O482"/>
      <c r="P482"/>
      <c r="Q482"/>
      <c r="R482"/>
      <c r="S482"/>
      <c r="T482"/>
      <c r="AB482"/>
      <c r="AC482"/>
    </row>
    <row r="483" spans="1:29">
      <c r="A483" s="10" t="str">
        <f>IF(ISERROR(VLOOKUP(TRIM(B483),ALL!$B$1:$V$9991,3,FALSE)),"(unc)",VLOOKUP(TRIM(B483),ALL!$B$1:$V$9991,3,FALSE))</f>
        <v>HB</v>
      </c>
      <c r="B483" s="37" t="s">
        <v>9010</v>
      </c>
      <c r="C483" s="5" t="s">
        <v>4022</v>
      </c>
      <c r="D483" s="111">
        <f>VLOOKUP(TRIM(B483),BirthdateDraft!$A$1:$M$8977,2,FALSE)</f>
        <v>37870</v>
      </c>
      <c r="E483" s="112" t="str">
        <f>VLOOKUP(TRIM(B483),BirthdateDraft!$A$1:$M$9842,3,FALSE)</f>
        <v>24/5(147)</v>
      </c>
      <c r="F483" s="115" t="s">
        <v>8750</v>
      </c>
      <c r="G483" s="10" t="str">
        <f>IF(ISERROR(VLOOKUP(TRIM(B483),ALL!$B$1:$V$9998,2,FALSE)),"",IF(ISERROR(VLOOKUP(TRIM(B483),ALL!$B$1:$V$9998,2,FALSE))," ",VLOOKUP(TRIM(B483),ALL!$B$1:$V$9998,2,FALSE)))</f>
        <v>DNA</v>
      </c>
      <c r="H483" s="114" t="str">
        <f>IF(ISBLANK(VLOOKUP(TRIM(B483),ALL!$B$1:$W$9995,11,FALSE)),"",IF(ISERROR(VLOOKUP(TRIM(B483),ALL!$B$1:$W$9995,11,FALSE))," ",VLOOKUP(TRIM(B483),ALL!$B$1:$W$9995,11,FALSE)))</f>
        <v>C</v>
      </c>
      <c r="I483" s="114" t="str">
        <f>"Carries ="&amp;VLOOKUP(B483,Rankings!$A$163:$C$283,3,FALSE)</f>
        <v>Carries =76</v>
      </c>
      <c r="J483" s="10" t="str">
        <f>IF(ISBLANK(VLOOKUP(TRIM(B483),ALL!$B$1:$W$9995,6,FALSE)),"",IF(ISERROR(VLOOKUP(TRIM(B483),ALL!$B$1:$W$9995,6,FALSE))," ", VLOOKUP(TRIM(B483),ALL!$B$1:$W$9995,6,FALSE)))</f>
        <v/>
      </c>
      <c r="K483" s="10" t="str">
        <f>IF(ISBLANK(VLOOKUP(TRIM(B483),ALL!$B$1:$W$9995,7,FALSE)),"",IF(ISERROR(VLOOKUP(TRIM(B483),ALL!$B$1:$W$9995,7,FALSE))," ",VLOOKUP(TRIM(B483),ALL!$B$1:$W$9995,7,FALSE)))</f>
        <v/>
      </c>
      <c r="L483" s="10">
        <f>IF(ISBLANK(VLOOKUP(TRIM(B483),ALL!$B$1:$W$9995,8,FALSE)),"",IF(ISERROR(VLOOKUP(TRIM(B483),ALL!$B$1:$W$9995,8,FALSE))," ",VLOOKUP(TRIM(B483),ALL!$B$1:$W$9995,8,FALSE)))</f>
        <v>0</v>
      </c>
      <c r="M483" s="10" t="str">
        <f>IF(ISBLANK(VLOOKUP(TRIM(B483),ALL!$B$1:$W$9995,9,FALSE)),"",IF(ISERROR(VLOOKUP(TRIM(B483),ALL!$B$1:$W$9995,9,FALSE))," ",VLOOKUP(TRIM(B483),ALL!$B$1:$W$9995,9,FALSE)))</f>
        <v/>
      </c>
      <c r="N483" s="10">
        <f>IF(ISBLANK(VLOOKUP(TRIM(B483),ALL!$B$1:$W$9995,10,FALSE)),"",IF(ISERROR(VLOOKUP(TRIM(B483),ALL!$B$1:$W$9995,10,FALSE))," ",VLOOKUP(TRIM(B483),ALL!$B$1:$W$9995,10,FALSE)))</f>
        <v>0</v>
      </c>
      <c r="O483"/>
      <c r="P483"/>
      <c r="Q483"/>
      <c r="R483"/>
      <c r="S483"/>
      <c r="T483"/>
      <c r="AB483"/>
      <c r="AC483"/>
    </row>
    <row r="484" spans="1:29">
      <c r="A484" s="10" t="str">
        <f>IF(ISERROR(VLOOKUP(TRIM(B484),ALL!$B$1:$V$9991,3,FALSE)),"(unc)",VLOOKUP(TRIM(B484),ALL!$B$1:$V$9991,3,FALSE))</f>
        <v>HB KOR</v>
      </c>
      <c r="B484" s="77" t="s">
        <v>9599</v>
      </c>
      <c r="C484" s="5" t="s">
        <v>4022</v>
      </c>
      <c r="D484" s="111">
        <f>VLOOKUP(TRIM(B484),BirthdateDraft!$A$1:$M$8977,2,FALSE)</f>
        <v>33314</v>
      </c>
      <c r="E484" s="112" t="str">
        <f>VLOOKUP(TRIM(B484),BirthdateDraft!$A$1:$M$9842,3,FALSE)</f>
        <v>13/1 (29)</v>
      </c>
      <c r="F484" s="115"/>
      <c r="G484" s="10" t="str">
        <f>IF(ISERROR(VLOOKUP(TRIM(B484),ALL!$B$1:$V$9998,2,FALSE)),"",IF(ISERROR(VLOOKUP(TRIM(B484),ALL!$B$1:$V$9998,2,FALSE))," ",VLOOKUP(TRIM(B484),ALL!$B$1:$V$9998,2,FALSE)))</f>
        <v>PIA</v>
      </c>
      <c r="H484" s="114" t="str">
        <f>IF(ISBLANK(VLOOKUP(TRIM(B484),ALL!$B$1:$W$9995,11,FALSE)),"",IF(ISERROR(VLOOKUP(TRIM(B484),ALL!$B$1:$W$9995,11,FALSE))," ",VLOOKUP(TRIM(B484),ALL!$B$1:$W$9995,11,FALSE)))</f>
        <v>D</v>
      </c>
      <c r="I484" s="114" t="s">
        <v>9801</v>
      </c>
      <c r="J484" s="10" t="str">
        <f>IF(ISBLANK(VLOOKUP(TRIM(B484),ALL!$B$1:$W$9995,6,FALSE)),"",IF(ISERROR(VLOOKUP(TRIM(B484),ALL!$B$1:$W$9995,6,FALSE))," ", VLOOKUP(TRIM(B484),ALL!$B$1:$W$9995,6,FALSE)))</f>
        <v/>
      </c>
      <c r="K484" s="10" t="str">
        <f>IF(ISBLANK(VLOOKUP(TRIM(B484),ALL!$B$1:$W$9995,7,FALSE)),"",IF(ISERROR(VLOOKUP(TRIM(B484),ALL!$B$1:$W$9995,7,FALSE))," ",VLOOKUP(TRIM(B484),ALL!$B$1:$W$9995,7,FALSE)))</f>
        <v/>
      </c>
      <c r="L484" s="10">
        <f>IF(ISBLANK(VLOOKUP(TRIM(B484),ALL!$B$1:$W$9995,8,FALSE)),"",IF(ISERROR(VLOOKUP(TRIM(B484),ALL!$B$1:$W$9995,8,FALSE))," ",VLOOKUP(TRIM(B484),ALL!$B$1:$W$9995,8,FALSE)))</f>
        <v>0</v>
      </c>
      <c r="M484" s="10" t="str">
        <f>IF(ISBLANK(VLOOKUP(TRIM(B484),ALL!$B$1:$W$9995,9,FALSE)),"",IF(ISERROR(VLOOKUP(TRIM(B484),ALL!$B$1:$W$9995,9,FALSE))," ",VLOOKUP(TRIM(B484),ALL!$B$1:$W$9995,9,FALSE)))</f>
        <v/>
      </c>
      <c r="N484" s="10">
        <f>IF(ISBLANK(VLOOKUP(TRIM(B484),ALL!$B$1:$W$9995,10,FALSE)),"",IF(ISERROR(VLOOKUP(TRIM(B484),ALL!$B$1:$W$9995,10,FALSE))," ",VLOOKUP(TRIM(B484),ALL!$B$1:$W$9995,10,FALSE)))</f>
        <v>0</v>
      </c>
      <c r="O484"/>
      <c r="P484"/>
      <c r="Q484"/>
      <c r="R484"/>
      <c r="S484"/>
      <c r="T484"/>
      <c r="AB484"/>
      <c r="AC484"/>
    </row>
    <row r="485" spans="1:29">
      <c r="A485" s="10" t="str">
        <f>IF(ISERROR(VLOOKUP(TRIM(B485),ALL!$B$1:$V$9991,3,FALSE)),"(unc)",VLOOKUP(TRIM(B485),ALL!$B$1:$V$9991,3,FALSE))</f>
        <v>HB KOR</v>
      </c>
      <c r="B485" s="77" t="s">
        <v>9032</v>
      </c>
      <c r="C485" s="5" t="s">
        <v>4022</v>
      </c>
      <c r="D485" s="111">
        <f>VLOOKUP(TRIM(B485),BirthdateDraft!$A$1:$M$8977,2,FALSE)</f>
        <v>36855</v>
      </c>
      <c r="E485" s="112" t="str">
        <f>VLOOKUP(TRIM(B485),BirthdateDraft!$A$1:$M$9842,3,FALSE)</f>
        <v>24/3(83)</v>
      </c>
      <c r="F485" s="115" t="s">
        <v>9986</v>
      </c>
      <c r="G485" s="10" t="str">
        <f>IF(ISERROR(VLOOKUP(TRIM(B485),ALL!$B$1:$V$9998,2,FALSE)),"",IF(ISERROR(VLOOKUP(TRIM(B485),ALL!$B$1:$V$9998,2,FALSE))," ",VLOOKUP(TRIM(B485),ALL!$B$1:$V$9998,2,FALSE)))</f>
        <v>LAN</v>
      </c>
      <c r="H485" s="114" t="str">
        <f>IF(ISBLANK(VLOOKUP(TRIM(B485),ALL!$B$1:$W$9995,11,FALSE)),"",IF(ISERROR(VLOOKUP(TRIM(B485),ALL!$B$1:$W$9995,11,FALSE))," ",VLOOKUP(TRIM(B485),ALL!$B$1:$W$9995,11,FALSE)))</f>
        <v>C</v>
      </c>
      <c r="I485" s="114" t="s">
        <v>9985</v>
      </c>
      <c r="J485" s="10" t="str">
        <f>IF(ISBLANK(VLOOKUP(TRIM(B485),ALL!$B$1:$W$9995,6,FALSE)),"",IF(ISERROR(VLOOKUP(TRIM(B485),ALL!$B$1:$W$9995,6,FALSE))," ", VLOOKUP(TRIM(B485),ALL!$B$1:$W$9995,6,FALSE)))</f>
        <v/>
      </c>
      <c r="K485" s="10" t="str">
        <f>IF(ISBLANK(VLOOKUP(TRIM(B485),ALL!$B$1:$W$9995,7,FALSE)),"",IF(ISERROR(VLOOKUP(TRIM(B485),ALL!$B$1:$W$9995,7,FALSE))," ",VLOOKUP(TRIM(B485),ALL!$B$1:$W$9995,7,FALSE)))</f>
        <v/>
      </c>
      <c r="L485" s="10">
        <f>IF(ISBLANK(VLOOKUP(TRIM(B485),ALL!$B$1:$W$9995,8,FALSE)),"",IF(ISERROR(VLOOKUP(TRIM(B485),ALL!$B$1:$W$9995,8,FALSE))," ",VLOOKUP(TRIM(B485),ALL!$B$1:$W$9995,8,FALSE)))</f>
        <v>0</v>
      </c>
      <c r="M485" s="10" t="str">
        <f>IF(ISBLANK(VLOOKUP(TRIM(B485),ALL!$B$1:$W$9995,9,FALSE)),"",IF(ISERROR(VLOOKUP(TRIM(B485),ALL!$B$1:$W$9995,9,FALSE))," ",VLOOKUP(TRIM(B485),ALL!$B$1:$W$9995,9,FALSE)))</f>
        <v/>
      </c>
      <c r="N485" s="10">
        <f>IF(ISBLANK(VLOOKUP(TRIM(B485),ALL!$B$1:$W$9995,10,FALSE)),"",IF(ISERROR(VLOOKUP(TRIM(B485),ALL!$B$1:$W$9995,10,FALSE))," ",VLOOKUP(TRIM(B485),ALL!$B$1:$W$9995,10,FALSE)))</f>
        <v>2</v>
      </c>
      <c r="O485"/>
      <c r="P485"/>
      <c r="Q485"/>
      <c r="R485"/>
      <c r="S485"/>
      <c r="T485"/>
      <c r="AB485"/>
      <c r="AC485"/>
    </row>
    <row r="487" spans="1:29">
      <c r="A487" s="10"/>
      <c r="B487" s="37"/>
      <c r="C487" s="5"/>
      <c r="D487" s="111"/>
      <c r="E487" s="112"/>
      <c r="F487" s="115"/>
      <c r="G487" s="10"/>
      <c r="H487" s="114" t="str">
        <f>IF(ISBLANK(VLOOKUP(TRIM(B487),ALL!$B$1:$W$9995,11,FALSE)),"",IF(ISERROR(VLOOKUP(TRIM(B487),ALL!$B$1:$W$9995,11,FALSE))," ",VLOOKUP(TRIM(B487),ALL!$B$1:$W$9995,11,FALSE)))</f>
        <v xml:space="preserve"> </v>
      </c>
      <c r="I487" s="114"/>
      <c r="J487" s="10"/>
      <c r="K487" s="10"/>
      <c r="L487" s="10" t="str">
        <f>IF(ISBLANK(VLOOKUP(TRIM(B487),ALL!$B$1:$W$9995,8,FALSE)),"",IF(ISERROR(VLOOKUP(TRIM(B487),ALL!$B$1:$W$9995,8,FALSE))," ",VLOOKUP(TRIM(B487),ALL!$B$1:$W$9995,8,FALSE)))</f>
        <v xml:space="preserve"> </v>
      </c>
      <c r="M487" s="10" t="str">
        <f>IF(ISBLANK(VLOOKUP(TRIM(B487),ALL!$B$1:$W$9995,9,FALSE)),"",IF(ISERROR(VLOOKUP(TRIM(B487),ALL!$B$1:$W$9995,9,FALSE))," ",VLOOKUP(TRIM(B487),ALL!$B$1:$W$9995,9,FALSE)))</f>
        <v xml:space="preserve"> </v>
      </c>
      <c r="N487" s="10" t="str">
        <f>IF(ISBLANK(VLOOKUP(TRIM(B487),ALL!$B$1:$W$9995,10,FALSE)),"",IF(ISERROR(VLOOKUP(TRIM(B487),ALL!$B$1:$W$9995,10,FALSE))," ",VLOOKUP(TRIM(B487),ALL!$B$1:$W$9995,10,FALSE)))</f>
        <v xml:space="preserve"> </v>
      </c>
      <c r="O487"/>
      <c r="P487"/>
      <c r="Q487"/>
      <c r="R487"/>
      <c r="S487"/>
      <c r="T487"/>
      <c r="AB487"/>
      <c r="AC487"/>
    </row>
    <row r="488" spans="1:29">
      <c r="A488" s="10" t="str">
        <f>IF(ISERROR(VLOOKUP(TRIM(B488),ALL!$B$1:$V$9991,3,FALSE)),"(unc)",VLOOKUP(TRIM(B488),ALL!$B$1:$V$9991,3,FALSE))</f>
        <v>WR</v>
      </c>
      <c r="B488" s="37" t="s">
        <v>7500</v>
      </c>
      <c r="C488" s="5" t="s">
        <v>4022</v>
      </c>
      <c r="D488" s="111">
        <f>VLOOKUP(TRIM(B488),BirthdateDraft!$A$1:$M$8977,2,FALSE)</f>
        <v>36100</v>
      </c>
      <c r="E488" s="112" t="str">
        <f>VLOOKUP(TRIM(B488),BirthdateDraft!$A$1:$M$9842,3,FALSE)</f>
        <v>21/1(10)</v>
      </c>
      <c r="F488" s="115" t="s">
        <v>6905</v>
      </c>
      <c r="G488" s="10" t="str">
        <f>IF(ISERROR(VLOOKUP(TRIM(B488),ALL!$B$1:$V$9998,2,FALSE)),"",IF(ISERROR(VLOOKUP(TRIM(B488),ALL!$B$1:$V$9998,2,FALSE))," ",VLOOKUP(TRIM(B488),ALL!$B$1:$V$9998,2,FALSE)))</f>
        <v>PHN</v>
      </c>
      <c r="H488" s="114" t="str">
        <f>IF(ISBLANK(VLOOKUP(TRIM(B488),ALL!$B$1:$W$9995,11,FALSE)),"",IF(ISERROR(VLOOKUP(TRIM(B488),ALL!$B$1:$W$9995,11,FALSE))," ",VLOOKUP(TRIM(B488),ALL!$B$1:$W$9995,11,FALSE)))</f>
        <v>C</v>
      </c>
      <c r="I488" s="114" t="str">
        <f>VLOOKUP(TRIM(B488),Rankings!$A$1:$M$9887,9,FALSE)</f>
        <v xml:space="preserve"> 5-6-5</v>
      </c>
      <c r="J488" s="10"/>
      <c r="K488" s="10"/>
      <c r="L488" s="10" t="str">
        <f>IF(ISBLANK(VLOOKUP(TRIM(B488),ALL!$B$1:$W$9995,8,FALSE)),"",IF(ISERROR(VLOOKUP(TRIM(B488),ALL!$B$1:$W$9995,8,FALSE))," ",VLOOKUP(TRIM(B488),ALL!$B$1:$W$9995,8,FALSE)))</f>
        <v/>
      </c>
      <c r="M488" s="10" t="str">
        <f>IF(ISBLANK(VLOOKUP(TRIM(B488),ALL!$B$1:$W$9995,9,FALSE)),"",IF(ISERROR(VLOOKUP(TRIM(B488),ALL!$B$1:$W$9995,9,FALSE))," ",VLOOKUP(TRIM(B488),ALL!$B$1:$W$9995,9,FALSE)))</f>
        <v/>
      </c>
      <c r="N488" s="10" t="str">
        <f>IF(ISBLANK(VLOOKUP(TRIM(B488),ALL!$B$1:$W$9995,10,FALSE)),"",IF(ISERROR(VLOOKUP(TRIM(B488),ALL!$B$1:$W$9995,10,FALSE))," ",VLOOKUP(TRIM(B488),ALL!$B$1:$W$9995,10,FALSE)))</f>
        <v/>
      </c>
      <c r="O488"/>
      <c r="P488"/>
      <c r="Q488"/>
      <c r="R488"/>
      <c r="S488"/>
      <c r="T488"/>
      <c r="AB488"/>
      <c r="AC488"/>
    </row>
    <row r="489" spans="1:29">
      <c r="A489" s="10" t="str">
        <f>IF(ISERROR(VLOOKUP(TRIM(B489),ALL!$B$1:$V$9991,3,FALSE)),"(unc)",VLOOKUP(TRIM(B489),ALL!$B$1:$V$9991,3,FALSE))</f>
        <v>WR</v>
      </c>
      <c r="B489" s="37" t="s">
        <v>6696</v>
      </c>
      <c r="C489" s="5" t="s">
        <v>4022</v>
      </c>
      <c r="D489" s="111">
        <f>VLOOKUP(TRIM(B489),BirthdateDraft!$A$1:$M$8977,2,FALSE)</f>
        <v>35272</v>
      </c>
      <c r="E489" s="112" t="str">
        <f>VLOOKUP(TRIM(B489),BirthdateDraft!$A$1:$M$9842,3,FALSE)</f>
        <v>20/2</v>
      </c>
      <c r="F489" s="115"/>
      <c r="G489" s="10" t="str">
        <f>IF(ISERROR(VLOOKUP(TRIM(B489),ALL!$B$1:$V$9998,2,FALSE)),"",IF(ISERROR(VLOOKUP(TRIM(B489),ALL!$B$1:$V$9998,2,FALSE))," ",VLOOKUP(TRIM(B489),ALL!$B$1:$V$9998,2,FALSE)))</f>
        <v>PIA</v>
      </c>
      <c r="H489" s="114" t="str">
        <f>IF(ISBLANK(VLOOKUP(TRIM(B489),ALL!$B$1:$W$9995,11,FALSE)),"",IF(ISERROR(VLOOKUP(TRIM(B489),ALL!$B$1:$W$9995,11,FALSE))," ",VLOOKUP(TRIM(B489),ALL!$B$1:$W$9995,11,FALSE)))</f>
        <v>D</v>
      </c>
      <c r="I489" s="114" t="str">
        <f>VLOOKUP(TRIM(B489),Rankings!$A$1:$M$9887,9,FALSE)</f>
        <v xml:space="preserve"> 4-3-3</v>
      </c>
      <c r="J489" s="10"/>
      <c r="K489" s="10"/>
      <c r="L489" s="10" t="str">
        <f>IF(ISBLANK(VLOOKUP(TRIM(B489),ALL!$B$1:$W$9995,8,FALSE)),"",IF(ISERROR(VLOOKUP(TRIM(B489),ALL!$B$1:$W$9995,8,FALSE))," ",VLOOKUP(TRIM(B489),ALL!$B$1:$W$9995,8,FALSE)))</f>
        <v/>
      </c>
      <c r="M489" s="10" t="str">
        <f>IF(ISBLANK(VLOOKUP(TRIM(B489),ALL!$B$1:$W$9995,9,FALSE)),"",IF(ISERROR(VLOOKUP(TRIM(B489),ALL!$B$1:$W$9995,9,FALSE))," ",VLOOKUP(TRIM(B489),ALL!$B$1:$W$9995,9,FALSE)))</f>
        <v/>
      </c>
      <c r="N489" s="10" t="str">
        <f>IF(ISBLANK(VLOOKUP(TRIM(B489),ALL!$B$1:$W$9995,10,FALSE)),"",IF(ISERROR(VLOOKUP(TRIM(B489),ALL!$B$1:$W$9995,10,FALSE))," ",VLOOKUP(TRIM(B489),ALL!$B$1:$W$9995,10,FALSE)))</f>
        <v/>
      </c>
      <c r="O489"/>
      <c r="P489"/>
      <c r="Q489"/>
      <c r="R489"/>
      <c r="S489"/>
      <c r="T489"/>
      <c r="AB489"/>
      <c r="AC489"/>
    </row>
    <row r="490" spans="1:29">
      <c r="A490" s="10" t="str">
        <f>IF(ISERROR(VLOOKUP(TRIM(B490),ALL!$B$1:$V$9991,3,FALSE)),"(unc)",VLOOKUP(TRIM(B490),ALL!$B$1:$V$9991,3,FALSE))</f>
        <v>WR</v>
      </c>
      <c r="B490" s="37" t="s">
        <v>4413</v>
      </c>
      <c r="C490" s="5" t="s">
        <v>4022</v>
      </c>
      <c r="D490" s="111">
        <f>VLOOKUP(TRIM(B490),BirthdateDraft!$A$1:$M$8977,2,FALSE)</f>
        <v>34113</v>
      </c>
      <c r="E490" s="112" t="str">
        <f>VLOOKUP(TRIM(B490),BirthdateDraft!$A$1:$M$9842,3,FALSE)</f>
        <v>15/1 (20)</v>
      </c>
      <c r="F490" s="115"/>
      <c r="G490" s="10" t="str">
        <f>IF(ISERROR(VLOOKUP(TRIM(B490),ALL!$B$1:$V$9998,2,FALSE)),"",IF(ISERROR(VLOOKUP(TRIM(B490),ALL!$B$1:$V$9998,2,FALSE))," ",VLOOKUP(TRIM(B490),ALL!$B$1:$V$9998,2,FALSE)))</f>
        <v>BAA</v>
      </c>
      <c r="H490" s="114" t="str">
        <f>IF(ISBLANK(VLOOKUP(TRIM(B490),ALL!$B$1:$W$9995,11,FALSE)),"",IF(ISERROR(VLOOKUP(TRIM(B490),ALL!$B$1:$W$9995,11,FALSE))," ",VLOOKUP(TRIM(B490),ALL!$B$1:$W$9995,11,FALSE)))</f>
        <v>D</v>
      </c>
      <c r="I490" s="114" t="str">
        <f>VLOOKUP(TRIM(B490),Rankings!$A$1:$M$9887,9,FALSE)</f>
        <v xml:space="preserve"> 4-3-3</v>
      </c>
      <c r="J490" s="10" t="str">
        <f>IF(ISBLANK(VLOOKUP(TRIM(B490),ALL!$B$1:$W$9995,6,FALSE)),"",IF(ISERROR(VLOOKUP(TRIM(B490),ALL!$B$1:$W$9995,6,FALSE))," ", VLOOKUP(TRIM(B490),ALL!$B$1:$W$9995,6,FALSE)))</f>
        <v/>
      </c>
      <c r="K490" s="10" t="str">
        <f>IF(ISBLANK(VLOOKUP(TRIM(B490),ALL!$B$1:$W$9995,7,FALSE)),"",IF(ISERROR(VLOOKUP(TRIM(B490),ALL!$B$1:$W$9995,7,FALSE))," ",VLOOKUP(TRIM(B490),ALL!$B$1:$W$9995,7,FALSE)))</f>
        <v/>
      </c>
      <c r="L490" s="10" t="str">
        <f>IF(ISBLANK(VLOOKUP(TRIM(B490),ALL!$B$1:$W$9995,8,FALSE)),"",IF(ISERROR(VLOOKUP(TRIM(B490),ALL!$B$1:$W$9995,8,FALSE))," ",VLOOKUP(TRIM(B490),ALL!$B$1:$W$9995,8,FALSE)))</f>
        <v/>
      </c>
      <c r="M490" s="10" t="str">
        <f>IF(ISBLANK(VLOOKUP(TRIM(B490),ALL!$B$1:$W$9995,9,FALSE)),"",IF(ISERROR(VLOOKUP(TRIM(B490),ALL!$B$1:$W$9995,9,FALSE))," ",VLOOKUP(TRIM(B490),ALL!$B$1:$W$9995,9,FALSE)))</f>
        <v/>
      </c>
      <c r="N490" s="10" t="str">
        <f>IF(ISBLANK(VLOOKUP(TRIM(B490),ALL!$B$1:$W$9995,10,FALSE)),"",IF(ISERROR(VLOOKUP(TRIM(B490),ALL!$B$1:$W$9995,10,FALSE))," ",VLOOKUP(TRIM(B490),ALL!$B$1:$W$9995,10,FALSE)))</f>
        <v/>
      </c>
      <c r="O490"/>
      <c r="P490"/>
      <c r="Q490"/>
      <c r="R490"/>
      <c r="S490"/>
      <c r="T490"/>
      <c r="AB490"/>
      <c r="AC490"/>
    </row>
    <row r="491" spans="1:29">
      <c r="A491" s="10" t="str">
        <f>IF(ISERROR(VLOOKUP(TRIM(B491),ALL!$B$1:$V$9991,3,FALSE)),"(unc)",VLOOKUP(TRIM(B491),ALL!$B$1:$V$9991,3,FALSE))</f>
        <v>WR</v>
      </c>
      <c r="B491" s="119" t="s">
        <v>8315</v>
      </c>
      <c r="C491" s="5" t="s">
        <v>4022</v>
      </c>
      <c r="D491" s="111">
        <f>VLOOKUP(TRIM(B491),BirthdateDraft!$A$1:$M$8977,2,FALSE)</f>
        <v>37140</v>
      </c>
      <c r="E491" s="112" t="str">
        <f>VLOOKUP(TRIM(B491),BirthdateDraft!$A$1:$M$9842,3,FALSE)</f>
        <v>23/1</v>
      </c>
      <c r="F491" s="115" t="s">
        <v>8668</v>
      </c>
      <c r="G491" s="10" t="str">
        <f>IF(ISERROR(VLOOKUP(TRIM(B491),ALL!$B$1:$V$9998,2,FALSE)),"",IF(ISERROR(VLOOKUP(TRIM(B491),ALL!$B$1:$V$9998,2,FALSE))," ",VLOOKUP(TRIM(B491),ALL!$B$1:$V$9998,2,FALSE)))</f>
        <v>LAA</v>
      </c>
      <c r="H491" s="114" t="str">
        <f>IF(ISBLANK(VLOOKUP(TRIM(B491),ALL!$B$1:$W$9995,11,FALSE)),"",IF(ISERROR(VLOOKUP(TRIM(B491),ALL!$B$1:$W$9995,11,FALSE))," ",VLOOKUP(TRIM(B491),ALL!$B$1:$W$9995,11,FALSE)))</f>
        <v>C</v>
      </c>
      <c r="I491" s="114" t="str">
        <f>VLOOKUP(TRIM(B491),Rankings!$A$1:$M$9887,9,FALSE)</f>
        <v xml:space="preserve"> 4-4-5</v>
      </c>
      <c r="J491" s="10"/>
      <c r="K491" s="10"/>
      <c r="L491" s="10"/>
      <c r="M491" s="10"/>
      <c r="N491" s="10"/>
      <c r="O491"/>
      <c r="P491"/>
      <c r="Q491"/>
      <c r="R491"/>
      <c r="S491"/>
      <c r="T491"/>
      <c r="AB491"/>
      <c r="AC491"/>
    </row>
    <row r="492" spans="1:29">
      <c r="A492" s="10" t="str">
        <f>IF(ISERROR(VLOOKUP(TRIM(B492),ALL!$B$1:$V$9991,3,FALSE)),"(unc)",VLOOKUP(TRIM(B492),ALL!$B$1:$V$9991,3,FALSE))</f>
        <v>WR</v>
      </c>
      <c r="B492" s="37" t="s">
        <v>7191</v>
      </c>
      <c r="C492" s="5" t="s">
        <v>4022</v>
      </c>
      <c r="D492" s="111">
        <f>VLOOKUP(TRIM(B492),BirthdateDraft!$A$1:$M$8977,2,FALSE)</f>
        <v>36493</v>
      </c>
      <c r="E492" s="112" t="str">
        <f>VLOOKUP(TRIM(B492),BirthdateDraft!$A$1:$M$9842,3,FALSE)</f>
        <v>21/1(27)</v>
      </c>
      <c r="F492" s="115" t="s">
        <v>7506</v>
      </c>
      <c r="G492" s="10" t="str">
        <f>IF(ISERROR(VLOOKUP(TRIM(B492),ALL!$B$1:$V$9998,2,FALSE)),"",IF(ISERROR(VLOOKUP(TRIM(B492),ALL!$B$1:$V$9998,2,FALSE))," ",VLOOKUP(TRIM(B492),ALL!$B$1:$V$9998,2,FALSE)))</f>
        <v>BAA</v>
      </c>
      <c r="H492" s="114" t="str">
        <f>IF(ISBLANK(VLOOKUP(TRIM(B492),ALL!$B$1:$W$9995,11,FALSE)),"",IF(ISERROR(VLOOKUP(TRIM(B492),ALL!$B$1:$W$9995,11,FALSE))," ",VLOOKUP(TRIM(B492),ALL!$B$1:$W$9995,11,FALSE)))</f>
        <v>D</v>
      </c>
      <c r="I492" s="114" t="str">
        <f>VLOOKUP(TRIM(B492),Rankings!$A$1:$M$9887,9,FALSE)</f>
        <v xml:space="preserve"> 4-4-5</v>
      </c>
      <c r="J492" s="10"/>
      <c r="K492" s="10"/>
      <c r="L492" s="10" t="str">
        <f>IF(ISBLANK(VLOOKUP(TRIM(B492),ALL!$B$1:$W$9995,8,FALSE)),"",IF(ISERROR(VLOOKUP(TRIM(B492),ALL!$B$1:$W$9995,8,FALSE))," ",VLOOKUP(TRIM(B492),ALL!$B$1:$W$9995,8,FALSE)))</f>
        <v/>
      </c>
      <c r="M492" s="10" t="str">
        <f>IF(ISBLANK(VLOOKUP(TRIM(B492),ALL!$B$1:$W$9995,9,FALSE)),"",IF(ISERROR(VLOOKUP(TRIM(B492),ALL!$B$1:$W$9995,9,FALSE))," ",VLOOKUP(TRIM(B492),ALL!$B$1:$W$9995,9,FALSE)))</f>
        <v/>
      </c>
      <c r="N492" s="10" t="str">
        <f>IF(ISBLANK(VLOOKUP(TRIM(B492),ALL!$B$1:$W$9995,10,FALSE)),"",IF(ISERROR(VLOOKUP(TRIM(B492),ALL!$B$1:$W$9995,10,FALSE))," ",VLOOKUP(TRIM(B492),ALL!$B$1:$W$9995,10,FALSE)))</f>
        <v/>
      </c>
      <c r="O492"/>
      <c r="P492"/>
      <c r="Q492"/>
      <c r="R492"/>
      <c r="S492"/>
      <c r="T492"/>
      <c r="AB492"/>
      <c r="AC492"/>
    </row>
    <row r="493" spans="1:29">
      <c r="A493" s="10" t="str">
        <f>IF(ISERROR(VLOOKUP(TRIM(B493),ALL!$B$1:$V$9991,3,FALSE)),"(unc)",VLOOKUP(TRIM(B493),ALL!$B$1:$V$9991,3,FALSE))</f>
        <v>WR</v>
      </c>
      <c r="B493" s="37" t="s">
        <v>8370</v>
      </c>
      <c r="C493" s="5" t="s">
        <v>4022</v>
      </c>
      <c r="D493" s="111">
        <f>VLOOKUP(TRIM(B493),BirthdateDraft!$A$1:$M$8977,2,FALSE)</f>
        <v>37001</v>
      </c>
      <c r="E493" s="112" t="str">
        <f>VLOOKUP(TRIM(B493),BirthdateDraft!$A$1:$M$9842,3,FALSE)</f>
        <v>23/2</v>
      </c>
      <c r="F493" s="115" t="s">
        <v>8704</v>
      </c>
      <c r="G493" s="10" t="str">
        <f>IF(ISERROR(VLOOKUP(TRIM(B493),ALL!$B$1:$V$9998,2,FALSE)),"",IF(ISERROR(VLOOKUP(TRIM(B493),ALL!$B$1:$V$9998,2,FALSE))," ",VLOOKUP(TRIM(B493),ALL!$B$1:$V$9998,2,FALSE)))</f>
        <v>DAN</v>
      </c>
      <c r="H493" s="114" t="str">
        <f>IF(ISBLANK(VLOOKUP(TRIM(B493),ALL!$B$1:$W$9995,11,FALSE)),"",IF(ISERROR(VLOOKUP(TRIM(B493),ALL!$B$1:$W$9995,11,FALSE))," ",VLOOKUP(TRIM(B493),ALL!$B$1:$W$9995,11,FALSE)))</f>
        <v>E</v>
      </c>
      <c r="I493" s="114" t="str">
        <f>VLOOKUP(TRIM(B493),Rankings!$A$1:$M$9887,9,FALSE)</f>
        <v xml:space="preserve"> 4-3-3</v>
      </c>
      <c r="J493" s="10"/>
      <c r="K493" s="10"/>
      <c r="L493" s="10"/>
      <c r="M493" s="10"/>
      <c r="N493" s="10"/>
      <c r="O493"/>
      <c r="P493"/>
      <c r="Q493"/>
      <c r="R493"/>
      <c r="S493"/>
      <c r="T493"/>
      <c r="AB493"/>
      <c r="AC493"/>
    </row>
    <row r="494" spans="1:29">
      <c r="A494" s="10" t="str">
        <f>IF(ISERROR(VLOOKUP(TRIM(B494),ALL!$B$1:$V$9991,3,FALSE)),"(unc)",VLOOKUP(TRIM(B494),ALL!$B$1:$V$9991,3,FALSE))</f>
        <v>WR</v>
      </c>
      <c r="B494" s="124" t="s">
        <v>8171</v>
      </c>
      <c r="C494" s="5" t="s">
        <v>4022</v>
      </c>
      <c r="D494" s="111">
        <f>VLOOKUP(TRIM(B494),BirthdateDraft!$A$1:$M$8977,2,FALSE)</f>
        <v>37383</v>
      </c>
      <c r="E494" s="112" t="str">
        <f>VLOOKUP(TRIM(B494),BirthdateDraft!$A$1:$M$9842,3,FALSE)</f>
        <v>23/6</v>
      </c>
      <c r="F494" s="115" t="s">
        <v>10220</v>
      </c>
      <c r="G494" s="10" t="str">
        <f>IF(ISERROR(VLOOKUP(TRIM(B494),ALL!$B$1:$V$9998,2,FALSE)),"",IF(ISERROR(VLOOKUP(TRIM(B494),ALL!$B$1:$V$9998,2,FALSE))," ",VLOOKUP(TRIM(B494),ALL!$B$1:$V$9998,2,FALSE)))</f>
        <v>NEA</v>
      </c>
      <c r="H494" s="114" t="str">
        <f>IF(ISBLANK(VLOOKUP(TRIM(B494),ALL!$B$1:$W$9995,11,FALSE)),"",IF(ISERROR(VLOOKUP(TRIM(B494),ALL!$B$1:$W$9995,11,FALSE))," ",VLOOKUP(TRIM(B494),ALL!$B$1:$W$9995,11,FALSE)))</f>
        <v>D</v>
      </c>
      <c r="I494" s="114" t="str">
        <f>VLOOKUP(TRIM(B494),Rankings!$A$1:$M$9887,9,FALSE)</f>
        <v xml:space="preserve"> 4-4-5</v>
      </c>
      <c r="J494" s="10"/>
      <c r="K494" s="10"/>
      <c r="L494" s="10"/>
      <c r="M494" s="10"/>
      <c r="N494" s="10"/>
      <c r="O494"/>
      <c r="P494"/>
      <c r="Q494"/>
      <c r="R494"/>
      <c r="S494"/>
      <c r="T494"/>
      <c r="AB494"/>
      <c r="AC494"/>
    </row>
    <row r="495" spans="1:29">
      <c r="A495" s="10" t="str">
        <f>IF(ISERROR(VLOOKUP(TRIM(B495),ALL!$B$1:$V$9991,3,FALSE)),"(unc)",VLOOKUP(TRIM(B495),ALL!$B$1:$V$9991,3,FALSE))</f>
        <v>BB TE</v>
      </c>
      <c r="B495" s="37" t="s">
        <v>5879</v>
      </c>
      <c r="C495" s="5" t="s">
        <v>4022</v>
      </c>
      <c r="D495" s="111">
        <f>VLOOKUP(TRIM(B495),BirthdateDraft!$A$1:$M$8977,2,FALSE)</f>
        <v>34975</v>
      </c>
      <c r="E495" s="112" t="str">
        <f>VLOOKUP(TRIM(B495),BirthdateDraft!$A$1:$M$9842,3,FALSE)</f>
        <v>18/2</v>
      </c>
      <c r="F495" s="115"/>
      <c r="G495" s="10" t="str">
        <f>IF(ISERROR(VLOOKUP(TRIM(B495),ALL!$B$1:$V$9998,2,FALSE)),"",IF(ISERROR(VLOOKUP(TRIM(B495),ALL!$B$1:$V$9998,2,FALSE))," ",VLOOKUP(TRIM(B495),ALL!$B$1:$V$9998,2,FALSE)))</f>
        <v>CNA</v>
      </c>
      <c r="H495" s="114" t="str">
        <f>IF(ISBLANK(VLOOKUP(TRIM(B495),ALL!$B$1:$W$9995,11,FALSE)),"",IF(ISERROR(VLOOKUP(TRIM(B495),ALL!$B$1:$W$9995,11,FALSE))," ",VLOOKUP(TRIM(B495),ALL!$B$1:$W$9995,11,FALSE)))</f>
        <v>D</v>
      </c>
      <c r="I495" s="114" t="str">
        <f>VLOOKUP(TRIM(B495),Rankings!$A$1:$M$9887,9,FALSE)</f>
        <v xml:space="preserve"> 5-5-2</v>
      </c>
      <c r="J495" s="10" t="str">
        <f>IF(ISBLANK(VLOOKUP(TRIM(B495),ALL!$B$1:$W$9995,6,FALSE)),"",IF(ISERROR(VLOOKUP(TRIM(B495),ALL!$B$1:$W$9995,6,FALSE))," ", VLOOKUP(TRIM(B495),ALL!$B$1:$W$9995,6,FALSE)))</f>
        <v/>
      </c>
      <c r="K495" s="10" t="str">
        <f>IF(ISBLANK(VLOOKUP(TRIM(B495),ALL!$B$1:$W$9995,7,FALSE)),"",IF(ISERROR(VLOOKUP(TRIM(B495),ALL!$B$1:$W$9995,7,FALSE))," ",VLOOKUP(TRIM(B495),ALL!$B$1:$W$9995,7,FALSE)))</f>
        <v/>
      </c>
      <c r="L495" s="10">
        <f>IF(ISBLANK(VLOOKUP(TRIM(B495),ALL!$B$1:$W$9995,8,FALSE)),"",IF(ISERROR(VLOOKUP(TRIM(B495),ALL!$B$1:$W$9995,8,FALSE))," ",VLOOKUP(TRIM(B495),ALL!$B$1:$W$9995,8,FALSE)))</f>
        <v>0</v>
      </c>
      <c r="M495" s="10" t="str">
        <f>IF(ISBLANK(VLOOKUP(TRIM(B495),ALL!$B$1:$W$9995,9,FALSE)),"",IF(ISERROR(VLOOKUP(TRIM(B495),ALL!$B$1:$W$9995,9,FALSE))," ",VLOOKUP(TRIM(B495),ALL!$B$1:$W$9995,9,FALSE)))</f>
        <v/>
      </c>
      <c r="N495" s="10">
        <f>IF(ISBLANK(VLOOKUP(TRIM(B495),ALL!$B$1:$W$9995,10,FALSE)),"",IF(ISERROR(VLOOKUP(TRIM(B495),ALL!$B$1:$W$9995,10,FALSE))," ",VLOOKUP(TRIM(B495),ALL!$B$1:$W$9995,10,FALSE)))</f>
        <v>2</v>
      </c>
      <c r="O495"/>
      <c r="P495"/>
      <c r="Q495"/>
      <c r="R495"/>
      <c r="S495"/>
      <c r="T495"/>
      <c r="AB495"/>
      <c r="AC495"/>
    </row>
    <row r="496" spans="1:29">
      <c r="A496" s="10" t="str">
        <f>IF(ISERROR(VLOOKUP(TRIM(B496),ALL!$B$1:$V$9991,3,FALSE)),"(unc)",VLOOKUP(TRIM(B496),ALL!$B$1:$V$9991,3,FALSE))</f>
        <v>TE</v>
      </c>
      <c r="B496" s="37" t="s">
        <v>3191</v>
      </c>
      <c r="C496" s="5" t="s">
        <v>4022</v>
      </c>
      <c r="D496" s="111">
        <f>VLOOKUP(TRIM(B496),BirthdateDraft!$A$1:$M$8977,2,FALSE)</f>
        <v>33187</v>
      </c>
      <c r="E496" s="112" t="str">
        <f>VLOOKUP(TRIM(B496),BirthdateDraft!$A$1:$M$9842,3,FALSE)</f>
        <v>13/2</v>
      </c>
      <c r="F496" s="115"/>
      <c r="G496" s="10" t="str">
        <f>IF(ISERROR(VLOOKUP(TRIM(B496),ALL!$B$1:$V$9998,2,FALSE)),"",IF(ISERROR(VLOOKUP(TRIM(B496),ALL!$B$1:$V$9998,2,FALSE))," ",VLOOKUP(TRIM(B496),ALL!$B$1:$V$9998,2,FALSE)))</f>
        <v>WAN</v>
      </c>
      <c r="H496" s="114" t="str">
        <f>IF(ISBLANK(VLOOKUP(TRIM(B496),ALL!$B$1:$W$9995,11,FALSE)),"",IF(ISERROR(VLOOKUP(TRIM(B496),ALL!$B$1:$W$9995,11,FALSE))," ",VLOOKUP(TRIM(B496),ALL!$B$1:$W$9995,11,FALSE)))</f>
        <v>E</v>
      </c>
      <c r="I496" s="114" t="str">
        <f>VLOOKUP(TRIM(B496),Rankings!$A$1:$M$9887,9,FALSE)</f>
        <v xml:space="preserve"> 5-5-2</v>
      </c>
      <c r="J496" s="10" t="str">
        <f>IF(ISBLANK(VLOOKUP(TRIM(B496),ALL!$B$1:$W$9995,6,FALSE)),"",IF(ISERROR(VLOOKUP(TRIM(B496),ALL!$B$1:$W$9995,6,FALSE))," ", VLOOKUP(TRIM(B496),ALL!$B$1:$W$9995,6,FALSE)))</f>
        <v/>
      </c>
      <c r="K496" s="10" t="str">
        <f>IF(ISBLANK(VLOOKUP(TRIM(B496),ALL!$B$1:$W$9995,7,FALSE)),"",IF(ISERROR(VLOOKUP(TRIM(B496),ALL!$B$1:$W$9995,7,FALSE))," ",VLOOKUP(TRIM(B496),ALL!$B$1:$W$9995,7,FALSE)))</f>
        <v/>
      </c>
      <c r="L496" s="10">
        <f>IF(ISBLANK(VLOOKUP(TRIM(B496),ALL!$B$1:$W$9995,8,FALSE)),"",IF(ISERROR(VLOOKUP(TRIM(B496),ALL!$B$1:$W$9995,8,FALSE))," ",VLOOKUP(TRIM(B496),ALL!$B$1:$W$9995,8,FALSE)))</f>
        <v>0</v>
      </c>
      <c r="M496" s="10" t="str">
        <f>IF(ISBLANK(VLOOKUP(TRIM(B496),ALL!$B$1:$W$9995,9,FALSE)),"",IF(ISERROR(VLOOKUP(TRIM(B496),ALL!$B$1:$W$9995,9,FALSE))," ",VLOOKUP(TRIM(B496),ALL!$B$1:$W$9995,9,FALSE)))</f>
        <v/>
      </c>
      <c r="N496" s="10">
        <f>IF(ISBLANK(VLOOKUP(TRIM(B496),ALL!$B$1:$W$9995,10,FALSE)),"",IF(ISERROR(VLOOKUP(TRIM(B496),ALL!$B$1:$W$9995,10,FALSE))," ",VLOOKUP(TRIM(B496),ALL!$B$1:$W$9995,10,FALSE)))</f>
        <v>0</v>
      </c>
      <c r="O496"/>
      <c r="P496"/>
      <c r="Q496"/>
      <c r="R496"/>
      <c r="S496"/>
      <c r="T496"/>
      <c r="AB496"/>
      <c r="AC496"/>
    </row>
    <row r="497" spans="1:29">
      <c r="A497" s="10" t="str">
        <f>IF(ISERROR(VLOOKUP(TRIM(B497),ALL!$B$1:$V$9991,3,FALSE)),"(unc)",VLOOKUP(TRIM(B497),ALL!$B$1:$V$9991,3,FALSE))</f>
        <v>TE</v>
      </c>
      <c r="B497" s="37" t="s">
        <v>7176</v>
      </c>
      <c r="C497" s="5" t="s">
        <v>4022</v>
      </c>
      <c r="D497" s="111">
        <f>VLOOKUP(TRIM(B497),BirthdateDraft!$A$1:$M$8977,2,FALSE)</f>
        <v>36161</v>
      </c>
      <c r="E497" s="112" t="str">
        <f>VLOOKUP(TRIM(B497),BirthdateDraft!$A$1:$M$9842,3,FALSE)</f>
        <v>20/4</v>
      </c>
      <c r="F497" s="115" t="s">
        <v>6862</v>
      </c>
      <c r="G497" s="10" t="str">
        <f>IF(ISERROR(VLOOKUP(TRIM(B497),ALL!$B$1:$V$9998,2,FALSE)),"",IF(ISERROR(VLOOKUP(TRIM(B497),ALL!$B$1:$V$9998,2,FALSE))," ",VLOOKUP(TRIM(B497),ALL!$B$1:$V$9998,2,FALSE)))</f>
        <v>LAN</v>
      </c>
      <c r="H497" s="114" t="str">
        <f>IF(ISBLANK(VLOOKUP(TRIM(B497),ALL!$B$1:$W$9995,11,FALSE)),"",IF(ISERROR(VLOOKUP(TRIM(B497),ALL!$B$1:$W$9995,11,FALSE))," ",VLOOKUP(TRIM(B497),ALL!$B$1:$W$9995,11,FALSE)))</f>
        <v>C</v>
      </c>
      <c r="I497" s="114" t="str">
        <f>VLOOKUP(TRIM(B497),Rankings!$A$1:$M$9887,9,FALSE)</f>
        <v xml:space="preserve"> 4-3-2</v>
      </c>
      <c r="J497" s="10"/>
      <c r="K497" s="10"/>
      <c r="L497" s="10">
        <f>IF(ISBLANK(VLOOKUP(TRIM(B497),ALL!$B$1:$W$9995,8,FALSE)),"",IF(ISERROR(VLOOKUP(TRIM(B497),ALL!$B$1:$W$9995,8,FALSE))," ",VLOOKUP(TRIM(B497),ALL!$B$1:$W$9995,8,FALSE)))</f>
        <v>4</v>
      </c>
      <c r="M497" s="10" t="str">
        <f>IF(ISBLANK(VLOOKUP(TRIM(B497),ALL!$B$1:$W$9995,9,FALSE)),"",IF(ISERROR(VLOOKUP(TRIM(B497),ALL!$B$1:$W$9995,9,FALSE))," ",VLOOKUP(TRIM(B497),ALL!$B$1:$W$9995,9,FALSE)))</f>
        <v/>
      </c>
      <c r="N497" s="10">
        <f>IF(ISBLANK(VLOOKUP(TRIM(B497),ALL!$B$1:$W$9995,10,FALSE)),"",IF(ISERROR(VLOOKUP(TRIM(B497),ALL!$B$1:$W$9995,10,FALSE))," ",VLOOKUP(TRIM(B497),ALL!$B$1:$W$9995,10,FALSE)))</f>
        <v>0</v>
      </c>
      <c r="O497"/>
      <c r="P497"/>
      <c r="Q497"/>
      <c r="R497"/>
      <c r="S497"/>
      <c r="T497"/>
      <c r="AB497"/>
      <c r="AC497"/>
    </row>
    <row r="498" spans="1:29">
      <c r="A498" s="10" t="str">
        <f>IF(ISERROR(VLOOKUP(TRIM(B498),ALL!$B$1:$V$9991,3,FALSE)),"(unc)",VLOOKUP(TRIM(B498),ALL!$B$1:$V$9991,3,FALSE))</f>
        <v>TE BB</v>
      </c>
      <c r="B498" s="124" t="s">
        <v>8379</v>
      </c>
      <c r="C498" s="5" t="s">
        <v>4022</v>
      </c>
      <c r="D498" s="111">
        <f>VLOOKUP(TRIM(B498),BirthdateDraft!$A$1:$M$8977,2,FALSE)</f>
        <v>36771</v>
      </c>
      <c r="E498" s="112" t="str">
        <f>VLOOKUP(TRIM(B498),BirthdateDraft!$A$1:$M$9842,3,FALSE)</f>
        <v>23/2</v>
      </c>
      <c r="F498" s="115">
        <v>24.3</v>
      </c>
      <c r="G498" s="10" t="str">
        <f>IF(ISERROR(VLOOKUP(TRIM(B498),ALL!$B$1:$V$9998,2,FALSE)),"",IF(ISERROR(VLOOKUP(TRIM(B498),ALL!$B$1:$V$9998,2,FALSE))," ",VLOOKUP(TRIM(B498),ALL!$B$1:$V$9998,2,FALSE)))</f>
        <v>GBN</v>
      </c>
      <c r="H498" s="114" t="str">
        <f>IF(ISBLANK(VLOOKUP(TRIM(B498),ALL!$B$1:$W$9995,11,FALSE)),"",IF(ISERROR(VLOOKUP(TRIM(B498),ALL!$B$1:$W$9995,11,FALSE))," ",VLOOKUP(TRIM(B498),ALL!$B$1:$W$9995,11,FALSE)))</f>
        <v>E</v>
      </c>
      <c r="I498" s="114" t="str">
        <f>VLOOKUP(TRIM(B498),Rankings!$A$1:$M$9887,9,FALSE)</f>
        <v xml:space="preserve"> 3-3-2</v>
      </c>
      <c r="J498" s="10"/>
      <c r="K498" s="10"/>
      <c r="L498" s="10">
        <f>IF(ISBLANK(VLOOKUP(TRIM(B498),ALL!$B$1:$W$9995,8,FALSE)),"",IF(ISERROR(VLOOKUP(TRIM(B498),ALL!$B$1:$W$9995,8,FALSE))," ",VLOOKUP(TRIM(B498),ALL!$B$1:$W$9995,8,FALSE)))</f>
        <v>0</v>
      </c>
      <c r="M498" s="10" t="str">
        <f>IF(ISBLANK(VLOOKUP(TRIM(B498),ALL!$B$1:$W$9995,9,FALSE)),"",IF(ISERROR(VLOOKUP(TRIM(B498),ALL!$B$1:$W$9995,9,FALSE))," ",VLOOKUP(TRIM(B498),ALL!$B$1:$W$9995,9,FALSE)))</f>
        <v/>
      </c>
      <c r="N498" s="10">
        <f>IF(ISBLANK(VLOOKUP(TRIM(B498),ALL!$B$1:$W$9995,10,FALSE)),"",IF(ISERROR(VLOOKUP(TRIM(B498),ALL!$B$1:$W$9995,10,FALSE))," ",VLOOKUP(TRIM(B498),ALL!$B$1:$W$9995,10,FALSE)))</f>
        <v>0</v>
      </c>
      <c r="O498"/>
      <c r="P498"/>
      <c r="Q498"/>
      <c r="R498"/>
      <c r="S498"/>
      <c r="T498"/>
      <c r="AB498"/>
      <c r="AC498"/>
    </row>
    <row r="500" spans="1:29">
      <c r="A500" s="10"/>
      <c r="B500" s="37"/>
      <c r="C500" s="5"/>
      <c r="D500" s="111"/>
      <c r="E500" s="112"/>
      <c r="F500" s="115"/>
      <c r="G500" s="10"/>
      <c r="H500" s="114"/>
      <c r="I500" s="114"/>
      <c r="J500" s="10"/>
      <c r="K500" s="10"/>
      <c r="L500" s="10" t="str">
        <f>IF(ISBLANK(VLOOKUP(TRIM(B500),ALL!$B$1:$W$9995,8,FALSE)),"",IF(ISERROR(VLOOKUP(TRIM(B500),ALL!$B$1:$W$9995,8,FALSE))," ",VLOOKUP(TRIM(B500),ALL!$B$1:$W$9995,8,FALSE)))</f>
        <v xml:space="preserve"> </v>
      </c>
      <c r="M500" s="10" t="str">
        <f>IF(ISBLANK(VLOOKUP(TRIM(B500),ALL!$B$1:$W$9995,9,FALSE)),"",IF(ISERROR(VLOOKUP(TRIM(B500),ALL!$B$1:$W$9995,9,FALSE))," ",VLOOKUP(TRIM(B500),ALL!$B$1:$W$9995,9,FALSE)))</f>
        <v xml:space="preserve"> </v>
      </c>
      <c r="N500" s="10" t="str">
        <f>IF(ISBLANK(VLOOKUP(TRIM(B500),ALL!$B$1:$W$9995,10,FALSE)),"",IF(ISERROR(VLOOKUP(TRIM(B500),ALL!$B$1:$W$9995,10,FALSE))," ",VLOOKUP(TRIM(B500),ALL!$B$1:$W$9995,10,FALSE)))</f>
        <v xml:space="preserve"> </v>
      </c>
      <c r="O500"/>
      <c r="P500"/>
      <c r="Q500"/>
      <c r="R500"/>
      <c r="S500"/>
      <c r="T500"/>
      <c r="AB500"/>
      <c r="AC500"/>
    </row>
    <row r="501" spans="1:29" ht="15">
      <c r="A501" s="10" t="str">
        <f>IF(ISERROR(VLOOKUP(TRIM(B501),ALL!$B$1:$V$9991,3,FALSE)),"(unc)",VLOOKUP(TRIM(B501),ALL!$B$1:$V$9991,3,FALSE))</f>
        <v>LOT @</v>
      </c>
      <c r="B501" s="117" t="s">
        <v>5125</v>
      </c>
      <c r="C501" s="5" t="s">
        <v>4022</v>
      </c>
      <c r="D501" s="111">
        <f>VLOOKUP(TRIM(B501),BirthdateDraft!$A$1:$M$8977,2,FALSE)</f>
        <v>34450</v>
      </c>
      <c r="E501" s="112" t="str">
        <f>VLOOKUP(TRIM(B501),BirthdateDraft!$A$1:$M$9842,3,FALSE)</f>
        <v>17/2</v>
      </c>
      <c r="F501" s="115"/>
      <c r="G501" s="10" t="str">
        <f>IF(ISERROR(VLOOKUP(TRIM(B501),ALL!$B$1:$V$9998,2,FALSE)),"",IF(ISERROR(VLOOKUP(TRIM(B501),ALL!$B$1:$V$9998,2,FALSE))," ",VLOOKUP(TRIM(B501),ALL!$B$1:$V$9998,2,FALSE)))</f>
        <v>BFA</v>
      </c>
      <c r="H501" s="114" t="str">
        <f>IF(ISBLANK(VLOOKUP(TRIM(B501),ALL!$B$1:$W$9995,4,FALSE)),"",IF(ISERROR(VLOOKUP(TRIM(B501),ALL!$B$1:$W$9995,4,FALSE))," ",VLOOKUP(TRIM(B501),ALL!$B$1:$W$9995,4,FALSE)))</f>
        <v/>
      </c>
      <c r="I501" s="114" t="str">
        <f>IF(ISBLANK(VLOOKUP(TRIM(B501),ALL!$B$1:$W$9995,5,FALSE)),"",IF(ISERROR(VLOOKUP(TRIM(B501),ALL!$B$1:$W$9995,5,FALSE))," ",VLOOKUP(TRIM(B501),ALL!$B$1:$W$9995,5,FALSE)))</f>
        <v/>
      </c>
      <c r="J501" s="10" t="str">
        <f>IF(ISBLANK(VLOOKUP(TRIM(B501),ALL!$B$1:$W$9995,6,FALSE)),"",IF(ISERROR(VLOOKUP(TRIM(B501),ALL!$B$1:$W$9995,6,FALSE))," ", VLOOKUP(TRIM(B501),ALL!$B$1:$W$9995,6,FALSE)))</f>
        <v/>
      </c>
      <c r="K501" s="10" t="str">
        <f>IF(ISBLANK(VLOOKUP(TRIM(B501),ALL!$B$1:$W$9995,7,FALSE)),"",IF(ISERROR(VLOOKUP(TRIM(B501),ALL!$B$1:$W$9995,7,FALSE))," ",VLOOKUP(TRIM(B501),ALL!$B$1:$W$9995,7,FALSE)))</f>
        <v/>
      </c>
      <c r="L501" s="10">
        <f>IF(ISBLANK(VLOOKUP(TRIM(B501),ALL!$B$1:$W$9995,8,FALSE)),"",IF(ISERROR(VLOOKUP(TRIM(B501),ALL!$B$1:$W$9995,8,FALSE))," ",VLOOKUP(TRIM(B501),ALL!$B$1:$W$9995,8,FALSE)))</f>
        <v>6</v>
      </c>
      <c r="M501" s="10" t="str">
        <f>IF(ISBLANK(VLOOKUP(TRIM(B501),ALL!$B$1:$W$9995,9,FALSE)),"",IF(ISERROR(VLOOKUP(TRIM(B501),ALL!$B$1:$W$9995,9,FALSE))," ",VLOOKUP(TRIM(B501),ALL!$B$1:$W$9995,9,FALSE)))</f>
        <v/>
      </c>
      <c r="N501" s="10">
        <f>IF(ISBLANK(VLOOKUP(TRIM(B501),ALL!$B$1:$W$9995,10,FALSE)),"",IF(ISERROR(VLOOKUP(TRIM(B501),ALL!$B$1:$W$9995,10,FALSE))," ",VLOOKUP(TRIM(B501),ALL!$B$1:$W$9995,10,FALSE)))</f>
        <v>7</v>
      </c>
      <c r="O501" s="118"/>
      <c r="P501"/>
      <c r="Q501"/>
      <c r="R501"/>
      <c r="S501"/>
      <c r="T501"/>
      <c r="AB501"/>
      <c r="AC501"/>
    </row>
    <row r="502" spans="1:29" ht="15">
      <c r="A502" s="10" t="str">
        <f>IF(ISERROR(VLOOKUP(TRIM(B502),ALL!$B$1:$V$9991,3,FALSE)),"(unc)",VLOOKUP(TRIM(B502),ALL!$B$1:$V$9991,3,FALSE))</f>
        <v>LOT @</v>
      </c>
      <c r="B502" s="117" t="s">
        <v>7228</v>
      </c>
      <c r="C502" s="5" t="s">
        <v>4022</v>
      </c>
      <c r="D502" s="111">
        <f>VLOOKUP(TRIM(B502),BirthdateDraft!$A$1:$M$8977,2,FALSE)</f>
        <v>36220</v>
      </c>
      <c r="E502" s="112" t="str">
        <f>VLOOKUP(TRIM(B502),BirthdateDraft!$A$1:$M$9842,3,FALSE)</f>
        <v>21/1(13)</v>
      </c>
      <c r="F502" s="115" t="s">
        <v>8022</v>
      </c>
      <c r="G502" s="10" t="str">
        <f>IF(ISERROR(VLOOKUP(TRIM(B502),ALL!$B$1:$V$9998,2,FALSE)),"",IF(ISERROR(VLOOKUP(TRIM(B502),ALL!$B$1:$V$9998,2,FALSE))," ",VLOOKUP(TRIM(B502),ALL!$B$1:$V$9998,2,FALSE)))</f>
        <v>LAA</v>
      </c>
      <c r="H502" s="114" t="str">
        <f>IF(ISBLANK(VLOOKUP(TRIM(B502),ALL!$B$1:$W$9995,4,FALSE)),"",IF(ISERROR(VLOOKUP(TRIM(B502),ALL!$B$1:$W$9995,4,FALSE))," ",VLOOKUP(TRIM(B502),ALL!$B$1:$W$9995,4,FALSE)))</f>
        <v/>
      </c>
      <c r="I502" s="114" t="str">
        <f>IF(ISBLANK(VLOOKUP(TRIM(B502),ALL!$B$1:$W$9995,5,FALSE)),"",IF(ISERROR(VLOOKUP(TRIM(B502),ALL!$B$1:$W$9995,5,FALSE))," ",VLOOKUP(TRIM(B502),ALL!$B$1:$W$9995,5,FALSE)))</f>
        <v/>
      </c>
      <c r="J502" s="10" t="str">
        <f>IF(ISBLANK(VLOOKUP(TRIM(B502),ALL!$B$1:$W$9995,6,FALSE)),"",IF(ISERROR(VLOOKUP(TRIM(B502),ALL!$B$1:$W$9995,6,FALSE))," ", VLOOKUP(TRIM(B502),ALL!$B$1:$W$9995,6,FALSE)))</f>
        <v/>
      </c>
      <c r="K502" s="10" t="str">
        <f>IF(ISBLANK(VLOOKUP(TRIM(B502),ALL!$B$1:$W$9995,7,FALSE)),"",IF(ISERROR(VLOOKUP(TRIM(B502),ALL!$B$1:$W$9995,7,FALSE))," ",VLOOKUP(TRIM(B502),ALL!$B$1:$W$9995,7,FALSE)))</f>
        <v/>
      </c>
      <c r="L502" s="10">
        <f>IF(ISBLANK(VLOOKUP(TRIM(B502),ALL!$B$1:$W$9995,8,FALSE)),"",IF(ISERROR(VLOOKUP(TRIM(B502),ALL!$B$1:$W$9995,8,FALSE))," ",VLOOKUP(TRIM(B502),ALL!$B$1:$W$9995,8,FALSE)))</f>
        <v>6</v>
      </c>
      <c r="M502" s="10" t="str">
        <f>IF(ISBLANK(VLOOKUP(TRIM(B502),ALL!$B$1:$W$9995,9,FALSE)),"",IF(ISERROR(VLOOKUP(TRIM(B502),ALL!$B$1:$W$9995,9,FALSE))," ",VLOOKUP(TRIM(B502),ALL!$B$1:$W$9995,9,FALSE)))</f>
        <v/>
      </c>
      <c r="N502" s="10">
        <f>IF(ISBLANK(VLOOKUP(TRIM(B502),ALL!$B$1:$W$9995,10,FALSE)),"",IF(ISERROR(VLOOKUP(TRIM(B502),ALL!$B$1:$W$9995,10,FALSE))," ",VLOOKUP(TRIM(B502),ALL!$B$1:$W$9995,10,FALSE)))</f>
        <v>7</v>
      </c>
      <c r="O502"/>
      <c r="P502"/>
      <c r="Q502"/>
      <c r="R502"/>
      <c r="S502"/>
      <c r="T502"/>
      <c r="AB502"/>
      <c r="AC502"/>
    </row>
    <row r="503" spans="1:29">
      <c r="A503" s="10" t="str">
        <f>IF(ISERROR(VLOOKUP(TRIM(B503),ALL!$B$1:$V$9991,3,FALSE)),"(unc)",VLOOKUP(TRIM(B503),ALL!$B$1:$V$9991,3,FALSE))</f>
        <v>LG @ OC @</v>
      </c>
      <c r="B503" s="124" t="s">
        <v>9041</v>
      </c>
      <c r="C503" s="5" t="s">
        <v>4022</v>
      </c>
      <c r="D503" s="111">
        <f>VLOOKUP(TRIM(B503),BirthdateDraft!$A$1:$M$8977,2,FALSE)</f>
        <v>37644</v>
      </c>
      <c r="E503" s="112" t="str">
        <f>VLOOKUP(TRIM(B503),BirthdateDraft!$A$1:$M$9842,3,FALSE)</f>
        <v>24/2(44)</v>
      </c>
      <c r="F503" s="115" t="s">
        <v>9861</v>
      </c>
      <c r="G503" s="10" t="str">
        <f>IF(ISERROR(VLOOKUP(TRIM(B503),ALL!$B$1:$V$9998,2,FALSE)),"",IF(ISERROR(VLOOKUP(TRIM(B503),ALL!$B$1:$V$9998,2,FALSE))," ",VLOOKUP(TRIM(B503),ALL!$B$1:$V$9998,2,FALSE)))</f>
        <v>LVA</v>
      </c>
      <c r="H503" s="114" t="str">
        <f>IF(ISBLANK(VLOOKUP(TRIM(B503),ALL!$B$1:$W$9995,4,FALSE)),"",IF(ISERROR(VLOOKUP(TRIM(B503),ALL!$B$1:$W$9995,4,FALSE))," ",VLOOKUP(TRIM(B503),ALL!$B$1:$W$9995,4,FALSE)))</f>
        <v/>
      </c>
      <c r="I503" s="114" t="str">
        <f>IF(ISBLANK(VLOOKUP(TRIM(B503),ALL!$B$1:$W$9995,5,FALSE)),"",IF(ISERROR(VLOOKUP(TRIM(B503),ALL!$B$1:$W$9995,5,FALSE))," ",VLOOKUP(TRIM(B503),ALL!$B$1:$W$9995,5,FALSE)))</f>
        <v/>
      </c>
      <c r="J503" s="10" t="str">
        <f>IF(ISBLANK(VLOOKUP(TRIM(B503),ALL!$B$1:$W$9995,6,FALSE)),"",IF(ISERROR(VLOOKUP(TRIM(B503),ALL!$B$1:$W$9995,6,FALSE))," ", VLOOKUP(TRIM(B503),ALL!$B$1:$W$9995,6,FALSE)))</f>
        <v/>
      </c>
      <c r="K503" s="10" t="str">
        <f>IF(ISBLANK(VLOOKUP(TRIM(B503),ALL!$B$1:$W$9995,7,FALSE)),"",IF(ISERROR(VLOOKUP(TRIM(B503),ALL!$B$1:$W$9995,7,FALSE))," ",VLOOKUP(TRIM(B503),ALL!$B$1:$W$9995,7,FALSE)))</f>
        <v/>
      </c>
      <c r="L503" s="10">
        <f>IF(ISBLANK(VLOOKUP(TRIM(B503),ALL!$B$1:$W$9995,8,FALSE)),"",IF(ISERROR(VLOOKUP(TRIM(B503),ALL!$B$1:$W$9995,8,FALSE))," ",VLOOKUP(TRIM(B503),ALL!$B$1:$W$9995,8,FALSE)))</f>
        <v>4</v>
      </c>
      <c r="M503" s="10">
        <f>IF(ISBLANK(VLOOKUP(TRIM(B503),ALL!$B$1:$W$9995,9,FALSE)),"",IF(ISERROR(VLOOKUP(TRIM(B503),ALL!$B$1:$W$9995,9,FALSE))," ",VLOOKUP(TRIM(B503),ALL!$B$1:$W$9995,9,FALSE)))</f>
        <v>0</v>
      </c>
      <c r="N503" s="10">
        <f>IF(ISBLANK(VLOOKUP(TRIM(B503),ALL!$B$1:$W$9995,10,FALSE)),"",IF(ISERROR(VLOOKUP(TRIM(B503),ALL!$B$1:$W$9995,10,FALSE))," ",VLOOKUP(TRIM(B503),ALL!$B$1:$W$9995,10,FALSE)))</f>
        <v>5</v>
      </c>
      <c r="O503"/>
      <c r="P503"/>
      <c r="Q503"/>
      <c r="R503"/>
      <c r="S503"/>
      <c r="T503"/>
      <c r="AB503"/>
      <c r="AC503"/>
    </row>
    <row r="504" spans="1:29">
      <c r="A504" s="10" t="str">
        <f>IF(ISERROR(VLOOKUP(TRIM(B504),ALL!$B$1:$V$9991,3,FALSE)),"(unc)",VLOOKUP(TRIM(B504),ALL!$B$1:$V$9991,3,FALSE))</f>
        <v>OC @</v>
      </c>
      <c r="B504" s="37" t="s">
        <v>4838</v>
      </c>
      <c r="C504" s="5" t="s">
        <v>4022</v>
      </c>
      <c r="D504" s="111">
        <f>VLOOKUP(TRIM(B504),BirthdateDraft!$A$1:$M$8977,2,FALSE)</f>
        <v>34119</v>
      </c>
      <c r="E504" s="112" t="str">
        <f>VLOOKUP(TRIM(B504),BirthdateDraft!$A$1:$M$9842,3,FALSE)</f>
        <v>16/1 (18)</v>
      </c>
      <c r="F504" s="115"/>
      <c r="G504" s="10" t="str">
        <f>IF(ISERROR(VLOOKUP(TRIM(B504),ALL!$B$1:$V$9998,2,FALSE)),"",IF(ISERROR(VLOOKUP(TRIM(B504),ALL!$B$1:$V$9998,2,FALSE))," ",VLOOKUP(TRIM(B504),ALL!$B$1:$V$9998,2,FALSE)))</f>
        <v>INA</v>
      </c>
      <c r="H504" s="114" t="str">
        <f>IF(ISBLANK(VLOOKUP(TRIM(B504),ALL!$B$1:$W$9995,4,FALSE)),"",IF(ISERROR(VLOOKUP(TRIM(B504),ALL!$B$1:$W$9995,4,FALSE))," ",VLOOKUP(TRIM(B504),ALL!$B$1:$W$9995,4,FALSE)))</f>
        <v/>
      </c>
      <c r="I504" s="114" t="str">
        <f>IF(ISBLANK(VLOOKUP(TRIM(B504),ALL!$B$1:$W$9995,5,FALSE)),"",IF(ISERROR(VLOOKUP(TRIM(B504),ALL!$B$1:$W$9995,5,FALSE))," ",VLOOKUP(TRIM(B504),ALL!$B$1:$W$9995,5,FALSE)))</f>
        <v/>
      </c>
      <c r="J504" s="10" t="str">
        <f>IF(ISBLANK(VLOOKUP(TRIM(B504),ALL!$B$1:$W$9995,6,FALSE)),"",IF(ISERROR(VLOOKUP(TRIM(B504),ALL!$B$1:$W$9995,6,FALSE))," ", VLOOKUP(TRIM(B504),ALL!$B$1:$W$9995,6,FALSE)))</f>
        <v/>
      </c>
      <c r="K504" s="10" t="str">
        <f>IF(ISBLANK(VLOOKUP(TRIM(B504),ALL!$B$1:$W$9995,7,FALSE)),"",IF(ISERROR(VLOOKUP(TRIM(B504),ALL!$B$1:$W$9995,7,FALSE))," ",VLOOKUP(TRIM(B504),ALL!$B$1:$W$9995,7,FALSE)))</f>
        <v/>
      </c>
      <c r="L504" s="10">
        <f>IF(ISBLANK(VLOOKUP(TRIM(B504),ALL!$B$1:$W$9995,8,FALSE)),"",IF(ISERROR(VLOOKUP(TRIM(B504),ALL!$B$1:$W$9995,8,FALSE))," ",VLOOKUP(TRIM(B504),ALL!$B$1:$W$9995,8,FALSE)))</f>
        <v>4</v>
      </c>
      <c r="M504" s="10" t="str">
        <f>IF(ISBLANK(VLOOKUP(TRIM(B504),ALL!$B$1:$W$9995,9,FALSE)),"",IF(ISERROR(VLOOKUP(TRIM(B504),ALL!$B$1:$W$9995,9,FALSE))," ",VLOOKUP(TRIM(B504),ALL!$B$1:$W$9995,9,FALSE)))</f>
        <v/>
      </c>
      <c r="N504" s="10">
        <f>IF(ISBLANK(VLOOKUP(TRIM(B504),ALL!$B$1:$W$9995,10,FALSE)),"",IF(ISERROR(VLOOKUP(TRIM(B504),ALL!$B$1:$W$9995,10,FALSE))," ",VLOOKUP(TRIM(B504),ALL!$B$1:$W$9995,10,FALSE)))</f>
        <v>5</v>
      </c>
      <c r="O504"/>
      <c r="P504"/>
      <c r="Q504"/>
      <c r="R504"/>
      <c r="S504"/>
      <c r="T504"/>
      <c r="AB504"/>
      <c r="AC504"/>
    </row>
    <row r="505" spans="1:29">
      <c r="A505" s="10" t="str">
        <f>IF(ISERROR(VLOOKUP(TRIM(B505),ALL!$B$1:$V$9991,3,FALSE)),"(unc)",VLOOKUP(TRIM(B505),ALL!$B$1:$V$9991,3,FALSE))</f>
        <v>LG @</v>
      </c>
      <c r="B505" s="37" t="s">
        <v>7173</v>
      </c>
      <c r="C505" s="5" t="s">
        <v>4022</v>
      </c>
      <c r="D505" s="111">
        <f>VLOOKUP(TRIM(B505),BirthdateDraft!$A$1:$M$8977,2,FALSE)</f>
        <v>35674</v>
      </c>
      <c r="E505" s="112" t="str">
        <f>VLOOKUP(TRIM(B505),BirthdateDraft!$A$1:$M$9842,3,FALSE)</f>
        <v>21/2</v>
      </c>
      <c r="F505" s="115"/>
      <c r="G505" s="10" t="str">
        <f>IF(ISERROR(VLOOKUP(TRIM(B505),ALL!$B$1:$V$9998,2,FALSE)),"",IF(ISERROR(VLOOKUP(TRIM(B505),ALL!$B$1:$V$9998,2,FALSE))," ",VLOOKUP(TRIM(B505),ALL!$B$1:$V$9998,2,FALSE)))</f>
        <v>SFN</v>
      </c>
      <c r="H505" s="114" t="str">
        <f>IF(ISBLANK(VLOOKUP(TRIM(B505),ALL!$B$1:$W$9995,4,FALSE)),"",IF(ISERROR(VLOOKUP(TRIM(B505),ALL!$B$1:$W$9995,4,FALSE))," ",VLOOKUP(TRIM(B505),ALL!$B$1:$W$9995,4,FALSE)))</f>
        <v/>
      </c>
      <c r="I505" s="114" t="str">
        <f>IF(ISBLANK(VLOOKUP(TRIM(B505),ALL!$B$1:$W$9995,5,FALSE)),"",IF(ISERROR(VLOOKUP(TRIM(B505),ALL!$B$1:$W$9995,5,FALSE))," ",VLOOKUP(TRIM(B505),ALL!$B$1:$W$9995,5,FALSE)))</f>
        <v/>
      </c>
      <c r="J505" s="10" t="str">
        <f>IF(ISBLANK(VLOOKUP(TRIM(B505),ALL!$B$1:$W$9995,6,FALSE)),"",IF(ISERROR(VLOOKUP(TRIM(B505),ALL!$B$1:$W$9995,6,FALSE))," ", VLOOKUP(TRIM(B505),ALL!$B$1:$W$9995,6,FALSE)))</f>
        <v/>
      </c>
      <c r="K505" s="10" t="str">
        <f>IF(ISBLANK(VLOOKUP(TRIM(B505),ALL!$B$1:$W$9995,7,FALSE)),"",IF(ISERROR(VLOOKUP(TRIM(B505),ALL!$B$1:$W$9995,7,FALSE))," ",VLOOKUP(TRIM(B505),ALL!$B$1:$W$9995,7,FALSE)))</f>
        <v/>
      </c>
      <c r="L505" s="10">
        <f>IF(ISBLANK(VLOOKUP(TRIM(B505),ALL!$B$1:$W$9995,8,FALSE)),"",IF(ISERROR(VLOOKUP(TRIM(B505),ALL!$B$1:$W$9995,8,FALSE))," ",VLOOKUP(TRIM(B505),ALL!$B$1:$W$9995,8,FALSE)))</f>
        <v>4</v>
      </c>
      <c r="M505" s="10" t="str">
        <f>IF(ISBLANK(VLOOKUP(TRIM(B505),ALL!$B$1:$W$9995,9,FALSE)),"",IF(ISERROR(VLOOKUP(TRIM(B505),ALL!$B$1:$W$9995,9,FALSE))," ",VLOOKUP(TRIM(B505),ALL!$B$1:$W$9995,9,FALSE)))</f>
        <v/>
      </c>
      <c r="N505" s="10">
        <f>IF(ISBLANK(VLOOKUP(TRIM(B505),ALL!$B$1:$W$9995,10,FALSE)),"",IF(ISERROR(VLOOKUP(TRIM(B505),ALL!$B$1:$W$9995,10,FALSE))," ",VLOOKUP(TRIM(B505),ALL!$B$1:$W$9995,10,FALSE)))</f>
        <v>5</v>
      </c>
      <c r="O505"/>
      <c r="P505"/>
      <c r="Q505"/>
      <c r="R505"/>
      <c r="S505"/>
      <c r="T505"/>
      <c r="AB505"/>
      <c r="AC505"/>
    </row>
    <row r="506" spans="1:29">
      <c r="A506" s="10" t="str">
        <f>IF(ISERROR(VLOOKUP(TRIM(B506),ALL!$B$1:$V$9991,3,FALSE)),"(unc)",VLOOKUP(TRIM(B506),ALL!$B$1:$V$9991,3,FALSE))</f>
        <v>LG @</v>
      </c>
      <c r="B506" s="37" t="s">
        <v>7155</v>
      </c>
      <c r="C506" s="5" t="s">
        <v>4022</v>
      </c>
      <c r="D506" s="111">
        <f>VLOOKUP(TRIM(B506),BirthdateDraft!$A$1:$M$8977,2,FALSE)</f>
        <v>35431</v>
      </c>
      <c r="E506" s="112" t="str">
        <f>VLOOKUP(TRIM(B506),BirthdateDraft!$A$1:$M$9842,3,FALSE)</f>
        <v>20/6</v>
      </c>
      <c r="F506" s="115" t="s">
        <v>10269</v>
      </c>
      <c r="G506" s="10" t="str">
        <f>IF(ISERROR(VLOOKUP(TRIM(B506),ALL!$B$1:$V$9998,2,FALSE)),"",IF(ISERROR(VLOOKUP(TRIM(B506),ALL!$B$1:$V$9998,2,FALSE))," ",VLOOKUP(TRIM(B506),ALL!$B$1:$V$9998,2,FALSE)))</f>
        <v>MIN</v>
      </c>
      <c r="H506" s="114" t="str">
        <f>IF(ISBLANK(VLOOKUP(TRIM(B506),ALL!$B$1:$W$9995,4,FALSE)),"",IF(ISERROR(VLOOKUP(TRIM(B506),ALL!$B$1:$W$9995,4,FALSE))," ",VLOOKUP(TRIM(B506),ALL!$B$1:$W$9995,4,FALSE)))</f>
        <v/>
      </c>
      <c r="I506" s="114" t="str">
        <f>IF(ISBLANK(VLOOKUP(TRIM(B506),ALL!$B$1:$W$9995,5,FALSE)),"",IF(ISERROR(VLOOKUP(TRIM(B506),ALL!$B$1:$W$9995,5,FALSE))," ",VLOOKUP(TRIM(B506),ALL!$B$1:$W$9995,5,FALSE)))</f>
        <v/>
      </c>
      <c r="J506" s="10" t="str">
        <f>IF(ISBLANK(VLOOKUP(TRIM(B506),ALL!$B$1:$W$9995,6,FALSE)),"",IF(ISERROR(VLOOKUP(TRIM(B506),ALL!$B$1:$W$9995,6,FALSE))," ", VLOOKUP(TRIM(B506),ALL!$B$1:$W$9995,6,FALSE)))</f>
        <v/>
      </c>
      <c r="K506" s="10" t="str">
        <f>IF(ISBLANK(VLOOKUP(TRIM(B506),ALL!$B$1:$W$9995,7,FALSE)),"",IF(ISERROR(VLOOKUP(TRIM(B506),ALL!$B$1:$W$9995,7,FALSE))," ",VLOOKUP(TRIM(B506),ALL!$B$1:$W$9995,7,FALSE)))</f>
        <v/>
      </c>
      <c r="L506" s="10">
        <f>IF(ISBLANK(VLOOKUP(TRIM(B506),ALL!$B$1:$W$9995,8,FALSE)),"",IF(ISERROR(VLOOKUP(TRIM(B506),ALL!$B$1:$W$9995,8,FALSE))," ",VLOOKUP(TRIM(B506),ALL!$B$1:$W$9995,8,FALSE)))</f>
        <v>4</v>
      </c>
      <c r="M506" s="10" t="str">
        <f>IF(ISBLANK(VLOOKUP(TRIM(B506),ALL!$B$1:$W$9995,9,FALSE)),"",IF(ISERROR(VLOOKUP(TRIM(B506),ALL!$B$1:$W$9995,9,FALSE))," ",VLOOKUP(TRIM(B506),ALL!$B$1:$W$9995,9,FALSE)))</f>
        <v/>
      </c>
      <c r="N506" s="10">
        <f>IF(ISBLANK(VLOOKUP(TRIM(B506),ALL!$B$1:$W$9995,10,FALSE)),"",IF(ISERROR(VLOOKUP(TRIM(B506),ALL!$B$1:$W$9995,10,FALSE))," ",VLOOKUP(TRIM(B506),ALL!$B$1:$W$9995,10,FALSE)))</f>
        <v>2</v>
      </c>
      <c r="O506"/>
      <c r="P506"/>
      <c r="Q506"/>
      <c r="R506"/>
      <c r="S506"/>
      <c r="T506"/>
      <c r="AB506"/>
      <c r="AC506"/>
    </row>
    <row r="507" spans="1:29">
      <c r="A507" s="10" t="str">
        <f>IF(ISERROR(VLOOKUP(TRIM(B507),ALL!$B$1:$V$9991,3,FALSE)),"(unc)",VLOOKUP(TRIM(B507),ALL!$B$1:$V$9991,3,FALSE))</f>
        <v>OT @</v>
      </c>
      <c r="B507" s="37" t="s">
        <v>5134</v>
      </c>
      <c r="C507" s="5" t="s">
        <v>4022</v>
      </c>
      <c r="D507" s="111">
        <f>VLOOKUP(TRIM(B507),BirthdateDraft!$A$1:$M$8977,2,FALSE)</f>
        <v>34740</v>
      </c>
      <c r="E507" s="112" t="str">
        <f>VLOOKUP(TRIM(B507),BirthdateDraft!$A$1:$M$9842,3,FALSE)</f>
        <v>17/FA</v>
      </c>
      <c r="F507" s="115"/>
      <c r="G507" s="10" t="str">
        <f>IF(ISERROR(VLOOKUP(TRIM(B507),ALL!$B$1:$V$9998,2,FALSE)),"",IF(ISERROR(VLOOKUP(TRIM(B507),ALL!$B$1:$V$9998,2,FALSE))," ",VLOOKUP(TRIM(B507),ALL!$B$1:$V$9998,2,FALSE)))</f>
        <v>ATN</v>
      </c>
      <c r="H507" s="114" t="str">
        <f>IF(ISBLANK(VLOOKUP(TRIM(B507),ALL!$B$1:$W$9995,4,FALSE)),"",IF(ISERROR(VLOOKUP(TRIM(B507),ALL!$B$1:$W$9995,4,FALSE))," ",VLOOKUP(TRIM(B507),ALL!$B$1:$W$9995,4,FALSE)))</f>
        <v/>
      </c>
      <c r="I507" s="114" t="str">
        <f>IF(ISBLANK(VLOOKUP(TRIM(B507),ALL!$B$1:$W$9995,5,FALSE)),"",IF(ISERROR(VLOOKUP(TRIM(B507),ALL!$B$1:$W$9995,5,FALSE))," ",VLOOKUP(TRIM(B507),ALL!$B$1:$W$9995,5,FALSE)))</f>
        <v/>
      </c>
      <c r="J507" s="10" t="str">
        <f>IF(ISBLANK(VLOOKUP(TRIM(B507),ALL!$B$1:$W$9995,6,FALSE)),"",IF(ISERROR(VLOOKUP(TRIM(B507),ALL!$B$1:$W$9995,6,FALSE))," ", VLOOKUP(TRIM(B507),ALL!$B$1:$W$9995,6,FALSE)))</f>
        <v/>
      </c>
      <c r="K507" s="10" t="str">
        <f>IF(ISBLANK(VLOOKUP(TRIM(B507),ALL!$B$1:$W$9995,7,FALSE)),"",IF(ISERROR(VLOOKUP(TRIM(B507),ALL!$B$1:$W$9995,7,FALSE))," ",VLOOKUP(TRIM(B507),ALL!$B$1:$W$9995,7,FALSE)))</f>
        <v/>
      </c>
      <c r="L507" s="10">
        <f>IF(ISBLANK(VLOOKUP(TRIM(B507),ALL!$B$1:$W$9995,8,FALSE)),"",IF(ISERROR(VLOOKUP(TRIM(B507),ALL!$B$1:$W$9995,8,FALSE))," ",VLOOKUP(TRIM(B507),ALL!$B$1:$W$9995,8,FALSE)))</f>
        <v>0</v>
      </c>
      <c r="M507" s="10" t="str">
        <f>IF(ISBLANK(VLOOKUP(TRIM(B507),ALL!$B$1:$W$9995,9,FALSE)),"",IF(ISERROR(VLOOKUP(TRIM(B507),ALL!$B$1:$W$9995,9,FALSE))," ",VLOOKUP(TRIM(B507),ALL!$B$1:$W$9995,9,FALSE)))</f>
        <v/>
      </c>
      <c r="N507" s="10">
        <f>IF(ISBLANK(VLOOKUP(TRIM(B507),ALL!$B$1:$W$9995,10,FALSE)),"",IF(ISERROR(VLOOKUP(TRIM(B507),ALL!$B$1:$W$9995,10,FALSE))," ",VLOOKUP(TRIM(B507),ALL!$B$1:$W$9995,10,FALSE)))</f>
        <v>0</v>
      </c>
      <c r="O507"/>
      <c r="P507"/>
      <c r="Q507"/>
      <c r="R507"/>
      <c r="S507"/>
      <c r="T507"/>
      <c r="AB507"/>
      <c r="AC507"/>
    </row>
    <row r="508" spans="1:29">
      <c r="A508" s="10" t="str">
        <f>IF(ISERROR(VLOOKUP(TRIM(B508),ALL!$B$1:$V$9991,3,FALSE)),"(unc)",VLOOKUP(TRIM(B508),ALL!$B$1:$V$9991,3,FALSE))</f>
        <v>G @ OT @</v>
      </c>
      <c r="B508" s="37" t="s">
        <v>6711</v>
      </c>
      <c r="C508" s="5" t="s">
        <v>4022</v>
      </c>
      <c r="D508" s="111">
        <f>VLOOKUP(TRIM(B508),BirthdateDraft!$A$1:$M$8977,2,FALSE)</f>
        <v>35521</v>
      </c>
      <c r="E508" s="112" t="str">
        <f>VLOOKUP(TRIM(B508),BirthdateDraft!$A$1:$M$9842,3,FALSE)</f>
        <v>20/4</v>
      </c>
      <c r="F508" s="115" t="s">
        <v>7419</v>
      </c>
      <c r="G508" s="10" t="str">
        <f>IF(ISERROR(VLOOKUP(TRIM(B508),ALL!$B$1:$V$9998,2,FALSE)),"",IF(ISERROR(VLOOKUP(TRIM(B508),ALL!$B$1:$V$9998,2,FALSE))," ",VLOOKUP(TRIM(B508),ALL!$B$1:$V$9998,2,FALSE)))</f>
        <v>PHN</v>
      </c>
      <c r="H508" s="114" t="str">
        <f>IF(ISBLANK(VLOOKUP(TRIM(B508),ALL!$B$1:$W$9995,4,FALSE)),"",IF(ISERROR(VLOOKUP(TRIM(B508),ALL!$B$1:$W$9995,4,FALSE))," ",VLOOKUP(TRIM(B508),ALL!$B$1:$W$9995,4,FALSE)))</f>
        <v/>
      </c>
      <c r="I508" s="114" t="str">
        <f>IF(ISBLANK(VLOOKUP(TRIM(B508),ALL!$B$1:$W$9995,5,FALSE)),"",IF(ISERROR(VLOOKUP(TRIM(B508),ALL!$B$1:$W$9995,5,FALSE))," ",VLOOKUP(TRIM(B508),ALL!$B$1:$W$9995,5,FALSE)))</f>
        <v/>
      </c>
      <c r="J508" s="10" t="str">
        <f>IF(ISBLANK(VLOOKUP(TRIM(B508),ALL!$B$1:$W$9995,6,FALSE)),"",IF(ISERROR(VLOOKUP(TRIM(B508),ALL!$B$1:$W$9995,6,FALSE))," ", VLOOKUP(TRIM(B508),ALL!$B$1:$W$9995,6,FALSE)))</f>
        <v/>
      </c>
      <c r="K508" s="10" t="str">
        <f>IF(ISBLANK(VLOOKUP(TRIM(B508),ALL!$B$1:$W$9995,7,FALSE)),"",IF(ISERROR(VLOOKUP(TRIM(B508),ALL!$B$1:$W$9995,7,FALSE))," ",VLOOKUP(TRIM(B508),ALL!$B$1:$W$9995,7,FALSE)))</f>
        <v/>
      </c>
      <c r="L508" s="10">
        <f>IF(ISBLANK(VLOOKUP(TRIM(B508),ALL!$B$1:$W$9995,8,FALSE)),"",IF(ISERROR(VLOOKUP(TRIM(B508),ALL!$B$1:$W$9995,8,FALSE))," ",VLOOKUP(TRIM(B508),ALL!$B$1:$W$9995,8,FALSE)))</f>
        <v>0</v>
      </c>
      <c r="M508" s="10">
        <f>IF(ISBLANK(VLOOKUP(TRIM(B508),ALL!$B$1:$W$9995,9,FALSE)),"",IF(ISERROR(VLOOKUP(TRIM(B508),ALL!$B$1:$W$9995,9,FALSE))," ",VLOOKUP(TRIM(B508),ALL!$B$1:$W$9995,9,FALSE)))</f>
        <v>0</v>
      </c>
      <c r="N508" s="10">
        <f>IF(ISBLANK(VLOOKUP(TRIM(B508),ALL!$B$1:$W$9995,10,FALSE)),"",IF(ISERROR(VLOOKUP(TRIM(B508),ALL!$B$1:$W$9995,10,FALSE))," ",VLOOKUP(TRIM(B508),ALL!$B$1:$W$9995,10,FALSE)))</f>
        <v>0</v>
      </c>
      <c r="O508"/>
      <c r="P508"/>
      <c r="Q508"/>
      <c r="R508"/>
      <c r="S508"/>
      <c r="T508"/>
      <c r="AB508"/>
      <c r="AC508"/>
    </row>
    <row r="509" spans="1:29">
      <c r="A509" s="10" t="str">
        <f>IF(ISERROR(VLOOKUP(TRIM(B509),ALL!$B$1:$V$9991,3,FALSE)),"(unc)",VLOOKUP(TRIM(B509),ALL!$B$1:$V$9991,3,FALSE))</f>
        <v>OT @ TE</v>
      </c>
      <c r="B509" s="37" t="s">
        <v>6670</v>
      </c>
      <c r="C509" s="5" t="s">
        <v>4022</v>
      </c>
      <c r="D509" s="111">
        <f>VLOOKUP(TRIM(B509),BirthdateDraft!$A$1:$M$8977,2,FALSE)</f>
        <v>35603</v>
      </c>
      <c r="E509" s="112" t="str">
        <f>VLOOKUP(TRIM(B509),BirthdateDraft!$A$1:$M$9842,3,FALSE)</f>
        <v>20/3</v>
      </c>
      <c r="F509" s="115" t="s">
        <v>8110</v>
      </c>
      <c r="G509" s="10" t="str">
        <f>IF(ISERROR(VLOOKUP(TRIM(B509),ALL!$B$1:$V$9998,2,FALSE)),"",IF(ISERROR(VLOOKUP(TRIM(B509),ALL!$B$1:$V$9998,2,FALSE))," ",VLOOKUP(TRIM(B509),ALL!$B$1:$V$9998,2,FALSE)))</f>
        <v>BAA</v>
      </c>
      <c r="H509" s="114" t="str">
        <f>IF(ISBLANK(VLOOKUP(TRIM(B509),ALL!$B$1:$W$9995,4,FALSE)),"",IF(ISERROR(VLOOKUP(TRIM(B509),ALL!$B$1:$W$9995,4,FALSE))," ",VLOOKUP(TRIM(B509),ALL!$B$1:$W$9995,4,FALSE)))</f>
        <v/>
      </c>
      <c r="I509" s="114" t="str">
        <f>IF(ISBLANK(VLOOKUP(TRIM(B509),ALL!$B$1:$W$9995,5,FALSE)),"",IF(ISERROR(VLOOKUP(TRIM(B509),ALL!$B$1:$W$9995,5,FALSE))," ",VLOOKUP(TRIM(B509),ALL!$B$1:$W$9995,5,FALSE)))</f>
        <v/>
      </c>
      <c r="J509" s="10" t="str">
        <f>IF(ISBLANK(VLOOKUP(TRIM(B509),ALL!$B$1:$W$9995,6,FALSE)),"",IF(ISERROR(VLOOKUP(TRIM(B509),ALL!$B$1:$W$9995,6,FALSE))," ", VLOOKUP(TRIM(B509),ALL!$B$1:$W$9995,6,FALSE)))</f>
        <v/>
      </c>
      <c r="K509" s="10" t="str">
        <f>IF(ISBLANK(VLOOKUP(TRIM(B509),ALL!$B$1:$W$9995,7,FALSE)),"",IF(ISERROR(VLOOKUP(TRIM(B509),ALL!$B$1:$W$9995,7,FALSE))," ",VLOOKUP(TRIM(B509),ALL!$B$1:$W$9995,7,FALSE)))</f>
        <v/>
      </c>
      <c r="L509" s="10">
        <f>IF(ISBLANK(VLOOKUP(TRIM(B509),ALL!$B$1:$W$9995,8,FALSE)),"",IF(ISERROR(VLOOKUP(TRIM(B509),ALL!$B$1:$W$9995,8,FALSE))," ",VLOOKUP(TRIM(B509),ALL!$B$1:$W$9995,8,FALSE)))</f>
        <v>0</v>
      </c>
      <c r="M509" s="10" t="str">
        <f>IF(ISBLANK(VLOOKUP(TRIM(B509),ALL!$B$1:$W$9995,9,FALSE)),"",IF(ISERROR(VLOOKUP(TRIM(B509),ALL!$B$1:$W$9995,9,FALSE))," ",VLOOKUP(TRIM(B509),ALL!$B$1:$W$9995,9,FALSE)))</f>
        <v/>
      </c>
      <c r="N509" s="10">
        <f>IF(ISBLANK(VLOOKUP(TRIM(B509),ALL!$B$1:$W$9995,10,FALSE)),"",IF(ISERROR(VLOOKUP(TRIM(B509),ALL!$B$1:$W$9995,10,FALSE))," ",VLOOKUP(TRIM(B509),ALL!$B$1:$W$9995,10,FALSE)))</f>
        <v>0</v>
      </c>
      <c r="O509"/>
      <c r="P509"/>
      <c r="Q509"/>
      <c r="R509"/>
      <c r="S509"/>
      <c r="T509"/>
      <c r="AB509"/>
      <c r="AC509"/>
    </row>
    <row r="511" spans="1:29">
      <c r="A511" s="10"/>
      <c r="B511" s="37"/>
      <c r="C511" s="5"/>
      <c r="D511" s="111"/>
      <c r="E511" s="112"/>
      <c r="F511" s="115"/>
      <c r="G511" s="10"/>
      <c r="H511" s="114"/>
      <c r="I511" s="114"/>
      <c r="J511" s="10"/>
      <c r="K511" s="10"/>
      <c r="L511" s="10" t="str">
        <f>IF(ISBLANK(VLOOKUP(TRIM(B511),ALL!$B$1:$W$9995,8,FALSE)),"",IF(ISERROR(VLOOKUP(TRIM(B511),ALL!$B$1:$W$9995,8,FALSE))," ",VLOOKUP(TRIM(B511),ALL!$B$1:$W$9995,8,FALSE)))</f>
        <v xml:space="preserve"> </v>
      </c>
      <c r="M511" s="10" t="str">
        <f>IF(ISBLANK(VLOOKUP(TRIM(B511),ALL!$B$1:$W$9995,9,FALSE)),"",IF(ISERROR(VLOOKUP(TRIM(B511),ALL!$B$1:$W$9995,9,FALSE))," ",VLOOKUP(TRIM(B511),ALL!$B$1:$W$9995,9,FALSE)))</f>
        <v xml:space="preserve"> </v>
      </c>
      <c r="N511" s="10" t="str">
        <f>IF(ISBLANK(VLOOKUP(TRIM(B511),ALL!$B$1:$W$9995,10,FALSE)),"",IF(ISERROR(VLOOKUP(TRIM(B511),ALL!$B$1:$W$9995,10,FALSE))," ",VLOOKUP(TRIM(B511),ALL!$B$1:$W$9995,10,FALSE)))</f>
        <v xml:space="preserve"> </v>
      </c>
      <c r="O511"/>
      <c r="P511"/>
      <c r="Q511"/>
      <c r="R511"/>
      <c r="S511"/>
      <c r="T511"/>
      <c r="AB511"/>
      <c r="AC511"/>
    </row>
    <row r="512" spans="1:29">
      <c r="A512" s="10" t="str">
        <f>IF(ISERROR(VLOOKUP(TRIM(B512),ALL!$B$1:$V$9991,3,FALSE)),"(unc)",VLOOKUP(TRIM(B512),ALL!$B$1:$V$9991,3,FALSE))</f>
        <v>RE $</v>
      </c>
      <c r="B512" s="37" t="s">
        <v>6092</v>
      </c>
      <c r="C512" s="5" t="s">
        <v>4022</v>
      </c>
      <c r="D512" s="111">
        <f>VLOOKUP(TRIM(B512),BirthdateDraft!$A$1:$M$8977,2,FALSE)</f>
        <v>35767</v>
      </c>
      <c r="E512" s="112" t="str">
        <f>VLOOKUP(TRIM(B512),BirthdateDraft!$A$1:$M$9842,3,FALSE)</f>
        <v>19/1 (12)</v>
      </c>
      <c r="F512" s="115"/>
      <c r="G512" s="10" t="str">
        <f>IF(ISERROR(VLOOKUP(TRIM(B512),ALL!$B$1:$V$9998,2,FALSE)),"",IF(ISERROR(VLOOKUP(TRIM(B512),ALL!$B$1:$V$9998,2,FALSE))," ",VLOOKUP(TRIM(B512),ALL!$B$1:$V$9998,2,FALSE)))</f>
        <v>GBN</v>
      </c>
      <c r="H512" s="114" t="str">
        <f>IF(ISBLANK(VLOOKUP(TRIM(B512),ALL!$B$1:$W$9995,4,FALSE)),"",IF(ISERROR(VLOOKUP(TRIM(B512),ALL!$B$1:$W$9995,4,FALSE))," ",VLOOKUP(TRIM(B512),ALL!$B$1:$W$9995,4,FALSE)))</f>
        <v>6</v>
      </c>
      <c r="I512" s="114" t="str">
        <f>IF(ISBLANK(VLOOKUP(TRIM(B512),ALL!$B$1:$W$9995,5,FALSE)),"",IF(ISERROR(VLOOKUP(TRIM(B512),ALL!$B$1:$W$9995,5,FALSE))," ",VLOOKUP(TRIM(B512),ALL!$B$1:$W$9995,5,FALSE)))</f>
        <v/>
      </c>
      <c r="J512" s="10">
        <f>IF(ISBLANK(VLOOKUP(TRIM(B512),ALL!$B$1:$W$9995,6,FALSE)),"",IF(ISERROR(VLOOKUP(TRIM(B512),ALL!$B$1:$W$9995,6,FALSE))," ", VLOOKUP(TRIM(B512),ALL!$B$1:$W$9995,6,FALSE)))</f>
        <v>9</v>
      </c>
      <c r="K512" s="10"/>
      <c r="L512" s="10" t="str">
        <f>IF(ISBLANK(VLOOKUP(TRIM(B512),ALL!$B$1:$W$9995,8,FALSE)),"",IF(ISERROR(VLOOKUP(TRIM(B512),ALL!$B$1:$W$9995,8,FALSE))," ",VLOOKUP(TRIM(B512),ALL!$B$1:$W$9995,8,FALSE)))</f>
        <v/>
      </c>
      <c r="M512" s="10" t="str">
        <f>IF(ISBLANK(VLOOKUP(TRIM(B512),ALL!$B$1:$W$9995,9,FALSE)),"",IF(ISERROR(VLOOKUP(TRIM(B512),ALL!$B$1:$W$9995,9,FALSE))," ",VLOOKUP(TRIM(B512),ALL!$B$1:$W$9995,9,FALSE)))</f>
        <v/>
      </c>
      <c r="N512" s="10" t="str">
        <f>IF(ISBLANK(VLOOKUP(TRIM(B512),ALL!$B$1:$W$9995,10,FALSE)),"",IF(ISERROR(VLOOKUP(TRIM(B512),ALL!$B$1:$W$9995,10,FALSE))," ",VLOOKUP(TRIM(B512),ALL!$B$1:$W$9995,10,FALSE)))</f>
        <v/>
      </c>
      <c r="O512"/>
      <c r="P512"/>
      <c r="Q512"/>
      <c r="R512"/>
      <c r="S512"/>
      <c r="T512"/>
      <c r="AB512"/>
      <c r="AC512"/>
    </row>
    <row r="513" spans="1:47">
      <c r="A513" s="10" t="str">
        <f>IF(ISERROR(VLOOKUP(TRIM(B513),ALL!$B$1:$V$9991,3,FALSE)),"(unc)",VLOOKUP(TRIM(B513),ALL!$B$1:$V$9991,3,FALSE))</f>
        <v>LE $</v>
      </c>
      <c r="B513" s="37" t="s">
        <v>6166</v>
      </c>
      <c r="C513" s="5" t="s">
        <v>4022</v>
      </c>
      <c r="D513" s="111">
        <f>VLOOKUP(TRIM(B513),BirthdateDraft!$A$1:$M$8977,2,FALSE)</f>
        <v>35567</v>
      </c>
      <c r="E513" s="112" t="str">
        <f>VLOOKUP(TRIM(B513),BirthdateDraft!$A$1:$M$9842,3,FALSE)</f>
        <v>19/1 (4)</v>
      </c>
      <c r="F513" s="115"/>
      <c r="G513" s="10" t="str">
        <f>IF(ISERROR(VLOOKUP(TRIM(B513),ALL!$B$1:$V$9998,2,FALSE)),"",IF(ISERROR(VLOOKUP(TRIM(B513),ALL!$B$1:$V$9998,2,FALSE))," ",VLOOKUP(TRIM(B513),ALL!$B$1:$V$9998,2,FALSE)))</f>
        <v>WAN</v>
      </c>
      <c r="H513" s="114" t="str">
        <f>IF(ISBLANK(VLOOKUP(TRIM(B513),ALL!$B$1:$W$9995,4,FALSE)),"",IF(ISERROR(VLOOKUP(TRIM(B513),ALL!$B$1:$W$9995,4,FALSE))," ",VLOOKUP(TRIM(B513),ALL!$B$1:$W$9995,4,FALSE)))</f>
        <v>4</v>
      </c>
      <c r="I513" s="114" t="str">
        <f>IF(ISBLANK(VLOOKUP(TRIM(B513),ALL!$B$1:$W$9995,5,FALSE)),"",IF(ISERROR(VLOOKUP(TRIM(B513),ALL!$B$1:$W$9995,5,FALSE))," ",VLOOKUP(TRIM(B513),ALL!$B$1:$W$9995,5,FALSE)))</f>
        <v/>
      </c>
      <c r="J513" s="10">
        <f>IF(ISBLANK(VLOOKUP(TRIM(B513),ALL!$B$1:$W$9995,6,FALSE)),"",IF(ISERROR(VLOOKUP(TRIM(B513),ALL!$B$1:$W$9995,6,FALSE))," ", VLOOKUP(TRIM(B513),ALL!$B$1:$W$9995,6,FALSE)))</f>
        <v>6</v>
      </c>
      <c r="K513" s="10" t="str">
        <f>IF(ISBLANK(VLOOKUP(TRIM(B513),ALL!$B$1:$W$9995,7,FALSE)),"",IF(ISERROR(VLOOKUP(TRIM(B513),ALL!$B$1:$W$9995,7,FALSE))," ",VLOOKUP(TRIM(B513),ALL!$B$1:$W$9995,7,FALSE)))</f>
        <v/>
      </c>
      <c r="L513" s="10" t="str">
        <f>IF(ISBLANK(VLOOKUP(TRIM(B513),ALL!$B$1:$W$9995,8,FALSE)),"",IF(ISERROR(VLOOKUP(TRIM(B513),ALL!$B$1:$W$9995,8,FALSE))," ",VLOOKUP(TRIM(B513),ALL!$B$1:$W$9995,8,FALSE)))</f>
        <v/>
      </c>
      <c r="M513" s="10" t="str">
        <f>IF(ISBLANK(VLOOKUP(TRIM(B513),ALL!$B$1:$W$9995,9,FALSE)),"",IF(ISERROR(VLOOKUP(TRIM(B513),ALL!$B$1:$W$9995,9,FALSE))," ",VLOOKUP(TRIM(B513),ALL!$B$1:$W$9995,9,FALSE)))</f>
        <v/>
      </c>
      <c r="N513" s="10" t="str">
        <f>IF(ISBLANK(VLOOKUP(TRIM(B513),ALL!$B$1:$W$9995,10,FALSE)),"",IF(ISERROR(VLOOKUP(TRIM(B513),ALL!$B$1:$W$9995,10,FALSE))," ",VLOOKUP(TRIM(B513),ALL!$B$1:$W$9995,10,FALSE)))</f>
        <v/>
      </c>
      <c r="O513"/>
      <c r="P513"/>
      <c r="Q513"/>
      <c r="R513"/>
      <c r="S513"/>
      <c r="T513"/>
      <c r="AB513"/>
      <c r="AC513"/>
    </row>
    <row r="514" spans="1:47">
      <c r="A514" s="10" t="str">
        <f>IF(ISERROR(VLOOKUP(TRIM(B514),ALL!$B$1:$V$9991,3,FALSE)),"(unc)",VLOOKUP(TRIM(B514),ALL!$B$1:$V$9991,3,FALSE))</f>
        <v>LE $</v>
      </c>
      <c r="B514" s="37" t="s">
        <v>7730</v>
      </c>
      <c r="C514" s="5" t="s">
        <v>4022</v>
      </c>
      <c r="D514" s="111">
        <f>VLOOKUP(TRIM(B514),BirthdateDraft!$A$1:$M$8977,2,FALSE)</f>
        <v>36984</v>
      </c>
      <c r="E514" s="112" t="str">
        <f>VLOOKUP(TRIM(B514),BirthdateDraft!$A$1:$M$9842,3,FALSE)</f>
        <v>22/1</v>
      </c>
      <c r="F514" s="115" t="s">
        <v>8054</v>
      </c>
      <c r="G514" s="10" t="str">
        <f>IF(ISERROR(VLOOKUP(TRIM(B514),ALL!$B$1:$V$9998,2,FALSE)),"",IF(ISERROR(VLOOKUP(TRIM(B514),ALL!$B$1:$V$9998,2,FALSE))," ",VLOOKUP(TRIM(B514),ALL!$B$1:$V$9998,2,FALSE)))</f>
        <v>KCA</v>
      </c>
      <c r="H514" s="114" t="str">
        <f>IF(ISBLANK(VLOOKUP(TRIM(B514),ALL!$B$1:$W$9995,4,FALSE)),"",IF(ISERROR(VLOOKUP(TRIM(B514),ALL!$B$1:$W$9995,4,FALSE))," ",VLOOKUP(TRIM(B514),ALL!$B$1:$W$9995,4,FALSE)))</f>
        <v>4</v>
      </c>
      <c r="I514" s="114" t="str">
        <f>IF(ISBLANK(VLOOKUP(TRIM(B514),ALL!$B$1:$W$9995,5,FALSE)),"",IF(ISERROR(VLOOKUP(TRIM(B514),ALL!$B$1:$W$9995,5,FALSE))," ",VLOOKUP(TRIM(B514),ALL!$B$1:$W$9995,5,FALSE)))</f>
        <v/>
      </c>
      <c r="J514" s="10">
        <f>IF(ISBLANK(VLOOKUP(TRIM(B514),ALL!$B$1:$W$9995,6,FALSE)),"",IF(ISERROR(VLOOKUP(TRIM(B514),ALL!$B$1:$W$9995,6,FALSE))," ", VLOOKUP(TRIM(B514),ALL!$B$1:$W$9995,6,FALSE)))</f>
        <v>10</v>
      </c>
      <c r="K514" s="10"/>
      <c r="L514" s="10"/>
      <c r="M514" s="10"/>
      <c r="N514" s="10"/>
      <c r="O514"/>
      <c r="P514"/>
      <c r="Q514"/>
      <c r="R514"/>
      <c r="S514"/>
      <c r="T514"/>
      <c r="AB514"/>
      <c r="AC514"/>
    </row>
    <row r="515" spans="1:47">
      <c r="A515" s="10" t="str">
        <f>IF(ISERROR(VLOOKUP(TRIM(B515),ALL!$B$1:$V$9991,3,FALSE)),"(unc)",VLOOKUP(TRIM(B515),ALL!$B$1:$V$9991,3,FALSE))</f>
        <v>LDT $</v>
      </c>
      <c r="B515" s="37" t="s">
        <v>3256</v>
      </c>
      <c r="C515" s="5" t="s">
        <v>4022</v>
      </c>
      <c r="D515" s="111">
        <f>VLOOKUP(TRIM(B515),BirthdateDraft!$A$1:$M$8977,2,FALSE)</f>
        <v>32700</v>
      </c>
      <c r="E515" s="112" t="str">
        <f>VLOOKUP(TRIM(B515),BirthdateDraft!$A$1:$M$9842,3,FALSE)</f>
        <v>13/3</v>
      </c>
      <c r="F515" s="115"/>
      <c r="G515" s="10" t="str">
        <f>IF(ISERROR(VLOOKUP(TRIM(B515),ALL!$B$1:$V$9998,2,FALSE)),"",IF(ISERROR(VLOOKUP(TRIM(B515),ALL!$B$1:$V$9998,2,FALSE))," ",VLOOKUP(TRIM(B515),ALL!$B$1:$V$9998,2,FALSE)))</f>
        <v>LVA</v>
      </c>
      <c r="H515" s="114" t="str">
        <f>IF(ISBLANK(VLOOKUP(TRIM(B515),ALL!$B$1:$W$9995,4,FALSE)),"",IF(ISERROR(VLOOKUP(TRIM(B515),ALL!$B$1:$W$9995,4,FALSE))," ",VLOOKUP(TRIM(B515),ALL!$B$1:$W$9995,4,FALSE)))</f>
        <v>4</v>
      </c>
      <c r="I515" s="114" t="str">
        <f>IF(ISBLANK(VLOOKUP(TRIM(B515),ALL!$B$1:$W$9995,5,FALSE)),"",IF(ISERROR(VLOOKUP(TRIM(B515),ALL!$B$1:$W$9995,5,FALSE))," ",VLOOKUP(TRIM(B515),ALL!$B$1:$W$9995,5,FALSE)))</f>
        <v/>
      </c>
      <c r="J515" s="10">
        <f>IF(ISBLANK(VLOOKUP(TRIM(B515),ALL!$B$1:$W$9995,6,FALSE)),"",IF(ISERROR(VLOOKUP(TRIM(B515),ALL!$B$1:$W$9995,6,FALSE))," ", VLOOKUP(TRIM(B515),ALL!$B$1:$W$9995,6,FALSE)))</f>
        <v>3</v>
      </c>
      <c r="K515" s="10" t="str">
        <f>IF(ISBLANK(VLOOKUP(TRIM(B515),ALL!$B$1:$W$9995,7,FALSE)),"",IF(ISERROR(VLOOKUP(TRIM(B515),ALL!$B$1:$W$9995,7,FALSE))," ",VLOOKUP(TRIM(B515),ALL!$B$1:$W$9995,7,FALSE)))</f>
        <v/>
      </c>
      <c r="L515" s="10" t="str">
        <f>IF(ISBLANK(VLOOKUP(TRIM(B515),ALL!$B$1:$W$9995,8,FALSE)),"",IF(ISERROR(VLOOKUP(TRIM(B515),ALL!$B$1:$W$9995,8,FALSE))," ",VLOOKUP(TRIM(B515),ALL!$B$1:$W$9995,8,FALSE)))</f>
        <v/>
      </c>
      <c r="M515" s="10" t="str">
        <f>IF(ISBLANK(VLOOKUP(TRIM(B515),ALL!$B$1:$W$9995,9,FALSE)),"",IF(ISERROR(VLOOKUP(TRIM(B515),ALL!$B$1:$W$9995,9,FALSE))," ",VLOOKUP(TRIM(B515),ALL!$B$1:$W$9995,9,FALSE)))</f>
        <v/>
      </c>
      <c r="N515" s="10" t="str">
        <f>IF(ISBLANK(VLOOKUP(TRIM(B515),ALL!$B$1:$W$9995,10,FALSE)),"",IF(ISERROR(VLOOKUP(TRIM(B515),ALL!$B$1:$W$9995,10,FALSE))," ",VLOOKUP(TRIM(B515),ALL!$B$1:$W$9995,10,FALSE)))</f>
        <v/>
      </c>
      <c r="O515"/>
      <c r="P515"/>
      <c r="Q515"/>
      <c r="R515"/>
      <c r="S515"/>
      <c r="T515"/>
      <c r="AB515"/>
      <c r="AC515"/>
    </row>
    <row r="516" spans="1:47">
      <c r="A516" s="10" t="str">
        <f>IF(ISERROR(VLOOKUP(TRIM(B516),ALL!$B$1:$V$9991,3,FALSE)),"(unc)",VLOOKUP(TRIM(B516),ALL!$B$1:$V$9991,3,FALSE))</f>
        <v>LDT $</v>
      </c>
      <c r="B516" s="37" t="s">
        <v>6630</v>
      </c>
      <c r="C516" s="5" t="s">
        <v>4022</v>
      </c>
      <c r="D516" s="111">
        <f>VLOOKUP(TRIM(B516),BirthdateDraft!$A$1:$M$8977,2,FALSE)</f>
        <v>35971</v>
      </c>
      <c r="E516" s="112" t="str">
        <f>VLOOKUP(TRIM(B516),BirthdateDraft!$A$1:$M$9842,3,FALSE)</f>
        <v>20/FA</v>
      </c>
      <c r="F516" s="115" t="s">
        <v>6964</v>
      </c>
      <c r="G516" s="10" t="str">
        <f>IF(ISERROR(VLOOKUP(TRIM(B516),ALL!$B$1:$V$9998,2,FALSE)),"",IF(ISERROR(VLOOKUP(TRIM(B516),ALL!$B$1:$V$9998,2,FALSE))," ",VLOOKUP(TRIM(B516),ALL!$B$1:$V$9998,2,FALSE)))</f>
        <v>KCA</v>
      </c>
      <c r="H516" s="114" t="str">
        <f>IF(ISBLANK(VLOOKUP(TRIM(B516),ALL!$B$1:$W$9995,4,FALSE)),"",IF(ISERROR(VLOOKUP(TRIM(B516),ALL!$B$1:$W$9995,4,FALSE))," ",VLOOKUP(TRIM(B516),ALL!$B$1:$W$9995,4,FALSE)))</f>
        <v>4</v>
      </c>
      <c r="I516" s="114" t="str">
        <f>IF(ISBLANK(VLOOKUP(TRIM(B516),ALL!$B$1:$W$9995,5,FALSE)),"",IF(ISERROR(VLOOKUP(TRIM(B516),ALL!$B$1:$W$9995,5,FALSE))," ",VLOOKUP(TRIM(B516),ALL!$B$1:$W$9995,5,FALSE)))</f>
        <v/>
      </c>
      <c r="J516" s="10">
        <f>IF(ISBLANK(VLOOKUP(TRIM(B516),ALL!$B$1:$W$9995,6,FALSE)),"",IF(ISERROR(VLOOKUP(TRIM(B516),ALL!$B$1:$W$9995,6,FALSE))," ", VLOOKUP(TRIM(B516),ALL!$B$1:$W$9995,6,FALSE)))</f>
        <v>8</v>
      </c>
      <c r="K516" s="10"/>
      <c r="L516" s="10" t="str">
        <f>IF(ISBLANK(VLOOKUP(TRIM(B516),ALL!$B$1:$W$9995,8,FALSE)),"",IF(ISERROR(VLOOKUP(TRIM(B516),ALL!$B$1:$W$9995,8,FALSE))," ",VLOOKUP(TRIM(B516),ALL!$B$1:$W$9995,8,FALSE)))</f>
        <v/>
      </c>
      <c r="M516" s="10" t="str">
        <f>IF(ISBLANK(VLOOKUP(TRIM(B516),ALL!$B$1:$W$9995,9,FALSE)),"",IF(ISERROR(VLOOKUP(TRIM(B516),ALL!$B$1:$W$9995,9,FALSE))," ",VLOOKUP(TRIM(B516),ALL!$B$1:$W$9995,9,FALSE)))</f>
        <v/>
      </c>
      <c r="N516" s="10" t="str">
        <f>IF(ISBLANK(VLOOKUP(TRIM(B516),ALL!$B$1:$W$9995,10,FALSE)),"",IF(ISERROR(VLOOKUP(TRIM(B516),ALL!$B$1:$W$9995,10,FALSE))," ",VLOOKUP(TRIM(B516),ALL!$B$1:$W$9995,10,FALSE)))</f>
        <v/>
      </c>
      <c r="O516"/>
      <c r="P516"/>
      <c r="Q516"/>
      <c r="R516"/>
      <c r="S516"/>
      <c r="T516"/>
      <c r="AB516"/>
      <c r="AC516"/>
    </row>
    <row r="517" spans="1:47">
      <c r="A517" s="10" t="str">
        <f>IF(ISERROR(VLOOKUP(TRIM(B517),ALL!$B$1:$V$9991,3,FALSE)),"(unc)",VLOOKUP(TRIM(B517),ALL!$B$1:$V$9991,3,FALSE))</f>
        <v>DT $</v>
      </c>
      <c r="B517" s="37" t="s">
        <v>7071</v>
      </c>
      <c r="C517" s="5" t="s">
        <v>4022</v>
      </c>
      <c r="D517" s="111"/>
      <c r="E517" s="112" t="str">
        <f>VLOOKUP(TRIM(B517),BirthdateDraft!$A$1:$M$9842,3,FALSE)</f>
        <v>21/6</v>
      </c>
      <c r="F517" s="115" t="s">
        <v>6963</v>
      </c>
      <c r="G517" s="10" t="str">
        <f>IF(ISERROR(VLOOKUP(TRIM(B517),ALL!$B$1:$V$9998,2,FALSE)),"",IF(ISERROR(VLOOKUP(TRIM(B517),ALL!$B$1:$V$9998,2,FALSE))," ",VLOOKUP(TRIM(B517),ALL!$B$1:$V$9998,2,FALSE)))</f>
        <v>KCA</v>
      </c>
      <c r="H517" s="114" t="str">
        <f>IF(ISBLANK(VLOOKUP(TRIM(B517),ALL!$B$1:$W$9995,4,FALSE)),"",IF(ISERROR(VLOOKUP(TRIM(B517),ALL!$B$1:$W$9995,4,FALSE))," ",VLOOKUP(TRIM(B517),ALL!$B$1:$W$9995,4,FALSE)))</f>
        <v>0</v>
      </c>
      <c r="I517" s="114" t="str">
        <f>IF(ISBLANK(VLOOKUP(TRIM(B517),ALL!$B$1:$W$9995,5,FALSE)),"",IF(ISERROR(VLOOKUP(TRIM(B517),ALL!$B$1:$W$9995,5,FALSE))," ",VLOOKUP(TRIM(B517),ALL!$B$1:$W$9995,5,FALSE)))</f>
        <v/>
      </c>
      <c r="J517" s="10">
        <f>IF(ISBLANK(VLOOKUP(TRIM(B517),ALL!$B$1:$W$9995,6,FALSE)),"",IF(ISERROR(VLOOKUP(TRIM(B517),ALL!$B$1:$W$9995,6,FALSE))," ", VLOOKUP(TRIM(B517),ALL!$B$1:$W$9995,6,FALSE)))</f>
        <v>0</v>
      </c>
      <c r="K517" s="10"/>
      <c r="L517" s="10"/>
      <c r="M517" s="10"/>
      <c r="N517" s="10"/>
      <c r="O517"/>
      <c r="P517"/>
      <c r="Q517"/>
      <c r="R517"/>
      <c r="S517"/>
      <c r="T517"/>
      <c r="AB517"/>
      <c r="AC517"/>
    </row>
    <row r="518" spans="1:47">
      <c r="A518" s="10" t="str">
        <f>IF(ISERROR(VLOOKUP(TRIM(B518),ALL!$B$1:$V$9991,3,FALSE)),"(unc)",VLOOKUP(TRIM(B518),ALL!$B$1:$V$9991,3,FALSE))</f>
        <v>RDT $</v>
      </c>
      <c r="B518" s="37" t="s">
        <v>6603</v>
      </c>
      <c r="C518" s="5" t="s">
        <v>4022</v>
      </c>
      <c r="D518" s="111"/>
      <c r="E518" s="112" t="str">
        <f>VLOOKUP(TRIM(B518),BirthdateDraft!$A$1:$M$9842,3,FALSE)</f>
        <v>20/3</v>
      </c>
      <c r="F518" s="115" t="s">
        <v>10234</v>
      </c>
      <c r="G518" s="10" t="str">
        <f>IF(ISERROR(VLOOKUP(TRIM(B518),ALL!$B$1:$V$9998,2,FALSE)),"",IF(ISERROR(VLOOKUP(TRIM(B518),ALL!$B$1:$V$9998,2,FALSE))," ",VLOOKUP(TRIM(B518),ALL!$B$1:$V$9998,2,FALSE)))</f>
        <v>SFN</v>
      </c>
      <c r="H518" s="114" t="str">
        <f>IF(ISBLANK(VLOOKUP(TRIM(B518),ALL!$B$1:$W$9995,4,FALSE)),"",IF(ISERROR(VLOOKUP(TRIM(B518),ALL!$B$1:$W$9995,4,FALSE))," ",VLOOKUP(TRIM(B518),ALL!$B$1:$W$9995,4,FALSE)))</f>
        <v>4</v>
      </c>
      <c r="I518" s="114" t="str">
        <f>IF(ISBLANK(VLOOKUP(TRIM(B518),ALL!$B$1:$W$9995,5,FALSE)),"",IF(ISERROR(VLOOKUP(TRIM(B518),ALL!$B$1:$W$9995,5,FALSE))," ",VLOOKUP(TRIM(B518),ALL!$B$1:$W$9995,5,FALSE)))</f>
        <v/>
      </c>
      <c r="J518" s="10">
        <f>IF(ISBLANK(VLOOKUP(TRIM(B518),ALL!$B$1:$W$9995,6,FALSE)),"",IF(ISERROR(VLOOKUP(TRIM(B518),ALL!$B$1:$W$9995,6,FALSE))," ", VLOOKUP(TRIM(B518),ALL!$B$1:$W$9995,6,FALSE)))</f>
        <v>0</v>
      </c>
      <c r="K518" s="10"/>
      <c r="L518" s="10"/>
      <c r="M518" s="10"/>
      <c r="N518" s="10"/>
      <c r="O518"/>
      <c r="P518"/>
      <c r="Q518"/>
      <c r="R518"/>
      <c r="S518"/>
      <c r="T518"/>
      <c r="AB518"/>
      <c r="AC518"/>
    </row>
    <row r="519" spans="1:47">
      <c r="A519" s="10" t="str">
        <f>IF(ISERROR(VLOOKUP(TRIM(B519),ALL!$B$1:$V$9991,3,FALSE)),"(unc)",VLOOKUP(TRIM(B519),ALL!$B$1:$V$9991,3,FALSE))</f>
        <v>End $ DT $</v>
      </c>
      <c r="B519" s="37" t="s">
        <v>4665</v>
      </c>
      <c r="C519" s="5" t="s">
        <v>4022</v>
      </c>
      <c r="D519" s="111">
        <f>VLOOKUP(TRIM(B519),BirthdateDraft!$A$1:$M$8977,2,FALSE)</f>
        <v>34494</v>
      </c>
      <c r="E519" s="112" t="str">
        <f>VLOOKUP(TRIM(B519),BirthdateDraft!$A$1:$M$9842,3,FALSE)</f>
        <v>16/4</v>
      </c>
      <c r="F519" s="115"/>
      <c r="G519" s="10" t="str">
        <f>IF(ISERROR(VLOOKUP(TRIM(B519),ALL!$B$1:$V$9998,2,FALSE)),"",IF(ISERROR(VLOOKUP(TRIM(B519),ALL!$B$1:$V$9998,2,FALSE))," ",VLOOKUP(TRIM(B519),ALL!$B$1:$V$9998,2,FALSE)))</f>
        <v>PIA</v>
      </c>
      <c r="H519" s="114" t="str">
        <f>IF(ISBLANK(VLOOKUP(TRIM(B519),ALL!$B$1:$W$9995,4,FALSE)),"",IF(ISERROR(VLOOKUP(TRIM(B519),ALL!$B$1:$W$9995,4,FALSE))," ",VLOOKUP(TRIM(B519),ALL!$B$1:$W$9995,4,FALSE)))</f>
        <v>0</v>
      </c>
      <c r="I519" s="114" t="str">
        <f>IF(ISBLANK(VLOOKUP(TRIM(B519),ALL!$B$1:$W$9995,5,FALSE)),"",IF(ISERROR(VLOOKUP(TRIM(B519),ALL!$B$1:$W$9995,5,FALSE))," ",VLOOKUP(TRIM(B519),ALL!$B$1:$W$9995,5,FALSE)))</f>
        <v>0</v>
      </c>
      <c r="J519" s="10">
        <f>IF(ISBLANK(VLOOKUP(TRIM(B519),ALL!$B$1:$W$9995,6,FALSE)),"",IF(ISERROR(VLOOKUP(TRIM(B519),ALL!$B$1:$W$9995,6,FALSE))," ", VLOOKUP(TRIM(B519),ALL!$B$1:$W$9995,6,FALSE)))</f>
        <v>1</v>
      </c>
      <c r="K519" s="10" t="str">
        <f>IF(ISBLANK(VLOOKUP(TRIM(B519),ALL!$B$1:$W$9995,7,FALSE)),"",IF(ISERROR(VLOOKUP(TRIM(B519),ALL!$B$1:$W$9995,7,FALSE))," ",VLOOKUP(TRIM(B519),ALL!$B$1:$W$9995,7,FALSE)))</f>
        <v/>
      </c>
      <c r="L519" s="10" t="str">
        <f>IF(ISBLANK(VLOOKUP(TRIM(B519),ALL!$B$1:$W$9995,8,FALSE)),"",IF(ISERROR(VLOOKUP(TRIM(B519),ALL!$B$1:$W$9995,8,FALSE))," ",VLOOKUP(TRIM(B519),ALL!$B$1:$W$9995,8,FALSE)))</f>
        <v/>
      </c>
      <c r="M519" s="10" t="str">
        <f>IF(ISBLANK(VLOOKUP(TRIM(B519),ALL!$B$1:$W$9995,9,FALSE)),"",IF(ISERROR(VLOOKUP(TRIM(B519),ALL!$B$1:$W$9995,9,FALSE))," ",VLOOKUP(TRIM(B519),ALL!$B$1:$W$9995,9,FALSE)))</f>
        <v/>
      </c>
      <c r="N519" s="10" t="str">
        <f>IF(ISBLANK(VLOOKUP(TRIM(B519),ALL!$B$1:$W$9995,10,FALSE)),"",IF(ISERROR(VLOOKUP(TRIM(B519),ALL!$B$1:$W$9995,10,FALSE))," ",VLOOKUP(TRIM(B519),ALL!$B$1:$W$9995,10,FALSE)))</f>
        <v/>
      </c>
      <c r="O519"/>
      <c r="P519"/>
      <c r="Q519"/>
      <c r="R519"/>
      <c r="S519"/>
      <c r="T519"/>
      <c r="AB519"/>
      <c r="AC519"/>
    </row>
    <row r="520" spans="1:47">
      <c r="A520" s="10"/>
      <c r="B520" s="37"/>
      <c r="C520" s="5"/>
      <c r="D520" s="111"/>
      <c r="E520" s="112"/>
      <c r="F520" s="115"/>
      <c r="G520" s="10"/>
      <c r="H520" s="114"/>
      <c r="I520" s="114"/>
      <c r="J520" s="10"/>
      <c r="K520" s="10"/>
      <c r="L520" s="10" t="str">
        <f>IF(ISBLANK(VLOOKUP(TRIM(B520),ALL!$B$1:$W$9995,8,FALSE)),"",IF(ISERROR(VLOOKUP(TRIM(B520),ALL!$B$1:$W$9995,8,FALSE))," ",VLOOKUP(TRIM(B520),ALL!$B$1:$W$9995,8,FALSE)))</f>
        <v xml:space="preserve"> </v>
      </c>
      <c r="M520" s="10" t="str">
        <f>IF(ISBLANK(VLOOKUP(TRIM(B520),ALL!$B$1:$W$9995,9,FALSE)),"",IF(ISERROR(VLOOKUP(TRIM(B520),ALL!$B$1:$W$9995,9,FALSE))," ",VLOOKUP(TRIM(B520),ALL!$B$1:$W$9995,9,FALSE)))</f>
        <v xml:space="preserve"> </v>
      </c>
      <c r="N520" s="10" t="str">
        <f>IF(ISBLANK(VLOOKUP(TRIM(B520),ALL!$B$1:$W$9995,10,FALSE)),"",IF(ISERROR(VLOOKUP(TRIM(B520),ALL!$B$1:$W$9995,10,FALSE))," ",VLOOKUP(TRIM(B520),ALL!$B$1:$W$9995,10,FALSE)))</f>
        <v xml:space="preserve"> </v>
      </c>
      <c r="O520"/>
      <c r="P520"/>
      <c r="Q520"/>
      <c r="R520"/>
      <c r="S520"/>
      <c r="T520"/>
      <c r="AB520"/>
      <c r="AC520"/>
    </row>
    <row r="521" spans="1:47">
      <c r="A521" s="10" t="str">
        <f>IF(ISERROR(VLOOKUP(TRIM(B521),ALL!$B$1:$V$9991,3,FALSE)),"(unc)",VLOOKUP(TRIM(B521),ALL!$B$1:$V$9991,3,FALSE))</f>
        <v>LOLB</v>
      </c>
      <c r="B521" s="37" t="s">
        <v>7014</v>
      </c>
      <c r="C521" s="5" t="s">
        <v>4022</v>
      </c>
      <c r="D521" s="111">
        <f>VLOOKUP(TRIM(B521),BirthdateDraft!$A$1:$M$8977,2,FALSE)</f>
        <v>36281</v>
      </c>
      <c r="E521" s="112" t="str">
        <f>VLOOKUP(TRIM(B521),BirthdateDraft!$A$1:$M$9842,3,FALSE)</f>
        <v>21/1(16)</v>
      </c>
      <c r="F521" s="115"/>
      <c r="G521" s="10" t="str">
        <f>IF(ISERROR(VLOOKUP(TRIM(B521),ALL!$B$1:$V$9998,2,FALSE)),"",IF(ISERROR(VLOOKUP(TRIM(B521),ALL!$B$1:$V$9998,2,FALSE))," ",VLOOKUP(TRIM(B521),ALL!$B$1:$V$9998,2,FALSE)))</f>
        <v>ARN</v>
      </c>
      <c r="H521" s="114" t="str">
        <f>IF(ISBLANK(VLOOKUP(TRIM(B521),ALL!$B$1:$W$9995,4,FALSE)),"",IF(ISERROR(VLOOKUP(TRIM(B521),ALL!$B$1:$W$9995,4,FALSE))," ",VLOOKUP(TRIM(B521),ALL!$B$1:$W$9995,4,FALSE)))</f>
        <v>4-6</v>
      </c>
      <c r="I521" s="114" t="str">
        <f>IF(ISBLANK(VLOOKUP(TRIM(B521),ALL!$B$1:$W$9995,5,FALSE)),"",IF(ISERROR(VLOOKUP(TRIM(B521),ALL!$B$1:$W$9995,5,FALSE))," ",VLOOKUP(TRIM(B521),ALL!$B$1:$W$9995,5,FALSE)))</f>
        <v/>
      </c>
      <c r="J521" s="10">
        <f>IF(ISBLANK(VLOOKUP(TRIM(B521),ALL!$B$1:$W$9995,6,FALSE)),"",IF(ISERROR(VLOOKUP(TRIM(B521),ALL!$B$1:$W$9995,6,FALSE))," ", VLOOKUP(TRIM(B521),ALL!$B$1:$W$9995,6,FALSE)))</f>
        <v>8</v>
      </c>
      <c r="K521" s="10" t="str">
        <f>IF(ISBLANK(VLOOKUP(TRIM(B521),ALL!$B$1:$W$9995,7,FALSE)),"",IF(ISERROR(VLOOKUP(TRIM(B521),ALL!$B$1:$W$9995,7,FALSE))," ",VLOOKUP(TRIM(B521),ALL!$B$1:$W$9995,7,FALSE)))</f>
        <v/>
      </c>
      <c r="L521" s="10" t="str">
        <f>IF(ISBLANK(VLOOKUP(TRIM(B521),ALL!$B$1:$W$9995,8,FALSE)),"",IF(ISERROR(VLOOKUP(TRIM(B521),ALL!$B$1:$W$9995,8,FALSE))," ",VLOOKUP(TRIM(B521),ALL!$B$1:$W$9995,8,FALSE)))</f>
        <v/>
      </c>
      <c r="M521" s="10" t="str">
        <f>IF(ISBLANK(VLOOKUP(TRIM(B521),ALL!$B$1:$W$9995,9,FALSE)),"",IF(ISERROR(VLOOKUP(TRIM(B521),ALL!$B$1:$W$9995,9,FALSE))," ",VLOOKUP(TRIM(B521),ALL!$B$1:$W$9995,9,FALSE)))</f>
        <v/>
      </c>
      <c r="N521" s="10" t="str">
        <f>IF(ISBLANK(VLOOKUP(TRIM(B521),ALL!$B$1:$W$9995,10,FALSE)),"",IF(ISERROR(VLOOKUP(TRIM(B521),ALL!$B$1:$W$9995,10,FALSE))," ",VLOOKUP(TRIM(B521),ALL!$B$1:$W$9995,10,FALSE)))</f>
        <v/>
      </c>
      <c r="O521"/>
      <c r="P521"/>
      <c r="Q521"/>
      <c r="R521"/>
      <c r="S521" t="str">
        <f>""</f>
        <v/>
      </c>
      <c r="T521" t="str">
        <f>""</f>
        <v/>
      </c>
      <c r="U521" t="str">
        <f>""</f>
        <v/>
      </c>
      <c r="V521" t="str">
        <f>""</f>
        <v/>
      </c>
      <c r="W521" t="str">
        <f>""</f>
        <v/>
      </c>
      <c r="X521" t="str">
        <f>""</f>
        <v/>
      </c>
      <c r="Y521" t="str">
        <f>""</f>
        <v/>
      </c>
      <c r="Z521" t="str">
        <f>""</f>
        <v/>
      </c>
      <c r="AA521" t="str">
        <f>""</f>
        <v/>
      </c>
      <c r="AB521" t="str">
        <f>""</f>
        <v/>
      </c>
      <c r="AC521" t="str">
        <f>""</f>
        <v/>
      </c>
      <c r="AD521" t="str">
        <f>""</f>
        <v/>
      </c>
      <c r="AE521" t="str">
        <f>""</f>
        <v/>
      </c>
      <c r="AF521" t="str">
        <f>""</f>
        <v/>
      </c>
      <c r="AG521" t="str">
        <f>""</f>
        <v/>
      </c>
      <c r="AH521" t="str">
        <f>""</f>
        <v/>
      </c>
      <c r="AI521" t="str">
        <f>""</f>
        <v/>
      </c>
      <c r="AJ521" t="str">
        <f>""</f>
        <v/>
      </c>
      <c r="AK521" t="str">
        <f>""</f>
        <v/>
      </c>
      <c r="AL521" t="str">
        <f>""</f>
        <v/>
      </c>
      <c r="AM521" t="str">
        <f>""</f>
        <v/>
      </c>
      <c r="AN521" t="str">
        <f>""</f>
        <v/>
      </c>
      <c r="AO521" t="str">
        <f>""</f>
        <v/>
      </c>
      <c r="AP521" t="str">
        <f>""</f>
        <v/>
      </c>
      <c r="AQ521" t="str">
        <f>""</f>
        <v/>
      </c>
      <c r="AR521" t="str">
        <f>""</f>
        <v/>
      </c>
      <c r="AS521" t="str">
        <f>""</f>
        <v/>
      </c>
      <c r="AT521" t="str">
        <f>""</f>
        <v/>
      </c>
      <c r="AU521" t="str">
        <f>""</f>
        <v/>
      </c>
    </row>
    <row r="522" spans="1:47">
      <c r="A522" s="10" t="str">
        <f>IF(ISERROR(VLOOKUP(TRIM(B522),ALL!$B$1:$V$9991,3,FALSE)),"(unc)",VLOOKUP(TRIM(B522),ALL!$B$1:$V$9991,3,FALSE))</f>
        <v>LILB</v>
      </c>
      <c r="B522" s="427" t="s">
        <v>8232</v>
      </c>
      <c r="C522" s="5" t="s">
        <v>4022</v>
      </c>
      <c r="D522" s="111">
        <f>VLOOKUP(TRIM(B522),BirthdateDraft!$A$1:$M$8977,2,FALSE)</f>
        <v>36186</v>
      </c>
      <c r="E522" s="112" t="str">
        <f>VLOOKUP(TRIM(B522),BirthdateDraft!$A$1:$M$9842,3,FALSE)</f>
        <v>21/FA</v>
      </c>
      <c r="F522" s="115" t="s">
        <v>9969</v>
      </c>
      <c r="G522" s="10" t="str">
        <f>IF(ISERROR(VLOOKUP(TRIM(B522),ALL!$B$1:$V$9998,2,FALSE)),"",IF(ISERROR(VLOOKUP(TRIM(B522),ALL!$B$1:$V$9998,2,FALSE))," ",VLOOKUP(TRIM(B522),ALL!$B$1:$V$9998,2,FALSE)))</f>
        <v>NEA</v>
      </c>
      <c r="H522" s="114" t="str">
        <f>IF(ISBLANK(VLOOKUP(TRIM(B522),ALL!$B$1:$W$9995,4,FALSE)),"",IF(ISERROR(VLOOKUP(TRIM(B522),ALL!$B$1:$W$9995,4,FALSE))," ",VLOOKUP(TRIM(B522),ALL!$B$1:$W$9995,4,FALSE)))</f>
        <v>4-4</v>
      </c>
      <c r="I522" s="114" t="str">
        <f>IF(ISBLANK(VLOOKUP(TRIM(B522),ALL!$B$1:$W$9995,5,FALSE)),"",IF(ISERROR(VLOOKUP(TRIM(B522),ALL!$B$1:$W$9995,5,FALSE))," ",VLOOKUP(TRIM(B522),ALL!$B$1:$W$9995,5,FALSE)))</f>
        <v/>
      </c>
      <c r="J522" s="10">
        <f>IF(ISBLANK(VLOOKUP(TRIM(B522),ALL!$B$1:$W$9995,6,FALSE)),"",IF(ISERROR(VLOOKUP(TRIM(B522),ALL!$B$1:$W$9995,6,FALSE))," ", VLOOKUP(TRIM(B522),ALL!$B$1:$W$9995,6,FALSE)))</f>
        <v>5</v>
      </c>
      <c r="K522" s="10"/>
      <c r="L522" s="10"/>
      <c r="M522" s="10"/>
      <c r="N522" s="10"/>
      <c r="O522"/>
      <c r="P522"/>
      <c r="Q522"/>
      <c r="R522"/>
      <c r="S522"/>
      <c r="T522"/>
      <c r="AB522"/>
      <c r="AC522"/>
    </row>
    <row r="523" spans="1:47">
      <c r="A523" s="10" t="str">
        <f>IF(ISERROR(VLOOKUP(TRIM(B523),ALL!$B$1:$V$9991,3,FALSE)),"(unc)",VLOOKUP(TRIM(B523),ALL!$B$1:$V$9991,3,FALSE))</f>
        <v>LLB</v>
      </c>
      <c r="B523" s="37" t="s">
        <v>6174</v>
      </c>
      <c r="C523" s="5" t="s">
        <v>4022</v>
      </c>
      <c r="D523" s="111">
        <f>VLOOKUP(TRIM(B523),BirthdateDraft!$A$1:$M$8977,2,FALSE)</f>
        <v>35994</v>
      </c>
      <c r="E523" s="112" t="str">
        <f>VLOOKUP(TRIM(B523),BirthdateDraft!$A$1:$M$9842,3,FALSE)</f>
        <v>19/1 (10)</v>
      </c>
      <c r="F523" s="115"/>
      <c r="G523" s="10" t="str">
        <f>IF(ISERROR(VLOOKUP(TRIM(B523),ALL!$B$1:$V$9998,2,FALSE)),"",IF(ISERROR(VLOOKUP(TRIM(B523),ALL!$B$1:$V$9998,2,FALSE))," ",VLOOKUP(TRIM(B523),ALL!$B$1:$V$9998,2,FALSE)))</f>
        <v>CLA</v>
      </c>
      <c r="H523" s="114" t="str">
        <f>IF(ISBLANK(VLOOKUP(TRIM(B523),ALL!$B$1:$W$9995,4,FALSE)),"",IF(ISERROR(VLOOKUP(TRIM(B523),ALL!$B$1:$W$9995,4,FALSE))," ",VLOOKUP(TRIM(B523),ALL!$B$1:$W$9995,4,FALSE)))</f>
        <v>0-6</v>
      </c>
      <c r="I523" s="114" t="str">
        <f>IF(ISBLANK(VLOOKUP(TRIM(B523),ALL!$B$1:$W$9995,5,FALSE)),"",IF(ISERROR(VLOOKUP(TRIM(B523),ALL!$B$1:$W$9995,5,FALSE))," ",VLOOKUP(TRIM(B523),ALL!$B$1:$W$9995,5,FALSE)))</f>
        <v/>
      </c>
      <c r="J523" s="10">
        <f>IF(ISBLANK(VLOOKUP(TRIM(B523),ALL!$B$1:$W$9995,6,FALSE)),"",IF(ISERROR(VLOOKUP(TRIM(B523),ALL!$B$1:$W$9995,6,FALSE))," ", VLOOKUP(TRIM(B523),ALL!$B$1:$W$9995,6,FALSE)))</f>
        <v>4</v>
      </c>
      <c r="K523" s="10"/>
      <c r="L523" s="10" t="str">
        <f>IF(ISBLANK(VLOOKUP(TRIM(B523),ALL!$B$1:$W$9995,8,FALSE)),"",IF(ISERROR(VLOOKUP(TRIM(B523),ALL!$B$1:$W$9995,8,FALSE))," ",VLOOKUP(TRIM(B523),ALL!$B$1:$W$9995,8,FALSE)))</f>
        <v/>
      </c>
      <c r="M523" s="10" t="str">
        <f>IF(ISBLANK(VLOOKUP(TRIM(B523),ALL!$B$1:$W$9995,9,FALSE)),"",IF(ISERROR(VLOOKUP(TRIM(B523),ALL!$B$1:$W$9995,9,FALSE))," ",VLOOKUP(TRIM(B523),ALL!$B$1:$W$9995,9,FALSE)))</f>
        <v/>
      </c>
      <c r="N523" s="10" t="str">
        <f>IF(ISBLANK(VLOOKUP(TRIM(B523),ALL!$B$1:$W$9995,10,FALSE)),"",IF(ISERROR(VLOOKUP(TRIM(B523),ALL!$B$1:$W$9995,10,FALSE))," ",VLOOKUP(TRIM(B523),ALL!$B$1:$W$9995,10,FALSE)))</f>
        <v/>
      </c>
      <c r="O523"/>
      <c r="P523"/>
      <c r="Q523"/>
      <c r="R523"/>
      <c r="S523"/>
      <c r="T523"/>
      <c r="AB523"/>
      <c r="AC523"/>
    </row>
    <row r="524" spans="1:47">
      <c r="A524" s="10" t="str">
        <f>IF(ISERROR(VLOOKUP(TRIM(B524),ALL!$B$1:$V$9991,3,FALSE)),"(unc)",VLOOKUP(TRIM(B524),ALL!$B$1:$V$9991,3,FALSE))</f>
        <v>OLB</v>
      </c>
      <c r="B524" s="37" t="s">
        <v>5170</v>
      </c>
      <c r="C524" s="5" t="s">
        <v>4022</v>
      </c>
      <c r="D524" s="111">
        <f>VLOOKUP(TRIM(B524),BirthdateDraft!$A$1:$M$8977,2,FALSE)</f>
        <v>34599</v>
      </c>
      <c r="E524" s="112" t="str">
        <f>VLOOKUP(TRIM(B524),BirthdateDraft!$A$1:$M$9842,3,FALSE)</f>
        <v>17/1 (13)</v>
      </c>
      <c r="F524" s="115"/>
      <c r="G524" s="10" t="str">
        <f>IF(ISERROR(VLOOKUP(TRIM(B524),ALL!$B$1:$V$9998,2,FALSE)),"",IF(ISERROR(VLOOKUP(TRIM(B524),ALL!$B$1:$V$9998,2,FALSE))," ",VLOOKUP(TRIM(B524),ALL!$B$1:$V$9998,2,FALSE)))</f>
        <v>NYA</v>
      </c>
      <c r="H524" s="114" t="str">
        <f>IF(ISBLANK(VLOOKUP(TRIM(B524),ALL!$B$1:$W$9995,4,FALSE)),"",IF(ISERROR(VLOOKUP(TRIM(B524),ALL!$B$1:$W$9995,4,FALSE))," ",VLOOKUP(TRIM(B524),ALL!$B$1:$W$9995,4,FALSE)))</f>
        <v>0-4</v>
      </c>
      <c r="I524" s="114" t="str">
        <f>IF(ISBLANK(VLOOKUP(TRIM(B524),ALL!$B$1:$W$9995,5,FALSE)),"",IF(ISERROR(VLOOKUP(TRIM(B524),ALL!$B$1:$W$9995,5,FALSE))," ",VLOOKUP(TRIM(B524),ALL!$B$1:$W$9995,5,FALSE)))</f>
        <v/>
      </c>
      <c r="J524" s="10">
        <f>IF(ISBLANK(VLOOKUP(TRIM(B524),ALL!$B$1:$W$9995,6,FALSE)),"",IF(ISERROR(VLOOKUP(TRIM(B524),ALL!$B$1:$W$9995,6,FALSE))," ", VLOOKUP(TRIM(B524),ALL!$B$1:$W$9995,6,FALSE)))</f>
        <v>4</v>
      </c>
      <c r="K524" s="10" t="str">
        <f>IF(ISBLANK(VLOOKUP(TRIM(B524),ALL!$B$1:$W$9995,7,FALSE)),"",IF(ISERROR(VLOOKUP(TRIM(B524),ALL!$B$1:$W$9995,7,FALSE))," ",VLOOKUP(TRIM(B524),ALL!$B$1:$W$9995,7,FALSE)))</f>
        <v/>
      </c>
      <c r="L524" s="10" t="str">
        <f>IF(ISBLANK(VLOOKUP(TRIM(B524),ALL!$B$1:$W$9995,8,FALSE)),"",IF(ISERROR(VLOOKUP(TRIM(B524),ALL!$B$1:$W$9995,8,FALSE))," ",VLOOKUP(TRIM(B524),ALL!$B$1:$W$9995,8,FALSE)))</f>
        <v/>
      </c>
      <c r="M524" s="10" t="str">
        <f>IF(ISBLANK(VLOOKUP(TRIM(B524),ALL!$B$1:$W$9995,9,FALSE)),"",IF(ISERROR(VLOOKUP(TRIM(B524),ALL!$B$1:$W$9995,9,FALSE))," ",VLOOKUP(TRIM(B524),ALL!$B$1:$W$9995,9,FALSE)))</f>
        <v/>
      </c>
      <c r="N524" s="10" t="str">
        <f>IF(ISBLANK(VLOOKUP(TRIM(B524),ALL!$B$1:$W$9995,10,FALSE)),"",IF(ISERROR(VLOOKUP(TRIM(B524),ALL!$B$1:$W$9995,10,FALSE))," ",VLOOKUP(TRIM(B524),ALL!$B$1:$W$9995,10,FALSE)))</f>
        <v/>
      </c>
      <c r="O524"/>
      <c r="P524"/>
      <c r="Q524"/>
      <c r="R524"/>
      <c r="S524"/>
      <c r="T524"/>
      <c r="AB524"/>
      <c r="AC524"/>
    </row>
    <row r="525" spans="1:47">
      <c r="A525" s="10" t="str">
        <f>IF(ISERROR(VLOOKUP(TRIM(B525),ALL!$B$1:$V$9991,3,FALSE)),"(unc)",VLOOKUP(TRIM(B525),ALL!$B$1:$V$9991,3,FALSE))</f>
        <v>OLB</v>
      </c>
      <c r="B525" s="37" t="s">
        <v>5275</v>
      </c>
      <c r="C525" s="5" t="s">
        <v>4022</v>
      </c>
      <c r="D525" s="111" t="s">
        <v>144</v>
      </c>
      <c r="E525" s="112" t="str">
        <f>VLOOKUP(TRIM(B525),BirthdateDraft!$A$1:$M$9842,3,FALSE)</f>
        <v>17/1 (22)</v>
      </c>
      <c r="F525" s="115"/>
      <c r="G525" s="10" t="str">
        <f>IF(ISERROR(VLOOKUP(TRIM(B525),ALL!$B$1:$V$9998,2,FALSE)),"",IF(ISERROR(VLOOKUP(TRIM(B525),ALL!$B$1:$V$9998,2,FALSE))," ",VLOOKUP(TRIM(B525),ALL!$B$1:$V$9998,2,FALSE)))</f>
        <v>PHN</v>
      </c>
      <c r="H525" s="114" t="str">
        <f>IF(ISBLANK(VLOOKUP(TRIM(B525),ALL!$B$1:$W$9995,4,FALSE)),"",IF(ISERROR(VLOOKUP(TRIM(B525),ALL!$B$1:$W$9995,4,FALSE))," ",VLOOKUP(TRIM(B525),ALL!$B$1:$W$9995,4,FALSE)))</f>
        <v>4-0</v>
      </c>
      <c r="I525" s="114" t="str">
        <f>IF(ISBLANK(VLOOKUP(TRIM(B525),ALL!$B$1:$W$9995,5,FALSE)),"",IF(ISERROR(VLOOKUP(TRIM(B525),ALL!$B$1:$W$9995,5,FALSE))," ",VLOOKUP(TRIM(B525),ALL!$B$1:$W$9995,5,FALSE)))</f>
        <v/>
      </c>
      <c r="J525" s="10">
        <f>IF(ISBLANK(VLOOKUP(TRIM(B525),ALL!$B$1:$W$9995,6,FALSE)),"",IF(ISERROR(VLOOKUP(TRIM(B525),ALL!$B$1:$W$9995,6,FALSE))," ", VLOOKUP(TRIM(B525),ALL!$B$1:$W$9995,6,FALSE)))</f>
        <v>5</v>
      </c>
      <c r="K525" s="10" t="str">
        <f>IF(ISBLANK(VLOOKUP(TRIM(B525),ALL!$B$1:$W$9995,7,FALSE)),"",IF(ISERROR(VLOOKUP(TRIM(B525),ALL!$B$1:$W$9995,7,FALSE))," ",VLOOKUP(TRIM(B525),ALL!$B$1:$W$9995,7,FALSE)))</f>
        <v/>
      </c>
      <c r="L525" s="10" t="str">
        <f>IF(ISBLANK(VLOOKUP(TRIM(B525),ALL!$B$1:$W$9995,8,FALSE)),"",IF(ISERROR(VLOOKUP(TRIM(B525),ALL!$B$1:$W$9995,8,FALSE))," ",VLOOKUP(TRIM(B525),ALL!$B$1:$W$9995,8,FALSE)))</f>
        <v/>
      </c>
      <c r="M525" s="10" t="str">
        <f>IF(ISBLANK(VLOOKUP(TRIM(B525),ALL!$B$1:$W$9995,9,FALSE)),"",IF(ISERROR(VLOOKUP(TRIM(B525),ALL!$B$1:$W$9995,9,FALSE))," ",VLOOKUP(TRIM(B525),ALL!$B$1:$W$9995,9,FALSE)))</f>
        <v/>
      </c>
      <c r="N525" s="10" t="str">
        <f>IF(ISBLANK(VLOOKUP(TRIM(B525),ALL!$B$1:$W$9995,10,FALSE)),"",IF(ISERROR(VLOOKUP(TRIM(B525),ALL!$B$1:$W$9995,10,FALSE))," ",VLOOKUP(TRIM(B525),ALL!$B$1:$W$9995,10,FALSE)))</f>
        <v/>
      </c>
      <c r="O525"/>
      <c r="P525"/>
      <c r="Q525"/>
      <c r="R525"/>
      <c r="S525"/>
      <c r="T525"/>
      <c r="AB525"/>
      <c r="AC525"/>
    </row>
    <row r="526" spans="1:47">
      <c r="A526" s="10" t="str">
        <f>IF(ISERROR(VLOOKUP(TRIM(B526),ALL!$B$1:$V$9991,3,FALSE)),"(unc)",VLOOKUP(TRIM(B526),ALL!$B$1:$V$9991,3,FALSE))</f>
        <v>LB</v>
      </c>
      <c r="B526" s="119" t="s">
        <v>8319</v>
      </c>
      <c r="C526" s="5" t="s">
        <v>4022</v>
      </c>
      <c r="D526" s="111" t="s">
        <v>144</v>
      </c>
      <c r="E526" s="112" t="e">
        <f>VLOOKUP(TRIM(B526),BirthdateDraft!$A$1:$M$9842,3,FALSE)</f>
        <v>#N/A</v>
      </c>
      <c r="F526" s="115" t="s">
        <v>8732</v>
      </c>
      <c r="G526" s="10" t="str">
        <f>IF(ISERROR(VLOOKUP(TRIM(B526),ALL!$B$1:$V$9998,2,FALSE)),"",IF(ISERROR(VLOOKUP(TRIM(B526),ALL!$B$1:$V$9998,2,FALSE))," ",VLOOKUP(TRIM(B526),ALL!$B$1:$V$9998,2,FALSE)))</f>
        <v>KCA</v>
      </c>
      <c r="H526" s="114" t="str">
        <f>IF(ISBLANK(VLOOKUP(TRIM(B526),ALL!$B$1:$W$9995,4,FALSE)),"",IF(ISERROR(VLOOKUP(TRIM(B526),ALL!$B$1:$W$9995,4,FALSE))," ",VLOOKUP(TRIM(B526),ALL!$B$1:$W$9995,4,FALSE)))</f>
        <v>0-0</v>
      </c>
      <c r="I526" s="114" t="str">
        <f>IF(ISBLANK(VLOOKUP(TRIM(B526),ALL!$B$1:$W$9995,5,FALSE)),"",IF(ISERROR(VLOOKUP(TRIM(B526),ALL!$B$1:$W$9995,5,FALSE))," ",VLOOKUP(TRIM(B526),ALL!$B$1:$W$9995,5,FALSE)))</f>
        <v/>
      </c>
      <c r="J526" s="10">
        <f>IF(ISBLANK(VLOOKUP(TRIM(B526),ALL!$B$1:$W$9995,6,FALSE)),"",IF(ISERROR(VLOOKUP(TRIM(B526),ALL!$B$1:$W$9995,6,FALSE))," ", VLOOKUP(TRIM(B526),ALL!$B$1:$W$9995,6,FALSE)))</f>
        <v>0</v>
      </c>
      <c r="K526" s="10"/>
      <c r="L526" s="10"/>
      <c r="M526" s="10"/>
      <c r="N526" s="10"/>
      <c r="O526"/>
      <c r="P526"/>
      <c r="Q526"/>
      <c r="R526"/>
      <c r="S526"/>
      <c r="T526"/>
      <c r="AB526"/>
      <c r="AC526"/>
    </row>
    <row r="527" spans="1:47">
      <c r="A527" s="10" t="str">
        <f>IF(ISERROR(VLOOKUP(TRIM(B527),ALL!$B$1:$V$9991,3,FALSE)),"(unc)",VLOOKUP(TRIM(B527),ALL!$B$1:$V$9991,3,FALSE))</f>
        <v>LB</v>
      </c>
      <c r="B527" s="64" t="s">
        <v>8430</v>
      </c>
      <c r="C527" s="5" t="s">
        <v>4022</v>
      </c>
      <c r="D527" s="111" t="s">
        <v>144</v>
      </c>
      <c r="E527" s="112" t="str">
        <f>VLOOKUP(TRIM(B527),BirthdateDraft!$A$1:$M$9842,3,FALSE)</f>
        <v>23/3</v>
      </c>
      <c r="F527" s="115" t="s">
        <v>8751</v>
      </c>
      <c r="G527" s="10" t="str">
        <f>IF(ISERROR(VLOOKUP(TRIM(B527),ALL!$B$1:$V$9998,2,FALSE)),"",IF(ISERROR(VLOOKUP(TRIM(B527),ALL!$B$1:$V$9998,2,FALSE))," ",VLOOKUP(TRIM(B527),ALL!$B$1:$V$9998,2,FALSE)))</f>
        <v>DNA</v>
      </c>
      <c r="H527" s="114" t="str">
        <f>IF(ISBLANK(VLOOKUP(TRIM(B527),ALL!$B$1:$W$9995,4,FALSE)),"",IF(ISERROR(VLOOKUP(TRIM(B527),ALL!$B$1:$W$9995,4,FALSE))," ",VLOOKUP(TRIM(B527),ALL!$B$1:$W$9995,4,FALSE)))</f>
        <v>0-0</v>
      </c>
      <c r="I527" s="114" t="str">
        <f>IF(ISBLANK(VLOOKUP(TRIM(B527),ALL!$B$1:$W$9995,5,FALSE)),"",IF(ISERROR(VLOOKUP(TRIM(B527),ALL!$B$1:$W$9995,5,FALSE))," ",VLOOKUP(TRIM(B527),ALL!$B$1:$W$9995,5,FALSE)))</f>
        <v/>
      </c>
      <c r="J527" s="10">
        <f>IF(ISBLANK(VLOOKUP(TRIM(B527),ALL!$B$1:$W$9995,6,FALSE)),"",IF(ISERROR(VLOOKUP(TRIM(B527),ALL!$B$1:$W$9995,6,FALSE))," ", VLOOKUP(TRIM(B527),ALL!$B$1:$W$9995,6,FALSE)))</f>
        <v>3</v>
      </c>
      <c r="K527" s="10"/>
      <c r="L527" s="10"/>
      <c r="M527" s="10"/>
      <c r="N527" s="10"/>
      <c r="O527"/>
      <c r="P527"/>
      <c r="Q527"/>
      <c r="R527"/>
      <c r="S527"/>
      <c r="T527"/>
      <c r="AB527"/>
      <c r="AC527"/>
    </row>
    <row r="528" spans="1:47">
      <c r="A528" s="10" t="str">
        <f>IF(ISERROR(VLOOKUP(TRIM(B528),ALL!$B$1:$V$9991,3,FALSE)),"(unc)",VLOOKUP(TRIM(B528),ALL!$B$1:$V$9991,3,FALSE))</f>
        <v>LB</v>
      </c>
      <c r="B528" s="37" t="s">
        <v>7648</v>
      </c>
      <c r="C528" s="5" t="s">
        <v>4022</v>
      </c>
      <c r="D528" s="111">
        <f>VLOOKUP(TRIM(B528),BirthdateDraft!$A$1:$M$8977,2,FALSE)</f>
        <v>36273</v>
      </c>
      <c r="E528" s="112" t="str">
        <f>VLOOKUP(TRIM(B528),BirthdateDraft!$A$1:$M$9842,3,FALSE)</f>
        <v>22/2</v>
      </c>
      <c r="F528" s="115" t="s">
        <v>8090</v>
      </c>
      <c r="G528" s="10" t="str">
        <f>IF(ISERROR(VLOOKUP(TRIM(B528),ALL!$B$1:$V$9998,2,FALSE)),"",IF(ISERROR(VLOOKUP(TRIM(B528),ALL!$B$1:$V$9998,2,FALSE))," ",VLOOKUP(TRIM(B528),ALL!$B$1:$V$9998,2,FALSE)))</f>
        <v>ATN</v>
      </c>
      <c r="H528" s="114" t="str">
        <f>IF(ISBLANK(VLOOKUP(TRIM(B528),ALL!$B$1:$W$9995,4,FALSE)),"",IF(ISERROR(VLOOKUP(TRIM(B528),ALL!$B$1:$W$9995,4,FALSE))," ",VLOOKUP(TRIM(B528),ALL!$B$1:$W$9995,4,FALSE)))</f>
        <v>0-4</v>
      </c>
      <c r="I528" s="114" t="str">
        <f>IF(ISBLANK(VLOOKUP(TRIM(B528),ALL!$B$1:$W$9995,5,FALSE)),"",IF(ISERROR(VLOOKUP(TRIM(B528),ALL!$B$1:$W$9995,5,FALSE))," ",VLOOKUP(TRIM(B528),ALL!$B$1:$W$9995,5,FALSE)))</f>
        <v/>
      </c>
      <c r="J528" s="10">
        <f>IF(ISBLANK(VLOOKUP(TRIM(B528),ALL!$B$1:$W$9995,6,FALSE)),"",IF(ISERROR(VLOOKUP(TRIM(B528),ALL!$B$1:$W$9995,6,FALSE))," ", VLOOKUP(TRIM(B528),ALL!$B$1:$W$9995,6,FALSE)))</f>
        <v>0</v>
      </c>
      <c r="K528" s="10"/>
      <c r="L528" s="10"/>
      <c r="M528" s="10"/>
      <c r="N528" s="10"/>
      <c r="O528"/>
      <c r="P528"/>
      <c r="Q528"/>
      <c r="R528"/>
      <c r="S528"/>
      <c r="T528"/>
      <c r="AB528"/>
      <c r="AC528"/>
    </row>
    <row r="529" spans="1:47">
      <c r="A529" s="10"/>
      <c r="B529" s="37"/>
      <c r="C529" s="5"/>
      <c r="D529" s="111"/>
      <c r="E529" s="112"/>
      <c r="F529" s="115"/>
      <c r="G529" s="10"/>
      <c r="H529" s="114"/>
      <c r="I529" s="114"/>
      <c r="J529" s="10"/>
      <c r="K529" s="10"/>
      <c r="L529" s="10" t="str">
        <f>IF(ISBLANK(VLOOKUP(TRIM(B529),ALL!$B$1:$W$9995,8,FALSE)),"",IF(ISERROR(VLOOKUP(TRIM(B529),ALL!$B$1:$W$9995,8,FALSE))," ",VLOOKUP(TRIM(B529),ALL!$B$1:$W$9995,8,FALSE)))</f>
        <v xml:space="preserve"> </v>
      </c>
      <c r="M529" s="10" t="str">
        <f>IF(ISBLANK(VLOOKUP(TRIM(B529),ALL!$B$1:$W$9995,9,FALSE)),"",IF(ISERROR(VLOOKUP(TRIM(B529),ALL!$B$1:$W$9995,9,FALSE))," ",VLOOKUP(TRIM(B529),ALL!$B$1:$W$9995,9,FALSE)))</f>
        <v xml:space="preserve"> </v>
      </c>
      <c r="N529" s="10" t="str">
        <f>IF(ISBLANK(VLOOKUP(TRIM(B529),ALL!$B$1:$W$9995,10,FALSE)),"",IF(ISERROR(VLOOKUP(TRIM(B529),ALL!$B$1:$W$9995,10,FALSE))," ",VLOOKUP(TRIM(B529),ALL!$B$1:$W$9995,10,FALSE)))</f>
        <v xml:space="preserve"> </v>
      </c>
      <c r="O529"/>
      <c r="P529"/>
      <c r="Q529"/>
      <c r="R529"/>
      <c r="S529"/>
      <c r="T529"/>
      <c r="AB529"/>
      <c r="AC529"/>
    </row>
    <row r="530" spans="1:47">
      <c r="A530" s="10" t="str">
        <f>IF(ISERROR(VLOOKUP(TRIM(B530),ALL!$B$1:$V$9991,3,FALSE)),"(unc)",VLOOKUP(TRIM(B530),ALL!$B$1:$V$9991,3,FALSE))</f>
        <v>LCB ^</v>
      </c>
      <c r="B530" s="37" t="s">
        <v>8544</v>
      </c>
      <c r="C530" s="5" t="s">
        <v>4022</v>
      </c>
      <c r="D530" s="111">
        <f>VLOOKUP(TRIM(B530),BirthdateDraft!$A$1:$M$8977,2,FALSE)</f>
        <v>37062</v>
      </c>
      <c r="E530" s="112" t="str">
        <f>VLOOKUP(TRIM(B530),BirthdateDraft!$A$1:$M$9842,3,FALSE)</f>
        <v>22/1</v>
      </c>
      <c r="F530" s="115" t="s">
        <v>8067</v>
      </c>
      <c r="G530" s="10" t="str">
        <f>IF(ISERROR(VLOOKUP(TRIM(B530),ALL!$B$1:$V$9998,2,FALSE)),"",IF(ISERROR(VLOOKUP(TRIM(B530),ALL!$B$1:$V$9998,2,FALSE))," ",VLOOKUP(TRIM(B530),ALL!$B$1:$V$9998,2,FALSE)))</f>
        <v>HOA</v>
      </c>
      <c r="H530" s="114" t="str">
        <f>IF(ISBLANK(VLOOKUP(TRIM(B530),ALL!$B$1:$W$9995,4,FALSE)),"",IF(ISERROR(VLOOKUP(TRIM(B530),ALL!$B$1:$W$9995,4,FALSE))," ",VLOOKUP(TRIM(B530),ALL!$B$1:$W$9995,4,FALSE)))</f>
        <v>6</v>
      </c>
      <c r="I530" s="114"/>
      <c r="J530" s="10"/>
      <c r="K530" s="10"/>
      <c r="L530" s="10"/>
      <c r="M530" s="10"/>
      <c r="N530" s="10"/>
      <c r="O530"/>
      <c r="P530"/>
      <c r="Q530"/>
      <c r="R530"/>
      <c r="S530"/>
      <c r="T530"/>
      <c r="AB530"/>
      <c r="AC530"/>
    </row>
    <row r="531" spans="1:47">
      <c r="A531" s="10" t="str">
        <f>IF(ISERROR(VLOOKUP(TRIM(B531),ALL!$B$1:$V$9991,3,FALSE)),"(unc)",VLOOKUP(TRIM(B531),ALL!$B$1:$V$9991,3,FALSE))</f>
        <v>FS ^</v>
      </c>
      <c r="B531" s="37" t="s">
        <v>5722</v>
      </c>
      <c r="C531" s="5" t="s">
        <v>4022</v>
      </c>
      <c r="D531" s="111">
        <f>VLOOKUP(TRIM(B531),BirthdateDraft!$A$1:$M$8977,2,FALSE)</f>
        <v>35386</v>
      </c>
      <c r="E531" s="112" t="str">
        <f>VLOOKUP(TRIM(B531),BirthdateDraft!$A$1:$M$9842,3,FALSE)</f>
        <v>18/1 (11)</v>
      </c>
      <c r="F531" s="115"/>
      <c r="G531" s="10" t="str">
        <f>IF(ISERROR(VLOOKUP(TRIM(B531),ALL!$B$1:$V$9998,2,FALSE)),"",IF(ISERROR(VLOOKUP(TRIM(B531),ALL!$B$1:$V$9998,2,FALSE))," ",VLOOKUP(TRIM(B531),ALL!$B$1:$V$9998,2,FALSE)))</f>
        <v>PIA</v>
      </c>
      <c r="H531" s="114" t="str">
        <f>IF(ISBLANK(VLOOKUP(TRIM(B531),ALL!$B$1:$W$9995,4,FALSE)),"",IF(ISERROR(VLOOKUP(TRIM(B531),ALL!$B$1:$W$9995,4,FALSE))," ",VLOOKUP(TRIM(B531),ALL!$B$1:$W$9995,4,FALSE)))</f>
        <v>6-5</v>
      </c>
      <c r="I531" s="114" t="str">
        <f>IF(ISBLANK(VLOOKUP(TRIM(B531),ALL!$B$1:$W$9995,5,FALSE)),"",IF(ISERROR(VLOOKUP(TRIM(B531),ALL!$B$1:$W$9995,5,FALSE))," ",VLOOKUP(TRIM(B531),ALL!$B$1:$W$9995,5,FALSE)))</f>
        <v/>
      </c>
      <c r="J531" s="10" t="str">
        <f>IF(ISBLANK(VLOOKUP(TRIM(B531),ALL!$B$1:$W$9995,6,FALSE)),"",IF(ISERROR(VLOOKUP(TRIM(B531),ALL!$B$1:$W$9995,6,FALSE))," ", VLOOKUP(TRIM(B531),ALL!$B$1:$W$9995,6,FALSE)))</f>
        <v/>
      </c>
      <c r="K531" s="10" t="str">
        <f>IF(ISBLANK(VLOOKUP(TRIM(B531),ALL!$B$1:$W$9995,7,FALSE)),"",IF(ISERROR(VLOOKUP(TRIM(B531),ALL!$B$1:$W$9995,7,FALSE))," ",VLOOKUP(TRIM(B531),ALL!$B$1:$W$9995,7,FALSE)))</f>
        <v/>
      </c>
      <c r="L531" s="10" t="str">
        <f>IF(ISBLANK(VLOOKUP(TRIM(B531),ALL!$B$1:$W$9995,8,FALSE)),"",IF(ISERROR(VLOOKUP(TRIM(B531),ALL!$B$1:$W$9995,8,FALSE))," ",VLOOKUP(TRIM(B531),ALL!$B$1:$W$9995,8,FALSE)))</f>
        <v/>
      </c>
      <c r="M531" s="10" t="str">
        <f>IF(ISBLANK(VLOOKUP(TRIM(B531),ALL!$B$1:$W$9995,9,FALSE)),"",IF(ISERROR(VLOOKUP(TRIM(B531),ALL!$B$1:$W$9995,9,FALSE))," ",VLOOKUP(TRIM(B531),ALL!$B$1:$W$9995,9,FALSE)))</f>
        <v/>
      </c>
      <c r="N531" s="10" t="str">
        <f>IF(ISBLANK(VLOOKUP(TRIM(B531),ALL!$B$1:$W$9995,10,FALSE)),"",IF(ISERROR(VLOOKUP(TRIM(B531),ALL!$B$1:$W$9995,10,FALSE))," ",VLOOKUP(TRIM(B531),ALL!$B$1:$W$9995,10,FALSE)))</f>
        <v/>
      </c>
      <c r="O531"/>
      <c r="P531"/>
      <c r="Q531"/>
      <c r="R531"/>
      <c r="S531"/>
      <c r="T531"/>
      <c r="AB531"/>
      <c r="AC531"/>
    </row>
    <row r="532" spans="1:47">
      <c r="A532" s="10" t="str">
        <f>IF(ISERROR(VLOOKUP(TRIM(B532),ALL!$B$1:$V$9991,3,FALSE)),"(unc)",VLOOKUP(TRIM(B532),ALL!$B$1:$V$9991,3,FALSE))</f>
        <v>RCB ^</v>
      </c>
      <c r="B532" s="37" t="s">
        <v>9101</v>
      </c>
      <c r="C532" s="5" t="s">
        <v>4022</v>
      </c>
      <c r="D532" s="111">
        <f>VLOOKUP(TRIM(B532),BirthdateDraft!$A$1:$M$8977,2,FALSE)</f>
        <v>36733</v>
      </c>
      <c r="E532" s="112" t="str">
        <f>VLOOKUP(TRIM(B532),BirthdateDraft!$A$1:$M$9842,3,FALSE)</f>
        <v>23/2</v>
      </c>
      <c r="F532" s="115" t="s">
        <v>8669</v>
      </c>
      <c r="G532" s="10" t="str">
        <f>IF(ISERROR(VLOOKUP(TRIM(B532),ALL!$B$1:$V$9998,2,FALSE)),"",IF(ISERROR(VLOOKUP(TRIM(B532),ALL!$B$1:$V$9998,2,FALSE))," ",VLOOKUP(TRIM(B532),ALL!$B$1:$V$9998,2,FALSE)))</f>
        <v>PIA</v>
      </c>
      <c r="H532" s="114" t="str">
        <f>IF(ISBLANK(VLOOKUP(TRIM(B532),ALL!$B$1:$W$9995,4,FALSE)),"",IF(ISERROR(VLOOKUP(TRIM(B532),ALL!$B$1:$W$9995,4,FALSE))," ",VLOOKUP(TRIM(B532),ALL!$B$1:$W$9995,4,FALSE)))</f>
        <v>5</v>
      </c>
      <c r="I532" s="114"/>
      <c r="J532" s="10"/>
      <c r="K532" s="10"/>
      <c r="L532" s="10"/>
      <c r="M532" s="10"/>
      <c r="N532" s="10"/>
      <c r="O532"/>
      <c r="P532"/>
      <c r="Q532"/>
      <c r="R532"/>
      <c r="S532"/>
      <c r="T532"/>
      <c r="AB532"/>
      <c r="AC532"/>
    </row>
    <row r="533" spans="1:47">
      <c r="A533" s="10" t="str">
        <f>IF(ISERROR(VLOOKUP(TRIM(B533),ALL!$B$1:$V$9991,3,FALSE)),"(unc)",VLOOKUP(TRIM(B533),ALL!$B$1:$V$9991,3,FALSE))</f>
        <v>RCB ^</v>
      </c>
      <c r="B533" s="37" t="s">
        <v>6668</v>
      </c>
      <c r="C533" s="5" t="s">
        <v>4022</v>
      </c>
      <c r="D533" s="111">
        <f>VLOOKUP(TRIM(B533),BirthdateDraft!$A$1:$M$8977,2,FALSE)</f>
        <v>36041</v>
      </c>
      <c r="E533" s="112" t="str">
        <f>VLOOKUP(TRIM(B533),BirthdateDraft!$A$1:$M$9842,3,FALSE)</f>
        <v>20/2</v>
      </c>
      <c r="F533" s="115"/>
      <c r="G533" s="10" t="str">
        <f>IF(ISERROR(VLOOKUP(TRIM(B533),ALL!$B$1:$V$9998,2,FALSE)),"",IF(ISERROR(VLOOKUP(TRIM(B533),ALL!$B$1:$V$9998,2,FALSE))," ",VLOOKUP(TRIM(B533),ALL!$B$1:$V$9998,2,FALSE)))</f>
        <v>LAA</v>
      </c>
      <c r="H533" s="114" t="str">
        <f>IF(ISBLANK(VLOOKUP(TRIM(B533),ALL!$B$1:$W$9995,4,FALSE)),"",IF(ISERROR(VLOOKUP(TRIM(B533),ALL!$B$1:$W$9995,4,FALSE))," ",VLOOKUP(TRIM(B533),ALL!$B$1:$W$9995,4,FALSE)))</f>
        <v>4</v>
      </c>
      <c r="I533" s="114" t="str">
        <f>IF(ISBLANK(VLOOKUP(TRIM(B533),ALL!$B$1:$W$9995,5,FALSE)),"",IF(ISERROR(VLOOKUP(TRIM(B533),ALL!$B$1:$W$9995,5,FALSE))," ",VLOOKUP(TRIM(B533),ALL!$B$1:$W$9995,5,FALSE)))</f>
        <v/>
      </c>
      <c r="J533" s="10" t="str">
        <f>IF(ISBLANK(VLOOKUP(TRIM(B533),ALL!$B$1:$W$9995,6,FALSE)),"",IF(ISERROR(VLOOKUP(TRIM(B533),ALL!$B$1:$W$9995,6,FALSE))," ", VLOOKUP(TRIM(B533),ALL!$B$1:$W$9995,6,FALSE)))</f>
        <v/>
      </c>
      <c r="K533" s="10" t="str">
        <f>IF(ISBLANK(VLOOKUP(TRIM(B533),ALL!$B$1:$W$9995,7,FALSE)),"",IF(ISERROR(VLOOKUP(TRIM(B533),ALL!$B$1:$W$9995,7,FALSE))," ",VLOOKUP(TRIM(B533),ALL!$B$1:$W$9995,7,FALSE)))</f>
        <v/>
      </c>
      <c r="L533" s="10" t="str">
        <f>IF(ISBLANK(VLOOKUP(TRIM(B533),ALL!$B$1:$W$9995,8,FALSE)),"",IF(ISERROR(VLOOKUP(TRIM(B533),ALL!$B$1:$W$9995,8,FALSE))," ",VLOOKUP(TRIM(B533),ALL!$B$1:$W$9995,8,FALSE)))</f>
        <v/>
      </c>
      <c r="M533" s="10" t="str">
        <f>IF(ISBLANK(VLOOKUP(TRIM(B533),ALL!$B$1:$W$9995,9,FALSE)),"",IF(ISERROR(VLOOKUP(TRIM(B533),ALL!$B$1:$W$9995,9,FALSE))," ",VLOOKUP(TRIM(B533),ALL!$B$1:$W$9995,9,FALSE)))</f>
        <v/>
      </c>
      <c r="N533" s="10" t="str">
        <f>IF(ISBLANK(VLOOKUP(TRIM(B533),ALL!$B$1:$W$9995,10,FALSE)),"",IF(ISERROR(VLOOKUP(TRIM(B533),ALL!$B$1:$W$9995,10,FALSE))," ",VLOOKUP(TRIM(B533),ALL!$B$1:$W$9995,10,FALSE)))</f>
        <v/>
      </c>
      <c r="O533"/>
      <c r="P533"/>
      <c r="Q533"/>
      <c r="R533"/>
      <c r="S533"/>
      <c r="T533"/>
      <c r="AB533"/>
      <c r="AC533"/>
    </row>
    <row r="534" spans="1:47">
      <c r="A534" s="10" t="str">
        <f>IF(ISERROR(VLOOKUP(TRIM(B534),ALL!$B$1:$V$9991,3,FALSE)),"(unc)",VLOOKUP(TRIM(B534),ALL!$B$1:$V$9991,3,FALSE))</f>
        <v>SS ^</v>
      </c>
      <c r="B534" s="37" t="s">
        <v>7720</v>
      </c>
      <c r="C534" s="5" t="s">
        <v>4022</v>
      </c>
      <c r="D534" s="111">
        <f>VLOOKUP(TRIM(B534),BirthdateDraft!$A$1:$M$8977,2,FALSE)</f>
        <v>37144</v>
      </c>
      <c r="E534" s="112" t="str">
        <f>VLOOKUP(TRIM(B534),BirthdateDraft!$A$1:$M$9842,3,FALSE)</f>
        <v>22/3</v>
      </c>
      <c r="F534" s="115" t="s">
        <v>6862</v>
      </c>
      <c r="G534" s="10" t="str">
        <f>IF(ISERROR(VLOOKUP(TRIM(B534),ALL!$B$1:$V$9998,2,FALSE)),"",IF(ISERROR(VLOOKUP(TRIM(B534),ALL!$B$1:$V$9998,2,FALSE))," ",VLOOKUP(TRIM(B534),ALL!$B$1:$V$9998,2,FALSE)))</f>
        <v>INA</v>
      </c>
      <c r="H534" s="114" t="str">
        <f>IF(ISBLANK(VLOOKUP(TRIM(B534),ALL!$B$1:$W$9995,4,FALSE)),"",IF(ISERROR(VLOOKUP(TRIM(B534),ALL!$B$1:$W$9995,4,FALSE))," ",VLOOKUP(TRIM(B534),ALL!$B$1:$W$9995,4,FALSE)))</f>
        <v>4-5</v>
      </c>
      <c r="I534" s="114"/>
      <c r="J534" s="10"/>
      <c r="K534" s="10"/>
      <c r="L534" s="10"/>
      <c r="M534" s="10"/>
      <c r="N534" s="10"/>
      <c r="O534"/>
      <c r="P534"/>
      <c r="Q534"/>
      <c r="R534"/>
      <c r="S534"/>
      <c r="T534"/>
      <c r="AB534"/>
      <c r="AC534"/>
    </row>
    <row r="535" spans="1:47">
      <c r="A535" s="10" t="str">
        <f>IF(ISERROR(VLOOKUP(TRIM(B535),ALL!$B$1:$V$9991,3,FALSE)),"(unc)",VLOOKUP(TRIM(B535),ALL!$B$1:$V$9991,3,FALSE))</f>
        <v>SS ^</v>
      </c>
      <c r="B535" s="37" t="s">
        <v>7797</v>
      </c>
      <c r="C535" s="5" t="s">
        <v>4022</v>
      </c>
      <c r="D535" s="111">
        <f>VLOOKUP(TRIM(B535),BirthdateDraft!$A$1:$M$8977,2,FALSE)</f>
        <v>36248</v>
      </c>
      <c r="E535" s="112" t="str">
        <f>VLOOKUP(TRIM(B535),BirthdateDraft!$A$1:$M$9842,3,FALSE)</f>
        <v>22/4</v>
      </c>
      <c r="F535" s="115"/>
      <c r="G535" s="10" t="str">
        <f>IF(ISERROR(VLOOKUP(TRIM(B535),ALL!$B$1:$V$9998,2,FALSE)),"",IF(ISERROR(VLOOKUP(TRIM(B535),ALL!$B$1:$V$9998,2,FALSE))," ",VLOOKUP(TRIM(B535),ALL!$B$1:$V$9998,2,FALSE)))</f>
        <v>SEN</v>
      </c>
      <c r="H535" s="114" t="str">
        <f>IF(ISBLANK(VLOOKUP(TRIM(B535),ALL!$B$1:$W$9995,4,FALSE)),"",IF(ISERROR(VLOOKUP(TRIM(B535),ALL!$B$1:$W$9995,4,FALSE))," ",VLOOKUP(TRIM(B535),ALL!$B$1:$W$9995,4,FALSE)))</f>
        <v>4-5</v>
      </c>
      <c r="I535" s="114"/>
      <c r="J535" s="10"/>
      <c r="K535" s="10"/>
      <c r="L535" s="10"/>
      <c r="M535" s="10"/>
      <c r="N535" s="10"/>
      <c r="O535"/>
      <c r="P535"/>
      <c r="Q535"/>
      <c r="R535"/>
      <c r="S535"/>
      <c r="T535"/>
      <c r="AB535"/>
      <c r="AC535"/>
    </row>
    <row r="536" spans="1:47">
      <c r="A536" s="10" t="str">
        <f>IF(ISERROR(VLOOKUP(TRIM(B536),ALL!$B$1:$V$9991,3,FALSE)),"(unc)",VLOOKUP(TRIM(B536),ALL!$B$1:$V$9991,3,FALSE))</f>
        <v>(unc)</v>
      </c>
      <c r="B536" s="37" t="s">
        <v>5204</v>
      </c>
      <c r="C536" s="5" t="s">
        <v>4022</v>
      </c>
      <c r="D536" s="111">
        <f>VLOOKUP(TRIM(B536),BirthdateDraft!$A$1:$M$8977,2,FALSE)</f>
        <v>34976</v>
      </c>
      <c r="E536" s="112" t="str">
        <f>VLOOKUP(TRIM(B536),BirthdateDraft!$A$1:$M$9842,3,FALSE)</f>
        <v>17/1 (25)</v>
      </c>
      <c r="F536" s="115"/>
      <c r="G536" s="10" t="str">
        <f>IF(ISERROR(VLOOKUP(TRIM(B536),ALL!$B$1:$V$9998,2,FALSE)),"",IF(ISERROR(VLOOKUP(TRIM(B536),ALL!$B$1:$V$9998,2,FALSE))," ",VLOOKUP(TRIM(B536),ALL!$B$1:$V$9998,2,FALSE)))</f>
        <v/>
      </c>
      <c r="H536" s="114" t="str">
        <f>IF(ISBLANK(VLOOKUP(TRIM(B536),ALL!$B$1:$W$9995,4,FALSE)),"",IF(ISERROR(VLOOKUP(TRIM(B536),ALL!$B$1:$W$9995,4,FALSE))," ",VLOOKUP(TRIM(B536),ALL!$B$1:$W$9995,4,FALSE)))</f>
        <v xml:space="preserve"> </v>
      </c>
      <c r="I536" s="114" t="str">
        <f>IF(ISBLANK(VLOOKUP(TRIM(B536),ALL!$B$1:$W$9995,5,FALSE)),"",IF(ISERROR(VLOOKUP(TRIM(B536),ALL!$B$1:$W$9995,5,FALSE))," ",VLOOKUP(TRIM(B536),ALL!$B$1:$W$9995,5,FALSE)))</f>
        <v xml:space="preserve"> </v>
      </c>
      <c r="J536" s="10" t="str">
        <f>IF(ISBLANK(VLOOKUP(TRIM(B536),ALL!$B$1:$W$9995,6,FALSE)),"",IF(ISERROR(VLOOKUP(TRIM(B536),ALL!$B$1:$W$9995,6,FALSE))," ", VLOOKUP(TRIM(B536),ALL!$B$1:$W$9995,6,FALSE)))</f>
        <v xml:space="preserve"> </v>
      </c>
      <c r="K536" s="10"/>
      <c r="L536" s="10" t="str">
        <f>IF(ISBLANK(VLOOKUP(TRIM(B536),ALL!$B$1:$W$9995,8,FALSE)),"",IF(ISERROR(VLOOKUP(TRIM(B536),ALL!$B$1:$W$9995,8,FALSE))," ",VLOOKUP(TRIM(B536),ALL!$B$1:$W$9995,8,FALSE)))</f>
        <v xml:space="preserve"> </v>
      </c>
      <c r="M536" s="10" t="str">
        <f>IF(ISBLANK(VLOOKUP(TRIM(B536),ALL!$B$1:$W$9995,9,FALSE)),"",IF(ISERROR(VLOOKUP(TRIM(B536),ALL!$B$1:$W$9995,9,FALSE))," ",VLOOKUP(TRIM(B536),ALL!$B$1:$W$9995,9,FALSE)))</f>
        <v xml:space="preserve"> </v>
      </c>
      <c r="N536" s="10" t="str">
        <f>IF(ISBLANK(VLOOKUP(TRIM(B536),ALL!$B$1:$W$9995,10,FALSE)),"",IF(ISERROR(VLOOKUP(TRIM(B536),ALL!$B$1:$W$9995,10,FALSE))," ",VLOOKUP(TRIM(B536),ALL!$B$1:$W$9995,10,FALSE)))</f>
        <v xml:space="preserve"> </v>
      </c>
      <c r="O536"/>
      <c r="P536"/>
      <c r="Q536"/>
      <c r="R536"/>
      <c r="S536" t="str">
        <f>""</f>
        <v/>
      </c>
      <c r="T536" t="str">
        <f>""</f>
        <v/>
      </c>
      <c r="U536" t="str">
        <f>""</f>
        <v/>
      </c>
      <c r="V536" t="str">
        <f>""</f>
        <v/>
      </c>
      <c r="W536" t="str">
        <f>""</f>
        <v/>
      </c>
      <c r="X536" t="str">
        <f>""</f>
        <v/>
      </c>
      <c r="Y536" t="str">
        <f>""</f>
        <v/>
      </c>
      <c r="Z536" t="str">
        <f>""</f>
        <v/>
      </c>
      <c r="AA536" t="str">
        <f>""</f>
        <v/>
      </c>
      <c r="AB536" t="str">
        <f>""</f>
        <v/>
      </c>
      <c r="AC536" t="str">
        <f>""</f>
        <v/>
      </c>
      <c r="AD536" t="str">
        <f>""</f>
        <v/>
      </c>
      <c r="AE536" t="str">
        <f>""</f>
        <v/>
      </c>
      <c r="AF536" t="str">
        <f>""</f>
        <v/>
      </c>
      <c r="AG536" t="str">
        <f>""</f>
        <v/>
      </c>
      <c r="AH536" t="str">
        <f>""</f>
        <v/>
      </c>
      <c r="AI536" t="str">
        <f>""</f>
        <v/>
      </c>
      <c r="AJ536" t="str">
        <f>""</f>
        <v/>
      </c>
      <c r="AK536" t="str">
        <f>""</f>
        <v/>
      </c>
      <c r="AL536" t="str">
        <f>""</f>
        <v/>
      </c>
      <c r="AM536" t="str">
        <f>""</f>
        <v/>
      </c>
      <c r="AN536" t="str">
        <f>""</f>
        <v/>
      </c>
      <c r="AO536" t="str">
        <f>""</f>
        <v/>
      </c>
      <c r="AP536" t="str">
        <f>""</f>
        <v/>
      </c>
      <c r="AQ536" t="str">
        <f>""</f>
        <v/>
      </c>
      <c r="AR536" t="str">
        <f>""</f>
        <v/>
      </c>
      <c r="AS536" t="str">
        <f>""</f>
        <v/>
      </c>
      <c r="AT536" t="str">
        <f>""</f>
        <v/>
      </c>
      <c r="AU536" t="str">
        <f>""</f>
        <v/>
      </c>
    </row>
    <row r="537" spans="1:47">
      <c r="A537" s="10" t="str">
        <f>IF(ISERROR(VLOOKUP(TRIM(B537),ALL!$B$1:$V$9991,3,FALSE)),"(unc)",VLOOKUP(TRIM(B537),ALL!$B$1:$V$9991,3,FALSE))</f>
        <v>RCB ^</v>
      </c>
      <c r="B537" s="37" t="s">
        <v>7774</v>
      </c>
      <c r="C537" s="5" t="s">
        <v>4022</v>
      </c>
      <c r="D537" s="111">
        <f>VLOOKUP(TRIM(B537),BirthdateDraft!$A$1:$M$8977,2,FALSE)</f>
        <v>36132</v>
      </c>
      <c r="E537" s="112" t="str">
        <f>VLOOKUP(TRIM(B537),BirthdateDraft!$A$1:$M$9842,3,FALSE)</f>
        <v>22/2</v>
      </c>
      <c r="F537" s="115" t="s">
        <v>8068</v>
      </c>
      <c r="G537" s="10" t="str">
        <f>IF(ISERROR(VLOOKUP(TRIM(B537),ALL!$B$1:$V$9998,2,FALSE)),"",IF(ISERROR(VLOOKUP(TRIM(B537),ALL!$B$1:$V$9998,2,FALSE))," ",VLOOKUP(TRIM(B537),ALL!$B$1:$V$9998,2,FALSE)))</f>
        <v>NON</v>
      </c>
      <c r="H537" s="114" t="str">
        <f>IF(ISBLANK(VLOOKUP(TRIM(B537),ALL!$B$1:$W$9995,4,FALSE)),"",IF(ISERROR(VLOOKUP(TRIM(B537),ALL!$B$1:$W$9995,4,FALSE))," ",VLOOKUP(TRIM(B537),ALL!$B$1:$W$9995,4,FALSE)))</f>
        <v>0</v>
      </c>
      <c r="I537" s="114"/>
      <c r="J537" s="10"/>
      <c r="K537" s="10"/>
      <c r="L537" s="10"/>
      <c r="M537" s="10"/>
      <c r="N537" s="10"/>
      <c r="O537"/>
      <c r="P537"/>
      <c r="Q537"/>
      <c r="R537"/>
      <c r="S537"/>
      <c r="T537"/>
      <c r="AB537"/>
      <c r="AC537"/>
    </row>
    <row r="539" spans="1:47">
      <c r="A539" s="10"/>
      <c r="B539" s="37"/>
      <c r="C539" s="5"/>
      <c r="D539" s="111"/>
      <c r="E539" s="112"/>
      <c r="F539" s="115"/>
      <c r="G539" s="10" t="str">
        <f>IF(ISERROR(VLOOKUP(TRIM(B539),ALL!$B$1:$V$9998,2,FALSE)),"",IF(ISERROR(VLOOKUP(TRIM(B539),ALL!$B$1:$V$9998,2,FALSE))," ",VLOOKUP(TRIM(B539),ALL!$B$1:$V$9998,2,FALSE)))</f>
        <v/>
      </c>
      <c r="H539" s="114"/>
      <c r="I539" s="114"/>
      <c r="J539" s="10"/>
      <c r="K539" s="10"/>
      <c r="L539" s="10" t="str">
        <f>IF(ISBLANK(VLOOKUP(TRIM(B539),ALL!$B$1:$W$9995,8,FALSE)),"",IF(ISERROR(VLOOKUP(TRIM(B539),ALL!$B$1:$W$9995,8,FALSE))," ",VLOOKUP(TRIM(B539),ALL!$B$1:$W$9995,8,FALSE)))</f>
        <v xml:space="preserve"> </v>
      </c>
      <c r="M539" s="10" t="str">
        <f>IF(ISBLANK(VLOOKUP(TRIM(B539),ALL!$B$1:$W$9995,9,FALSE)),"",IF(ISERROR(VLOOKUP(TRIM(B539),ALL!$B$1:$W$9995,9,FALSE))," ",VLOOKUP(TRIM(B539),ALL!$B$1:$W$9995,9,FALSE)))</f>
        <v xml:space="preserve"> </v>
      </c>
      <c r="N539" s="10" t="str">
        <f>IF(ISBLANK(VLOOKUP(TRIM(B539),ALL!$B$1:$W$9995,10,FALSE)),"",IF(ISERROR(VLOOKUP(TRIM(B539),ALL!$B$1:$W$9995,10,FALSE))," ",VLOOKUP(TRIM(B539),ALL!$B$1:$W$9995,10,FALSE)))</f>
        <v xml:space="preserve"> </v>
      </c>
      <c r="O539"/>
      <c r="P539"/>
      <c r="Q539"/>
      <c r="R539"/>
      <c r="S539"/>
      <c r="T539"/>
      <c r="AB539"/>
      <c r="AC539"/>
    </row>
    <row r="540" spans="1:47">
      <c r="A540" s="10" t="str">
        <f>IF(ISERROR(VLOOKUP(TRIM(B540),ALL!$B$1:$V$9991,3,FALSE)),"(unc)",VLOOKUP(TRIM(B540),ALL!$B$1:$V$9991,3,FALSE))</f>
        <v>PK</v>
      </c>
      <c r="B540" s="439" t="s">
        <v>3877</v>
      </c>
      <c r="C540" s="5" t="s">
        <v>4022</v>
      </c>
      <c r="D540" s="111">
        <f>VLOOKUP(TRIM(B540),BirthdateDraft!$A$1:$M$8977,2,FALSE)</f>
        <v>33554</v>
      </c>
      <c r="E540" s="112" t="str">
        <f>VLOOKUP(TRIM(B540),BirthdateDraft!$A$1:$M$9842,3,FALSE)</f>
        <v>14/FA</v>
      </c>
      <c r="F540" s="115" t="s">
        <v>7419</v>
      </c>
      <c r="G540" s="10" t="str">
        <f>IF(ISERROR(VLOOKUP(TRIM(B540),ALL!$B$1:$V$9998,2,FALSE)),"",IF(ISERROR(VLOOKUP(TRIM(B540),ALL!$B$1:$V$9998,2,FALSE))," ",VLOOKUP(TRIM(B540),ALL!$B$1:$V$9998,2,FALSE)))</f>
        <v>CHN</v>
      </c>
      <c r="H540" s="114"/>
      <c r="I540" s="114"/>
      <c r="J540" s="10"/>
      <c r="K540" s="10"/>
      <c r="L540" s="10"/>
      <c r="M540" s="10"/>
      <c r="N540" s="10"/>
      <c r="O540"/>
      <c r="P540"/>
      <c r="Q540"/>
      <c r="R540"/>
      <c r="S540"/>
      <c r="T540"/>
      <c r="AB540"/>
      <c r="AC540"/>
    </row>
    <row r="541" spans="1:47">
      <c r="A541" s="10" t="str">
        <f>IF(ISERROR(VLOOKUP(TRIM(B541),ALL!$B$1:$V$9991,3,FALSE)),"(unc)",VLOOKUP(TRIM(B541),ALL!$B$1:$V$9991,3,FALSE))</f>
        <v>PR</v>
      </c>
      <c r="B541" s="255" t="s">
        <v>9124</v>
      </c>
      <c r="C541" s="5" t="s">
        <v>4022</v>
      </c>
      <c r="D541" s="111">
        <f>VLOOKUP(TRIM(B541),BirthdateDraft!$A$1:$M$8977,2,FALSE)</f>
        <v>36926</v>
      </c>
      <c r="E541" s="112" t="str">
        <f>VLOOKUP(TRIM(B541),BirthdateDraft!$A$1:$M$9842,3,FALSE)</f>
        <v>24/4(135)</v>
      </c>
      <c r="F541" s="115" t="s">
        <v>10084</v>
      </c>
      <c r="G541" s="10" t="str">
        <f>IF(ISERROR(VLOOKUP(TRIM(B541),ALL!$B$1:$V$9998,2,FALSE)),"",IF(ISERROR(VLOOKUP(TRIM(B541),ALL!$B$1:$V$9998,2,FALSE))," ",VLOOKUP(TRIM(B541),ALL!$B$1:$V$9998,2,FALSE)))</f>
        <v>SFN</v>
      </c>
      <c r="H541" s="114"/>
      <c r="I541" s="114"/>
      <c r="J541" s="10"/>
      <c r="K541" s="10"/>
      <c r="L541" s="10"/>
      <c r="M541" s="10"/>
      <c r="N541" s="10"/>
      <c r="O541"/>
      <c r="P541"/>
      <c r="Q541"/>
      <c r="R541"/>
      <c r="S541"/>
      <c r="T541"/>
      <c r="AB541"/>
      <c r="AC541"/>
    </row>
    <row r="542" spans="1:47">
      <c r="A542" s="10" t="str">
        <f>IF(ISERROR(VLOOKUP(TRIM(B542),ALL!$B$1:$V$9991,3,FALSE)),"(unc)",VLOOKUP(TRIM(B542),ALL!$B$1:$V$9991,3,FALSE))</f>
        <v>Punt</v>
      </c>
      <c r="B542" s="37" t="s">
        <v>3887</v>
      </c>
      <c r="C542" s="5" t="s">
        <v>4022</v>
      </c>
      <c r="D542" s="111">
        <f>VLOOKUP(TRIM(B542),BirthdateDraft!$A$1:$M$8977,2,FALSE)</f>
        <v>32981</v>
      </c>
      <c r="E542" s="112" t="str">
        <f>VLOOKUP(TRIM(B542),BirthdateDraft!$A$1:$M$9842,3,FALSE)</f>
        <v>13/FA</v>
      </c>
      <c r="F542" s="115"/>
      <c r="G542" s="10" t="str">
        <f>IF(ISERROR(VLOOKUP(TRIM(B542),ALL!$B$1:$V$9998,2,FALSE)),"",IF(ISERROR(VLOOKUP(TRIM(B542),ALL!$B$1:$V$9998,2,FALSE))," ",VLOOKUP(TRIM(B542),ALL!$B$1:$V$9998,2,FALSE)))</f>
        <v>WAN</v>
      </c>
      <c r="H542" s="114" t="str">
        <f>IF(ISBLANK(VLOOKUP(TRIM(B542),ALL!$B$1:$W$9995,4,FALSE)),"",IF(ISERROR(VLOOKUP(TRIM(B542),ALL!$B$1:$W$9995,4,FALSE))," ",VLOOKUP(TRIM(B542),ALL!$B$1:$W$9995,4,FALSE)))</f>
        <v/>
      </c>
      <c r="I542" s="114" t="str">
        <f>IF(ISBLANK(VLOOKUP(TRIM(B542),ALL!$B$1:$W$9995,5,FALSE)),"",IF(ISERROR(VLOOKUP(TRIM(B542),ALL!$B$1:$W$9995,5,FALSE))," ",VLOOKUP(TRIM(B542),ALL!$B$1:$W$9995,5,FALSE)))</f>
        <v/>
      </c>
      <c r="J542" s="10" t="str">
        <f>IF(ISBLANK(VLOOKUP(TRIM(B542),ALL!$B$1:$W$9995,6,FALSE)),"",IF(ISERROR(VLOOKUP(TRIM(B542),ALL!$B$1:$W$9995,6,FALSE))," ", VLOOKUP(TRIM(B542),ALL!$B$1:$W$9995,6,FALSE)))</f>
        <v/>
      </c>
      <c r="K542" s="10" t="str">
        <f>IF(ISBLANK(VLOOKUP(TRIM(B542),ALL!$B$1:$W$9995,7,FALSE)),"",IF(ISERROR(VLOOKUP(TRIM(B542),ALL!$B$1:$W$9995,7,FALSE))," ",VLOOKUP(TRIM(B542),ALL!$B$1:$W$9995,7,FALSE)))</f>
        <v/>
      </c>
      <c r="L542" s="10" t="str">
        <f>IF(ISBLANK(VLOOKUP(TRIM(B542),ALL!$B$1:$W$9995,8,FALSE)),"",IF(ISERROR(VLOOKUP(TRIM(B542),ALL!$B$1:$W$9995,8,FALSE))," ",VLOOKUP(TRIM(B542),ALL!$B$1:$W$9995,8,FALSE)))</f>
        <v/>
      </c>
      <c r="M542" s="10" t="str">
        <f>IF(ISBLANK(VLOOKUP(TRIM(B542),ALL!$B$1:$W$9995,9,FALSE)),"",IF(ISERROR(VLOOKUP(TRIM(B542),ALL!$B$1:$W$9995,9,FALSE))," ",VLOOKUP(TRIM(B542),ALL!$B$1:$W$9995,9,FALSE)))</f>
        <v/>
      </c>
      <c r="N542" s="10" t="str">
        <f>IF(ISBLANK(VLOOKUP(TRIM(B542),ALL!$B$1:$W$9995,10,FALSE)),"",IF(ISERROR(VLOOKUP(TRIM(B542),ALL!$B$1:$W$9995,10,FALSE))," ",VLOOKUP(TRIM(B542),ALL!$B$1:$W$9995,10,FALSE)))</f>
        <v/>
      </c>
      <c r="O542"/>
      <c r="P542"/>
      <c r="Q542"/>
      <c r="R542"/>
      <c r="S542"/>
      <c r="T542"/>
      <c r="AB542"/>
      <c r="AC542"/>
    </row>
    <row r="543" spans="1:47">
      <c r="G543" s="125"/>
      <c r="J543" s="2"/>
      <c r="K543" s="2"/>
      <c r="L543" s="10" t="str">
        <f>IF(ISBLANK(VLOOKUP(TRIM(B543),ALL!$B$1:$W$9995,8,FALSE)),"",IF(ISERROR(VLOOKUP(TRIM(B543),ALL!$B$1:$W$9995,8,FALSE))," ",VLOOKUP(TRIM(B543),ALL!$B$1:$W$9995,8,FALSE)))</f>
        <v xml:space="preserve"> </v>
      </c>
      <c r="M543" s="10" t="str">
        <f>IF(ISBLANK(VLOOKUP(TRIM(B543),ALL!$B$1:$W$9995,9,FALSE)),"",IF(ISERROR(VLOOKUP(TRIM(B543),ALL!$B$1:$W$9995,9,FALSE))," ",VLOOKUP(TRIM(B543),ALL!$B$1:$W$9995,9,FALSE)))</f>
        <v xml:space="preserve"> </v>
      </c>
      <c r="N543" s="10" t="str">
        <f>IF(ISBLANK(VLOOKUP(TRIM(B543),ALL!$B$1:$W$9995,10,FALSE)),"",IF(ISERROR(VLOOKUP(TRIM(B543),ALL!$B$1:$W$9995,10,FALSE))," ",VLOOKUP(TRIM(B543),ALL!$B$1:$W$9995,10,FALSE)))</f>
        <v xml:space="preserve"> </v>
      </c>
      <c r="O543"/>
      <c r="P543"/>
      <c r="Q543"/>
      <c r="R543"/>
      <c r="S543"/>
      <c r="T543"/>
      <c r="AB543"/>
      <c r="AC543"/>
    </row>
    <row r="544" spans="1:47" ht="20.25">
      <c r="A544" s="105" t="s">
        <v>8125</v>
      </c>
      <c r="I544" s="123">
        <f>COUNTA(B545:B608)</f>
        <v>54</v>
      </c>
      <c r="J544" s="10"/>
      <c r="K544" s="10"/>
      <c r="L544" s="10" t="str">
        <f>IF(ISBLANK(VLOOKUP(TRIM(B544),ALL!$B$1:$W$9995,8,FALSE)),"",IF(ISERROR(VLOOKUP(TRIM(B544),ALL!$B$1:$W$9995,8,FALSE))," ",VLOOKUP(TRIM(B544),ALL!$B$1:$W$9995,8,FALSE)))</f>
        <v xml:space="preserve"> </v>
      </c>
      <c r="M544" s="10" t="str">
        <f>IF(ISBLANK(VLOOKUP(TRIM(B544),ALL!$B$1:$W$9995,9,FALSE)),"",IF(ISERROR(VLOOKUP(TRIM(B544),ALL!$B$1:$W$9995,9,FALSE))," ",VLOOKUP(TRIM(B544),ALL!$B$1:$W$9995,9,FALSE)))</f>
        <v xml:space="preserve"> </v>
      </c>
      <c r="N544" s="10" t="str">
        <f>IF(ISBLANK(VLOOKUP(TRIM(B544),ALL!$B$1:$W$9995,10,FALSE)),"",IF(ISERROR(VLOOKUP(TRIM(B544),ALL!$B$1:$W$9995,10,FALSE))," ",VLOOKUP(TRIM(B544),ALL!$B$1:$W$9995,10,FALSE)))</f>
        <v xml:space="preserve"> </v>
      </c>
      <c r="P544"/>
      <c r="Q544"/>
      <c r="R544"/>
      <c r="S544"/>
      <c r="T544"/>
      <c r="AB544"/>
      <c r="AC544"/>
    </row>
    <row r="545" spans="1:29">
      <c r="A545" s="10" t="str">
        <f>IF(ISERROR(VLOOKUP(TRIM(B545),ALL!$B$1:$V$9991,3,FALSE)),"(unc)",VLOOKUP(TRIM(B545),ALL!$B$1:$V$9991,3,FALSE))</f>
        <v>QB</v>
      </c>
      <c r="B545" s="37" t="s">
        <v>5800</v>
      </c>
      <c r="C545" s="5" t="s">
        <v>7454</v>
      </c>
      <c r="D545" s="111">
        <f>VLOOKUP(TRIM(B545),BirthdateDraft!$A$1:$M$8977,2,FALSE)</f>
        <v>35586</v>
      </c>
      <c r="E545" s="112" t="str">
        <f>VLOOKUP(TRIM(B545),BirthdateDraft!$A$1:$M$9842,3,FALSE)</f>
        <v>18/1 (3)</v>
      </c>
      <c r="F545" s="115"/>
      <c r="G545" s="10" t="str">
        <f>IF(ISERROR(VLOOKUP(TRIM(B545),ALL!$B$1:$V$9998,2,FALSE)),"",IF(ISERROR(VLOOKUP(TRIM(B545),ALL!$B$1:$V$9998,2,FALSE))," ",VLOOKUP(TRIM(B545),ALL!$B$1:$V$9998,2,FALSE)))</f>
        <v>MIN</v>
      </c>
      <c r="H545" s="114"/>
      <c r="I545" s="114"/>
      <c r="J545" s="10"/>
      <c r="K545" s="10"/>
      <c r="L545" s="10" t="str">
        <f>IF(ISBLANK(VLOOKUP(TRIM(B545),ALL!$B$1:$W$9995,8,FALSE)),"",IF(ISERROR(VLOOKUP(TRIM(B545),ALL!$B$1:$W$9995,8,FALSE))," ",VLOOKUP(TRIM(B545),ALL!$B$1:$W$9995,8,FALSE)))</f>
        <v/>
      </c>
      <c r="M545" s="10" t="str">
        <f>IF(ISBLANK(VLOOKUP(TRIM(B545),ALL!$B$1:$W$9995,9,FALSE)),"",IF(ISERROR(VLOOKUP(TRIM(B545),ALL!$B$1:$W$9995,9,FALSE))," ",VLOOKUP(TRIM(B545),ALL!$B$1:$W$9995,9,FALSE)))</f>
        <v/>
      </c>
      <c r="N545" s="10" t="str">
        <f>IF(ISBLANK(VLOOKUP(TRIM(B545),ALL!$B$1:$W$9995,10,FALSE)),"",IF(ISERROR(VLOOKUP(TRIM(B545),ALL!$B$1:$W$9995,10,FALSE))," ",VLOOKUP(TRIM(B545),ALL!$B$1:$W$9995,10,FALSE)))</f>
        <v/>
      </c>
      <c r="O545"/>
      <c r="P545"/>
      <c r="Q545"/>
      <c r="R545"/>
      <c r="S545"/>
      <c r="T545"/>
      <c r="AB545"/>
      <c r="AC545"/>
    </row>
    <row r="546" spans="1:29">
      <c r="A546" s="10" t="str">
        <f>IF(ISERROR(VLOOKUP(TRIM(B546),ALL!$B$1:$V$9991,3,FALSE)),"(unc)",VLOOKUP(TRIM(B546),ALL!$B$1:$V$9991,3,FALSE))</f>
        <v>QB</v>
      </c>
      <c r="B546" s="37" t="s">
        <v>7374</v>
      </c>
      <c r="C546" s="5" t="s">
        <v>7454</v>
      </c>
      <c r="D546" s="111">
        <f>VLOOKUP(TRIM(B546),BirthdateDraft!$A$1:$M$8977,2,FALSE)</f>
        <v>36647</v>
      </c>
      <c r="E546" s="112" t="str">
        <f>VLOOKUP(TRIM(B546),BirthdateDraft!$A$1:$M$9842,3,FALSE)</f>
        <v>21/1(3)</v>
      </c>
      <c r="F546" s="115" t="s">
        <v>6890</v>
      </c>
      <c r="G546" s="10" t="str">
        <f>IF(ISERROR(VLOOKUP(TRIM(B546),ALL!$B$1:$V$9998,2,FALSE)),"",IF(ISERROR(VLOOKUP(TRIM(B546),ALL!$B$1:$V$9998,2,FALSE))," ",VLOOKUP(TRIM(B546),ALL!$B$1:$V$9998,2,FALSE)))</f>
        <v>DAN</v>
      </c>
      <c r="H546" s="114"/>
      <c r="I546" s="114"/>
      <c r="J546" s="10"/>
      <c r="K546" s="10"/>
      <c r="L546" s="10" t="str">
        <f>IF(ISBLANK(VLOOKUP(TRIM(B546),ALL!$B$1:$W$9995,8,FALSE)),"",IF(ISERROR(VLOOKUP(TRIM(B546),ALL!$B$1:$W$9995,8,FALSE))," ",VLOOKUP(TRIM(B546),ALL!$B$1:$W$9995,8,FALSE)))</f>
        <v/>
      </c>
      <c r="M546" s="10" t="str">
        <f>IF(ISBLANK(VLOOKUP(TRIM(B546),ALL!$B$1:$W$9995,9,FALSE)),"",IF(ISERROR(VLOOKUP(TRIM(B546),ALL!$B$1:$W$9995,9,FALSE))," ",VLOOKUP(TRIM(B546),ALL!$B$1:$W$9995,9,FALSE)))</f>
        <v/>
      </c>
      <c r="N546" s="10" t="str">
        <f>IF(ISBLANK(VLOOKUP(TRIM(B546),ALL!$B$1:$W$9995,10,FALSE)),"",IF(ISERROR(VLOOKUP(TRIM(B546),ALL!$B$1:$W$9995,10,FALSE))," ",VLOOKUP(TRIM(B546),ALL!$B$1:$W$9995,10,FALSE)))</f>
        <v/>
      </c>
      <c r="O546"/>
      <c r="P546"/>
      <c r="Q546"/>
      <c r="R546"/>
      <c r="S546"/>
      <c r="T546"/>
      <c r="AB546"/>
      <c r="AC546"/>
    </row>
    <row r="547" spans="1:29">
      <c r="A547" s="10"/>
      <c r="B547" s="37"/>
      <c r="C547" s="5"/>
      <c r="D547" s="111"/>
      <c r="E547" s="112"/>
      <c r="F547" s="115"/>
      <c r="G547" s="10"/>
      <c r="H547" s="114"/>
      <c r="I547" s="114"/>
      <c r="J547" s="10"/>
      <c r="K547" s="10"/>
      <c r="L547" s="10" t="str">
        <f>IF(ISBLANK(VLOOKUP(TRIM(B547),ALL!$B$1:$W$9995,8,FALSE)),"",IF(ISERROR(VLOOKUP(TRIM(B547),ALL!$B$1:$W$9995,8,FALSE))," ",VLOOKUP(TRIM(B547),ALL!$B$1:$W$9995,8,FALSE)))</f>
        <v xml:space="preserve"> </v>
      </c>
      <c r="M547" s="10" t="str">
        <f>IF(ISBLANK(VLOOKUP(TRIM(B547),ALL!$B$1:$W$9995,9,FALSE)),"",IF(ISERROR(VLOOKUP(TRIM(B547),ALL!$B$1:$W$9995,9,FALSE))," ",VLOOKUP(TRIM(B547),ALL!$B$1:$W$9995,9,FALSE)))</f>
        <v xml:space="preserve"> </v>
      </c>
      <c r="N547" s="10" t="str">
        <f>IF(ISBLANK(VLOOKUP(TRIM(B547),ALL!$B$1:$W$9995,10,FALSE)),"",IF(ISERROR(VLOOKUP(TRIM(B547),ALL!$B$1:$W$9995,10,FALSE))," ",VLOOKUP(TRIM(B547),ALL!$B$1:$W$9995,10,FALSE)))</f>
        <v xml:space="preserve"> </v>
      </c>
      <c r="O547"/>
      <c r="P547"/>
      <c r="Q547"/>
      <c r="R547"/>
      <c r="S547"/>
      <c r="T547"/>
      <c r="AB547"/>
      <c r="AC547"/>
    </row>
    <row r="548" spans="1:29">
      <c r="A548" s="10" t="str">
        <f>IF(ISERROR(VLOOKUP(TRIM(B548),ALL!$B$1:$V$9991,3,FALSE)),"(unc)",VLOOKUP(TRIM(B548),ALL!$B$1:$V$9991,3,FALSE))</f>
        <v>HB</v>
      </c>
      <c r="B548" s="37" t="s">
        <v>4896</v>
      </c>
      <c r="C548" s="5" t="s">
        <v>7454</v>
      </c>
      <c r="D548" s="111">
        <f>VLOOKUP(TRIM(B548),BirthdateDraft!$A$1:$M$8977,2,FALSE)</f>
        <v>34532</v>
      </c>
      <c r="E548" s="112" t="str">
        <f>VLOOKUP(TRIM(B548),BirthdateDraft!$A$1:$M$9842,3,FALSE)</f>
        <v>16/2</v>
      </c>
      <c r="F548" s="115"/>
      <c r="G548" s="10" t="str">
        <f>IF(ISERROR(VLOOKUP(TRIM(B548),ALL!$B$1:$V$9998,2,FALSE)),"",IF(ISERROR(VLOOKUP(TRIM(B548),ALL!$B$1:$V$9998,2,FALSE))," ",VLOOKUP(TRIM(B548),ALL!$B$1:$V$9998,2,FALSE)))</f>
        <v>BAA</v>
      </c>
      <c r="H548" s="114" t="str">
        <f>IF(ISBLANK(VLOOKUP(TRIM(B548),ALL!$B$1:$W$9995,11,FALSE)),"",IF(ISERROR(VLOOKUP(TRIM(B548),ALL!$B$1:$W$9995,11,FALSE))," ",VLOOKUP(TRIM(B548),ALL!$B$1:$W$9995,11,FALSE)))</f>
        <v>B</v>
      </c>
      <c r="I548" s="114" t="str">
        <f>"Carries ="&amp;VLOOKUP(B548,Rankings!$A$163:$C$283,3,FALSE)</f>
        <v>Carries =325</v>
      </c>
      <c r="J548" s="10" t="str">
        <f>IF(ISBLANK(VLOOKUP(TRIM(B548),ALL!$B$1:$W$9995,6,FALSE)),"",IF(ISERROR(VLOOKUP(TRIM(B548),ALL!$B$1:$W$9995,6,FALSE))," ", VLOOKUP(TRIM(B548),ALL!$B$1:$W$9995,6,FALSE)))</f>
        <v/>
      </c>
      <c r="K548" s="10" t="str">
        <f>IF(ISBLANK(VLOOKUP(TRIM(B548),ALL!$B$1:$W$9995,7,FALSE)),"",IF(ISERROR(VLOOKUP(TRIM(B548),ALL!$B$1:$W$9995,7,FALSE))," ",VLOOKUP(TRIM(B548),ALL!$B$1:$W$9995,7,FALSE)))</f>
        <v/>
      </c>
      <c r="L548" s="10">
        <f>IF(ISBLANK(VLOOKUP(TRIM(B548),ALL!$B$1:$W$9995,8,FALSE)),"",IF(ISERROR(VLOOKUP(TRIM(B548),ALL!$B$1:$W$9995,8,FALSE))," ",VLOOKUP(TRIM(B548),ALL!$B$1:$W$9995,8,FALSE)))</f>
        <v>0</v>
      </c>
      <c r="M548" s="10" t="str">
        <f>IF(ISBLANK(VLOOKUP(TRIM(B548),ALL!$B$1:$W$9995,9,FALSE)),"",IF(ISERROR(VLOOKUP(TRIM(B548),ALL!$B$1:$W$9995,9,FALSE))," ",VLOOKUP(TRIM(B548),ALL!$B$1:$W$9995,9,FALSE)))</f>
        <v/>
      </c>
      <c r="N548" s="10">
        <f>IF(ISBLANK(VLOOKUP(TRIM(B548),ALL!$B$1:$W$9995,10,FALSE)),"",IF(ISERROR(VLOOKUP(TRIM(B548),ALL!$B$1:$W$9995,10,FALSE))," ",VLOOKUP(TRIM(B548),ALL!$B$1:$W$9995,10,FALSE)))</f>
        <v>5</v>
      </c>
      <c r="O548"/>
      <c r="P548"/>
      <c r="Q548"/>
      <c r="R548"/>
      <c r="S548"/>
      <c r="T548"/>
      <c r="AB548"/>
      <c r="AC548"/>
    </row>
    <row r="549" spans="1:29">
      <c r="A549" s="10" t="str">
        <f>IF(ISERROR(VLOOKUP(TRIM(B549),ALL!$B$1:$V$9991,3,FALSE)),"(unc)",VLOOKUP(TRIM(B549),ALL!$B$1:$V$9991,3,FALSE))</f>
        <v>HB KOR PR</v>
      </c>
      <c r="B549" s="37" t="s">
        <v>4377</v>
      </c>
      <c r="C549" s="5" t="s">
        <v>7454</v>
      </c>
      <c r="D549" s="111">
        <f>VLOOKUP(TRIM(B549),BirthdateDraft!$A$1:$M$8977,2,FALSE)</f>
        <v>34133</v>
      </c>
      <c r="E549" s="112" t="str">
        <f>VLOOKUP(TRIM(B549),BirthdateDraft!$A$1:$M$9842,3,FALSE)</f>
        <v>15/2</v>
      </c>
      <c r="F549" s="115"/>
      <c r="G549" s="10" t="str">
        <f>IF(ISERROR(VLOOKUP(TRIM(B549),ALL!$B$1:$V$9998,2,FALSE)),"",IF(ISERROR(VLOOKUP(TRIM(B549),ALL!$B$1:$V$9998,2,FALSE))," ",VLOOKUP(TRIM(B549),ALL!$B$1:$V$9998,2,FALSE)))</f>
        <v>LVA</v>
      </c>
      <c r="H549" s="114" t="str">
        <f>IF(ISBLANK(VLOOKUP(TRIM(B549),ALL!$B$1:$W$9995,11,FALSE)),"",IF(ISERROR(VLOOKUP(TRIM(B549),ALL!$B$1:$W$9995,11,FALSE))," ",VLOOKUP(TRIM(B549),ALL!$B$1:$W$9995,11,FALSE)))</f>
        <v>C</v>
      </c>
      <c r="I549" s="114" t="str">
        <f>"Carries ="&amp;VLOOKUP(B549,Rankings!$A$163:$C$283,3,FALSE)</f>
        <v>Carries =66</v>
      </c>
      <c r="J549" s="10" t="str">
        <f>IF(ISBLANK(VLOOKUP(TRIM(B549),ALL!$B$1:$W$9995,6,FALSE)),"",IF(ISERROR(VLOOKUP(TRIM(B549),ALL!$B$1:$W$9995,6,FALSE))," ", VLOOKUP(TRIM(B549),ALL!$B$1:$W$9995,6,FALSE)))</f>
        <v/>
      </c>
      <c r="K549" s="10" t="str">
        <f>IF(ISBLANK(VLOOKUP(TRIM(B549),ALL!$B$1:$W$9995,7,FALSE)),"",IF(ISERROR(VLOOKUP(TRIM(B549),ALL!$B$1:$W$9995,7,FALSE))," ",VLOOKUP(TRIM(B549),ALL!$B$1:$W$9995,7,FALSE)))</f>
        <v/>
      </c>
      <c r="L549" s="10">
        <f>IF(ISBLANK(VLOOKUP(TRIM(B549),ALL!$B$1:$W$9995,8,FALSE)),"",IF(ISERROR(VLOOKUP(TRIM(B549),ALL!$B$1:$W$9995,8,FALSE))," ",VLOOKUP(TRIM(B549),ALL!$B$1:$W$9995,8,FALSE)))</f>
        <v>0</v>
      </c>
      <c r="M549" s="10" t="str">
        <f>IF(ISBLANK(VLOOKUP(TRIM(B549),ALL!$B$1:$W$9995,9,FALSE)),"",IF(ISERROR(VLOOKUP(TRIM(B549),ALL!$B$1:$W$9995,9,FALSE))," ",VLOOKUP(TRIM(B549),ALL!$B$1:$W$9995,9,FALSE)))</f>
        <v/>
      </c>
      <c r="N549" s="10">
        <f>IF(ISBLANK(VLOOKUP(TRIM(B549),ALL!$B$1:$W$9995,10,FALSE)),"",IF(ISERROR(VLOOKUP(TRIM(B549),ALL!$B$1:$W$9995,10,FALSE))," ",VLOOKUP(TRIM(B549),ALL!$B$1:$W$9995,10,FALSE)))</f>
        <v>0</v>
      </c>
      <c r="O549"/>
      <c r="P549"/>
      <c r="Q549"/>
      <c r="R549"/>
      <c r="S549"/>
      <c r="T549"/>
      <c r="AB549"/>
      <c r="AC549"/>
    </row>
    <row r="550" spans="1:29">
      <c r="A550" s="10" t="str">
        <f>IF(ISERROR(VLOOKUP(TRIM(B550),ALL!$B$1:$V$9991,3,FALSE)),"(unc)",VLOOKUP(TRIM(B550),ALL!$B$1:$V$9991,3,FALSE))</f>
        <v>HB</v>
      </c>
      <c r="B550" s="37" t="s">
        <v>8360</v>
      </c>
      <c r="C550" s="5" t="s">
        <v>7454</v>
      </c>
      <c r="D550" s="111">
        <f>VLOOKUP(TRIM(B550),BirthdateDraft!$A$1:$M$8977,2,FALSE)</f>
        <v>36588</v>
      </c>
      <c r="E550" s="112" t="str">
        <f>VLOOKUP(TRIM(B550),BirthdateDraft!$A$1:$M$9842,3,FALSE)</f>
        <v>23/7</v>
      </c>
      <c r="F550" s="115" t="s">
        <v>10283</v>
      </c>
      <c r="G550" s="10" t="str">
        <f>IF(ISERROR(VLOOKUP(TRIM(B550),ALL!$B$1:$V$9998,2,FALSE)),"",IF(ISERROR(VLOOKUP(TRIM(B550),ALL!$B$1:$V$9998,2,FALSE))," ",VLOOKUP(TRIM(B550),ALL!$B$1:$V$9998,2,FALSE)))</f>
        <v>SEN</v>
      </c>
      <c r="H550" s="114" t="str">
        <f>IF(ISBLANK(VLOOKUP(TRIM(B550),ALL!$B$1:$W$9995,11,FALSE)),"",IF(ISERROR(VLOOKUP(TRIM(B550),ALL!$B$1:$W$9995,11,FALSE))," ",VLOOKUP(TRIM(B550),ALL!$B$1:$W$9995,11,FALSE)))</f>
        <v>D</v>
      </c>
      <c r="I550" s="114" t="str">
        <f>"Carries ="&amp;VLOOKUP(B550,Rankings!$A$163:$C$283,3,FALSE)</f>
        <v>Carries =31</v>
      </c>
      <c r="J550" s="10" t="str">
        <f>IF(ISBLANK(VLOOKUP(TRIM(B550),ALL!$B$1:$W$9995,6,FALSE)),"",IF(ISERROR(VLOOKUP(TRIM(B550),ALL!$B$1:$W$9995,6,FALSE))," ", VLOOKUP(TRIM(B550),ALL!$B$1:$W$9995,6,FALSE)))</f>
        <v/>
      </c>
      <c r="K550" s="10" t="str">
        <f>IF(ISBLANK(VLOOKUP(TRIM(B550),ALL!$B$1:$W$9995,7,FALSE)),"",IF(ISERROR(VLOOKUP(TRIM(B550),ALL!$B$1:$W$9995,7,FALSE))," ",VLOOKUP(TRIM(B550),ALL!$B$1:$W$9995,7,FALSE)))</f>
        <v/>
      </c>
      <c r="L550" s="10">
        <f>IF(ISBLANK(VLOOKUP(TRIM(B550),ALL!$B$1:$W$9995,8,FALSE)),"",IF(ISERROR(VLOOKUP(TRIM(B550),ALL!$B$1:$W$9995,8,FALSE))," ",VLOOKUP(TRIM(B550),ALL!$B$1:$W$9995,8,FALSE)))</f>
        <v>0</v>
      </c>
      <c r="M550" s="10" t="str">
        <f>IF(ISBLANK(VLOOKUP(TRIM(B550),ALL!$B$1:$W$9995,9,FALSE)),"",IF(ISERROR(VLOOKUP(TRIM(B550),ALL!$B$1:$W$9995,9,FALSE))," ",VLOOKUP(TRIM(B550),ALL!$B$1:$W$9995,9,FALSE)))</f>
        <v/>
      </c>
      <c r="N550" s="10">
        <f>IF(ISBLANK(VLOOKUP(TRIM(B550),ALL!$B$1:$W$9995,10,FALSE)),"",IF(ISERROR(VLOOKUP(TRIM(B550),ALL!$B$1:$W$9995,10,FALSE))," ",VLOOKUP(TRIM(B550),ALL!$B$1:$W$9995,10,FALSE)))</f>
        <v>0</v>
      </c>
      <c r="O550"/>
      <c r="P550"/>
      <c r="Q550"/>
      <c r="R550"/>
      <c r="S550"/>
      <c r="T550"/>
      <c r="AB550"/>
      <c r="AC550"/>
    </row>
    <row r="551" spans="1:29">
      <c r="A551" s="10" t="str">
        <f>IF(ISERROR(VLOOKUP(TRIM(B551),ALL!$B$1:$V$9991,3,FALSE)),"(unc)",VLOOKUP(TRIM(B551),ALL!$B$1:$V$9991,3,FALSE))</f>
        <v>FB</v>
      </c>
      <c r="B551" s="37" t="s">
        <v>3756</v>
      </c>
      <c r="C551" s="5" t="s">
        <v>7454</v>
      </c>
      <c r="D551" s="111">
        <f>VLOOKUP(TRIM(B551),BirthdateDraft!$A$1:$M$8977,2,FALSE)</f>
        <v>33351</v>
      </c>
      <c r="E551" s="112" t="str">
        <f>VLOOKUP(TRIM(B551),BirthdateDraft!$A$1:$M$9842,3,FALSE)</f>
        <v>13/4</v>
      </c>
      <c r="F551" s="115"/>
      <c r="G551" s="10" t="str">
        <f>IF(ISERROR(VLOOKUP(TRIM(B551),ALL!$B$1:$V$9998,2,FALSE)),"",IF(ISERROR(VLOOKUP(TRIM(B551),ALL!$B$1:$V$9998,2,FALSE))," ",VLOOKUP(TRIM(B551),ALL!$B$1:$V$9998,2,FALSE)))</f>
        <v>SFN</v>
      </c>
      <c r="H551" s="114" t="str">
        <f>IF(ISBLANK(VLOOKUP(TRIM(B551),ALL!$B$1:$W$9995,11,FALSE)),"",IF(ISERROR(VLOOKUP(TRIM(B551),ALL!$B$1:$W$9995,11,FALSE))," ",VLOOKUP(TRIM(B551),ALL!$B$1:$W$9995,11,FALSE)))</f>
        <v>D</v>
      </c>
      <c r="I551" s="114" t="e">
        <f>"Carries ="&amp;VLOOKUP(B551,Rankings!$A$163:$C$283,3,FALSE)</f>
        <v>#N/A</v>
      </c>
      <c r="J551" s="10" t="str">
        <f>IF(ISBLANK(VLOOKUP(TRIM(B551),ALL!$B$1:$W$9995,6,FALSE)),"",IF(ISERROR(VLOOKUP(TRIM(B551),ALL!$B$1:$W$9995,6,FALSE))," ", VLOOKUP(TRIM(B551),ALL!$B$1:$W$9995,6,FALSE)))</f>
        <v/>
      </c>
      <c r="K551" s="10" t="str">
        <f>IF(ISBLANK(VLOOKUP(TRIM(B551),ALL!$B$1:$W$9995,7,FALSE)),"",IF(ISERROR(VLOOKUP(TRIM(B551),ALL!$B$1:$W$9995,7,FALSE))," ",VLOOKUP(TRIM(B551),ALL!$B$1:$W$9995,7,FALSE)))</f>
        <v/>
      </c>
      <c r="L551" s="10">
        <f>IF(ISBLANK(VLOOKUP(TRIM(B551),ALL!$B$1:$W$9995,8,FALSE)),"",IF(ISERROR(VLOOKUP(TRIM(B551),ALL!$B$1:$W$9995,8,FALSE))," ",VLOOKUP(TRIM(B551),ALL!$B$1:$W$9995,8,FALSE)))</f>
        <v>5</v>
      </c>
      <c r="M551" s="10" t="str">
        <f>IF(ISBLANK(VLOOKUP(TRIM(B551),ALL!$B$1:$W$9995,9,FALSE)),"",IF(ISERROR(VLOOKUP(TRIM(B551),ALL!$B$1:$W$9995,9,FALSE))," ",VLOOKUP(TRIM(B551),ALL!$B$1:$W$9995,9,FALSE)))</f>
        <v/>
      </c>
      <c r="N551" s="10">
        <f>IF(ISBLANK(VLOOKUP(TRIM(B551),ALL!$B$1:$W$9995,10,FALSE)),"",IF(ISERROR(VLOOKUP(TRIM(B551),ALL!$B$1:$W$9995,10,FALSE))," ",VLOOKUP(TRIM(B551),ALL!$B$1:$W$9995,10,FALSE)))</f>
        <v>5</v>
      </c>
      <c r="O551"/>
      <c r="P551"/>
      <c r="Q551"/>
      <c r="R551"/>
      <c r="S551"/>
      <c r="T551"/>
      <c r="AB551"/>
      <c r="AC551"/>
    </row>
    <row r="552" spans="1:29">
      <c r="A552" s="10" t="str">
        <f>IF(ISERROR(VLOOKUP(TRIM(B552),ALL!$B$1:$V$9991,3,FALSE)),"(unc)",VLOOKUP(TRIM(B552),ALL!$B$1:$V$9991,3,FALSE))</f>
        <v>(unc)</v>
      </c>
      <c r="B552" s="37" t="s">
        <v>5813</v>
      </c>
      <c r="C552" s="5" t="s">
        <v>7454</v>
      </c>
      <c r="D552" s="111">
        <f>VLOOKUP(TRIM(B552),BirthdateDraft!$A$1:$M$8977,2,FALSE)</f>
        <v>35381</v>
      </c>
      <c r="E552" s="112" t="str">
        <f>VLOOKUP(TRIM(B552),BirthdateDraft!$A$1:$M$9842,3,FALSE)</f>
        <v>18/4</v>
      </c>
      <c r="F552" s="115"/>
      <c r="G552" s="10" t="str">
        <f>IF(ISERROR(VLOOKUP(TRIM(B552),ALL!$B$1:$V$9998,2,FALSE)),"",IF(ISERROR(VLOOKUP(TRIM(B552),ALL!$B$1:$V$9998,2,FALSE))," ",VLOOKUP(TRIM(B552),ALL!$B$1:$V$9998,2,FALSE)))</f>
        <v/>
      </c>
      <c r="H552" s="114" t="str">
        <f>IF(ISBLANK(VLOOKUP(TRIM(B552),ALL!$B$1:$W$9995,11,FALSE)),"",IF(ISERROR(VLOOKUP(TRIM(B552),ALL!$B$1:$W$9995,11,FALSE))," ",VLOOKUP(TRIM(B552),ALL!$B$1:$W$9995,11,FALSE)))</f>
        <v xml:space="preserve"> </v>
      </c>
      <c r="I552" s="114"/>
      <c r="J552" s="10" t="str">
        <f>IF(ISBLANK(VLOOKUP(TRIM(B552),ALL!$B$1:$W$9995,6,FALSE)),"",IF(ISERROR(VLOOKUP(TRIM(B552),ALL!$B$1:$W$9995,6,FALSE))," ", VLOOKUP(TRIM(B552),ALL!$B$1:$W$9995,6,FALSE)))</f>
        <v xml:space="preserve"> </v>
      </c>
      <c r="K552" s="10" t="str">
        <f>IF(ISBLANK(VLOOKUP(TRIM(B552),ALL!$B$1:$W$9995,7,FALSE)),"",IF(ISERROR(VLOOKUP(TRIM(B552),ALL!$B$1:$W$9995,7,FALSE))," ",VLOOKUP(TRIM(B552),ALL!$B$1:$W$9995,7,FALSE)))</f>
        <v xml:space="preserve"> </v>
      </c>
      <c r="L552" s="10" t="str">
        <f>IF(ISBLANK(VLOOKUP(TRIM(B552),ALL!$B$1:$W$9995,8,FALSE)),"",IF(ISERROR(VLOOKUP(TRIM(B552),ALL!$B$1:$W$9995,8,FALSE))," ",VLOOKUP(TRIM(B552),ALL!$B$1:$W$9995,8,FALSE)))</f>
        <v xml:space="preserve"> </v>
      </c>
      <c r="M552" s="10" t="str">
        <f>IF(ISBLANK(VLOOKUP(TRIM(B552),ALL!$B$1:$W$9995,9,FALSE)),"",IF(ISERROR(VLOOKUP(TRIM(B552),ALL!$B$1:$W$9995,9,FALSE))," ",VLOOKUP(TRIM(B552),ALL!$B$1:$W$9995,9,FALSE)))</f>
        <v xml:space="preserve"> </v>
      </c>
      <c r="N552" s="10" t="str">
        <f>IF(ISBLANK(VLOOKUP(TRIM(B552),ALL!$B$1:$W$9995,10,FALSE)),"",IF(ISERROR(VLOOKUP(TRIM(B552),ALL!$B$1:$W$9995,10,FALSE))," ",VLOOKUP(TRIM(B552),ALL!$B$1:$W$9995,10,FALSE)))</f>
        <v xml:space="preserve"> </v>
      </c>
      <c r="O552"/>
      <c r="P552"/>
      <c r="Q552"/>
      <c r="R552"/>
      <c r="S552"/>
      <c r="T552"/>
      <c r="AB552"/>
      <c r="AC552"/>
    </row>
    <row r="553" spans="1:29">
      <c r="A553" s="10"/>
      <c r="B553" s="37"/>
      <c r="C553" s="5"/>
      <c r="D553" s="111"/>
      <c r="E553" s="112"/>
      <c r="F553" s="115"/>
      <c r="G553" s="10"/>
      <c r="H553" s="114" t="str">
        <f>IF(ISBLANK(VLOOKUP(TRIM(B553),ALL!$B$1:$W$9995,11,FALSE)),"",IF(ISERROR(VLOOKUP(TRIM(B553),ALL!$B$1:$W$9995,11,FALSE))," ",VLOOKUP(TRIM(B553),ALL!$B$1:$W$9995,11,FALSE)))</f>
        <v xml:space="preserve"> </v>
      </c>
      <c r="I553" s="114"/>
      <c r="J553" s="10"/>
      <c r="K553" s="10"/>
      <c r="L553" s="10" t="str">
        <f>IF(ISBLANK(VLOOKUP(TRIM(B553),ALL!$B$1:$W$9995,8,FALSE)),"",IF(ISERROR(VLOOKUP(TRIM(B553),ALL!$B$1:$W$9995,8,FALSE))," ",VLOOKUP(TRIM(B553),ALL!$B$1:$W$9995,8,FALSE)))</f>
        <v xml:space="preserve"> </v>
      </c>
      <c r="M553" s="10" t="str">
        <f>IF(ISBLANK(VLOOKUP(TRIM(B553),ALL!$B$1:$W$9995,9,FALSE)),"",IF(ISERROR(VLOOKUP(TRIM(B553),ALL!$B$1:$W$9995,9,FALSE))," ",VLOOKUP(TRIM(B553),ALL!$B$1:$W$9995,9,FALSE)))</f>
        <v xml:space="preserve"> </v>
      </c>
      <c r="N553" s="10" t="str">
        <f>IF(ISBLANK(VLOOKUP(TRIM(B553),ALL!$B$1:$W$9995,10,FALSE)),"",IF(ISERROR(VLOOKUP(TRIM(B553),ALL!$B$1:$W$9995,10,FALSE))," ",VLOOKUP(TRIM(B553),ALL!$B$1:$W$9995,10,FALSE)))</f>
        <v xml:space="preserve"> </v>
      </c>
      <c r="O553"/>
      <c r="P553"/>
      <c r="Q553"/>
      <c r="R553"/>
      <c r="S553"/>
      <c r="T553"/>
      <c r="AB553"/>
      <c r="AC553"/>
    </row>
    <row r="554" spans="1:29">
      <c r="A554" s="10" t="str">
        <f>IF(ISERROR(VLOOKUP(TRIM(B554),ALL!$B$1:$V$9991,3,FALSE)),"(unc)",VLOOKUP(TRIM(B554),ALL!$B$1:$V$9991,3,FALSE))</f>
        <v>WR</v>
      </c>
      <c r="B554" s="37" t="s">
        <v>8543</v>
      </c>
      <c r="C554" s="5" t="s">
        <v>7454</v>
      </c>
      <c r="D554" s="111">
        <f>VLOOKUP(TRIM(B554),BirthdateDraft!$A$1:$M$8977,2,FALSE)</f>
        <v>35708</v>
      </c>
      <c r="E554" s="112" t="str">
        <f>VLOOKUP(TRIM(B554),BirthdateDraft!$A$1:$M$9842,3,FALSE)</f>
        <v>20/2</v>
      </c>
      <c r="F554" s="115" t="s">
        <v>6919</v>
      </c>
      <c r="G554" s="10" t="str">
        <f>IF(ISERROR(VLOOKUP(TRIM(B554),ALL!$B$1:$V$9998,2,FALSE)),"",IF(ISERROR(VLOOKUP(TRIM(B554),ALL!$B$1:$V$9998,2,FALSE))," ",VLOOKUP(TRIM(B554),ALL!$B$1:$V$9998,2,FALSE)))</f>
        <v>INA</v>
      </c>
      <c r="H554" s="114" t="str">
        <f>IF(ISBLANK(VLOOKUP(TRIM(B554),ALL!$B$1:$W$9995,11,FALSE)),"",IF(ISERROR(VLOOKUP(TRIM(B554),ALL!$B$1:$W$9995,11,FALSE))," ",VLOOKUP(TRIM(B554),ALL!$B$1:$W$9995,11,FALSE)))</f>
        <v>D</v>
      </c>
      <c r="I554" s="114" t="str">
        <f>VLOOKUP(TRIM(B554),Rankings!$A$1:$M$9887,9,FALSE)</f>
        <v xml:space="preserve"> 4-5-4</v>
      </c>
      <c r="J554" s="10"/>
      <c r="K554" s="10"/>
      <c r="L554" s="10" t="str">
        <f>IF(ISBLANK(VLOOKUP(TRIM(B554),ALL!$B$1:$W$9995,8,FALSE)),"",IF(ISERROR(VLOOKUP(TRIM(B554),ALL!$B$1:$W$9995,8,FALSE))," ",VLOOKUP(TRIM(B554),ALL!$B$1:$W$9995,8,FALSE)))</f>
        <v/>
      </c>
      <c r="M554" s="10" t="str">
        <f>IF(ISBLANK(VLOOKUP(TRIM(B554),ALL!$B$1:$W$9995,9,FALSE)),"",IF(ISERROR(VLOOKUP(TRIM(B554),ALL!$B$1:$W$9995,9,FALSE))," ",VLOOKUP(TRIM(B554),ALL!$B$1:$W$9995,9,FALSE)))</f>
        <v/>
      </c>
      <c r="N554" s="10" t="str">
        <f>IF(ISBLANK(VLOOKUP(TRIM(B554),ALL!$B$1:$W$9995,10,FALSE)),"",IF(ISERROR(VLOOKUP(TRIM(B554),ALL!$B$1:$W$9995,10,FALSE))," ",VLOOKUP(TRIM(B554),ALL!$B$1:$W$9995,10,FALSE)))</f>
        <v/>
      </c>
      <c r="O554" s="118"/>
      <c r="P554"/>
      <c r="Q554"/>
      <c r="R554"/>
      <c r="S554"/>
      <c r="T554"/>
      <c r="AB554"/>
      <c r="AC554"/>
    </row>
    <row r="555" spans="1:29">
      <c r="A555" s="10" t="str">
        <f>IF(ISERROR(VLOOKUP(TRIM(B555),ALL!$B$1:$V$9991,3,FALSE)),"(unc)",VLOOKUP(TRIM(B555),ALL!$B$1:$V$9991,3,FALSE))</f>
        <v>WR</v>
      </c>
      <c r="B555" s="37" t="s">
        <v>5377</v>
      </c>
      <c r="C555" s="5" t="s">
        <v>7454</v>
      </c>
      <c r="D555" s="111">
        <f>VLOOKUP(TRIM(B555),BirthdateDraft!$A$1:$M$8977,2,FALSE)</f>
        <v>34135</v>
      </c>
      <c r="E555" s="112" t="str">
        <f>VLOOKUP(TRIM(B555),BirthdateDraft!$A$1:$M$9842,3,FALSE)</f>
        <v>17/3</v>
      </c>
      <c r="F555" s="115"/>
      <c r="G555" s="10" t="str">
        <f>IF(ISERROR(VLOOKUP(TRIM(B555),ALL!$B$1:$V$9998,2,FALSE)),"",IF(ISERROR(VLOOKUP(TRIM(B555),ALL!$B$1:$V$9998,2,FALSE))," ",VLOOKUP(TRIM(B555),ALL!$B$1:$V$9998,2,FALSE)))</f>
        <v>LAN</v>
      </c>
      <c r="H555" s="114" t="str">
        <f>IF(ISBLANK(VLOOKUP(TRIM(B555),ALL!$B$1:$W$9995,11,FALSE)),"",IF(ISERROR(VLOOKUP(TRIM(B555),ALL!$B$1:$W$9995,11,FALSE))," ",VLOOKUP(TRIM(B555),ALL!$B$1:$W$9995,11,FALSE)))</f>
        <v>D</v>
      </c>
      <c r="I555" s="114" t="str">
        <f>VLOOKUP(TRIM(B555),Rankings!$A$1:$M$9887,9,FALSE)</f>
        <v xml:space="preserve"> 5-5-4</v>
      </c>
      <c r="J555" s="10" t="str">
        <f>IF(ISBLANK(VLOOKUP(TRIM(B555),ALL!$B$1:$W$9995,6,FALSE)),"",IF(ISERROR(VLOOKUP(TRIM(B555),ALL!$B$1:$W$9995,6,FALSE))," ", VLOOKUP(TRIM(B555),ALL!$B$1:$W$9995,6,FALSE)))</f>
        <v/>
      </c>
      <c r="K555" s="10" t="str">
        <f>IF(ISBLANK(VLOOKUP(TRIM(B555),ALL!$B$1:$W$9995,7,FALSE)),"",IF(ISERROR(VLOOKUP(TRIM(B555),ALL!$B$1:$W$9995,7,FALSE))," ",VLOOKUP(TRIM(B555),ALL!$B$1:$W$9995,7,FALSE)))</f>
        <v/>
      </c>
      <c r="L555" s="10" t="str">
        <f>IF(ISBLANK(VLOOKUP(TRIM(B555),ALL!$B$1:$W$9995,8,FALSE)),"",IF(ISERROR(VLOOKUP(TRIM(B555),ALL!$B$1:$W$9995,8,FALSE))," ",VLOOKUP(TRIM(B555),ALL!$B$1:$W$9995,8,FALSE)))</f>
        <v/>
      </c>
      <c r="M555" s="10" t="str">
        <f>IF(ISBLANK(VLOOKUP(TRIM(B555),ALL!$B$1:$W$9995,9,FALSE)),"",IF(ISERROR(VLOOKUP(TRIM(B555),ALL!$B$1:$W$9995,9,FALSE))," ",VLOOKUP(TRIM(B555),ALL!$B$1:$W$9995,9,FALSE)))</f>
        <v/>
      </c>
      <c r="N555" s="10" t="str">
        <f>IF(ISBLANK(VLOOKUP(TRIM(B555),ALL!$B$1:$W$9995,10,FALSE)),"",IF(ISERROR(VLOOKUP(TRIM(B555),ALL!$B$1:$W$9995,10,FALSE))," ",VLOOKUP(TRIM(B555),ALL!$B$1:$W$9995,10,FALSE)))</f>
        <v/>
      </c>
      <c r="O555" s="118"/>
      <c r="P555"/>
      <c r="Q555"/>
      <c r="R555"/>
      <c r="S555"/>
      <c r="T555"/>
      <c r="AB555"/>
      <c r="AC555"/>
    </row>
    <row r="556" spans="1:29">
      <c r="A556" s="10" t="str">
        <f>IF(ISERROR(VLOOKUP(TRIM(B556),ALL!$B$1:$V$9991,3,FALSE)),"(unc)",VLOOKUP(TRIM(B556),ALL!$B$1:$V$9991,3,FALSE))</f>
        <v>WR</v>
      </c>
      <c r="B556" s="37" t="s">
        <v>9089</v>
      </c>
      <c r="C556" s="5" t="s">
        <v>7454</v>
      </c>
      <c r="D556" s="111">
        <f>VLOOKUP(TRIM(B556),BirthdateDraft!$A$1:$M$8977,2,FALSE)</f>
        <v>37479</v>
      </c>
      <c r="E556" s="112" t="str">
        <f>VLOOKUP(TRIM(B556),BirthdateDraft!$A$1:$M$9842,3,FALSE)</f>
        <v>24/1(4)</v>
      </c>
      <c r="F556" s="115" t="s">
        <v>9830</v>
      </c>
      <c r="G556" s="10" t="str">
        <f>IF(ISERROR(VLOOKUP(TRIM(B556),ALL!$B$1:$V$9998,2,FALSE)),"",IF(ISERROR(VLOOKUP(TRIM(B556),ALL!$B$1:$V$9998,2,FALSE))," ",VLOOKUP(TRIM(B556),ALL!$B$1:$V$9998,2,FALSE)))</f>
        <v>ARN</v>
      </c>
      <c r="H556" s="114" t="str">
        <f>IF(ISBLANK(VLOOKUP(TRIM(B556),ALL!$B$1:$W$9995,11,FALSE)),"",IF(ISERROR(VLOOKUP(TRIM(B556),ALL!$B$1:$W$9995,11,FALSE))," ",VLOOKUP(TRIM(B556),ALL!$B$1:$W$9995,11,FALSE)))</f>
        <v>E</v>
      </c>
      <c r="I556" s="114" t="str">
        <f>VLOOKUP(TRIM(B556),Rankings!$A$1:$M$9887,9,FALSE)</f>
        <v xml:space="preserve"> 4-5-4</v>
      </c>
      <c r="J556" s="10"/>
      <c r="K556" s="10"/>
      <c r="L556" s="10"/>
      <c r="M556" s="10"/>
      <c r="N556" s="10"/>
      <c r="O556" s="118"/>
      <c r="P556"/>
      <c r="Q556"/>
      <c r="R556"/>
      <c r="S556"/>
      <c r="T556"/>
      <c r="AB556"/>
      <c r="AC556"/>
    </row>
    <row r="557" spans="1:29">
      <c r="A557" s="10" t="str">
        <f>IF(ISERROR(VLOOKUP(TRIM(B557),ALL!$B$1:$V$9991,3,FALSE)),"(unc)",VLOOKUP(TRIM(B557),ALL!$B$1:$V$9991,3,FALSE))</f>
        <v>WR</v>
      </c>
      <c r="B557" s="37" t="s">
        <v>7601</v>
      </c>
      <c r="C557" s="5" t="s">
        <v>7454</v>
      </c>
      <c r="D557" s="111">
        <f>VLOOKUP(TRIM(B557),BirthdateDraft!$A$1:$M$8977,2,FALSE)</f>
        <v>36608</v>
      </c>
      <c r="E557" s="112" t="str">
        <f>VLOOKUP(TRIM(B557),BirthdateDraft!$A$1:$M$9842,3,FALSE)</f>
        <v>22/1</v>
      </c>
      <c r="F557" s="115"/>
      <c r="G557" s="10" t="str">
        <f>IF(ISERROR(VLOOKUP(TRIM(B557),ALL!$B$1:$V$9998,2,FALSE)),"",IF(ISERROR(VLOOKUP(TRIM(B557),ALL!$B$1:$V$9998,2,FALSE))," ",VLOOKUP(TRIM(B557),ALL!$B$1:$V$9998,2,FALSE)))</f>
        <v>TNA</v>
      </c>
      <c r="H557" s="114" t="str">
        <f>IF(ISBLANK(VLOOKUP(TRIM(B557),ALL!$B$1:$W$9995,11,FALSE)),"",IF(ISERROR(VLOOKUP(TRIM(B557),ALL!$B$1:$W$9995,11,FALSE))," ",VLOOKUP(TRIM(B557),ALL!$B$1:$W$9995,11,FALSE)))</f>
        <v>E</v>
      </c>
      <c r="I557" s="114" t="str">
        <f>VLOOKUP(TRIM(B557),Rankings!$A$1:$M$9887,9,FALSE)</f>
        <v xml:space="preserve"> 4-3-3</v>
      </c>
      <c r="J557" s="10"/>
      <c r="K557" s="10"/>
      <c r="L557" s="10"/>
      <c r="M557" s="10"/>
      <c r="N557" s="10"/>
      <c r="O557"/>
      <c r="P557"/>
      <c r="Q557"/>
      <c r="R557"/>
      <c r="S557"/>
      <c r="T557"/>
      <c r="AB557"/>
      <c r="AC557"/>
    </row>
    <row r="558" spans="1:29">
      <c r="A558" s="10" t="str">
        <f>IF(ISERROR(VLOOKUP(TRIM(B558),ALL!$B$1:$V$9991,3,FALSE)),"(unc)",VLOOKUP(TRIM(B558),ALL!$B$1:$V$9991,3,FALSE))</f>
        <v>WR</v>
      </c>
      <c r="B558" s="37" t="s">
        <v>7417</v>
      </c>
      <c r="C558" s="5" t="s">
        <v>7454</v>
      </c>
      <c r="D558" s="111">
        <f>VLOOKUP(TRIM(B558),BirthdateDraft!$A$1:$M$8977,2,FALSE)</f>
        <v>36678</v>
      </c>
      <c r="E558" s="112" t="str">
        <f>VLOOKUP(TRIM(B558),BirthdateDraft!$A$1:$M$9842,3,FALSE)</f>
        <v>21/2</v>
      </c>
      <c r="F558" s="115" t="s">
        <v>7523</v>
      </c>
      <c r="G558" s="10" t="str">
        <f>IF(ISERROR(VLOOKUP(TRIM(B558),ALL!$B$1:$V$9998,2,FALSE)),"",IF(ISERROR(VLOOKUP(TRIM(B558),ALL!$B$1:$V$9998,2,FALSE))," ",VLOOKUP(TRIM(B558),ALL!$B$1:$V$9998,2,FALSE)))</f>
        <v>LVA</v>
      </c>
      <c r="H558" s="114" t="str">
        <f>IF(ISBLANK(VLOOKUP(TRIM(B558),ALL!$B$1:$W$9995,11,FALSE)),"",IF(ISERROR(VLOOKUP(TRIM(B558),ALL!$B$1:$W$9995,11,FALSE))," ",VLOOKUP(TRIM(B558),ALL!$B$1:$W$9995,11,FALSE)))</f>
        <v>E</v>
      </c>
      <c r="I558" s="114" t="str">
        <f>VLOOKUP(TRIM(B558),Rankings!$A$1:$M$9887,9,FALSE)</f>
        <v xml:space="preserve"> 4-3-3</v>
      </c>
      <c r="J558" s="10"/>
      <c r="K558" s="10"/>
      <c r="L558" s="10" t="str">
        <f>IF(ISBLANK(VLOOKUP(TRIM(B558),ALL!$B$1:$W$9995,8,FALSE)),"",IF(ISERROR(VLOOKUP(TRIM(B558),ALL!$B$1:$W$9995,8,FALSE))," ",VLOOKUP(TRIM(B558),ALL!$B$1:$W$9995,8,FALSE)))</f>
        <v/>
      </c>
      <c r="M558" s="10" t="str">
        <f>IF(ISBLANK(VLOOKUP(TRIM(B558),ALL!$B$1:$W$9995,9,FALSE)),"",IF(ISERROR(VLOOKUP(TRIM(B558),ALL!$B$1:$W$9995,9,FALSE))," ",VLOOKUP(TRIM(B558),ALL!$B$1:$W$9995,9,FALSE)))</f>
        <v/>
      </c>
      <c r="N558" s="10" t="str">
        <f>IF(ISBLANK(VLOOKUP(TRIM(B558),ALL!$B$1:$W$9995,10,FALSE)),"",IF(ISERROR(VLOOKUP(TRIM(B558),ALL!$B$1:$W$9995,10,FALSE))," ",VLOOKUP(TRIM(B558),ALL!$B$1:$W$9995,10,FALSE)))</f>
        <v/>
      </c>
      <c r="O558"/>
      <c r="P558"/>
      <c r="Q558"/>
      <c r="R558"/>
      <c r="S558"/>
      <c r="T558"/>
      <c r="AB558"/>
      <c r="AC558"/>
    </row>
    <row r="559" spans="1:29">
      <c r="A559" s="10" t="str">
        <f>IF(ISERROR(VLOOKUP(TRIM(B559),ALL!$B$1:$V$9991,3,FALSE)),"(unc)",VLOOKUP(TRIM(B559),ALL!$B$1:$V$9991,3,FALSE))</f>
        <v>WR KOR</v>
      </c>
      <c r="B559" s="37" t="s">
        <v>9000</v>
      </c>
      <c r="C559" s="5" t="s">
        <v>7454</v>
      </c>
      <c r="D559" s="111">
        <f>VLOOKUP(TRIM(B559),BirthdateDraft!$A$1:$M$8977,2,FALSE)</f>
        <v>37070</v>
      </c>
      <c r="E559" s="112" t="str">
        <f>VLOOKUP(TRIM(B559),BirthdateDraft!$A$1:$M$9842,3,FALSE)</f>
        <v>24/3(80)</v>
      </c>
      <c r="F559" s="115" t="s">
        <v>7419</v>
      </c>
      <c r="G559" s="10" t="str">
        <f>IF(ISERROR(VLOOKUP(TRIM(B559),ALL!$B$1:$V$9998,2,FALSE)),"",IF(ISERROR(VLOOKUP(TRIM(B559),ALL!$B$1:$V$9998,2,FALSE))," ",VLOOKUP(TRIM(B559),ALL!$B$1:$V$9998,2,FALSE)))</f>
        <v>CNA</v>
      </c>
      <c r="H559" s="114" t="str">
        <f>IF(ISBLANK(VLOOKUP(TRIM(B559),ALL!$B$1:$W$9995,11,FALSE)),"",IF(ISERROR(VLOOKUP(TRIM(B559),ALL!$B$1:$W$9995,11,FALSE))," ",VLOOKUP(TRIM(B559),ALL!$B$1:$W$9995,11,FALSE)))</f>
        <v>D</v>
      </c>
      <c r="I559" s="114" t="str">
        <f>VLOOKUP(TRIM(B559),Rankings!$A$1:$M$9887,9,FALSE)</f>
        <v xml:space="preserve"> 4-3-3</v>
      </c>
      <c r="J559" s="10"/>
      <c r="K559" s="10"/>
      <c r="L559" s="10"/>
      <c r="M559" s="10"/>
      <c r="N559" s="10"/>
      <c r="O559"/>
      <c r="P559"/>
      <c r="Q559"/>
      <c r="R559"/>
      <c r="S559"/>
      <c r="T559"/>
      <c r="AB559"/>
      <c r="AC559"/>
    </row>
    <row r="560" spans="1:29">
      <c r="A560" s="10"/>
      <c r="B560" s="37"/>
      <c r="C560" s="5"/>
      <c r="D560" s="111"/>
      <c r="E560" s="112"/>
      <c r="F560" s="115"/>
      <c r="G560" s="10"/>
      <c r="H560" s="114"/>
      <c r="I560" s="114"/>
      <c r="J560" s="10"/>
      <c r="K560" s="10"/>
      <c r="L560" s="10"/>
      <c r="M560" s="10"/>
      <c r="N560" s="10"/>
      <c r="O560"/>
      <c r="P560"/>
      <c r="Q560"/>
      <c r="R560"/>
      <c r="S560"/>
      <c r="T560"/>
      <c r="AB560"/>
      <c r="AC560"/>
    </row>
    <row r="561" spans="1:29">
      <c r="A561" s="10" t="str">
        <f>IF(ISERROR(VLOOKUP(TRIM(B561),ALL!$B$1:$V$9991,3,FALSE)),"(unc)",VLOOKUP(TRIM(B561),ALL!$B$1:$V$9991,3,FALSE))</f>
        <v>BB TE</v>
      </c>
      <c r="B561" s="127" t="s">
        <v>8500</v>
      </c>
      <c r="C561" s="5" t="s">
        <v>7454</v>
      </c>
      <c r="D561" s="111">
        <f>VLOOKUP(TRIM(B561),BirthdateDraft!$A$1:$M$8977,2,FALSE)</f>
        <v>37120</v>
      </c>
      <c r="E561" s="112" t="str">
        <f>VLOOKUP(TRIM(B561),BirthdateDraft!$A$1:$M$9842,3,FALSE)</f>
        <v>23/3</v>
      </c>
      <c r="F561" s="115" t="s">
        <v>8811</v>
      </c>
      <c r="G561" s="10" t="str">
        <f>IF(ISERROR(VLOOKUP(TRIM(B561),ALL!$B$1:$V$9998,2,FALSE)),"",IF(ISERROR(VLOOKUP(TRIM(B561),ALL!$B$1:$V$9998,2,FALSE))," ",VLOOKUP(TRIM(B561),ALL!$B$1:$V$9998,2,FALSE)))</f>
        <v>PIA</v>
      </c>
      <c r="H561" s="114" t="str">
        <f>IF(ISBLANK(VLOOKUP(TRIM(B561),ALL!$B$1:$W$9995,11,FALSE)),"",IF(ISERROR(VLOOKUP(TRIM(B561),ALL!$B$1:$W$9995,11,FALSE))," ",VLOOKUP(TRIM(B561),ALL!$B$1:$W$9995,11,FALSE)))</f>
        <v>D</v>
      </c>
      <c r="I561" s="114" t="str">
        <f>VLOOKUP(TRIM(B561),Rankings!$A$1:$M$9887,9,FALSE)</f>
        <v xml:space="preserve"> 4-3-2</v>
      </c>
      <c r="J561" s="10" t="str">
        <f>IF(ISBLANK(VLOOKUP(TRIM(B561),ALL!$B$1:$W$9995,6,FALSE)),"",IF(ISERROR(VLOOKUP(TRIM(B561),ALL!$B$1:$W$9995,6,FALSE))," ", VLOOKUP(TRIM(B561),ALL!$B$1:$W$9995,6,FALSE)))</f>
        <v/>
      </c>
      <c r="K561" s="10" t="str">
        <f>IF(ISBLANK(VLOOKUP(TRIM(B561),ALL!$B$1:$W$9995,7,FALSE)),"",IF(ISERROR(VLOOKUP(TRIM(B561),ALL!$B$1:$W$9995,7,FALSE))," ",VLOOKUP(TRIM(B561),ALL!$B$1:$W$9995,7,FALSE)))</f>
        <v/>
      </c>
      <c r="L561" s="10">
        <f>IF(ISBLANK(VLOOKUP(TRIM(B561),ALL!$B$1:$W$9995,8,FALSE)),"",IF(ISERROR(VLOOKUP(TRIM(B561),ALL!$B$1:$W$9995,8,FALSE))," ",VLOOKUP(TRIM(B561),ALL!$B$1:$W$9995,8,FALSE)))</f>
        <v>0</v>
      </c>
      <c r="M561" s="10" t="str">
        <f>IF(ISBLANK(VLOOKUP(TRIM(B561),ALL!$B$1:$W$9995,9,FALSE)),"",IF(ISERROR(VLOOKUP(TRIM(B561),ALL!$B$1:$W$9995,9,FALSE))," ",VLOOKUP(TRIM(B561),ALL!$B$1:$W$9995,9,FALSE)))</f>
        <v/>
      </c>
      <c r="N561" s="10">
        <f>IF(ISBLANK(VLOOKUP(TRIM(B561),ALL!$B$1:$W$9995,10,FALSE)),"",IF(ISERROR(VLOOKUP(TRIM(B561),ALL!$B$1:$W$9995,10,FALSE))," ",VLOOKUP(TRIM(B561),ALL!$B$1:$W$9995,10,FALSE)))</f>
        <v>4</v>
      </c>
      <c r="O561" s="118"/>
      <c r="P561"/>
      <c r="Q561"/>
      <c r="R561"/>
      <c r="S561"/>
      <c r="T561"/>
      <c r="AB561"/>
      <c r="AC561"/>
    </row>
    <row r="562" spans="1:29">
      <c r="A562" s="10" t="str">
        <f>IF(ISERROR(VLOOKUP(TRIM(B562),ALL!$B$1:$V$9991,3,FALSE)),"(unc)",VLOOKUP(TRIM(B562),ALL!$B$1:$V$9991,3,FALSE))</f>
        <v>WR TE</v>
      </c>
      <c r="B562" s="64" t="s">
        <v>8993</v>
      </c>
      <c r="C562" s="5" t="s">
        <v>7454</v>
      </c>
      <c r="D562" s="111">
        <f>VLOOKUP(TRIM(B562),BirthdateDraft!$A$1:$M$8977,2,FALSE)</f>
        <v>37194</v>
      </c>
      <c r="E562" s="112" t="str">
        <f>VLOOKUP(TRIM(B562),BirthdateDraft!$A$1:$M$9842,3,FALSE)</f>
        <v>24/FA</v>
      </c>
      <c r="F562" s="115" t="s">
        <v>9977</v>
      </c>
      <c r="G562" s="10" t="str">
        <f>IF(ISERROR(VLOOKUP(TRIM(B562),ALL!$B$1:$V$9998,2,FALSE)),"",IF(ISERROR(VLOOKUP(TRIM(B562),ALL!$B$1:$V$9998,2,FALSE))," ",VLOOKUP(TRIM(B562),ALL!$B$1:$V$9998,2,FALSE)))</f>
        <v>CAN</v>
      </c>
      <c r="H562" s="114" t="str">
        <f>IF(ISBLANK(VLOOKUP(TRIM(B562),ALL!$B$1:$W$9995,11,FALSE)),"",IF(ISERROR(VLOOKUP(TRIM(B562),ALL!$B$1:$W$9995,11,FALSE))," ",VLOOKUP(TRIM(B562),ALL!$B$1:$W$9995,11,FALSE)))</f>
        <v>C</v>
      </c>
      <c r="I562" s="114" t="str">
        <f>VLOOKUP(TRIM(B562),Rankings!$A$1:$M$9887,9,FALSE)</f>
        <v xml:space="preserve"> 4-4-3</v>
      </c>
      <c r="J562" s="10" t="str">
        <f>IF(ISBLANK(VLOOKUP(TRIM(B562),ALL!$B$1:$W$9995,6,FALSE)),"",IF(ISERROR(VLOOKUP(TRIM(B562),ALL!$B$1:$W$9995,6,FALSE))," ", VLOOKUP(TRIM(B562),ALL!$B$1:$W$9995,6,FALSE)))</f>
        <v/>
      </c>
      <c r="K562" s="10" t="str">
        <f>IF(ISBLANK(VLOOKUP(TRIM(B562),ALL!$B$1:$W$9995,7,FALSE)),"",IF(ISERROR(VLOOKUP(TRIM(B562),ALL!$B$1:$W$9995,7,FALSE))," ",VLOOKUP(TRIM(B562),ALL!$B$1:$W$9995,7,FALSE)))</f>
        <v/>
      </c>
      <c r="L562" s="10">
        <f>IF(ISBLANK(VLOOKUP(TRIM(B562),ALL!$B$1:$W$9995,8,FALSE)),"",IF(ISERROR(VLOOKUP(TRIM(B562),ALL!$B$1:$W$9995,8,FALSE))," ",VLOOKUP(TRIM(B562),ALL!$B$1:$W$9995,8,FALSE)))</f>
        <v>0</v>
      </c>
      <c r="M562" s="10" t="str">
        <f>IF(ISBLANK(VLOOKUP(TRIM(B562),ALL!$B$1:$W$9995,9,FALSE)),"",IF(ISERROR(VLOOKUP(TRIM(B562),ALL!$B$1:$W$9995,9,FALSE))," ",VLOOKUP(TRIM(B562),ALL!$B$1:$W$9995,9,FALSE)))</f>
        <v/>
      </c>
      <c r="N562" s="10">
        <f>IF(ISBLANK(VLOOKUP(TRIM(B562),ALL!$B$1:$W$9995,10,FALSE)),"",IF(ISERROR(VLOOKUP(TRIM(B562),ALL!$B$1:$W$9995,10,FALSE))," ",VLOOKUP(TRIM(B562),ALL!$B$1:$W$9995,10,FALSE)))</f>
        <v>0</v>
      </c>
      <c r="O562" s="118"/>
      <c r="P562"/>
      <c r="Q562"/>
      <c r="R562"/>
      <c r="S562"/>
      <c r="T562"/>
      <c r="AB562"/>
      <c r="AC562"/>
    </row>
    <row r="563" spans="1:29">
      <c r="A563" s="10" t="str">
        <f>IF(ISERROR(VLOOKUP(TRIM(B563),ALL!$B$1:$V$9991,3,FALSE)),"(unc)",VLOOKUP(TRIM(B563),ALL!$B$1:$V$9991,3,FALSE))</f>
        <v>TE BB</v>
      </c>
      <c r="B563" s="37" t="s">
        <v>5876</v>
      </c>
      <c r="C563" s="5" t="s">
        <v>7454</v>
      </c>
      <c r="D563" s="111">
        <f>VLOOKUP(TRIM(B563),BirthdateDraft!$A$1:$M$8977,2,FALSE)</f>
        <v>34920</v>
      </c>
      <c r="E563" s="112" t="str">
        <f>VLOOKUP(TRIM(B563),BirthdateDraft!$A$1:$M$9842,3,FALSE)</f>
        <v>18/4</v>
      </c>
      <c r="F563" s="115"/>
      <c r="G563" s="10" t="str">
        <f>IF(ISERROR(VLOOKUP(TRIM(B563),ALL!$B$1:$V$9998,2,FALSE)),"",IF(ISERROR(VLOOKUP(TRIM(B563),ALL!$B$1:$V$9998,2,FALSE))," ",VLOOKUP(TRIM(B563),ALL!$B$1:$V$9998,2,FALSE)))</f>
        <v>MIA</v>
      </c>
      <c r="H563" s="114" t="str">
        <f>IF(ISBLANK(VLOOKUP(TRIM(B563),ALL!$B$1:$W$9995,11,FALSE)),"",IF(ISERROR(VLOOKUP(TRIM(B563),ALL!$B$1:$W$9995,11,FALSE))," ",VLOOKUP(TRIM(B563),ALL!$B$1:$W$9995,11,FALSE)))</f>
        <v>E</v>
      </c>
      <c r="I563" s="114" t="str">
        <f>VLOOKUP(TRIM(B563),Rankings!$A$1:$M$9887,9,FALSE)</f>
        <v xml:space="preserve"> 3-3-2</v>
      </c>
      <c r="J563" s="10" t="str">
        <f>IF(ISBLANK(VLOOKUP(TRIM(B563),ALL!$B$1:$W$9995,6,FALSE)),"",IF(ISERROR(VLOOKUP(TRIM(B563),ALL!$B$1:$W$9995,6,FALSE))," ", VLOOKUP(TRIM(B563),ALL!$B$1:$W$9995,6,FALSE)))</f>
        <v/>
      </c>
      <c r="K563" s="10" t="str">
        <f>IF(ISBLANK(VLOOKUP(TRIM(B563),ALL!$B$1:$W$9995,7,FALSE)),"",IF(ISERROR(VLOOKUP(TRIM(B563),ALL!$B$1:$W$9995,7,FALSE))," ",VLOOKUP(TRIM(B563),ALL!$B$1:$W$9995,7,FALSE)))</f>
        <v/>
      </c>
      <c r="L563" s="10">
        <f>IF(ISBLANK(VLOOKUP(TRIM(B563),ALL!$B$1:$W$9995,8,FALSE)),"",IF(ISERROR(VLOOKUP(TRIM(B563),ALL!$B$1:$W$9995,8,FALSE))," ",VLOOKUP(TRIM(B563),ALL!$B$1:$W$9995,8,FALSE)))</f>
        <v>0</v>
      </c>
      <c r="M563" s="10" t="str">
        <f>IF(ISBLANK(VLOOKUP(TRIM(B563),ALL!$B$1:$W$9995,9,FALSE)),"",IF(ISERROR(VLOOKUP(TRIM(B563),ALL!$B$1:$W$9995,9,FALSE))," ",VLOOKUP(TRIM(B563),ALL!$B$1:$W$9995,9,FALSE)))</f>
        <v/>
      </c>
      <c r="N563" s="10">
        <f>IF(ISBLANK(VLOOKUP(TRIM(B563),ALL!$B$1:$W$9995,10,FALSE)),"",IF(ISERROR(VLOOKUP(TRIM(B563),ALL!$B$1:$W$9995,10,FALSE))," ",VLOOKUP(TRIM(B563),ALL!$B$1:$W$9995,10,FALSE)))</f>
        <v>0</v>
      </c>
      <c r="O563"/>
      <c r="P563"/>
      <c r="Q563"/>
      <c r="R563"/>
      <c r="S563"/>
      <c r="T563"/>
      <c r="AB563"/>
      <c r="AC563"/>
    </row>
    <row r="564" spans="1:29">
      <c r="A564" s="10" t="str">
        <f>IF(ISERROR(VLOOKUP(TRIM(B564),ALL!$B$1:$V$9991,3,FALSE)),"(unc)",VLOOKUP(TRIM(B564),ALL!$B$1:$V$9991,3,FALSE))</f>
        <v>TE BB</v>
      </c>
      <c r="B564" s="37" t="s">
        <v>7620</v>
      </c>
      <c r="C564" s="5" t="s">
        <v>7454</v>
      </c>
      <c r="D564" s="111">
        <f>VLOOKUP(TRIM(B564),BirthdateDraft!$A$1:$M$8977,2,FALSE)</f>
        <v>34572</v>
      </c>
      <c r="E564" s="112" t="str">
        <f>VLOOKUP(TRIM(B564),BirthdateDraft!$A$1:$M$9842,3,FALSE)</f>
        <v>19/FA</v>
      </c>
      <c r="F564" s="115" t="s">
        <v>8696</v>
      </c>
      <c r="G564" s="10" t="str">
        <f>IF(ISERROR(VLOOKUP(TRIM(B564),ALL!$B$1:$V$9998,2,FALSE)),"",IF(ISERROR(VLOOKUP(TRIM(B564),ALL!$B$1:$V$9998,2,FALSE))," ",VLOOKUP(TRIM(B564),ALL!$B$1:$V$9998,2,FALSE)))</f>
        <v>CNA</v>
      </c>
      <c r="H564" s="114" t="str">
        <f>IF(ISBLANK(VLOOKUP(TRIM(B564),ALL!$B$1:$W$9995,11,FALSE)),"",IF(ISERROR(VLOOKUP(TRIM(B564),ALL!$B$1:$W$9995,11,FALSE))," ",VLOOKUP(TRIM(B564),ALL!$B$1:$W$9995,11,FALSE)))</f>
        <v>D</v>
      </c>
      <c r="I564" s="114" t="str">
        <f>VLOOKUP(TRIM(B564),Rankings!$A$1:$M$9887,9,FALSE)</f>
        <v xml:space="preserve"> 4-3-2</v>
      </c>
      <c r="J564" s="10" t="str">
        <f>IF(ISBLANK(VLOOKUP(TRIM(B564),ALL!$B$1:$W$9995,6,FALSE)),"",IF(ISERROR(VLOOKUP(TRIM(B564),ALL!$B$1:$W$9995,6,FALSE))," ", VLOOKUP(TRIM(B564),ALL!$B$1:$W$9995,6,FALSE)))</f>
        <v/>
      </c>
      <c r="K564" s="10" t="str">
        <f>IF(ISBLANK(VLOOKUP(TRIM(B564),ALL!$B$1:$W$9995,7,FALSE)),"",IF(ISERROR(VLOOKUP(TRIM(B564),ALL!$B$1:$W$9995,7,FALSE))," ",VLOOKUP(TRIM(B564),ALL!$B$1:$W$9995,7,FALSE)))</f>
        <v/>
      </c>
      <c r="L564" s="10">
        <f>IF(ISBLANK(VLOOKUP(TRIM(B564),ALL!$B$1:$W$9995,8,FALSE)),"",IF(ISERROR(VLOOKUP(TRIM(B564),ALL!$B$1:$W$9995,8,FALSE))," ",VLOOKUP(TRIM(B564),ALL!$B$1:$W$9995,8,FALSE)))</f>
        <v>0</v>
      </c>
      <c r="M564" s="10" t="str">
        <f>IF(ISBLANK(VLOOKUP(TRIM(B564),ALL!$B$1:$W$9995,9,FALSE)),"",IF(ISERROR(VLOOKUP(TRIM(B564),ALL!$B$1:$W$9995,9,FALSE))," ",VLOOKUP(TRIM(B564),ALL!$B$1:$W$9995,9,FALSE)))</f>
        <v/>
      </c>
      <c r="N564" s="10">
        <f>IF(ISBLANK(VLOOKUP(TRIM(B564),ALL!$B$1:$W$9995,10,FALSE)),"",IF(ISERROR(VLOOKUP(TRIM(B564),ALL!$B$1:$W$9995,10,FALSE))," ",VLOOKUP(TRIM(B564),ALL!$B$1:$W$9995,10,FALSE)))</f>
        <v>0</v>
      </c>
      <c r="O564"/>
      <c r="P564"/>
      <c r="Q564"/>
      <c r="R564"/>
      <c r="S564"/>
      <c r="T564"/>
      <c r="AB564"/>
      <c r="AC564"/>
    </row>
    <row r="565" spans="1:29">
      <c r="A565" s="10" t="str">
        <f>IF(ISERROR(VLOOKUP(TRIM(B565),ALL!$B$1:$V$9991,3,FALSE)),"(unc)",VLOOKUP(TRIM(B565),ALL!$B$1:$V$9991,3,FALSE))</f>
        <v>TE BB</v>
      </c>
      <c r="B565" s="37" t="s">
        <v>6737</v>
      </c>
      <c r="C565" s="5" t="s">
        <v>7454</v>
      </c>
      <c r="D565" s="111">
        <f>VLOOKUP(TRIM(B565),BirthdateDraft!$A$1:$M$8977,2,FALSE)</f>
        <v>35908</v>
      </c>
      <c r="E565" s="112" t="str">
        <f>VLOOKUP(TRIM(B565),BirthdateDraft!$A$1:$M$9842,3,FALSE)</f>
        <v>20/4</v>
      </c>
      <c r="F565" s="115"/>
      <c r="G565" s="10" t="str">
        <f>IF(ISERROR(VLOOKUP(TRIM(B565),ALL!$B$1:$V$9998,2,FALSE)),"",IF(ISERROR(VLOOKUP(TRIM(B565),ALL!$B$1:$V$9998,2,FALSE))," ",VLOOKUP(TRIM(B565),ALL!$B$1:$V$9998,2,FALSE)))</f>
        <v>LVA</v>
      </c>
      <c r="H565" s="114" t="str">
        <f>IF(ISBLANK(VLOOKUP(TRIM(B565),ALL!$B$1:$W$9995,11,FALSE)),"",IF(ISERROR(VLOOKUP(TRIM(B565),ALL!$B$1:$W$9995,11,FALSE))," ",VLOOKUP(TRIM(B565),ALL!$B$1:$W$9995,11,FALSE)))</f>
        <v>C</v>
      </c>
      <c r="I565" s="114" t="str">
        <f>VLOOKUP(TRIM(B565),Rankings!$A$1:$M$9887,9,FALSE)</f>
        <v xml:space="preserve"> 3-3-2</v>
      </c>
      <c r="J565" s="10" t="str">
        <f>IF(ISBLANK(VLOOKUP(TRIM(B565),ALL!$B$1:$W$9995,6,FALSE)),"",IF(ISERROR(VLOOKUP(TRIM(B565),ALL!$B$1:$W$9995,6,FALSE))," ", VLOOKUP(TRIM(B565),ALL!$B$1:$W$9995,6,FALSE)))</f>
        <v/>
      </c>
      <c r="K565" s="10" t="str">
        <f>IF(ISBLANK(VLOOKUP(TRIM(B565),ALL!$B$1:$W$9995,7,FALSE)),"",IF(ISERROR(VLOOKUP(TRIM(B565),ALL!$B$1:$W$9995,7,FALSE))," ",VLOOKUP(TRIM(B565),ALL!$B$1:$W$9995,7,FALSE)))</f>
        <v/>
      </c>
      <c r="L565" s="10">
        <f>IF(ISBLANK(VLOOKUP(TRIM(B565),ALL!$B$1:$W$9995,8,FALSE)),"",IF(ISERROR(VLOOKUP(TRIM(B565),ALL!$B$1:$W$9995,8,FALSE))," ",VLOOKUP(TRIM(B565),ALL!$B$1:$W$9995,8,FALSE)))</f>
        <v>0</v>
      </c>
      <c r="M565" s="10" t="str">
        <f>IF(ISBLANK(VLOOKUP(TRIM(B565),ALL!$B$1:$W$9995,9,FALSE)),"",IF(ISERROR(VLOOKUP(TRIM(B565),ALL!$B$1:$W$9995,9,FALSE))," ",VLOOKUP(TRIM(B565),ALL!$B$1:$W$9995,9,FALSE)))</f>
        <v/>
      </c>
      <c r="N565" s="10">
        <f>IF(ISBLANK(VLOOKUP(TRIM(B565),ALL!$B$1:$W$9995,10,FALSE)),"",IF(ISERROR(VLOOKUP(TRIM(B565),ALL!$B$1:$W$9995,10,FALSE))," ",VLOOKUP(TRIM(B565),ALL!$B$1:$W$9995,10,FALSE)))</f>
        <v>0</v>
      </c>
      <c r="O565"/>
      <c r="P565"/>
      <c r="Q565"/>
      <c r="R565"/>
      <c r="S565"/>
      <c r="T565"/>
      <c r="AB565"/>
      <c r="AC565"/>
    </row>
    <row r="566" spans="1:29">
      <c r="A566" s="10"/>
      <c r="B566" s="37"/>
      <c r="C566" s="5"/>
      <c r="D566" s="111"/>
      <c r="E566" s="112"/>
      <c r="F566" s="115"/>
      <c r="G566" s="10"/>
      <c r="H566" s="114"/>
      <c r="I566" s="114"/>
      <c r="J566" s="10"/>
      <c r="K566" s="10"/>
      <c r="L566" s="10" t="str">
        <f>IF(ISBLANK(VLOOKUP(TRIM(B566),ALL!$B$1:$W$9995,8,FALSE)),"",IF(ISERROR(VLOOKUP(TRIM(B566),ALL!$B$1:$W$9995,8,FALSE))," ",VLOOKUP(TRIM(B566),ALL!$B$1:$W$9995,8,FALSE)))</f>
        <v xml:space="preserve"> </v>
      </c>
      <c r="M566" s="10" t="str">
        <f>IF(ISBLANK(VLOOKUP(TRIM(B566),ALL!$B$1:$W$9995,9,FALSE)),"",IF(ISERROR(VLOOKUP(TRIM(B566),ALL!$B$1:$W$9995,9,FALSE))," ",VLOOKUP(TRIM(B566),ALL!$B$1:$W$9995,9,FALSE)))</f>
        <v xml:space="preserve"> </v>
      </c>
      <c r="N566" s="10" t="str">
        <f>IF(ISBLANK(VLOOKUP(TRIM(B566),ALL!$B$1:$W$9995,10,FALSE)),"",IF(ISERROR(VLOOKUP(TRIM(B566),ALL!$B$1:$W$9995,10,FALSE))," ",VLOOKUP(TRIM(B566),ALL!$B$1:$W$9995,10,FALSE)))</f>
        <v xml:space="preserve"> </v>
      </c>
      <c r="O566"/>
      <c r="P566"/>
      <c r="Q566"/>
      <c r="R566"/>
      <c r="S566"/>
      <c r="T566"/>
      <c r="AB566"/>
      <c r="AC566"/>
    </row>
    <row r="567" spans="1:29">
      <c r="A567" s="10" t="str">
        <f>IF(ISERROR(VLOOKUP(TRIM(B567),ALL!$B$1:$V$9991,3,FALSE)),"(unc)",VLOOKUP(TRIM(B567),ALL!$B$1:$V$9991,3,FALSE))</f>
        <v>ROT @</v>
      </c>
      <c r="B567" s="37" t="s">
        <v>5609</v>
      </c>
      <c r="C567" s="5" t="s">
        <v>7454</v>
      </c>
      <c r="D567" s="111">
        <f>VLOOKUP(TRIM(B567),BirthdateDraft!$A$1:$M$8977,2,FALSE)</f>
        <v>34957</v>
      </c>
      <c r="E567" s="112" t="str">
        <f>VLOOKUP(TRIM(B567),BirthdateDraft!$A$1:$M$9842,3,FALSE)</f>
        <v>18/2</v>
      </c>
      <c r="F567" s="115"/>
      <c r="G567" s="10" t="str">
        <f>IF(ISERROR(VLOOKUP(TRIM(B567),ALL!$B$1:$V$9998,2,FALSE)),"",IF(ISERROR(VLOOKUP(TRIM(B567),ALL!$B$1:$V$9998,2,FALSE))," ",VLOOKUP(TRIM(B567),ALL!$B$1:$V$9998,2,FALSE)))</f>
        <v>MIN</v>
      </c>
      <c r="H567" s="114" t="str">
        <f>IF(ISBLANK(VLOOKUP(TRIM(B567),ALL!$B$1:$W$9995,4,FALSE)),"",IF(ISERROR(VLOOKUP(TRIM(B567),ALL!$B$1:$W$9995,4,FALSE))," ",VLOOKUP(TRIM(B567),ALL!$B$1:$W$9995,4,FALSE)))</f>
        <v/>
      </c>
      <c r="I567" s="114" t="str">
        <f>IF(ISBLANK(VLOOKUP(TRIM(B567),ALL!$B$1:$W$9995,5,FALSE)),"",IF(ISERROR(VLOOKUP(TRIM(B567),ALL!$B$1:$W$9995,5,FALSE))," ",VLOOKUP(TRIM(B567),ALL!$B$1:$W$9995,5,FALSE)))</f>
        <v/>
      </c>
      <c r="J567" s="10" t="str">
        <f>IF(ISBLANK(VLOOKUP(TRIM(B567),ALL!$B$1:$W$9995,6,FALSE)),"",IF(ISERROR(VLOOKUP(TRIM(B567),ALL!$B$1:$W$9995,6,FALSE))," ", VLOOKUP(TRIM(B567),ALL!$B$1:$W$9995,6,FALSE)))</f>
        <v/>
      </c>
      <c r="K567" s="10" t="str">
        <f>IF(ISBLANK(VLOOKUP(TRIM(B567),ALL!$B$1:$W$9995,7,FALSE)),"",IF(ISERROR(VLOOKUP(TRIM(B567),ALL!$B$1:$W$9995,7,FALSE))," ",VLOOKUP(TRIM(B567),ALL!$B$1:$W$9995,7,FALSE)))</f>
        <v/>
      </c>
      <c r="L567" s="10">
        <f>IF(ISBLANK(VLOOKUP(TRIM(B567),ALL!$B$1:$W$9995,8,FALSE)),"",IF(ISERROR(VLOOKUP(TRIM(B567),ALL!$B$1:$W$9995,8,FALSE))," ",VLOOKUP(TRIM(B567),ALL!$B$1:$W$9995,8,FALSE)))</f>
        <v>5</v>
      </c>
      <c r="M567" s="10" t="str">
        <f>IF(ISBLANK(VLOOKUP(TRIM(B567),ALL!$B$1:$W$9995,9,FALSE)),"",IF(ISERROR(VLOOKUP(TRIM(B567),ALL!$B$1:$W$9995,9,FALSE))," ",VLOOKUP(TRIM(B567),ALL!$B$1:$W$9995,9,FALSE)))</f>
        <v/>
      </c>
      <c r="N567" s="10">
        <f>IF(ISBLANK(VLOOKUP(TRIM(B567),ALL!$B$1:$W$9995,10,FALSE)),"",IF(ISERROR(VLOOKUP(TRIM(B567),ALL!$B$1:$W$9995,10,FALSE))," ",VLOOKUP(TRIM(B567),ALL!$B$1:$W$9995,10,FALSE)))</f>
        <v>7</v>
      </c>
      <c r="O567"/>
      <c r="P567"/>
      <c r="Q567"/>
      <c r="R567"/>
      <c r="S567"/>
      <c r="T567"/>
      <c r="AB567"/>
      <c r="AC567"/>
    </row>
    <row r="568" spans="1:29">
      <c r="A568" s="10" t="str">
        <f>IF(ISERROR(VLOOKUP(TRIM(B568),ALL!$B$1:$V$9991,3,FALSE)),"(unc)",VLOOKUP(TRIM(B568),ALL!$B$1:$V$9991,3,FALSE))</f>
        <v>ROT @</v>
      </c>
      <c r="B568" s="37" t="s">
        <v>5619</v>
      </c>
      <c r="C568" s="5" t="s">
        <v>7454</v>
      </c>
      <c r="D568" s="111">
        <f>VLOOKUP(TRIM(B568),BirthdateDraft!$A$1:$M$8977,2,FALSE)</f>
        <v>34346</v>
      </c>
      <c r="E568" s="112" t="str">
        <f>VLOOKUP(TRIM(B568),BirthdateDraft!$A$1:$M$9842,3,FALSE)</f>
        <v>18/1 (9)</v>
      </c>
      <c r="F568" s="115"/>
      <c r="G568" s="10" t="str">
        <f>IF(ISERROR(VLOOKUP(TRIM(B568),ALL!$B$1:$V$9998,2,FALSE)),"",IF(ISERROR(VLOOKUP(TRIM(B568),ALL!$B$1:$V$9998,2,FALSE))," ",VLOOKUP(TRIM(B568),ALL!$B$1:$V$9998,2,FALSE)))</f>
        <v>DNA</v>
      </c>
      <c r="H568" s="114" t="str">
        <f>IF(ISBLANK(VLOOKUP(TRIM(B568),ALL!$B$1:$W$9995,4,FALSE)),"",IF(ISERROR(VLOOKUP(TRIM(B568),ALL!$B$1:$W$9995,4,FALSE))," ",VLOOKUP(TRIM(B568),ALL!$B$1:$W$9995,4,FALSE)))</f>
        <v/>
      </c>
      <c r="I568" s="114" t="str">
        <f>IF(ISBLANK(VLOOKUP(TRIM(B568),ALL!$B$1:$W$9995,5,FALSE)),"",IF(ISERROR(VLOOKUP(TRIM(B568),ALL!$B$1:$W$9995,5,FALSE))," ",VLOOKUP(TRIM(B568),ALL!$B$1:$W$9995,5,FALSE)))</f>
        <v/>
      </c>
      <c r="J568" s="10" t="str">
        <f>IF(ISBLANK(VLOOKUP(TRIM(B568),ALL!$B$1:$W$9995,6,FALSE)),"",IF(ISERROR(VLOOKUP(TRIM(B568),ALL!$B$1:$W$9995,6,FALSE))," ", VLOOKUP(TRIM(B568),ALL!$B$1:$W$9995,6,FALSE)))</f>
        <v/>
      </c>
      <c r="K568" s="10" t="str">
        <f>IF(ISBLANK(VLOOKUP(TRIM(B568),ALL!$B$1:$W$9995,7,FALSE)),"",IF(ISERROR(VLOOKUP(TRIM(B568),ALL!$B$1:$W$9995,7,FALSE))," ",VLOOKUP(TRIM(B568),ALL!$B$1:$W$9995,7,FALSE)))</f>
        <v/>
      </c>
      <c r="L568" s="10">
        <f>IF(ISBLANK(VLOOKUP(TRIM(B568),ALL!$B$1:$W$9995,8,FALSE)),"",IF(ISERROR(VLOOKUP(TRIM(B568),ALL!$B$1:$W$9995,8,FALSE))," ",VLOOKUP(TRIM(B568),ALL!$B$1:$W$9995,8,FALSE)))</f>
        <v>5</v>
      </c>
      <c r="M568" s="10" t="str">
        <f>IF(ISBLANK(VLOOKUP(TRIM(B568),ALL!$B$1:$W$9995,9,FALSE)),"",IF(ISERROR(VLOOKUP(TRIM(B568),ALL!$B$1:$W$9995,9,FALSE))," ",VLOOKUP(TRIM(B568),ALL!$B$1:$W$9995,9,FALSE)))</f>
        <v/>
      </c>
      <c r="N568" s="10">
        <f>IF(ISBLANK(VLOOKUP(TRIM(B568),ALL!$B$1:$W$9995,10,FALSE)),"",IF(ISERROR(VLOOKUP(TRIM(B568),ALL!$B$1:$W$9995,10,FALSE))," ",VLOOKUP(TRIM(B568),ALL!$B$1:$W$9995,10,FALSE)))</f>
        <v>5</v>
      </c>
      <c r="O568"/>
      <c r="P568"/>
      <c r="Q568"/>
      <c r="R568"/>
      <c r="S568"/>
      <c r="T568"/>
      <c r="AB568"/>
      <c r="AC568"/>
    </row>
    <row r="569" spans="1:29">
      <c r="A569" s="10" t="str">
        <f>IF(ISERROR(VLOOKUP(TRIM(B569),ALL!$B$1:$V$9991,3,FALSE)),"(unc)",VLOOKUP(TRIM(B569),ALL!$B$1:$V$9991,3,FALSE))</f>
        <v>(unc)</v>
      </c>
      <c r="B569" s="37" t="s">
        <v>5583</v>
      </c>
      <c r="C569" s="5" t="s">
        <v>7454</v>
      </c>
      <c r="D569" s="111">
        <f>VLOOKUP(TRIM(B569),BirthdateDraft!$A$1:$M$8977,2,FALSE)</f>
        <v>35152</v>
      </c>
      <c r="E569" s="112" t="str">
        <f>VLOOKUP(TRIM(B569),BirthdateDraft!$A$1:$M$9842,3,FALSE)</f>
        <v>18/3</v>
      </c>
      <c r="F569" s="115"/>
      <c r="G569" s="10" t="str">
        <f>IF(ISERROR(VLOOKUP(TRIM(B569),ALL!$B$1:$V$9998,2,FALSE)),"",IF(ISERROR(VLOOKUP(TRIM(B569),ALL!$B$1:$V$9998,2,FALSE))," ",VLOOKUP(TRIM(B569),ALL!$B$1:$V$9998,2,FALSE)))</f>
        <v/>
      </c>
      <c r="H569" s="114" t="str">
        <f>IF(ISBLANK(VLOOKUP(TRIM(B569),ALL!$B$1:$W$9995,4,FALSE)),"",IF(ISERROR(VLOOKUP(TRIM(B569),ALL!$B$1:$W$9995,4,FALSE))," ",VLOOKUP(TRIM(B569),ALL!$B$1:$W$9995,4,FALSE)))</f>
        <v xml:space="preserve"> </v>
      </c>
      <c r="I569" s="114" t="str">
        <f>IF(ISBLANK(VLOOKUP(TRIM(B569),ALL!$B$1:$W$9995,5,FALSE)),"",IF(ISERROR(VLOOKUP(TRIM(B569),ALL!$B$1:$W$9995,5,FALSE))," ",VLOOKUP(TRIM(B569),ALL!$B$1:$W$9995,5,FALSE)))</f>
        <v xml:space="preserve"> </v>
      </c>
      <c r="J569" s="10" t="str">
        <f>IF(ISBLANK(VLOOKUP(TRIM(B569),ALL!$B$1:$W$9995,6,FALSE)),"",IF(ISERROR(VLOOKUP(TRIM(B569),ALL!$B$1:$W$9995,6,FALSE))," ", VLOOKUP(TRIM(B569),ALL!$B$1:$W$9995,6,FALSE)))</f>
        <v xml:space="preserve"> </v>
      </c>
      <c r="K569" s="10" t="str">
        <f>IF(ISBLANK(VLOOKUP(TRIM(B569),ALL!$B$1:$W$9995,7,FALSE)),"",IF(ISERROR(VLOOKUP(TRIM(B569),ALL!$B$1:$W$9995,7,FALSE))," ",VLOOKUP(TRIM(B569),ALL!$B$1:$W$9995,7,FALSE)))</f>
        <v xml:space="preserve"> </v>
      </c>
      <c r="L569" s="10" t="str">
        <f>IF(ISBLANK(VLOOKUP(TRIM(B569),ALL!$B$1:$W$9995,8,FALSE)),"",IF(ISERROR(VLOOKUP(TRIM(B569),ALL!$B$1:$W$9995,8,FALSE))," ",VLOOKUP(TRIM(B569),ALL!$B$1:$W$9995,8,FALSE)))</f>
        <v xml:space="preserve"> </v>
      </c>
      <c r="M569" s="10" t="str">
        <f>IF(ISBLANK(VLOOKUP(TRIM(B569),ALL!$B$1:$W$9995,9,FALSE)),"",IF(ISERROR(VLOOKUP(TRIM(B569),ALL!$B$1:$W$9995,9,FALSE))," ",VLOOKUP(TRIM(B569),ALL!$B$1:$W$9995,9,FALSE)))</f>
        <v xml:space="preserve"> </v>
      </c>
      <c r="N569" s="10" t="str">
        <f>IF(ISBLANK(VLOOKUP(TRIM(B569),ALL!$B$1:$W$9995,10,FALSE)),"",IF(ISERROR(VLOOKUP(TRIM(B569),ALL!$B$1:$W$9995,10,FALSE))," ",VLOOKUP(TRIM(B569),ALL!$B$1:$W$9995,10,FALSE)))</f>
        <v xml:space="preserve"> </v>
      </c>
      <c r="O569"/>
      <c r="P569"/>
      <c r="Q569"/>
      <c r="R569"/>
      <c r="S569"/>
      <c r="T569"/>
      <c r="AB569"/>
      <c r="AC569"/>
    </row>
    <row r="570" spans="1:29">
      <c r="A570" s="10" t="str">
        <f>IF(ISERROR(VLOOKUP(TRIM(B10010),ALL!$B$1:$V$9991,3,FALSE)),"(unc)",VLOOKUP(TRIM(B10010),ALL!$B$1:$V$9991,3,FALSE))</f>
        <v>(unc)</v>
      </c>
      <c r="B570" s="37" t="s">
        <v>7537</v>
      </c>
      <c r="C570" s="5" t="s">
        <v>7454</v>
      </c>
      <c r="D570" s="111">
        <f>VLOOKUP(TRIM(B570),BirthdateDraft!$A$1:$M$8977,2,FALSE)</f>
        <v>36032</v>
      </c>
      <c r="E570" s="112" t="str">
        <f>VLOOKUP(TRIM(B570),BirthdateDraft!$A$1:$M$9842,3,FALSE)</f>
        <v>21/3</v>
      </c>
      <c r="F570" s="115" t="s">
        <v>7536</v>
      </c>
      <c r="G570" s="10" t="str">
        <f>IF(ISERROR(VLOOKUP(TRIM(B570),ALL!$B$1:$V$9998,2,FALSE)),"",IF(ISERROR(VLOOKUP(TRIM(B570),ALL!$B$1:$V$9998,2,FALSE))," ",VLOOKUP(TRIM(B570),ALL!$B$1:$V$9998,2,FALSE)))</f>
        <v>BAA</v>
      </c>
      <c r="H570" s="114" t="str">
        <f>IF(ISBLANK(VLOOKUP(TRIM(B10010),ALL!$B$1:$W$9995,4,FALSE)),"",IF(ISERROR(VLOOKUP(TRIM(B10010),ALL!$B$1:$W$9995,4,FALSE))," ",VLOOKUP(TRIM(B10010),ALL!$B$1:$W$9995,4,FALSE)))</f>
        <v xml:space="preserve"> </v>
      </c>
      <c r="I570" s="114" t="str">
        <f>IF(ISBLANK(VLOOKUP(TRIM(B10010),ALL!$B$1:$W$9995,5,FALSE)),"",IF(ISERROR(VLOOKUP(TRIM(B10010),ALL!$B$1:$W$9995,5,FALSE))," ",VLOOKUP(TRIM(B10010),ALL!$B$1:$W$9995,5,FALSE)))</f>
        <v xml:space="preserve"> </v>
      </c>
      <c r="J570" s="10" t="str">
        <f>IF(ISBLANK(VLOOKUP(TRIM(B10010),ALL!$B$1:$W$9995,6,FALSE)),"",IF(ISERROR(VLOOKUP(TRIM(B10010),ALL!$B$1:$W$9995,6,FALSE))," ", VLOOKUP(TRIM(B10010),ALL!$B$1:$W$9995,6,FALSE)))</f>
        <v xml:space="preserve"> </v>
      </c>
      <c r="K570" s="10" t="str">
        <f>IF(ISBLANK(VLOOKUP(TRIM(B10010),ALL!$B$1:$W$9995,7,FALSE)),"",IF(ISERROR(VLOOKUP(TRIM(B10010),ALL!$B$1:$W$9995,7,FALSE))," ",VLOOKUP(TRIM(B10010),ALL!$B$1:$W$9995,7,FALSE)))</f>
        <v xml:space="preserve"> </v>
      </c>
      <c r="L570" s="10" t="str">
        <f>IF(ISBLANK(VLOOKUP(TRIM(B10010),ALL!$B$1:$W$9995,8,FALSE)),"",IF(ISERROR(VLOOKUP(TRIM(B10010),ALL!$B$1:$W$9995,8,FALSE))," ",VLOOKUP(TRIM(B10010),ALL!$B$1:$W$9995,8,FALSE)))</f>
        <v xml:space="preserve"> </v>
      </c>
      <c r="M570" s="10" t="str">
        <f>IF(ISBLANK(VLOOKUP(TRIM(B10010),ALL!$B$1:$W$9995,9,FALSE)),"",IF(ISERROR(VLOOKUP(TRIM(B10010),ALL!$B$1:$W$9995,9,FALSE))," ",VLOOKUP(TRIM(B10010),ALL!$B$1:$W$9995,9,FALSE)))</f>
        <v xml:space="preserve"> </v>
      </c>
      <c r="N570" s="10" t="str">
        <f>IF(ISBLANK(VLOOKUP(TRIM(B10010),ALL!$B$1:$W$9995,10,FALSE)),"",IF(ISERROR(VLOOKUP(TRIM(B10010),ALL!$B$1:$W$9995,10,FALSE))," ",VLOOKUP(TRIM(B10010),ALL!$B$1:$W$9995,10,FALSE)))</f>
        <v xml:space="preserve"> </v>
      </c>
      <c r="O570"/>
      <c r="P570"/>
      <c r="Q570"/>
      <c r="R570"/>
      <c r="S570"/>
      <c r="T570"/>
      <c r="AB570"/>
      <c r="AC570"/>
    </row>
    <row r="571" spans="1:29">
      <c r="A571" s="10" t="str">
        <f>IF(ISERROR(VLOOKUP(TRIM(B571),ALL!$B$1:$V$9991,3,FALSE)),"(unc)",VLOOKUP(TRIM(B571),ALL!$B$1:$V$9991,3,FALSE))</f>
        <v>OT @</v>
      </c>
      <c r="B571" s="119" t="s">
        <v>8321</v>
      </c>
      <c r="C571" s="5" t="s">
        <v>7454</v>
      </c>
      <c r="D571" s="111">
        <f>VLOOKUP(TRIM(B571),BirthdateDraft!$A$1:$M$8977,2,FALSE)</f>
        <v>37109</v>
      </c>
      <c r="E571" s="112" t="str">
        <f>VLOOKUP(TRIM(B571),BirthdateDraft!$A$1:$M$9842,3,FALSE)</f>
        <v>23/FA</v>
      </c>
      <c r="F571" s="115" t="s">
        <v>7541</v>
      </c>
      <c r="G571" s="10" t="str">
        <f>IF(ISERROR(VLOOKUP(TRIM(B571),ALL!$B$1:$V$9998,2,FALSE)),"",IF(ISERROR(VLOOKUP(TRIM(B571),ALL!$B$1:$V$9998,2,FALSE))," ",VLOOKUP(TRIM(B571),ALL!$B$1:$V$9998,2,FALSE)))</f>
        <v>CLA</v>
      </c>
      <c r="H571" s="114" t="str">
        <f>IF(ISBLANK(VLOOKUP(TRIM(B571),ALL!$B$1:$W$9995,4,FALSE)),"",IF(ISERROR(VLOOKUP(TRIM(B571),ALL!$B$1:$W$9995,4,FALSE))," ",VLOOKUP(TRIM(B571),ALL!$B$1:$W$9995,4,FALSE)))</f>
        <v/>
      </c>
      <c r="I571" s="114" t="str">
        <f>IF(ISBLANK(VLOOKUP(TRIM(B571),ALL!$B$1:$W$9995,5,FALSE)),"",IF(ISERROR(VLOOKUP(TRIM(B571),ALL!$B$1:$W$9995,5,FALSE))," ",VLOOKUP(TRIM(B571),ALL!$B$1:$W$9995,5,FALSE)))</f>
        <v/>
      </c>
      <c r="J571" s="10" t="str">
        <f>IF(ISBLANK(VLOOKUP(TRIM(B571),ALL!$B$1:$W$9995,6,FALSE)),"",IF(ISERROR(VLOOKUP(TRIM(B571),ALL!$B$1:$W$9995,6,FALSE))," ", VLOOKUP(TRIM(B571),ALL!$B$1:$W$9995,6,FALSE)))</f>
        <v/>
      </c>
      <c r="K571" s="10" t="str">
        <f>IF(ISBLANK(VLOOKUP(TRIM(B571),ALL!$B$1:$W$9995,7,FALSE)),"",IF(ISERROR(VLOOKUP(TRIM(B571),ALL!$B$1:$W$9995,7,FALSE))," ",VLOOKUP(TRIM(B571),ALL!$B$1:$W$9995,7,FALSE)))</f>
        <v/>
      </c>
      <c r="L571" s="10">
        <f>IF(ISBLANK(VLOOKUP(TRIM(B571),ALL!$B$1:$W$9995,8,FALSE)),"",IF(ISERROR(VLOOKUP(TRIM(B571),ALL!$B$1:$W$9995,8,FALSE))," ",VLOOKUP(TRIM(B571),ALL!$B$1:$W$9995,8,FALSE)))</f>
        <v>0</v>
      </c>
      <c r="M571" s="10" t="str">
        <f>IF(ISBLANK(VLOOKUP(TRIM(B571),ALL!$B$1:$W$9995,9,FALSE)),"",IF(ISERROR(VLOOKUP(TRIM(B571),ALL!$B$1:$W$9995,9,FALSE))," ",VLOOKUP(TRIM(B571),ALL!$B$1:$W$9995,9,FALSE)))</f>
        <v/>
      </c>
      <c r="N571" s="10">
        <f>IF(ISBLANK(VLOOKUP(TRIM(B571),ALL!$B$1:$W$9995,10,FALSE)),"",IF(ISERROR(VLOOKUP(TRIM(B571),ALL!$B$1:$W$9995,10,FALSE))," ",VLOOKUP(TRIM(B571),ALL!$B$1:$W$9995,10,FALSE)))</f>
        <v>0</v>
      </c>
      <c r="O571"/>
      <c r="P571"/>
      <c r="Q571"/>
      <c r="R571"/>
      <c r="S571"/>
      <c r="T571"/>
      <c r="AB571"/>
      <c r="AC571"/>
    </row>
    <row r="572" spans="1:29">
      <c r="A572" s="10" t="str">
        <f>IF(ISERROR(VLOOKUP(TRIM(B572),ALL!$B$1:$V$9991,3,FALSE)),"(unc)",VLOOKUP(TRIM(B572),ALL!$B$1:$V$9991,3,FALSE))</f>
        <v>OC @</v>
      </c>
      <c r="B572" s="37" t="s">
        <v>7229</v>
      </c>
      <c r="C572" s="5" t="s">
        <v>7454</v>
      </c>
      <c r="D572" s="111">
        <f>VLOOKUP(TRIM(B572),BirthdateDraft!$A$1:$M$8977,2,FALSE)</f>
        <v>36281</v>
      </c>
      <c r="E572" s="112" t="str">
        <f>VLOOKUP(TRIM(B572),BirthdateDraft!$A$1:$M$9842,3,FALSE)</f>
        <v>21/5</v>
      </c>
      <c r="F572" s="115" t="s">
        <v>6862</v>
      </c>
      <c r="G572" s="10" t="str">
        <f>IF(ISERROR(VLOOKUP(TRIM(B572),ALL!$B$1:$V$9998,2,FALSE)),"",IF(ISERROR(VLOOKUP(TRIM(B572),ALL!$B$1:$V$9998,2,FALSE))," ",VLOOKUP(TRIM(B572),ALL!$B$1:$V$9998,2,FALSE)))</f>
        <v>LAA</v>
      </c>
      <c r="H572" s="114" t="str">
        <f>IF(ISBLANK(VLOOKUP(TRIM(B572),ALL!$B$1:$W$9995,4,FALSE)),"",IF(ISERROR(VLOOKUP(TRIM(B572),ALL!$B$1:$W$9995,4,FALSE))," ",VLOOKUP(TRIM(B572),ALL!$B$1:$W$9995,4,FALSE)))</f>
        <v/>
      </c>
      <c r="I572" s="114" t="str">
        <f>IF(ISBLANK(VLOOKUP(TRIM(B572),ALL!$B$1:$W$9995,5,FALSE)),"",IF(ISERROR(VLOOKUP(TRIM(B572),ALL!$B$1:$W$9995,5,FALSE))," ",VLOOKUP(TRIM(B572),ALL!$B$1:$W$9995,5,FALSE)))</f>
        <v/>
      </c>
      <c r="J572" s="10" t="str">
        <f>IF(ISBLANK(VLOOKUP(TRIM(B572),ALL!$B$1:$W$9995,6,FALSE)),"",IF(ISERROR(VLOOKUP(TRIM(B572),ALL!$B$1:$W$9995,6,FALSE))," ", VLOOKUP(TRIM(B572),ALL!$B$1:$W$9995,6,FALSE)))</f>
        <v/>
      </c>
      <c r="K572" s="10" t="str">
        <f>IF(ISBLANK(VLOOKUP(TRIM(B572),ALL!$B$1:$W$9995,7,FALSE)),"",IF(ISERROR(VLOOKUP(TRIM(B572),ALL!$B$1:$W$9995,7,FALSE))," ",VLOOKUP(TRIM(B572),ALL!$B$1:$W$9995,7,FALSE)))</f>
        <v/>
      </c>
      <c r="L572" s="10">
        <f>IF(ISBLANK(VLOOKUP(TRIM(B572),ALL!$B$1:$W$9995,8,FALSE)),"",IF(ISERROR(VLOOKUP(TRIM(B572),ALL!$B$1:$W$9995,8,FALSE))," ",VLOOKUP(TRIM(B572),ALL!$B$1:$W$9995,8,FALSE)))</f>
        <v>0</v>
      </c>
      <c r="M572" s="10" t="str">
        <f>IF(ISBLANK(VLOOKUP(TRIM(B572),ALL!$B$1:$W$9995,9,FALSE)),"",IF(ISERROR(VLOOKUP(TRIM(B572),ALL!$B$1:$W$9995,9,FALSE))," ",VLOOKUP(TRIM(B572),ALL!$B$1:$W$9995,9,FALSE)))</f>
        <v/>
      </c>
      <c r="N572" s="10">
        <f>IF(ISBLANK(VLOOKUP(TRIM(B572),ALL!$B$1:$W$9995,10,FALSE)),"",IF(ISERROR(VLOOKUP(TRIM(B572),ALL!$B$1:$W$9995,10,FALSE))," ",VLOOKUP(TRIM(B572),ALL!$B$1:$W$9995,10,FALSE)))</f>
        <v>0</v>
      </c>
      <c r="O572"/>
      <c r="P572"/>
      <c r="Q572"/>
      <c r="R572"/>
      <c r="S572"/>
      <c r="T572"/>
      <c r="AB572"/>
      <c r="AC572"/>
    </row>
    <row r="573" spans="1:29">
      <c r="A573" s="10" t="str">
        <f>IF(ISERROR(VLOOKUP(TRIM(B573),ALL!$B$1:$V$9991,3,FALSE)),"(unc)",VLOOKUP(TRIM(B573),ALL!$B$1:$V$9991,3,FALSE))</f>
        <v>LG @</v>
      </c>
      <c r="B573" s="124" t="s">
        <v>9049</v>
      </c>
      <c r="C573" s="5" t="s">
        <v>7454</v>
      </c>
      <c r="D573" s="111">
        <f>VLOOKUP(TRIM(B573),BirthdateDraft!$A$1:$M$8977,2,FALSE)</f>
        <v>37014</v>
      </c>
      <c r="E573" s="112" t="str">
        <f>VLOOKUP(TRIM(B573),BirthdateDraft!$A$1:$M$9842,3,FALSE)</f>
        <v>24/4(103)</v>
      </c>
      <c r="F573" s="115" t="s">
        <v>10219</v>
      </c>
      <c r="G573" s="10" t="str">
        <f>IF(ISERROR(VLOOKUP(TRIM(B573),ALL!$B$1:$V$9998,2,FALSE)),"",IF(ISERROR(VLOOKUP(TRIM(B573),ALL!$B$1:$V$9998,2,FALSE))," ",VLOOKUP(TRIM(B573),ALL!$B$1:$V$9998,2,FALSE)))</f>
        <v>NEA</v>
      </c>
      <c r="H573" s="114" t="str">
        <f>IF(ISBLANK(VLOOKUP(TRIM(B573),ALL!$B$1:$W$9995,4,FALSE)),"",IF(ISERROR(VLOOKUP(TRIM(B573),ALL!$B$1:$W$9995,4,FALSE))," ",VLOOKUP(TRIM(B573),ALL!$B$1:$W$9995,4,FALSE)))</f>
        <v/>
      </c>
      <c r="I573" s="114" t="str">
        <f>IF(ISBLANK(VLOOKUP(TRIM(B573),ALL!$B$1:$W$9995,5,FALSE)),"",IF(ISERROR(VLOOKUP(TRIM(B573),ALL!$B$1:$W$9995,5,FALSE))," ",VLOOKUP(TRIM(B573),ALL!$B$1:$W$9995,5,FALSE)))</f>
        <v/>
      </c>
      <c r="J573" s="10" t="str">
        <f>IF(ISBLANK(VLOOKUP(TRIM(B573),ALL!$B$1:$W$9995,6,FALSE)),"",IF(ISERROR(VLOOKUP(TRIM(B573),ALL!$B$1:$W$9995,6,FALSE))," ", VLOOKUP(TRIM(B573),ALL!$B$1:$W$9995,6,FALSE)))</f>
        <v/>
      </c>
      <c r="K573" s="10" t="str">
        <f>IF(ISBLANK(VLOOKUP(TRIM(B573),ALL!$B$1:$W$9995,7,FALSE)),"",IF(ISERROR(VLOOKUP(TRIM(B573),ALL!$B$1:$W$9995,7,FALSE))," ",VLOOKUP(TRIM(B573),ALL!$B$1:$W$9995,7,FALSE)))</f>
        <v/>
      </c>
      <c r="L573" s="10">
        <f>IF(ISBLANK(VLOOKUP(TRIM(B573),ALL!$B$1:$W$9995,8,FALSE)),"",IF(ISERROR(VLOOKUP(TRIM(B573),ALL!$B$1:$W$9995,8,FALSE))," ",VLOOKUP(TRIM(B573),ALL!$B$1:$W$9995,8,FALSE)))</f>
        <v>0</v>
      </c>
      <c r="M573" s="10" t="str">
        <f>IF(ISBLANK(VLOOKUP(TRIM(B573),ALL!$B$1:$W$9995,9,FALSE)),"",IF(ISERROR(VLOOKUP(TRIM(B573),ALL!$B$1:$W$9995,9,FALSE))," ",VLOOKUP(TRIM(B573),ALL!$B$1:$W$9995,9,FALSE)))</f>
        <v/>
      </c>
      <c r="N573" s="10">
        <f>IF(ISBLANK(VLOOKUP(TRIM(B573),ALL!$B$1:$W$9995,10,FALSE)),"",IF(ISERROR(VLOOKUP(TRIM(B573),ALL!$B$1:$W$9995,10,FALSE))," ",VLOOKUP(TRIM(B573),ALL!$B$1:$W$9995,10,FALSE)))</f>
        <v>3</v>
      </c>
      <c r="O573"/>
      <c r="P573"/>
      <c r="Q573"/>
      <c r="R573"/>
      <c r="S573"/>
      <c r="T573"/>
      <c r="AB573"/>
      <c r="AC573"/>
    </row>
    <row r="574" spans="1:29">
      <c r="A574" s="10" t="str">
        <f>IF(ISERROR(VLOOKUP(TRIM(B574),ALL!$B$1:$V$9991,3,FALSE)),"(unc)",VLOOKUP(TRIM(B574),ALL!$B$1:$V$9991,3,FALSE))</f>
        <v>OC @</v>
      </c>
      <c r="B574" s="124" t="s">
        <v>8244</v>
      </c>
      <c r="C574" s="5" t="s">
        <v>7454</v>
      </c>
      <c r="D574" s="111">
        <f>VLOOKUP(TRIM(B574),BirthdateDraft!$A$1:$M$8977,2,FALSE)</f>
        <v>36204</v>
      </c>
      <c r="E574" s="112" t="str">
        <f>VLOOKUP(TRIM(B574),BirthdateDraft!$A$1:$M$9842,3,FALSE)</f>
        <v>23/7</v>
      </c>
      <c r="F574" s="115" t="s">
        <v>10219</v>
      </c>
      <c r="G574" s="10" t="str">
        <f>IF(ISERROR(VLOOKUP(TRIM(B574),ALL!$B$1:$V$9998,2,FALSE)),"",IF(ISERROR(VLOOKUP(TRIM(B574),ALL!$B$1:$V$9998,2,FALSE))," ",VLOOKUP(TRIM(B574),ALL!$B$1:$V$9998,2,FALSE)))</f>
        <v>DNA</v>
      </c>
      <c r="H574" s="114" t="str">
        <f>IF(ISBLANK(VLOOKUP(TRIM(B574),ALL!$B$1:$W$9995,4,FALSE)),"",IF(ISERROR(VLOOKUP(TRIM(B574),ALL!$B$1:$W$9995,4,FALSE))," ",VLOOKUP(TRIM(B574),ALL!$B$1:$W$9995,4,FALSE)))</f>
        <v/>
      </c>
      <c r="I574" s="114" t="str">
        <f>IF(ISBLANK(VLOOKUP(TRIM(B574),ALL!$B$1:$W$9995,5,FALSE)),"",IF(ISERROR(VLOOKUP(TRIM(B574),ALL!$B$1:$W$9995,5,FALSE))," ",VLOOKUP(TRIM(B574),ALL!$B$1:$W$9995,5,FALSE)))</f>
        <v/>
      </c>
      <c r="J574" s="10" t="str">
        <f>IF(ISBLANK(VLOOKUP(TRIM(B574),ALL!$B$1:$W$9995,6,FALSE)),"",IF(ISERROR(VLOOKUP(TRIM(B574),ALL!$B$1:$W$9995,6,FALSE))," ", VLOOKUP(TRIM(B574),ALL!$B$1:$W$9995,6,FALSE)))</f>
        <v/>
      </c>
      <c r="K574" s="10" t="str">
        <f>IF(ISBLANK(VLOOKUP(TRIM(B574),ALL!$B$1:$W$9995,7,FALSE)),"",IF(ISERROR(VLOOKUP(TRIM(B574),ALL!$B$1:$W$9995,7,FALSE))," ",VLOOKUP(TRIM(B574),ALL!$B$1:$W$9995,7,FALSE)))</f>
        <v/>
      </c>
      <c r="L574" s="10">
        <f>IF(ISBLANK(VLOOKUP(TRIM(B574),ALL!$B$1:$W$9995,8,FALSE)),"",IF(ISERROR(VLOOKUP(TRIM(B574),ALL!$B$1:$W$9995,8,FALSE))," ",VLOOKUP(TRIM(B574),ALL!$B$1:$W$9995,8,FALSE)))</f>
        <v>4</v>
      </c>
      <c r="M574" s="10" t="str">
        <f>IF(ISBLANK(VLOOKUP(TRIM(B574),ALL!$B$1:$W$9995,9,FALSE)),"",IF(ISERROR(VLOOKUP(TRIM(B574),ALL!$B$1:$W$9995,9,FALSE))," ",VLOOKUP(TRIM(B574),ALL!$B$1:$W$9995,9,FALSE)))</f>
        <v/>
      </c>
      <c r="N574" s="10">
        <f>IF(ISBLANK(VLOOKUP(TRIM(B574),ALL!$B$1:$W$9995,10,FALSE)),"",IF(ISERROR(VLOOKUP(TRIM(B574),ALL!$B$1:$W$9995,10,FALSE))," ",VLOOKUP(TRIM(B574),ALL!$B$1:$W$9995,10,FALSE)))</f>
        <v>3</v>
      </c>
      <c r="O574"/>
      <c r="P574"/>
      <c r="Q574"/>
      <c r="R574"/>
      <c r="S574"/>
      <c r="T574"/>
      <c r="AB574"/>
      <c r="AC574"/>
    </row>
    <row r="575" spans="1:29">
      <c r="A575" s="10" t="str">
        <f>IF(ISERROR(VLOOKUP(TRIM(B575),ALL!$B$1:$V$9991,3,FALSE)),"(unc)",VLOOKUP(TRIM(B575),ALL!$B$1:$V$9991,3,FALSE))</f>
        <v>OT @ OG @</v>
      </c>
      <c r="B575" s="500" t="s">
        <v>9012</v>
      </c>
      <c r="C575" s="5" t="s">
        <v>7454</v>
      </c>
      <c r="D575" s="111">
        <f>VLOOKUP(TRIM(B575),BirthdateDraft!$A$1:$M$8977,2,FALSE)</f>
        <v>36375</v>
      </c>
      <c r="E575" s="112" t="str">
        <f>VLOOKUP(TRIM(B575),BirthdateDraft!$A$1:$M$9842,3,FALSE)</f>
        <v>24/FA</v>
      </c>
      <c r="F575" s="115" t="s">
        <v>10521</v>
      </c>
      <c r="G575" s="10" t="str">
        <f>IF(ISERROR(VLOOKUP(TRIM(B575),ALL!$B$1:$V$9998,2,FALSE)),"",IF(ISERROR(VLOOKUP(TRIM(B575),ALL!$B$1:$V$9998,2,FALSE))," ",VLOOKUP(TRIM(B575),ALL!$B$1:$V$9998,2,FALSE)))</f>
        <v>DNA</v>
      </c>
      <c r="H575" s="114" t="str">
        <f>IF(ISBLANK(VLOOKUP(TRIM(B575),ALL!$B$1:$W$9995,4,FALSE)),"",IF(ISERROR(VLOOKUP(TRIM(B575),ALL!$B$1:$W$9995,4,FALSE))," ",VLOOKUP(TRIM(B575),ALL!$B$1:$W$9995,4,FALSE)))</f>
        <v/>
      </c>
      <c r="I575" s="114" t="str">
        <f>IF(ISBLANK(VLOOKUP(TRIM(B575),ALL!$B$1:$W$9995,5,FALSE)),"",IF(ISERROR(VLOOKUP(TRIM(B575),ALL!$B$1:$W$9995,5,FALSE))," ",VLOOKUP(TRIM(B575),ALL!$B$1:$W$9995,5,FALSE)))</f>
        <v/>
      </c>
      <c r="J575" s="10" t="str">
        <f>IF(ISBLANK(VLOOKUP(TRIM(B575),ALL!$B$1:$W$9995,6,FALSE)),"",IF(ISERROR(VLOOKUP(TRIM(B575),ALL!$B$1:$W$9995,6,FALSE))," ", VLOOKUP(TRIM(B575),ALL!$B$1:$W$9995,6,FALSE)))</f>
        <v/>
      </c>
      <c r="K575" s="10" t="str">
        <f>IF(ISBLANK(VLOOKUP(TRIM(B575),ALL!$B$1:$W$9995,7,FALSE)),"",IF(ISERROR(VLOOKUP(TRIM(B575),ALL!$B$1:$W$9995,7,FALSE))," ",VLOOKUP(TRIM(B575),ALL!$B$1:$W$9995,7,FALSE)))</f>
        <v/>
      </c>
      <c r="L575" s="10">
        <f>IF(ISBLANK(VLOOKUP(TRIM(B575),ALL!$B$1:$W$9995,8,FALSE)),"",IF(ISERROR(VLOOKUP(TRIM(B575),ALL!$B$1:$W$9995,8,FALSE))," ",VLOOKUP(TRIM(B575),ALL!$B$1:$W$9995,8,FALSE)))</f>
        <v>4</v>
      </c>
      <c r="M575" s="10">
        <f>IF(ISBLANK(VLOOKUP(TRIM(B575),ALL!$B$1:$W$9995,9,FALSE)),"",IF(ISERROR(VLOOKUP(TRIM(B575),ALL!$B$1:$W$9995,9,FALSE))," ",VLOOKUP(TRIM(B575),ALL!$B$1:$W$9995,9,FALSE)))</f>
        <v>0</v>
      </c>
      <c r="N575" s="10">
        <f>IF(ISBLANK(VLOOKUP(TRIM(B575),ALL!$B$1:$W$9995,10,FALSE)),"",IF(ISERROR(VLOOKUP(TRIM(B575),ALL!$B$1:$W$9995,10,FALSE))," ",VLOOKUP(TRIM(B575),ALL!$B$1:$W$9995,10,FALSE)))</f>
        <v>3</v>
      </c>
      <c r="O575"/>
      <c r="P575"/>
      <c r="Q575"/>
      <c r="R575"/>
      <c r="S575"/>
      <c r="T575"/>
      <c r="AB575"/>
      <c r="AC575"/>
    </row>
    <row r="576" spans="1:29">
      <c r="A576" s="10" t="str">
        <f>IF(ISERROR(VLOOKUP(TRIM(B576),ALL!$B$1:$V$9991,3,FALSE)),"(unc)",VLOOKUP(TRIM(B576),ALL!$B$1:$V$9991,3,FALSE))</f>
        <v>G @</v>
      </c>
      <c r="B576" s="37" t="s">
        <v>7239</v>
      </c>
      <c r="C576" s="5" t="s">
        <v>7454</v>
      </c>
      <c r="D576" s="111">
        <f>VLOOKUP(TRIM(B576),BirthdateDraft!$A$1:$M$8977,2,FALSE)</f>
        <v>36130</v>
      </c>
      <c r="E576" s="112" t="str">
        <f>VLOOKUP(TRIM(B576),BirthdateDraft!$A$1:$M$9842,3,FALSE)</f>
        <v>21/3</v>
      </c>
      <c r="F576" s="115" t="s">
        <v>7419</v>
      </c>
      <c r="G576" s="10" t="str">
        <f>IF(ISERROR(VLOOKUP(TRIM(B576),ALL!$B$1:$V$9998,2,FALSE)),"",IF(ISERROR(VLOOKUP(TRIM(B576),ALL!$B$1:$V$9998,2,FALSE))," ",VLOOKUP(TRIM(B576),ALL!$B$1:$V$9998,2,FALSE)))</f>
        <v>HOA</v>
      </c>
      <c r="H576" s="114" t="str">
        <f>IF(ISBLANK(VLOOKUP(TRIM(B576),ALL!$B$1:$W$9995,4,FALSE)),"",IF(ISERROR(VLOOKUP(TRIM(B576),ALL!$B$1:$W$9995,4,FALSE))," ",VLOOKUP(TRIM(B576),ALL!$B$1:$W$9995,4,FALSE)))</f>
        <v/>
      </c>
      <c r="I576" s="114" t="str">
        <f>IF(ISBLANK(VLOOKUP(TRIM(B576),ALL!$B$1:$W$9995,5,FALSE)),"",IF(ISERROR(VLOOKUP(TRIM(B576),ALL!$B$1:$W$9995,5,FALSE))," ",VLOOKUP(TRIM(B576),ALL!$B$1:$W$9995,5,FALSE)))</f>
        <v/>
      </c>
      <c r="J576" s="10" t="str">
        <f>IF(ISBLANK(VLOOKUP(TRIM(#REF!),ALL!$B$1:$W$9995,6,FALSE)),"",IF(ISERROR(VLOOKUP(TRIM(#REF!),ALL!$B$1:$W$9995,6,FALSE))," ", VLOOKUP(TRIM(#REF!),ALL!$B$1:$W$9995,6,FALSE)))</f>
        <v xml:space="preserve"> </v>
      </c>
      <c r="K576" s="10" t="str">
        <f>IF(ISBLANK(VLOOKUP(TRIM(#REF!),ALL!$B$1:$W$9995,7,FALSE)),"",IF(ISERROR(VLOOKUP(TRIM(#REF!),ALL!$B$1:$W$9995,7,FALSE))," ",VLOOKUP(TRIM(#REF!),ALL!$B$1:$W$9995,7,FALSE)))</f>
        <v xml:space="preserve"> </v>
      </c>
      <c r="L576" s="10">
        <f>IF(ISBLANK(VLOOKUP(TRIM(B576),ALL!$B$1:$W$9995,8,FALSE)),"",IF(ISERROR(VLOOKUP(TRIM(B576),ALL!$B$1:$W$9995,8,FALSE))," ",VLOOKUP(TRIM(B576),ALL!$B$1:$W$9995,8,FALSE)))</f>
        <v>0</v>
      </c>
      <c r="M576" s="10" t="str">
        <f>IF(ISBLANK(VLOOKUP(TRIM(B576),ALL!$B$1:$W$9995,9,FALSE)),"",IF(ISERROR(VLOOKUP(TRIM(B576),ALL!$B$1:$W$9995,9,FALSE))," ",VLOOKUP(TRIM(B576),ALL!$B$1:$W$9995,9,FALSE)))</f>
        <v/>
      </c>
      <c r="N576" s="10">
        <f>IF(ISBLANK(VLOOKUP(TRIM(B576),ALL!$B$1:$W$9995,10,FALSE)),"",IF(ISERROR(VLOOKUP(TRIM(B576),ALL!$B$1:$W$9995,10,FALSE))," ",VLOOKUP(TRIM(B576),ALL!$B$1:$W$9995,10,FALSE)))</f>
        <v>0</v>
      </c>
      <c r="O576"/>
      <c r="P576"/>
      <c r="Q576"/>
      <c r="R576"/>
      <c r="S576"/>
      <c r="T576"/>
      <c r="AB576"/>
      <c r="AC576"/>
    </row>
    <row r="578" spans="1:29">
      <c r="A578" s="10"/>
      <c r="B578" s="37"/>
      <c r="C578" s="5"/>
      <c r="D578" s="111"/>
      <c r="E578" s="112"/>
      <c r="F578" s="115"/>
      <c r="G578" s="10"/>
      <c r="H578" s="114"/>
      <c r="I578" s="114"/>
      <c r="J578" s="10"/>
      <c r="K578" s="10"/>
      <c r="L578" s="10" t="str">
        <f>IF(ISBLANK(VLOOKUP(TRIM(B578),ALL!$B$1:$W$9995,8,FALSE)),"",IF(ISERROR(VLOOKUP(TRIM(B578),ALL!$B$1:$W$9995,8,FALSE))," ",VLOOKUP(TRIM(B578),ALL!$B$1:$W$9995,8,FALSE)))</f>
        <v xml:space="preserve"> </v>
      </c>
      <c r="M578" s="10" t="str">
        <f>IF(ISBLANK(VLOOKUP(TRIM(B578),ALL!$B$1:$W$9995,9,FALSE)),"",IF(ISERROR(VLOOKUP(TRIM(B578),ALL!$B$1:$W$9995,9,FALSE))," ",VLOOKUP(TRIM(B578),ALL!$B$1:$W$9995,9,FALSE)))</f>
        <v xml:space="preserve"> </v>
      </c>
      <c r="N578" s="10" t="str">
        <f>IF(ISBLANK(VLOOKUP(TRIM(B578),ALL!$B$1:$W$9995,10,FALSE)),"",IF(ISERROR(VLOOKUP(TRIM(B578),ALL!$B$1:$W$9995,10,FALSE))," ",VLOOKUP(TRIM(B578),ALL!$B$1:$W$9995,10,FALSE)))</f>
        <v xml:space="preserve"> </v>
      </c>
      <c r="O578"/>
      <c r="P578"/>
      <c r="Q578"/>
      <c r="R578"/>
      <c r="S578"/>
      <c r="T578"/>
      <c r="AB578"/>
      <c r="AC578"/>
    </row>
    <row r="579" spans="1:29">
      <c r="A579" s="10" t="str">
        <f>IF(ISERROR(VLOOKUP(TRIM(B579),ALL!$B$1:$V$9991,3,FALSE)),"(unc)",VLOOKUP(TRIM(B579),ALL!$B$1:$V$9991,3,FALSE))</f>
        <v>RDT $</v>
      </c>
      <c r="B579" s="37" t="s">
        <v>4697</v>
      </c>
      <c r="C579" s="5" t="s">
        <v>7454</v>
      </c>
      <c r="D579" s="111">
        <f>VLOOKUP(TRIM(B579),BirthdateDraft!$A$1:$M$8977,2,FALSE)</f>
        <v>34516</v>
      </c>
      <c r="E579" s="112" t="str">
        <f>VLOOKUP(TRIM(B579),BirthdateDraft!$A$1:$M$9842,3,FALSE)</f>
        <v>16/5</v>
      </c>
      <c r="F579" s="115"/>
      <c r="G579" s="10" t="str">
        <f>IF(ISERROR(VLOOKUP(TRIM(B579),ALL!$B$1:$V$9998,2,FALSE)),"",IF(ISERROR(VLOOKUP(TRIM(B579),ALL!$B$1:$V$9998,2,FALSE))," ",VLOOKUP(TRIM(B579),ALL!$B$1:$V$9998,2,FALSE)))</f>
        <v>DEN</v>
      </c>
      <c r="H579" s="114" t="str">
        <f>IF(ISBLANK(VLOOKUP(TRIM(B579),ALL!$B$1:$W$9995,4,FALSE)),"",IF(ISERROR(VLOOKUP(TRIM(B579),ALL!$B$1:$W$9995,4,FALSE))," ",VLOOKUP(TRIM(B579),ALL!$B$1:$W$9995,4,FALSE)))</f>
        <v>5</v>
      </c>
      <c r="I579" s="114" t="str">
        <f>IF(ISBLANK(VLOOKUP(TRIM(B579),ALL!$B$1:$W$9995,5,FALSE)),"",IF(ISERROR(VLOOKUP(TRIM(B579),ALL!$B$1:$W$9995,5,FALSE))," ",VLOOKUP(TRIM(B579),ALL!$B$1:$W$9995,5,FALSE)))</f>
        <v/>
      </c>
      <c r="J579" s="10">
        <f>IF(ISBLANK(VLOOKUP(TRIM(B579),ALL!$B$1:$W$9995,6,FALSE)),"",IF(ISERROR(VLOOKUP(TRIM(B579),ALL!$B$1:$W$9995,6,FALSE))," ", VLOOKUP(TRIM(B579),ALL!$B$1:$W$9995,6,FALSE)))</f>
        <v>4</v>
      </c>
      <c r="K579" s="10"/>
      <c r="L579" s="10" t="str">
        <f>IF(ISBLANK(VLOOKUP(TRIM(B579),ALL!$B$1:$W$9995,8,FALSE)),"",IF(ISERROR(VLOOKUP(TRIM(B579),ALL!$B$1:$W$9995,8,FALSE))," ",VLOOKUP(TRIM(B579),ALL!$B$1:$W$9995,8,FALSE)))</f>
        <v/>
      </c>
      <c r="M579" s="10" t="str">
        <f>IF(ISBLANK(VLOOKUP(TRIM(B579),ALL!$B$1:$W$9995,9,FALSE)),"",IF(ISERROR(VLOOKUP(TRIM(B579),ALL!$B$1:$W$9995,9,FALSE))," ",VLOOKUP(TRIM(B579),ALL!$B$1:$W$9995,9,FALSE)))</f>
        <v/>
      </c>
      <c r="N579" s="10" t="str">
        <f>IF(ISBLANK(VLOOKUP(TRIM(B579),ALL!$B$1:$W$9995,10,FALSE)),"",IF(ISERROR(VLOOKUP(TRIM(B579),ALL!$B$1:$W$9995,10,FALSE))," ",VLOOKUP(TRIM(B579),ALL!$B$1:$W$9995,10,FALSE)))</f>
        <v/>
      </c>
      <c r="O579"/>
      <c r="P579"/>
      <c r="Q579"/>
      <c r="R579"/>
      <c r="S579"/>
      <c r="T579"/>
      <c r="AB579"/>
      <c r="AC579"/>
    </row>
    <row r="580" spans="1:29">
      <c r="A580" s="10" t="str">
        <f>IF(ISERROR(VLOOKUP(TRIM(B580),ALL!$B$1:$V$9991,3,FALSE)),"(unc)",VLOOKUP(TRIM(B580),ALL!$B$1:$V$9991,3,FALSE))</f>
        <v>RE $</v>
      </c>
      <c r="B580" s="37" t="s">
        <v>8521</v>
      </c>
      <c r="C580" s="5" t="s">
        <v>7454</v>
      </c>
      <c r="D580" s="111">
        <f>VLOOKUP(TRIM(B580),BirthdateDraft!$A$1:$M$8977,2,FALSE)</f>
        <v>36666</v>
      </c>
      <c r="E580" s="112" t="str">
        <f>VLOOKUP(TRIM(B580),BirthdateDraft!$A$1:$M$9842,3,FALSE)</f>
        <v>23/1</v>
      </c>
      <c r="F580" s="115" t="s">
        <v>8615</v>
      </c>
      <c r="G580" s="10" t="str">
        <f>IF(ISERROR(VLOOKUP(TRIM(B580),ALL!$B$1:$V$9998,2,FALSE)),"",IF(ISERROR(VLOOKUP(TRIM(B580),ALL!$B$1:$V$9998,2,FALSE))," ",VLOOKUP(TRIM(B580),ALL!$B$1:$V$9998,2,FALSE)))</f>
        <v>LVA</v>
      </c>
      <c r="H580" s="114" t="str">
        <f>IF(ISBLANK(VLOOKUP(TRIM(B580),ALL!$B$1:$W$9995,4,FALSE)),"",IF(ISERROR(VLOOKUP(TRIM(B580),ALL!$B$1:$W$9995,4,FALSE))," ",VLOOKUP(TRIM(B580),ALL!$B$1:$W$9995,4,FALSE)))</f>
        <v>5</v>
      </c>
      <c r="I580" s="114" t="str">
        <f>IF(ISBLANK(VLOOKUP(TRIM(B580),ALL!$B$1:$W$9995,5,FALSE)),"",IF(ISERROR(VLOOKUP(TRIM(B580),ALL!$B$1:$W$9995,5,FALSE))," ",VLOOKUP(TRIM(B580),ALL!$B$1:$W$9995,5,FALSE)))</f>
        <v/>
      </c>
      <c r="J580" s="10">
        <f>IF(ISBLANK(VLOOKUP(TRIM(B580),ALL!$B$1:$W$9995,6,FALSE)),"",IF(ISERROR(VLOOKUP(TRIM(B580),ALL!$B$1:$W$9995,6,FALSE))," ", VLOOKUP(TRIM(B580),ALL!$B$1:$W$9995,6,FALSE)))</f>
        <v>6</v>
      </c>
      <c r="K580" s="10"/>
      <c r="L580" s="10"/>
      <c r="M580" s="10"/>
      <c r="N580" s="10"/>
      <c r="O580"/>
      <c r="P580"/>
      <c r="Q580"/>
      <c r="R580"/>
      <c r="S580"/>
      <c r="T580"/>
      <c r="AB580"/>
      <c r="AC580"/>
    </row>
    <row r="581" spans="1:29">
      <c r="A581" s="10" t="str">
        <f>IF(ISERROR(VLOOKUP(TRIM(B581),ALL!$B$1:$V$9991,3,FALSE)),"(unc)",VLOOKUP(TRIM(B581),ALL!$B$1:$V$9991,3,FALSE))</f>
        <v>RE $</v>
      </c>
      <c r="B581" s="37" t="s">
        <v>8196</v>
      </c>
      <c r="C581" s="5" t="s">
        <v>7454</v>
      </c>
      <c r="D581" s="111">
        <f>VLOOKUP(TRIM(B581),BirthdateDraft!$A$1:$M$9796,2,FALSE)</f>
        <v>36985</v>
      </c>
      <c r="E581" s="112" t="str">
        <f>VLOOKUP(TRIM(B581),BirthdateDraft!$A$1:$M$9796,3,FALSE)</f>
        <v>23/1</v>
      </c>
      <c r="F581" s="115" t="s">
        <v>8616</v>
      </c>
      <c r="G581" s="10" t="str">
        <f>IF(ISERROR(VLOOKUP(TRIM(B581),ALL!$B$1:$V$9998,2,FALSE)),"",IF(ISERROR(VLOOKUP(TRIM(B581),ALL!$B$1:$V$9998,2,FALSE))," ",VLOOKUP(TRIM(B581),ALL!$B$1:$V$9998,2,FALSE)))</f>
        <v>PHN</v>
      </c>
      <c r="H581" s="114" t="str">
        <f>IF(ISBLANK(VLOOKUP(TRIM(B581),ALL!$B$1:$W$9995,4,FALSE)),"",IF(ISERROR(VLOOKUP(TRIM(B581),ALL!$B$1:$W$9995,4,FALSE))," ",VLOOKUP(TRIM(B581),ALL!$B$1:$W$9995,4,FALSE)))</f>
        <v>5</v>
      </c>
      <c r="I581" s="114" t="str">
        <f>IF(ISBLANK(VLOOKUP(TRIM(B581),ALL!$B$1:$W$9995,5,FALSE)),"",IF(ISERROR(VLOOKUP(TRIM(B581),ALL!$B$1:$W$9995,5,FALSE))," ",VLOOKUP(TRIM(B581),ALL!$B$1:$W$9995,5,FALSE)))</f>
        <v/>
      </c>
      <c r="J581" s="10">
        <f>IF(ISBLANK(VLOOKUP(TRIM(B581),ALL!$B$1:$W$9995,6,FALSE)),"",IF(ISERROR(VLOOKUP(TRIM(B581),ALL!$B$1:$W$9995,6,FALSE))," ", VLOOKUP(TRIM(B581),ALL!$B$1:$W$9995,6,FALSE)))</f>
        <v>5</v>
      </c>
      <c r="K581" s="10"/>
      <c r="L581" s="10"/>
      <c r="M581" s="10"/>
      <c r="N581" s="10"/>
      <c r="O581"/>
      <c r="P581"/>
      <c r="Q581"/>
      <c r="R581"/>
      <c r="S581"/>
      <c r="T581"/>
      <c r="AB581"/>
      <c r="AC581"/>
    </row>
    <row r="582" spans="1:29">
      <c r="A582" s="10" t="str">
        <f>IF(ISERROR(VLOOKUP(TRIM(B582),ALL!$B$1:$V$9991,3,FALSE)),"(unc)",VLOOKUP(TRIM(B582),ALL!$B$1:$V$9991,3,FALSE))</f>
        <v>RDT $</v>
      </c>
      <c r="B582" s="124" t="s">
        <v>5224</v>
      </c>
      <c r="C582" s="5" t="s">
        <v>7454</v>
      </c>
      <c r="D582" s="111">
        <f>VLOOKUP(TRIM(B582),BirthdateDraft!$A$1:$M$9796,2,FALSE)</f>
        <v>34487</v>
      </c>
      <c r="E582" s="112" t="str">
        <f>VLOOKUP(TRIM(B582),BirthdateDraft!$A$1:$M$9796,3,FALSE)</f>
        <v>17/6</v>
      </c>
      <c r="F582" s="115" t="s">
        <v>8616</v>
      </c>
      <c r="G582" s="10" t="str">
        <f>IF(ISERROR(VLOOKUP(TRIM(B582),ALL!$B$1:$V$9998,2,FALSE)),"",IF(ISERROR(VLOOKUP(TRIM(B582),ALL!$B$1:$V$9998,2,FALSE))," ",VLOOKUP(TRIM(B582),ALL!$B$1:$V$9998,2,FALSE)))</f>
        <v>JXA</v>
      </c>
      <c r="H582" s="114" t="str">
        <f>IF(ISBLANK(VLOOKUP(TRIM(B582),ALL!$B$1:$W$9995,4,FALSE)),"",IF(ISERROR(VLOOKUP(TRIM(B582),ALL!$B$1:$W$9995,4,FALSE))," ",VLOOKUP(TRIM(B582),ALL!$B$1:$W$9995,4,FALSE)))</f>
        <v>4</v>
      </c>
      <c r="I582" s="114" t="str">
        <f>IF(ISBLANK(VLOOKUP(TRIM(B582),ALL!$B$1:$W$9995,5,FALSE)),"",IF(ISERROR(VLOOKUP(TRIM(B582),ALL!$B$1:$W$9995,5,FALSE))," ",VLOOKUP(TRIM(B582),ALL!$B$1:$W$9995,5,FALSE)))</f>
        <v/>
      </c>
      <c r="J582" s="10">
        <f>IF(ISBLANK(VLOOKUP(TRIM(B582),ALL!$B$1:$W$9995,6,FALSE)),"",IF(ISERROR(VLOOKUP(TRIM(B582),ALL!$B$1:$W$9995,6,FALSE))," ", VLOOKUP(TRIM(B582),ALL!$B$1:$W$9995,6,FALSE)))</f>
        <v>3</v>
      </c>
      <c r="K582" s="10"/>
      <c r="L582" s="10"/>
      <c r="M582" s="10"/>
      <c r="N582" s="10"/>
      <c r="O582"/>
      <c r="P582"/>
      <c r="Q582"/>
      <c r="R582"/>
      <c r="S582"/>
      <c r="T582"/>
      <c r="AB582"/>
      <c r="AC582"/>
    </row>
    <row r="583" spans="1:29">
      <c r="A583" s="10" t="str">
        <f>IF(ISERROR(VLOOKUP(TRIM(B583),ALL!$B$1:$V$9991,3,FALSE)),"(unc)",VLOOKUP(TRIM(B583),ALL!$B$1:$V$9991,3,FALSE))</f>
        <v>(unc)</v>
      </c>
      <c r="B583" s="37" t="s">
        <v>6515</v>
      </c>
      <c r="C583" s="5" t="s">
        <v>7454</v>
      </c>
      <c r="D583" s="111">
        <f>VLOOKUP(TRIM(B583),BirthdateDraft!$A$1:$M$9796,2,FALSE)</f>
        <v>35900</v>
      </c>
      <c r="E583" s="112" t="str">
        <f>VLOOKUP(TRIM(B583),BirthdateDraft!$A$1:$M$9796,3,FALSE)</f>
        <v>20/1</v>
      </c>
      <c r="F583" s="115"/>
      <c r="G583" s="10" t="str">
        <f>IF(ISERROR(VLOOKUP(TRIM(B583),ALL!$B$1:$V$9998,2,FALSE)),"",IF(ISERROR(VLOOKUP(TRIM(B583),ALL!$B$1:$V$9998,2,FALSE))," ",VLOOKUP(TRIM(B583),ALL!$B$1:$V$9998,2,FALSE)))</f>
        <v/>
      </c>
      <c r="H583" s="114" t="str">
        <f>IF(ISBLANK(VLOOKUP(TRIM(B583),ALL!$B$1:$W$9995,4,FALSE)),"",IF(ISERROR(VLOOKUP(TRIM(B583),ALL!$B$1:$W$9995,4,FALSE))," ",VLOOKUP(TRIM(B583),ALL!$B$1:$W$9995,4,FALSE)))</f>
        <v xml:space="preserve"> </v>
      </c>
      <c r="I583" s="114" t="str">
        <f>IF(ISBLANK(VLOOKUP(TRIM(B583),ALL!$B$1:$W$9995,5,FALSE)),"",IF(ISERROR(VLOOKUP(TRIM(B583),ALL!$B$1:$W$9995,5,FALSE))," ",VLOOKUP(TRIM(B583),ALL!$B$1:$W$9995,5,FALSE)))</f>
        <v xml:space="preserve"> </v>
      </c>
      <c r="J583" s="10" t="str">
        <f>IF(ISBLANK(VLOOKUP(TRIM(B583),ALL!$B$1:$W$9995,6,FALSE)),"",IF(ISERROR(VLOOKUP(TRIM(B583),ALL!$B$1:$W$9995,6,FALSE))," ", VLOOKUP(TRIM(B583),ALL!$B$1:$W$9995,6,FALSE)))</f>
        <v xml:space="preserve"> </v>
      </c>
      <c r="K583" s="10"/>
      <c r="L583" s="10" t="str">
        <f>IF(ISBLANK(VLOOKUP(TRIM(B583),ALL!$B$1:$W$9995,8,FALSE)),"",IF(ISERROR(VLOOKUP(TRIM(B583),ALL!$B$1:$W$9995,8,FALSE))," ",VLOOKUP(TRIM(B583),ALL!$B$1:$W$9995,8,FALSE)))</f>
        <v xml:space="preserve"> </v>
      </c>
      <c r="M583" s="10" t="str">
        <f>IF(ISBLANK(VLOOKUP(TRIM(B583),ALL!$B$1:$W$9995,9,FALSE)),"",IF(ISERROR(VLOOKUP(TRIM(B583),ALL!$B$1:$W$9995,9,FALSE))," ",VLOOKUP(TRIM(B583),ALL!$B$1:$W$9995,9,FALSE)))</f>
        <v xml:space="preserve"> </v>
      </c>
      <c r="N583" s="10" t="str">
        <f>IF(ISBLANK(VLOOKUP(TRIM(B583),ALL!$B$1:$W$9995,10,FALSE)),"",IF(ISERROR(VLOOKUP(TRIM(B583),ALL!$B$1:$W$9995,10,FALSE))," ",VLOOKUP(TRIM(B583),ALL!$B$1:$W$9995,10,FALSE)))</f>
        <v xml:space="preserve"> </v>
      </c>
      <c r="O583"/>
      <c r="P583"/>
      <c r="Q583"/>
      <c r="R583"/>
      <c r="S583"/>
      <c r="T583"/>
      <c r="AB583"/>
      <c r="AC583"/>
    </row>
    <row r="584" spans="1:29">
      <c r="A584" s="10" t="str">
        <f>IF(ISERROR(VLOOKUP(TRIM(B584),ALL!$B$1:$V$9991,3,FALSE)),"(unc)",VLOOKUP(TRIM(B584),ALL!$B$1:$V$9991,3,FALSE))</f>
        <v>LE $</v>
      </c>
      <c r="B584" s="37" t="s">
        <v>6117</v>
      </c>
      <c r="C584" s="5" t="s">
        <v>7454</v>
      </c>
      <c r="D584" s="111">
        <f>VLOOKUP(TRIM(B584),BirthdateDraft!$A$1:$M$8977,2,FALSE)</f>
        <v>35346</v>
      </c>
      <c r="E584" s="112" t="str">
        <f>VLOOKUP(TRIM(B584),BirthdateDraft!$A$1:$M$9842,3,FALSE)</f>
        <v>19/1 (28)</v>
      </c>
      <c r="F584" s="115"/>
      <c r="G584" s="10" t="str">
        <f>IF(ISERROR(VLOOKUP(TRIM(B584),ALL!$B$1:$V$9998,2,FALSE)),"",IF(ISERROR(VLOOKUP(TRIM(B584),ALL!$B$1:$V$9998,2,FALSE))," ",VLOOKUP(TRIM(B584),ALL!$B$1:$V$9998,2,FALSE)))</f>
        <v>MIN</v>
      </c>
      <c r="H584" s="114" t="str">
        <f>IF(ISBLANK(VLOOKUP(TRIM(B584),ALL!$B$1:$W$9995,4,FALSE)),"",IF(ISERROR(VLOOKUP(TRIM(B584),ALL!$B$1:$W$9995,4,FALSE))," ",VLOOKUP(TRIM(B584),ALL!$B$1:$W$9995,4,FALSE)))</f>
        <v>4</v>
      </c>
      <c r="I584" s="114" t="str">
        <f>IF(ISBLANK(VLOOKUP(TRIM(B584),ALL!$B$1:$W$9995,5,FALSE)),"",IF(ISERROR(VLOOKUP(TRIM(B584),ALL!$B$1:$W$9995,5,FALSE))," ",VLOOKUP(TRIM(B584),ALL!$B$1:$W$9995,5,FALSE)))</f>
        <v/>
      </c>
      <c r="J584" s="10">
        <f>IF(ISBLANK(VLOOKUP(TRIM(B584),ALL!$B$1:$W$9995,6,FALSE)),"",IF(ISERROR(VLOOKUP(TRIM(B584),ALL!$B$1:$W$9995,6,FALSE))," ", VLOOKUP(TRIM(B584),ALL!$B$1:$W$9995,6,FALSE)))</f>
        <v>0</v>
      </c>
      <c r="K584" s="10"/>
      <c r="L584" s="10" t="str">
        <f>IF(ISBLANK(VLOOKUP(TRIM(B584),ALL!$B$1:$W$9995,8,FALSE)),"",IF(ISERROR(VLOOKUP(TRIM(B584),ALL!$B$1:$W$9995,8,FALSE))," ",VLOOKUP(TRIM(B584),ALL!$B$1:$W$9995,8,FALSE)))</f>
        <v/>
      </c>
      <c r="M584" s="10" t="str">
        <f>IF(ISBLANK(VLOOKUP(TRIM(B584),ALL!$B$1:$W$9995,9,FALSE)),"",IF(ISERROR(VLOOKUP(TRIM(B584),ALL!$B$1:$W$9995,9,FALSE))," ",VLOOKUP(TRIM(B584),ALL!$B$1:$W$9995,9,FALSE)))</f>
        <v/>
      </c>
      <c r="N584" s="10" t="str">
        <f>IF(ISBLANK(VLOOKUP(TRIM(B584),ALL!$B$1:$W$9995,10,FALSE)),"",IF(ISERROR(VLOOKUP(TRIM(B584),ALL!$B$1:$W$9995,10,FALSE))," ",VLOOKUP(TRIM(B584),ALL!$B$1:$W$9995,10,FALSE)))</f>
        <v/>
      </c>
      <c r="O584"/>
      <c r="P584"/>
      <c r="Q584"/>
      <c r="R584"/>
      <c r="S584"/>
      <c r="T584"/>
      <c r="AB584"/>
      <c r="AC584"/>
    </row>
    <row r="585" spans="1:29">
      <c r="A585" s="10" t="str">
        <f>IF(ISERROR(VLOOKUP(TRIM(B585),ALL!$B$1:$V$9991,3,FALSE)),"(unc)",VLOOKUP(TRIM(B585),ALL!$B$1:$V$9991,3,FALSE))</f>
        <v>DT $</v>
      </c>
      <c r="B585" s="499" t="s">
        <v>8900</v>
      </c>
      <c r="C585" s="5" t="s">
        <v>7454</v>
      </c>
      <c r="D585" s="111">
        <f>VLOOKUP(TRIM(B585),BirthdateDraft!$A$1:$M$8977,2,FALSE)</f>
        <v>37251</v>
      </c>
      <c r="E585" s="112" t="str">
        <f>VLOOKUP(TRIM(B585),BirthdateDraft!$A$1:$M$9842,3,FALSE)</f>
        <v>24/3(97)</v>
      </c>
      <c r="F585" s="115" t="s">
        <v>10488</v>
      </c>
      <c r="G585" s="10" t="str">
        <f>IF(ISERROR(VLOOKUP(TRIM(B585),ALL!$B$1:$V$9998,2,FALSE)),"",IF(ISERROR(VLOOKUP(TRIM(B585),ALL!$B$1:$V$9998,2,FALSE))," ",VLOOKUP(TRIM(B585),ALL!$B$1:$V$9998,2,FALSE)))</f>
        <v>CNA</v>
      </c>
      <c r="H585" s="114" t="str">
        <f>IF(ISBLANK(VLOOKUP(TRIM(B585),ALL!$B$1:$W$9995,4,FALSE)),"",IF(ISERROR(VLOOKUP(TRIM(B585),ALL!$B$1:$W$9995,4,FALSE))," ",VLOOKUP(TRIM(B585),ALL!$B$1:$W$9995,4,FALSE)))</f>
        <v>0</v>
      </c>
      <c r="I585" s="114" t="str">
        <f>IF(ISBLANK(VLOOKUP(TRIM(B585),ALL!$B$1:$W$9995,5,FALSE)),"",IF(ISERROR(VLOOKUP(TRIM(B585),ALL!$B$1:$W$9995,5,FALSE))," ",VLOOKUP(TRIM(B585),ALL!$B$1:$W$9995,5,FALSE)))</f>
        <v/>
      </c>
      <c r="J585" s="10">
        <f>IF(ISBLANK(VLOOKUP(TRIM(B585),ALL!$B$1:$W$9995,6,FALSE)),"",IF(ISERROR(VLOOKUP(TRIM(B585),ALL!$B$1:$W$9995,6,FALSE))," ", VLOOKUP(TRIM(B585),ALL!$B$1:$W$9995,6,FALSE)))</f>
        <v>2</v>
      </c>
      <c r="K585" s="10"/>
      <c r="L585" s="10"/>
      <c r="M585" s="10"/>
      <c r="N585" s="10"/>
      <c r="O585"/>
      <c r="P585"/>
      <c r="Q585"/>
      <c r="R585"/>
      <c r="S585"/>
      <c r="T585"/>
      <c r="AB585"/>
      <c r="AC585"/>
    </row>
    <row r="586" spans="1:29">
      <c r="A586" s="10" t="str">
        <f>IF(ISERROR(VLOOKUP(TRIM(B586),ALL!$B$1:$V$9991,3,FALSE)),"(unc)",VLOOKUP(TRIM(B586),ALL!$B$1:$V$9991,3,FALSE))</f>
        <v>End $</v>
      </c>
      <c r="B586" s="37" t="s">
        <v>7271</v>
      </c>
      <c r="C586" s="5" t="s">
        <v>7454</v>
      </c>
      <c r="D586" s="111">
        <f>VLOOKUP(TRIM(B586),BirthdateDraft!$A$1:$M$8977,2,FALSE)</f>
        <v>36629</v>
      </c>
      <c r="E586" s="112" t="str">
        <f>VLOOKUP(TRIM(B586),BirthdateDraft!$A$1:$M$9842,3,FALSE)</f>
        <v>21/3</v>
      </c>
      <c r="F586" s="115" t="s">
        <v>8090</v>
      </c>
      <c r="G586" s="10" t="str">
        <f>IF(ISERROR(VLOOKUP(TRIM(B586),ALL!$B$1:$V$9998,2,FALSE)),"",IF(ISERROR(VLOOKUP(TRIM(B586),ALL!$B$1:$V$9998,2,FALSE))," ",VLOOKUP(TRIM(B586),ALL!$B$1:$V$9998,2,FALSE)))</f>
        <v>CNA</v>
      </c>
      <c r="H586" s="114" t="str">
        <f>IF(ISBLANK(VLOOKUP(TRIM(B586),ALL!$B$1:$W$9995,4,FALSE)),"",IF(ISERROR(VLOOKUP(TRIM(B586),ALL!$B$1:$W$9995,4,FALSE))," ",VLOOKUP(TRIM(B586),ALL!$B$1:$W$9995,4,FALSE)))</f>
        <v>0</v>
      </c>
      <c r="I586" s="114" t="str">
        <f>IF(ISBLANK(VLOOKUP(TRIM(B586),ALL!$B$1:$W$9995,5,FALSE)),"",IF(ISERROR(VLOOKUP(TRIM(B586),ALL!$B$1:$W$9995,5,FALSE))," ",VLOOKUP(TRIM(B586),ALL!$B$1:$W$9995,5,FALSE)))</f>
        <v/>
      </c>
      <c r="J586" s="10">
        <f>IF(ISBLANK(VLOOKUP(TRIM(B586),ALL!$B$1:$W$9995,6,FALSE)),"",IF(ISERROR(VLOOKUP(TRIM(B586),ALL!$B$1:$W$9995,6,FALSE))," ", VLOOKUP(TRIM(B586),ALL!$B$1:$W$9995,6,FALSE)))</f>
        <v>6</v>
      </c>
      <c r="K586" s="10"/>
      <c r="L586" s="10" t="str">
        <f>IF(ISBLANK(VLOOKUP(TRIM(B586),ALL!$B$1:$W$9995,8,FALSE)),"",IF(ISERROR(VLOOKUP(TRIM(B586),ALL!$B$1:$W$9995,8,FALSE))," ",VLOOKUP(TRIM(B586),ALL!$B$1:$W$9995,8,FALSE)))</f>
        <v/>
      </c>
      <c r="M586" s="10" t="str">
        <f>IF(ISBLANK(VLOOKUP(TRIM(B586),ALL!$B$1:$W$9995,9,FALSE)),"",IF(ISERROR(VLOOKUP(TRIM(B586),ALL!$B$1:$W$9995,9,FALSE))," ",VLOOKUP(TRIM(B586),ALL!$B$1:$W$9995,9,FALSE)))</f>
        <v/>
      </c>
      <c r="N586" s="10" t="str">
        <f>IF(ISBLANK(VLOOKUP(TRIM(B586),ALL!$B$1:$W$9995,10,FALSE)),"",IF(ISERROR(VLOOKUP(TRIM(B586),ALL!$B$1:$W$9995,10,FALSE))," ",VLOOKUP(TRIM(B586),ALL!$B$1:$W$9995,10,FALSE)))</f>
        <v/>
      </c>
      <c r="O586"/>
      <c r="P586"/>
      <c r="Q586"/>
      <c r="R586"/>
      <c r="S586"/>
      <c r="T586"/>
      <c r="AB586"/>
      <c r="AC586"/>
    </row>
    <row r="587" spans="1:29">
      <c r="A587" s="10"/>
      <c r="B587" s="37"/>
      <c r="C587" s="5"/>
      <c r="D587" s="111"/>
      <c r="E587" s="112"/>
      <c r="F587" s="115"/>
      <c r="G587" s="10"/>
      <c r="H587" s="114"/>
      <c r="I587" s="114"/>
      <c r="J587" s="10"/>
      <c r="K587" s="10"/>
      <c r="L587" s="10"/>
      <c r="M587" s="10"/>
      <c r="N587" s="10"/>
      <c r="O587"/>
      <c r="P587"/>
      <c r="Q587"/>
      <c r="R587"/>
      <c r="S587"/>
      <c r="T587"/>
      <c r="AB587"/>
      <c r="AC587"/>
    </row>
    <row r="588" spans="1:29">
      <c r="A588" s="10" t="str">
        <f>IF(ISERROR(VLOOKUP(TRIM(B588),ALL!$B$1:$V$9991,3,FALSE)),"(unc)",VLOOKUP(TRIM(B588),ALL!$B$1:$V$9991,3,FALSE))</f>
        <v>MLB</v>
      </c>
      <c r="B588" s="37" t="s">
        <v>5691</v>
      </c>
      <c r="C588" s="5" t="s">
        <v>7454</v>
      </c>
      <c r="D588" s="111">
        <f>VLOOKUP(TRIM(B588),BirthdateDraft!$A$1:$M$8977,2,FALSE)</f>
        <v>35248</v>
      </c>
      <c r="E588" s="112" t="str">
        <f>VLOOKUP(TRIM(B588),BirthdateDraft!$A$1:$M$9842,3,FALSE)</f>
        <v>18/7</v>
      </c>
      <c r="F588" s="115" t="s">
        <v>6950</v>
      </c>
      <c r="G588" s="10" t="str">
        <f>IF(ISERROR(VLOOKUP(TRIM(B588),ALL!$B$1:$V$9998,2,FALSE)),"",IF(ISERROR(VLOOKUP(TRIM(B588),ALL!$B$1:$V$9998,2,FALSE))," ",VLOOKUP(TRIM(B588),ALL!$B$1:$V$9998,2,FALSE)))</f>
        <v>INA</v>
      </c>
      <c r="H588" s="114" t="str">
        <f>IF(ISBLANK(VLOOKUP(TRIM(B588),ALL!$B$1:$W$9995,4,FALSE)),"",IF(ISERROR(VLOOKUP(TRIM(B588),ALL!$B$1:$W$9995,4,FALSE))," ",VLOOKUP(TRIM(B588),ALL!$B$1:$W$9995,4,FALSE)))</f>
        <v>0-6</v>
      </c>
      <c r="I588" s="114" t="str">
        <f>IF(ISBLANK(VLOOKUP(TRIM(B588),ALL!$B$1:$W$9995,5,FALSE)),"",IF(ISERROR(VLOOKUP(TRIM(B588),ALL!$B$1:$W$9995,5,FALSE))," ",VLOOKUP(TRIM(B588),ALL!$B$1:$W$9995,5,FALSE)))</f>
        <v/>
      </c>
      <c r="J588" s="10">
        <f>IF(ISBLANK(VLOOKUP(TRIM(B588),ALL!$B$1:$W$9995,6,FALSE)),"",IF(ISERROR(VLOOKUP(TRIM(B588),ALL!$B$1:$W$9995,6,FALSE))," ", VLOOKUP(TRIM(B588),ALL!$B$1:$W$9995,6,FALSE)))</f>
        <v>7</v>
      </c>
      <c r="K588" s="10"/>
      <c r="L588" s="10" t="str">
        <f>IF(ISBLANK(VLOOKUP(TRIM(B588),ALL!$B$1:$W$9995,8,FALSE)),"",IF(ISERROR(VLOOKUP(TRIM(B588),ALL!$B$1:$W$9995,8,FALSE))," ",VLOOKUP(TRIM(B588),ALL!$B$1:$W$9995,8,FALSE)))</f>
        <v/>
      </c>
      <c r="M588" s="10" t="str">
        <f>IF(ISBLANK(VLOOKUP(TRIM(B588),ALL!$B$1:$W$9995,9,FALSE)),"",IF(ISERROR(VLOOKUP(TRIM(B588),ALL!$B$1:$W$9995,9,FALSE))," ",VLOOKUP(TRIM(B588),ALL!$B$1:$W$9995,9,FALSE)))</f>
        <v/>
      </c>
      <c r="N588" s="10" t="str">
        <f>IF(ISBLANK(VLOOKUP(TRIM(B588),ALL!$B$1:$W$9995,10,FALSE)),"",IF(ISERROR(VLOOKUP(TRIM(B588),ALL!$B$1:$W$9995,10,FALSE))," ",VLOOKUP(TRIM(B588),ALL!$B$1:$W$9995,10,FALSE)))</f>
        <v/>
      </c>
      <c r="O588"/>
      <c r="P588"/>
      <c r="Q588"/>
      <c r="R588"/>
      <c r="S588"/>
      <c r="T588"/>
      <c r="AB588"/>
      <c r="AC588"/>
    </row>
    <row r="589" spans="1:29">
      <c r="A589" s="10" t="str">
        <f>IF(ISERROR(VLOOKUP(TRIM(B589),ALL!$B$1:$V$9991,3,FALSE)),"(unc)",VLOOKUP(TRIM(B589),ALL!$B$1:$V$9991,3,FALSE))</f>
        <v>ROLB</v>
      </c>
      <c r="B589" s="37" t="s">
        <v>5750</v>
      </c>
      <c r="C589" s="5" t="s">
        <v>7454</v>
      </c>
      <c r="D589" s="111">
        <f>VLOOKUP(TRIM(B589),BirthdateDraft!$A$1:$M$8977,2,FALSE)</f>
        <v>35188</v>
      </c>
      <c r="E589" s="112" t="str">
        <f>VLOOKUP(TRIM(B589),BirthdateDraft!$A$1:$M$9842,3,FALSE)</f>
        <v>18/3</v>
      </c>
      <c r="F589" s="115" t="s">
        <v>7541</v>
      </c>
      <c r="G589" s="10" t="str">
        <f>IF(ISERROR(VLOOKUP(TRIM(B589),ALL!$B$1:$V$9998,2,FALSE)),"",IF(ISERROR(VLOOKUP(TRIM(B589),ALL!$B$1:$V$9998,2,FALSE))," ",VLOOKUP(TRIM(B589),ALL!$B$1:$V$9998,2,FALSE)))</f>
        <v>TNA</v>
      </c>
      <c r="H589" s="114" t="str">
        <f>IF(ISBLANK(VLOOKUP(TRIM(B589),ALL!$B$1:$W$9995,4,FALSE)),"",IF(ISERROR(VLOOKUP(TRIM(B589),ALL!$B$1:$W$9995,4,FALSE))," ",VLOOKUP(TRIM(B589),ALL!$B$1:$W$9995,4,FALSE)))</f>
        <v>0-4</v>
      </c>
      <c r="I589" s="114" t="str">
        <f>IF(ISBLANK(VLOOKUP(TRIM(B589),ALL!$B$1:$W$9995,5,FALSE)),"",IF(ISERROR(VLOOKUP(TRIM(B589),ALL!$B$1:$W$9995,5,FALSE))," ",VLOOKUP(TRIM(B589),ALL!$B$1:$W$9995,5,FALSE)))</f>
        <v/>
      </c>
      <c r="J589" s="10">
        <f>IF(ISBLANK(VLOOKUP(TRIM(B589),ALL!$B$1:$W$9995,6,FALSE)),"",IF(ISERROR(VLOOKUP(TRIM(B589),ALL!$B$1:$W$9995,6,FALSE))," ", VLOOKUP(TRIM(B589),ALL!$B$1:$W$9995,6,FALSE)))</f>
        <v>12</v>
      </c>
      <c r="K589" s="10"/>
      <c r="L589" s="10"/>
      <c r="M589" s="10"/>
      <c r="N589" s="10"/>
      <c r="O589" s="118"/>
      <c r="P589"/>
      <c r="Q589"/>
      <c r="R589"/>
      <c r="S589"/>
      <c r="T589"/>
      <c r="AB589"/>
      <c r="AC589"/>
    </row>
    <row r="590" spans="1:29">
      <c r="A590" s="10" t="str">
        <f>IF(ISERROR(VLOOKUP(TRIM(B590),ALL!$B$1:$V$9991,3,FALSE)),"(unc)",VLOOKUP(TRIM(B590),ALL!$B$1:$V$9991,3,FALSE))</f>
        <v>LOLB</v>
      </c>
      <c r="B590" s="37" t="s">
        <v>7010</v>
      </c>
      <c r="C590" s="5" t="s">
        <v>7454</v>
      </c>
      <c r="D590" s="111">
        <f>VLOOKUP(TRIM(B590),BirthdateDraft!$A$1:$M$8977,2,FALSE)</f>
        <v>36251</v>
      </c>
      <c r="E590" s="112" t="str">
        <f>VLOOKUP(TRIM(B590),BirthdateDraft!$A$1:$M$9842,3,FALSE)</f>
        <v>21/1(32)</v>
      </c>
      <c r="F590" s="115" t="s">
        <v>6914</v>
      </c>
      <c r="G590" s="10" t="str">
        <f>IF(ISERROR(VLOOKUP(TRIM(B590),ALL!$B$1:$V$9998,2,FALSE)),"",IF(ISERROR(VLOOKUP(TRIM(B590),ALL!$B$1:$V$9998,2,FALSE))," ",VLOOKUP(TRIM(B590),ALL!$B$1:$V$9998,2,FALSE)))</f>
        <v>TBN</v>
      </c>
      <c r="H590" s="114" t="str">
        <f>IF(ISBLANK(VLOOKUP(TRIM(B590),ALL!$B$1:$W$9995,4,FALSE)),"",IF(ISERROR(VLOOKUP(TRIM(B590),ALL!$B$1:$W$9995,4,FALSE))," ",VLOOKUP(TRIM(B590),ALL!$B$1:$W$9995,4,FALSE)))</f>
        <v>4-0</v>
      </c>
      <c r="I590" s="114" t="str">
        <f>IF(ISBLANK(VLOOKUP(TRIM(B590),ALL!$B$1:$W$9995,5,FALSE)),"",IF(ISERROR(VLOOKUP(TRIM(B590),ALL!$B$1:$W$9995,5,FALSE))," ",VLOOKUP(TRIM(B590),ALL!$B$1:$W$9995,5,FALSE)))</f>
        <v/>
      </c>
      <c r="J590" s="10">
        <f>IF(ISBLANK(VLOOKUP(TRIM(B590),ALL!$B$1:$W$9995,6,FALSE)),"",IF(ISERROR(VLOOKUP(TRIM(B590),ALL!$B$1:$W$9995,6,FALSE))," ", VLOOKUP(TRIM(B590),ALL!$B$1:$W$9995,6,FALSE)))</f>
        <v>4</v>
      </c>
      <c r="K590" s="10"/>
      <c r="L590" s="10" t="str">
        <f>IF(ISBLANK(VLOOKUP(TRIM(B590),ALL!$B$1:$W$9995,8,FALSE)),"",IF(ISERROR(VLOOKUP(TRIM(B590),ALL!$B$1:$W$9995,8,FALSE))," ",VLOOKUP(TRIM(B590),ALL!$B$1:$W$9995,8,FALSE)))</f>
        <v/>
      </c>
      <c r="M590" s="10" t="str">
        <f>IF(ISBLANK(VLOOKUP(TRIM(B590),ALL!$B$1:$W$9995,9,FALSE)),"",IF(ISERROR(VLOOKUP(TRIM(B590),ALL!$B$1:$W$9995,9,FALSE))," ",VLOOKUP(TRIM(B590),ALL!$B$1:$W$9995,9,FALSE)))</f>
        <v/>
      </c>
      <c r="N590" s="10" t="str">
        <f>IF(ISBLANK(VLOOKUP(TRIM(B590),ALL!$B$1:$W$9995,10,FALSE)),"",IF(ISERROR(VLOOKUP(TRIM(B590),ALL!$B$1:$W$9995,10,FALSE))," ",VLOOKUP(TRIM(B590),ALL!$B$1:$W$9995,10,FALSE)))</f>
        <v/>
      </c>
      <c r="O590"/>
      <c r="P590"/>
      <c r="Q590"/>
      <c r="R590"/>
      <c r="S590"/>
      <c r="T590"/>
      <c r="AB590"/>
      <c r="AC590"/>
    </row>
    <row r="591" spans="1:29">
      <c r="A591" s="10" t="str">
        <f>IF(ISERROR(VLOOKUP(TRIM(B591),ALL!$B$1:$V$9991,3,FALSE)),"(unc)",VLOOKUP(TRIM(B591),ALL!$B$1:$V$9991,3,FALSE))</f>
        <v>OLB</v>
      </c>
      <c r="B591" s="37" t="s">
        <v>6990</v>
      </c>
      <c r="C591" s="5" t="s">
        <v>7454</v>
      </c>
      <c r="D591" s="111">
        <f>VLOOKUP(TRIM(B591),BirthdateDraft!$A$1:$M$9796,2,FALSE)</f>
        <v>36281</v>
      </c>
      <c r="E591" s="112" t="str">
        <f>VLOOKUP(TRIM(B591),BirthdateDraft!$A$1:$M$9796,3,FALSE)</f>
        <v>21/1(18)</v>
      </c>
      <c r="F591" s="115" t="s">
        <v>6902</v>
      </c>
      <c r="G591" s="10" t="str">
        <f>IF(ISERROR(VLOOKUP(TRIM(B591),ALL!$B$1:$V$9998,2,FALSE)),"",IF(ISERROR(VLOOKUP(TRIM(B591),ALL!$B$1:$V$9998,2,FALSE))," ",VLOOKUP(TRIM(B591),ALL!$B$1:$V$9998,2,FALSE)))</f>
        <v>MIA</v>
      </c>
      <c r="H591" s="114" t="str">
        <f>IF(ISBLANK(VLOOKUP(TRIM(B591),ALL!$B$1:$W$9995,4,FALSE)),"",IF(ISERROR(VLOOKUP(TRIM(B591),ALL!$B$1:$W$9995,4,FALSE))," ",VLOOKUP(TRIM(B591),ALL!$B$1:$W$9995,4,FALSE)))</f>
        <v>0-0</v>
      </c>
      <c r="I591" s="114" t="str">
        <f>IF(ISBLANK(VLOOKUP(TRIM(B591),ALL!$B$1:$W$9995,5,FALSE)),"",IF(ISERROR(VLOOKUP(TRIM(B591),ALL!$B$1:$W$9995,5,FALSE))," ",VLOOKUP(TRIM(B591),ALL!$B$1:$W$9995,5,FALSE)))</f>
        <v/>
      </c>
      <c r="J591" s="10">
        <f>IF(ISBLANK(VLOOKUP(TRIM(B591),ALL!$B$1:$W$9995,6,FALSE)),"",IF(ISERROR(VLOOKUP(TRIM(B591),ALL!$B$1:$W$9995,6,FALSE))," ", VLOOKUP(TRIM(B591),ALL!$B$1:$W$9995,6,FALSE)))</f>
        <v>3</v>
      </c>
      <c r="K591" s="10"/>
      <c r="L591" s="10" t="str">
        <f>IF(ISBLANK(VLOOKUP(TRIM(B591),ALL!$B$1:$W$9995,8,FALSE)),"",IF(ISERROR(VLOOKUP(TRIM(B591),ALL!$B$1:$W$9995,8,FALSE))," ",VLOOKUP(TRIM(B591),ALL!$B$1:$W$9995,8,FALSE)))</f>
        <v/>
      </c>
      <c r="M591" s="10" t="str">
        <f>IF(ISBLANK(VLOOKUP(TRIM(B591),ALL!$B$1:$W$9995,9,FALSE)),"",IF(ISERROR(VLOOKUP(TRIM(B591),ALL!$B$1:$W$9995,9,FALSE))," ",VLOOKUP(TRIM(B591),ALL!$B$1:$W$9995,9,FALSE)))</f>
        <v/>
      </c>
      <c r="N591" s="10" t="str">
        <f>IF(ISBLANK(VLOOKUP(TRIM(B591),ALL!$B$1:$W$9995,10,FALSE)),"",IF(ISERROR(VLOOKUP(TRIM(B591),ALL!$B$1:$W$9995,10,FALSE))," ",VLOOKUP(TRIM(B591),ALL!$B$1:$W$9995,10,FALSE)))</f>
        <v/>
      </c>
      <c r="O591"/>
      <c r="P591"/>
      <c r="Q591"/>
      <c r="R591"/>
      <c r="S591"/>
      <c r="T591"/>
      <c r="AB591"/>
      <c r="AC591"/>
    </row>
    <row r="592" spans="1:29">
      <c r="A592" s="10" t="str">
        <f>IF(ISERROR(VLOOKUP(TRIM(B592),ALL!$B$1:$V$9991,3,FALSE)),"(unc)",VLOOKUP(TRIM(B592),ALL!$B$1:$V$9991,3,FALSE))</f>
        <v>RILB OLB</v>
      </c>
      <c r="B592" s="37" t="s">
        <v>6591</v>
      </c>
      <c r="C592" s="5" t="s">
        <v>7454</v>
      </c>
      <c r="D592" s="111">
        <f>VLOOKUP(TRIM(B592),BirthdateDraft!$A$1:$M$8977,2,FALSE)</f>
        <v>35859</v>
      </c>
      <c r="E592" s="112" t="str">
        <f>VLOOKUP(TRIM(B592),BirthdateDraft!$A$1:$M$9842,3,FALSE)</f>
        <v>20/3</v>
      </c>
      <c r="F592" s="115"/>
      <c r="G592" s="10" t="str">
        <f>IF(ISERROR(VLOOKUP(TRIM(B592),ALL!$B$1:$V$9998,2,FALSE)),"",IF(ISERROR(VLOOKUP(TRIM(B592),ALL!$B$1:$V$9998,2,FALSE))," ",VLOOKUP(TRIM(B592),ALL!$B$1:$V$9998,2,FALSE)))</f>
        <v>BAA</v>
      </c>
      <c r="H592" s="114" t="str">
        <f>IF(ISBLANK(VLOOKUP(TRIM(B592),ALL!$B$1:$W$9995,4,FALSE)),"",IF(ISERROR(VLOOKUP(TRIM(B592),ALL!$B$1:$W$9995,4,FALSE))," ",VLOOKUP(TRIM(B592),ALL!$B$1:$W$9995,4,FALSE)))</f>
        <v>0-4</v>
      </c>
      <c r="I592" s="114" t="str">
        <f>IF(ISBLANK(VLOOKUP(TRIM(B592),ALL!$B$1:$W$9995,5,FALSE)),"",IF(ISERROR(VLOOKUP(TRIM(B592),ALL!$B$1:$W$9995,5,FALSE))," ",VLOOKUP(TRIM(B592),ALL!$B$1:$W$9995,5,FALSE)))</f>
        <v>0-4</v>
      </c>
      <c r="J592" s="10">
        <f>IF(ISBLANK(VLOOKUP(TRIM(B592),ALL!$B$1:$W$9995,6,FALSE)),"",IF(ISERROR(VLOOKUP(TRIM(B592),ALL!$B$1:$W$9995,6,FALSE))," ", VLOOKUP(TRIM(B592),ALL!$B$1:$W$9995,6,FALSE)))</f>
        <v>4</v>
      </c>
      <c r="K592" s="10"/>
      <c r="L592" s="10" t="str">
        <f>IF(ISBLANK(VLOOKUP(TRIM(B592),ALL!$B$1:$W$9995,8,FALSE)),"",IF(ISERROR(VLOOKUP(TRIM(B592),ALL!$B$1:$W$9995,8,FALSE))," ",VLOOKUP(TRIM(B592),ALL!$B$1:$W$9995,8,FALSE)))</f>
        <v/>
      </c>
      <c r="M592" s="10" t="str">
        <f>IF(ISBLANK(VLOOKUP(TRIM(B592),ALL!$B$1:$W$9995,9,FALSE)),"",IF(ISERROR(VLOOKUP(TRIM(B592),ALL!$B$1:$W$9995,9,FALSE))," ",VLOOKUP(TRIM(B592),ALL!$B$1:$W$9995,9,FALSE)))</f>
        <v/>
      </c>
      <c r="N592" s="10" t="str">
        <f>IF(ISBLANK(VLOOKUP(TRIM(B592),ALL!$B$1:$W$9995,10,FALSE)),"",IF(ISERROR(VLOOKUP(TRIM(B592),ALL!$B$1:$W$9995,10,FALSE))," ",VLOOKUP(TRIM(B592),ALL!$B$1:$W$9995,10,FALSE)))</f>
        <v/>
      </c>
      <c r="O592"/>
      <c r="P592"/>
      <c r="Q592"/>
      <c r="R592"/>
      <c r="S592"/>
      <c r="T592"/>
      <c r="AB592"/>
      <c r="AC592"/>
    </row>
    <row r="593" spans="1:29">
      <c r="A593" s="10" t="str">
        <f>IF(ISERROR(VLOOKUP(TRIM(B593),ALL!$B$1:$V$9991,3,FALSE)),"(unc)",VLOOKUP(TRIM(B593),ALL!$B$1:$V$9991,3,FALSE))</f>
        <v>LB</v>
      </c>
      <c r="B593" s="131" t="s">
        <v>6534</v>
      </c>
      <c r="C593" s="5" t="s">
        <v>7454</v>
      </c>
      <c r="D593" s="111">
        <f>VLOOKUP(TRIM(B593),BirthdateDraft!$A$1:$M$8977,2,FALSE)</f>
        <v>35887</v>
      </c>
      <c r="E593" s="112" t="str">
        <f>VLOOKUP(TRIM(B593),BirthdateDraft!$A$1:$M$9842,3,FALSE)</f>
        <v>20/FA</v>
      </c>
      <c r="F593" s="115"/>
      <c r="G593" s="10" t="str">
        <f>IF(ISERROR(VLOOKUP(TRIM(B593),ALL!$B$1:$V$9998,2,FALSE)),"",IF(ISERROR(VLOOKUP(TRIM(B593),ALL!$B$1:$V$9998,2,FALSE))," ",VLOOKUP(TRIM(B593),ALL!$B$1:$V$9998,2,FALSE)))</f>
        <v>ARN</v>
      </c>
      <c r="H593" s="114" t="str">
        <f>IF(ISBLANK(VLOOKUP(TRIM(B593),ALL!$B$1:$W$9995,4,FALSE)),"",IF(ISERROR(VLOOKUP(TRIM(B593),ALL!$B$1:$W$9995,4,FALSE))," ",VLOOKUP(TRIM(B593),ALL!$B$1:$W$9995,4,FALSE)))</f>
        <v>0-4</v>
      </c>
      <c r="I593" s="114" t="str">
        <f>IF(ISBLANK(VLOOKUP(TRIM(B593),ALL!$B$1:$W$9995,5,FALSE)),"",IF(ISERROR(VLOOKUP(TRIM(B593),ALL!$B$1:$W$9995,5,FALSE))," ",VLOOKUP(TRIM(B593),ALL!$B$1:$W$9995,5,FALSE)))</f>
        <v/>
      </c>
      <c r="J593" s="10">
        <f>IF(ISBLANK(VLOOKUP(TRIM(B593),ALL!$B$1:$W$9995,6,FALSE)),"",IF(ISERROR(VLOOKUP(TRIM(B593),ALL!$B$1:$W$9995,6,FALSE))," ", VLOOKUP(TRIM(B593),ALL!$B$1:$W$9995,6,FALSE)))</f>
        <v>5</v>
      </c>
      <c r="K593" s="10"/>
      <c r="L593" s="10"/>
      <c r="M593" s="10"/>
      <c r="N593" s="10"/>
      <c r="O593"/>
      <c r="P593"/>
      <c r="Q593"/>
      <c r="R593"/>
      <c r="S593"/>
      <c r="T593"/>
      <c r="AB593"/>
      <c r="AC593"/>
    </row>
    <row r="594" spans="1:29">
      <c r="A594" s="10" t="str">
        <f>IF(ISERROR(VLOOKUP(TRIM(B594),ALL!$B$1:$V$9991,3,FALSE)),"(unc)",VLOOKUP(TRIM(B594),ALL!$B$1:$V$9991,3,FALSE))</f>
        <v>LB</v>
      </c>
      <c r="B594" s="499" t="s">
        <v>8259</v>
      </c>
      <c r="C594" s="5" t="s">
        <v>7454</v>
      </c>
      <c r="D594" s="111">
        <f>VLOOKUP(TRIM(B594),BirthdateDraft!$A$1:$M$8977,2,FALSE)</f>
        <v>36902</v>
      </c>
      <c r="E594" s="112" t="str">
        <f>VLOOKUP(TRIM(B594),BirthdateDraft!$A$1:$M$9842,3,FALSE)</f>
        <v>23/7</v>
      </c>
      <c r="F594" s="115" t="s">
        <v>10488</v>
      </c>
      <c r="G594" s="10" t="str">
        <f>IF(ISERROR(VLOOKUP(TRIM(B594),ALL!$B$1:$V$9998,2,FALSE)),"",IF(ISERROR(VLOOKUP(TRIM(B594),ALL!$B$1:$V$9998,2,FALSE))," ",VLOOKUP(TRIM(B594),ALL!$B$1:$V$9998,2,FALSE)))</f>
        <v>SFN</v>
      </c>
      <c r="H594" s="114" t="str">
        <f>IF(ISBLANK(VLOOKUP(TRIM(B594),ALL!$B$1:$W$9995,4,FALSE)),"",IF(ISERROR(VLOOKUP(TRIM(B594),ALL!$B$1:$W$9995,4,FALSE))," ",VLOOKUP(TRIM(B594),ALL!$B$1:$W$9995,4,FALSE)))</f>
        <v>0-0</v>
      </c>
      <c r="I594" s="114" t="str">
        <f>IF(ISBLANK(VLOOKUP(TRIM(B594),ALL!$B$1:$W$9995,5,FALSE)),"",IF(ISERROR(VLOOKUP(TRIM(B594),ALL!$B$1:$W$9995,5,FALSE))," ",VLOOKUP(TRIM(B594),ALL!$B$1:$W$9995,5,FALSE)))</f>
        <v/>
      </c>
      <c r="J594" s="10">
        <f>IF(ISBLANK(VLOOKUP(TRIM(B594),ALL!$B$1:$W$9995,6,FALSE)),"",IF(ISERROR(VLOOKUP(TRIM(B594),ALL!$B$1:$W$9995,6,FALSE))," ", VLOOKUP(TRIM(B594),ALL!$B$1:$W$9995,6,FALSE)))</f>
        <v>0</v>
      </c>
      <c r="K594" s="10"/>
      <c r="L594" s="10"/>
      <c r="M594" s="10"/>
      <c r="N594" s="10"/>
      <c r="O594"/>
      <c r="P594"/>
      <c r="Q594"/>
      <c r="R594"/>
      <c r="S594"/>
      <c r="T594"/>
      <c r="AB594"/>
      <c r="AC594"/>
    </row>
    <row r="595" spans="1:29">
      <c r="A595" s="10" t="str">
        <f>IF(ISERROR(VLOOKUP(TRIM(B595),ALL!$B$1:$V$9991,3,FALSE)),"(unc)",VLOOKUP(TRIM(B595),ALL!$B$1:$V$9991,3,FALSE))</f>
        <v>(unc)</v>
      </c>
      <c r="B595" s="37" t="s">
        <v>6186</v>
      </c>
      <c r="C595" s="5" t="s">
        <v>7454</v>
      </c>
      <c r="D595" s="111">
        <f>VLOOKUP(TRIM(B595),BirthdateDraft!$A$1:$M$8977,2,FALSE)</f>
        <v>35575</v>
      </c>
      <c r="E595" s="112" t="str">
        <f>VLOOKUP(TRIM(B595),BirthdateDraft!$A$1:$M$9842,3,FALSE)</f>
        <v>19/5</v>
      </c>
      <c r="F595" s="115"/>
      <c r="G595" s="10" t="str">
        <f>IF(ISERROR(VLOOKUP(TRIM(B595),ALL!$B$1:$V$9998,2,FALSE)),"",IF(ISERROR(VLOOKUP(TRIM(B595),ALL!$B$1:$V$9998,2,FALSE))," ",VLOOKUP(TRIM(B595),ALL!$B$1:$V$9998,2,FALSE)))</f>
        <v/>
      </c>
      <c r="H595" s="114" t="str">
        <f>IF(ISBLANK(VLOOKUP(TRIM(B595),ALL!$B$1:$W$9995,4,FALSE)),"",IF(ISERROR(VLOOKUP(TRIM(B595),ALL!$B$1:$W$9995,4,FALSE))," ",VLOOKUP(TRIM(B595),ALL!$B$1:$W$9995,4,FALSE)))</f>
        <v xml:space="preserve"> </v>
      </c>
      <c r="I595" s="114" t="str">
        <f>IF(ISBLANK(VLOOKUP(TRIM(B595),ALL!$B$1:$W$9995,5,FALSE)),"",IF(ISERROR(VLOOKUP(TRIM(B595),ALL!$B$1:$W$9995,5,FALSE))," ",VLOOKUP(TRIM(B595),ALL!$B$1:$W$9995,5,FALSE)))</f>
        <v xml:space="preserve"> </v>
      </c>
      <c r="J595" s="10" t="str">
        <f>IF(ISBLANK(VLOOKUP(TRIM(B595),ALL!$B$1:$W$9995,6,FALSE)),"",IF(ISERROR(VLOOKUP(TRIM(B595),ALL!$B$1:$W$9995,6,FALSE))," ", VLOOKUP(TRIM(B595),ALL!$B$1:$W$9995,6,FALSE)))</f>
        <v xml:space="preserve"> </v>
      </c>
      <c r="K595" s="10" t="str">
        <f>IF(ISBLANK(VLOOKUP(TRIM(B595),ALL!$B$1:$W$9995,7,FALSE)),"",IF(ISERROR(VLOOKUP(TRIM(B595),ALL!$B$1:$W$9995,7,FALSE))," ",VLOOKUP(TRIM(B595),ALL!$B$1:$W$9995,7,FALSE)))</f>
        <v xml:space="preserve"> </v>
      </c>
      <c r="L595" s="10" t="str">
        <f>IF(ISBLANK(VLOOKUP(TRIM(B595),ALL!$B$1:$W$9995,8,FALSE)),"",IF(ISERROR(VLOOKUP(TRIM(B595),ALL!$B$1:$W$9995,8,FALSE))," ",VLOOKUP(TRIM(B595),ALL!$B$1:$W$9995,8,FALSE)))</f>
        <v xml:space="preserve"> </v>
      </c>
      <c r="M595" s="10" t="str">
        <f>IF(ISBLANK(VLOOKUP(TRIM(B595),ALL!$B$1:$W$9995,9,FALSE)),"",IF(ISERROR(VLOOKUP(TRIM(B595),ALL!$B$1:$W$9995,9,FALSE))," ",VLOOKUP(TRIM(B595),ALL!$B$1:$W$9995,9,FALSE)))</f>
        <v xml:space="preserve"> </v>
      </c>
      <c r="N595" s="10" t="str">
        <f>IF(ISBLANK(VLOOKUP(TRIM(B595),ALL!$B$1:$W$9995,10,FALSE)),"",IF(ISERROR(VLOOKUP(TRIM(B595),ALL!$B$1:$W$9995,10,FALSE))," ",VLOOKUP(TRIM(B595),ALL!$B$1:$W$9995,10,FALSE)))</f>
        <v xml:space="preserve"> </v>
      </c>
      <c r="O595"/>
      <c r="P595"/>
      <c r="Q595"/>
      <c r="R595"/>
      <c r="S595"/>
      <c r="T595"/>
      <c r="AB595"/>
      <c r="AC595"/>
    </row>
    <row r="596" spans="1:29">
      <c r="A596" s="10"/>
      <c r="B596" s="37"/>
      <c r="C596" s="5"/>
      <c r="D596" s="111"/>
      <c r="E596" s="112"/>
      <c r="F596" s="115"/>
      <c r="G596" s="10"/>
      <c r="H596" s="114"/>
      <c r="I596" s="114"/>
      <c r="J596" s="10"/>
      <c r="K596" s="10"/>
      <c r="L596" s="10" t="str">
        <f>IF(ISBLANK(VLOOKUP(TRIM(B596),ALL!$B$1:$W$9995,8,FALSE)),"",IF(ISERROR(VLOOKUP(TRIM(B596),ALL!$B$1:$W$9995,8,FALSE))," ",VLOOKUP(TRIM(B596),ALL!$B$1:$W$9995,8,FALSE)))</f>
        <v xml:space="preserve"> </v>
      </c>
      <c r="M596" s="10" t="str">
        <f>IF(ISBLANK(VLOOKUP(TRIM(B596),ALL!$B$1:$W$9995,9,FALSE)),"",IF(ISERROR(VLOOKUP(TRIM(B596),ALL!$B$1:$W$9995,9,FALSE))," ",VLOOKUP(TRIM(B596),ALL!$B$1:$W$9995,9,FALSE)))</f>
        <v xml:space="preserve"> </v>
      </c>
      <c r="N596" s="10" t="str">
        <f>IF(ISBLANK(VLOOKUP(TRIM(B596),ALL!$B$1:$W$9995,10,FALSE)),"",IF(ISERROR(VLOOKUP(TRIM(B596),ALL!$B$1:$W$9995,10,FALSE))," ",VLOOKUP(TRIM(B596),ALL!$B$1:$W$9995,10,FALSE)))</f>
        <v xml:space="preserve"> </v>
      </c>
      <c r="O596"/>
      <c r="P596"/>
      <c r="Q596"/>
      <c r="R596"/>
      <c r="S596"/>
      <c r="T596"/>
      <c r="AB596"/>
      <c r="AC596"/>
    </row>
    <row r="597" spans="1:29" ht="15">
      <c r="A597" s="10" t="str">
        <f>IF(ISERROR(VLOOKUP(TRIM(B597),ALL!$B$1:$V$9991,3,FALSE)),"(unc)",VLOOKUP(TRIM(B597),ALL!$B$1:$V$9991,3,FALSE))</f>
        <v>SS ^</v>
      </c>
      <c r="B597" s="117" t="s">
        <v>5661</v>
      </c>
      <c r="C597" s="5" t="s">
        <v>7454</v>
      </c>
      <c r="D597" s="111">
        <f>VLOOKUP(TRIM(B597),BirthdateDraft!$A$1:$M$8977,2,FALSE)</f>
        <v>35487</v>
      </c>
      <c r="E597" s="112" t="str">
        <f>VLOOKUP(TRIM(B597),BirthdateDraft!$A$1:$M$9842,3,FALSE)</f>
        <v>18/2</v>
      </c>
      <c r="F597" s="115"/>
      <c r="G597" s="10" t="str">
        <f>IF(ISERROR(VLOOKUP(TRIM(B597),ALL!$B$1:$V$9998,2,FALSE)),"",IF(ISERROR(VLOOKUP(TRIM(B597),ALL!$B$1:$V$9998,2,FALSE))," ",VLOOKUP(TRIM(B597),ALL!$B$1:$V$9998,2,FALSE)))</f>
        <v>ATN</v>
      </c>
      <c r="H597" s="114" t="str">
        <f>IF(ISBLANK(VLOOKUP(TRIM(B597),ALL!$B$1:$W$9995,4,FALSE)),"",IF(ISERROR(VLOOKUP(TRIM(B597),ALL!$B$1:$W$9995,4,FALSE))," ",VLOOKUP(TRIM(B597),ALL!$B$1:$W$9995,4,FALSE)))</f>
        <v>6-5</v>
      </c>
      <c r="I597" s="114" t="str">
        <f>IF(ISBLANK(VLOOKUP(TRIM(B597),ALL!$B$1:$W$9995,5,FALSE)),"",IF(ISERROR(VLOOKUP(TRIM(B597),ALL!$B$1:$W$9995,5,FALSE))," ",VLOOKUP(TRIM(B597),ALL!$B$1:$W$9995,5,FALSE)))</f>
        <v/>
      </c>
      <c r="J597" s="10" t="str">
        <f>IF(ISBLANK(VLOOKUP(TRIM(B597),ALL!$B$1:$W$9995,6,FALSE)),"",IF(ISERROR(VLOOKUP(TRIM(B597),ALL!$B$1:$W$9995,6,FALSE))," ", VLOOKUP(TRIM(B597),ALL!$B$1:$W$9995,6,FALSE)))</f>
        <v/>
      </c>
      <c r="K597" s="10"/>
      <c r="L597" s="10" t="str">
        <f>IF(ISBLANK(VLOOKUP(TRIM(B597),ALL!$B$1:$W$9995,8,FALSE)),"",IF(ISERROR(VLOOKUP(TRIM(B597),ALL!$B$1:$W$9995,8,FALSE))," ",VLOOKUP(TRIM(B597),ALL!$B$1:$W$9995,8,FALSE)))</f>
        <v/>
      </c>
      <c r="M597" s="10" t="str">
        <f>IF(ISBLANK(VLOOKUP(TRIM(B597),ALL!$B$1:$W$9995,9,FALSE)),"",IF(ISERROR(VLOOKUP(TRIM(B597),ALL!$B$1:$W$9995,9,FALSE))," ",VLOOKUP(TRIM(B597),ALL!$B$1:$W$9995,9,FALSE)))</f>
        <v/>
      </c>
      <c r="N597" s="10" t="str">
        <f>IF(ISBLANK(VLOOKUP(TRIM(B597),ALL!$B$1:$W$9995,10,FALSE)),"",IF(ISERROR(VLOOKUP(TRIM(B597),ALL!$B$1:$W$9995,10,FALSE))," ",VLOOKUP(TRIM(B597),ALL!$B$1:$W$9995,10,FALSE)))</f>
        <v/>
      </c>
      <c r="P597"/>
      <c r="Q597"/>
      <c r="R597"/>
      <c r="S597"/>
      <c r="T597"/>
      <c r="AB597"/>
      <c r="AC597"/>
    </row>
    <row r="598" spans="1:29">
      <c r="A598" s="10" t="str">
        <f>IF(ISERROR(VLOOKUP(TRIM(B598),ALL!$B$1:$V$9991,3,FALSE)),"(unc)",VLOOKUP(TRIM(B598),ALL!$B$1:$V$9991,3,FALSE))</f>
        <v>LCB ^</v>
      </c>
      <c r="B598" s="37" t="s">
        <v>7781</v>
      </c>
      <c r="C598" s="5" t="s">
        <v>7454</v>
      </c>
      <c r="D598" s="111">
        <f>VLOOKUP(TRIM(B598),BirthdateDraft!$A$1:$M$8977,2,FALSE)</f>
        <v>36769</v>
      </c>
      <c r="E598" s="112" t="str">
        <f>VLOOKUP(TRIM(B598),BirthdateDraft!$A$1:$M$9842,3,FALSE)</f>
        <v>22/1</v>
      </c>
      <c r="F598" s="133" t="s">
        <v>7646</v>
      </c>
      <c r="G598" s="10" t="str">
        <f>IF(ISERROR(VLOOKUP(TRIM(B598),ALL!$B$1:$V$9998,2,FALSE)),"",IF(ISERROR(VLOOKUP(TRIM(B598),ALL!$B$1:$V$9998,2,FALSE))," ",VLOOKUP(TRIM(B598),ALL!$B$1:$V$9998,2,FALSE)))</f>
        <v>NYA</v>
      </c>
      <c r="H598" s="114" t="str">
        <f>IF(ISBLANK(VLOOKUP(TRIM(B598),ALL!$B$1:$W$9995,4,FALSE)),"",IF(ISERROR(VLOOKUP(TRIM(B598),ALL!$B$1:$W$9995,4,FALSE))," ",VLOOKUP(TRIM(B598),ALL!$B$1:$W$9995,4,FALSE)))</f>
        <v>5</v>
      </c>
      <c r="I598" s="114"/>
      <c r="J598" s="10"/>
      <c r="K598" s="10"/>
      <c r="L598" s="10"/>
      <c r="M598" s="10"/>
      <c r="N598" s="10"/>
      <c r="O598"/>
      <c r="P598"/>
      <c r="Q598"/>
      <c r="R598"/>
      <c r="S598"/>
      <c r="T598"/>
      <c r="AB598"/>
      <c r="AC598"/>
    </row>
    <row r="599" spans="1:29">
      <c r="A599" s="10" t="str">
        <f>IF(ISERROR(VLOOKUP(TRIM(B599),ALL!$B$1:$V$9991,3,FALSE)),"(unc)",VLOOKUP(TRIM(B599),ALL!$B$1:$V$9991,3,FALSE))</f>
        <v>RCB ^</v>
      </c>
      <c r="B599" s="37" t="s">
        <v>6051</v>
      </c>
      <c r="C599" s="5" t="s">
        <v>7454</v>
      </c>
      <c r="D599" s="111">
        <f>VLOOKUP(TRIM(B599),BirthdateDraft!$A$1:$M$8977,2,FALSE)</f>
        <v>35813</v>
      </c>
      <c r="E599" s="112" t="str">
        <f>VLOOKUP(TRIM(B599),BirthdateDraft!$A$1:$M$9842,3,FALSE)</f>
        <v>19/2</v>
      </c>
      <c r="F599" s="115"/>
      <c r="G599" s="10" t="str">
        <f>IF(ISERROR(VLOOKUP(TRIM(B599),ALL!$B$1:$V$9998,2,FALSE)),"",IF(ISERROR(VLOOKUP(TRIM(B599),ALL!$B$1:$V$9998,2,FALSE))," ",VLOOKUP(TRIM(B599),ALL!$B$1:$V$9998,2,FALSE)))</f>
        <v>MIN</v>
      </c>
      <c r="H599" s="114" t="str">
        <f>IF(ISBLANK(VLOOKUP(TRIM(B599),ALL!$B$1:$W$9995,4,FALSE)),"",IF(ISERROR(VLOOKUP(TRIM(B599),ALL!$B$1:$W$9995,4,FALSE))," ",VLOOKUP(TRIM(B599),ALL!$B$1:$W$9995,4,FALSE)))</f>
        <v>6</v>
      </c>
      <c r="I599" s="114" t="str">
        <f>IF(ISBLANK(VLOOKUP(TRIM(B599),ALL!$B$1:$W$9995,5,FALSE)),"",IF(ISERROR(VLOOKUP(TRIM(B599),ALL!$B$1:$W$9995,5,FALSE))," ",VLOOKUP(TRIM(B599),ALL!$B$1:$W$9995,5,FALSE)))</f>
        <v/>
      </c>
      <c r="J599" s="10" t="str">
        <f>IF(ISBLANK(VLOOKUP(TRIM(B599),ALL!$B$1:$W$9995,6,FALSE)),"",IF(ISERROR(VLOOKUP(TRIM(B599),ALL!$B$1:$W$9995,6,FALSE))," ", VLOOKUP(TRIM(B599),ALL!$B$1:$W$9995,6,FALSE)))</f>
        <v/>
      </c>
      <c r="K599" s="10" t="str">
        <f>IF(ISBLANK(VLOOKUP(TRIM(B599),ALL!$B$1:$W$9995,7,FALSE)),"",IF(ISERROR(VLOOKUP(TRIM(B599),ALL!$B$1:$W$9995,7,FALSE))," ",VLOOKUP(TRIM(B599),ALL!$B$1:$W$9995,7,FALSE)))</f>
        <v/>
      </c>
      <c r="L599" s="10" t="str">
        <f>IF(ISBLANK(VLOOKUP(TRIM(B599),ALL!$B$1:$W$9995,8,FALSE)),"",IF(ISERROR(VLOOKUP(TRIM(B599),ALL!$B$1:$W$9995,8,FALSE))," ",VLOOKUP(TRIM(B599),ALL!$B$1:$W$9995,8,FALSE)))</f>
        <v/>
      </c>
      <c r="M599" s="10" t="str">
        <f>IF(ISBLANK(VLOOKUP(TRIM(B599),ALL!$B$1:$W$9995,9,FALSE)),"",IF(ISERROR(VLOOKUP(TRIM(B599),ALL!$B$1:$W$9995,9,FALSE))," ",VLOOKUP(TRIM(B599),ALL!$B$1:$W$9995,9,FALSE)))</f>
        <v/>
      </c>
      <c r="N599" s="10" t="str">
        <f>IF(ISBLANK(VLOOKUP(TRIM(B599),ALL!$B$1:$W$9995,10,FALSE)),"",IF(ISERROR(VLOOKUP(TRIM(B599),ALL!$B$1:$W$9995,10,FALSE))," ",VLOOKUP(TRIM(B599),ALL!$B$1:$W$9995,10,FALSE)))</f>
        <v/>
      </c>
      <c r="O599"/>
      <c r="P599"/>
      <c r="Q599"/>
      <c r="R599"/>
      <c r="S599"/>
      <c r="T599"/>
      <c r="AB599"/>
      <c r="AC599"/>
    </row>
    <row r="600" spans="1:29">
      <c r="A600" s="10" t="str">
        <f>IF(ISERROR(VLOOKUP(TRIM(B600),ALL!$B$1:$V$9991,3,FALSE)),"(unc)",VLOOKUP(TRIM(B600),ALL!$B$1:$V$9991,3,FALSE))</f>
        <v>DB ^</v>
      </c>
      <c r="B600" s="37" t="s">
        <v>5313</v>
      </c>
      <c r="C600" s="5" t="s">
        <v>7454</v>
      </c>
      <c r="D600" s="111">
        <f>VLOOKUP(TRIM(B600),BirthdateDraft!$A$1:$M$8977,2,FALSE)</f>
        <v>34757</v>
      </c>
      <c r="E600" s="112" t="str">
        <f>VLOOKUP(TRIM(B600),BirthdateDraft!$A$1:$M$9842,3,FALSE)</f>
        <v>17/3</v>
      </c>
      <c r="F600" s="115"/>
      <c r="G600" s="10" t="str">
        <f>IF(ISERROR(VLOOKUP(TRIM(B600),ALL!$B$1:$V$9998,2,FALSE)),"",IF(ISERROR(VLOOKUP(TRIM(B600),ALL!$B$1:$V$9998,2,FALSE))," ",VLOOKUP(TRIM(B600),ALL!$B$1:$V$9998,2,FALSE)))</f>
        <v>PIA</v>
      </c>
      <c r="H600" s="114" t="str">
        <f>IF(ISBLANK(VLOOKUP(TRIM(B600),ALL!$B$1:$W$9995,4,FALSE)),"",IF(ISERROR(VLOOKUP(TRIM(B600),ALL!$B$1:$W$9995,4,FALSE))," ",VLOOKUP(TRIM(B600),ALL!$B$1:$W$9995,4,FALSE)))</f>
        <v>0-4</v>
      </c>
      <c r="I600" s="114" t="str">
        <f>IF(ISBLANK(VLOOKUP(TRIM(B600),ALL!$B$1:$W$9995,5,FALSE)),"",IF(ISERROR(VLOOKUP(TRIM(B600),ALL!$B$1:$W$9995,5,FALSE))," ",VLOOKUP(TRIM(B600),ALL!$B$1:$W$9995,5,FALSE)))</f>
        <v/>
      </c>
      <c r="J600" s="10" t="str">
        <f>IF(ISBLANK(VLOOKUP(TRIM(B600),ALL!$B$1:$W$9995,6,FALSE)),"",IF(ISERROR(VLOOKUP(TRIM(B600),ALL!$B$1:$W$9995,6,FALSE))," ", VLOOKUP(TRIM(B600),ALL!$B$1:$W$9995,6,FALSE)))</f>
        <v/>
      </c>
      <c r="K600" s="10" t="str">
        <f>IF(ISBLANK(VLOOKUP(TRIM(B600),ALL!$B$1:$W$9995,7,FALSE)),"",IF(ISERROR(VLOOKUP(TRIM(B600),ALL!$B$1:$W$9995,7,FALSE))," ",VLOOKUP(TRIM(B600),ALL!$B$1:$W$9995,7,FALSE)))</f>
        <v/>
      </c>
      <c r="L600" s="10" t="str">
        <f>IF(ISBLANK(VLOOKUP(TRIM(B600),ALL!$B$1:$W$9995,8,FALSE)),"",IF(ISERROR(VLOOKUP(TRIM(B600),ALL!$B$1:$W$9995,8,FALSE))," ",VLOOKUP(TRIM(B600),ALL!$B$1:$W$9995,8,FALSE)))</f>
        <v/>
      </c>
      <c r="M600" s="10" t="str">
        <f>IF(ISBLANK(VLOOKUP(TRIM(B600),ALL!$B$1:$W$9995,9,FALSE)),"",IF(ISERROR(VLOOKUP(TRIM(B600),ALL!$B$1:$W$9995,9,FALSE))," ",VLOOKUP(TRIM(B600),ALL!$B$1:$W$9995,9,FALSE)))</f>
        <v/>
      </c>
      <c r="N600" s="10" t="str">
        <f>IF(ISBLANK(VLOOKUP(TRIM(B600),ALL!$B$1:$W$9995,10,FALSE)),"",IF(ISERROR(VLOOKUP(TRIM(B600),ALL!$B$1:$W$9995,10,FALSE))," ",VLOOKUP(TRIM(B600),ALL!$B$1:$W$9995,10,FALSE)))</f>
        <v/>
      </c>
      <c r="O600"/>
      <c r="P600"/>
      <c r="Q600"/>
      <c r="R600"/>
      <c r="S600"/>
      <c r="T600"/>
      <c r="AB600"/>
      <c r="AC600"/>
    </row>
    <row r="601" spans="1:29">
      <c r="A601" s="10" t="str">
        <f>IF(ISERROR(VLOOKUP(TRIM(B601),ALL!$B$1:$V$9991,3,FALSE)),"(unc)",VLOOKUP(TRIM(B601),ALL!$B$1:$V$9991,3,FALSE))</f>
        <v>S ^</v>
      </c>
      <c r="B601" s="37" t="s">
        <v>5172</v>
      </c>
      <c r="C601" s="5" t="s">
        <v>7454</v>
      </c>
      <c r="D601" s="111">
        <f>VLOOKUP(TRIM(B601),BirthdateDraft!$A$1:$M$8977,2,FALSE)</f>
        <v>34125</v>
      </c>
      <c r="E601" s="112" t="str">
        <f>VLOOKUP(TRIM(B601),BirthdateDraft!$A$1:$M$9842,3,FALSE)</f>
        <v>17/5</v>
      </c>
      <c r="F601" s="115"/>
      <c r="G601" s="10" t="str">
        <f>IF(ISERROR(VLOOKUP(TRIM(B601),ALL!$B$1:$V$9998,2,FALSE)),"",IF(ISERROR(VLOOKUP(TRIM(B601),ALL!$B$1:$V$9998,2,FALSE))," ",VLOOKUP(TRIM(B601),ALL!$B$1:$V$9998,2,FALSE)))</f>
        <v>PIA</v>
      </c>
      <c r="H601" s="114" t="str">
        <f>IF(ISBLANK(VLOOKUP(TRIM(B601),ALL!$B$1:$W$9995,4,FALSE)),"",IF(ISERROR(VLOOKUP(TRIM(B601),ALL!$B$1:$W$9995,4,FALSE))," ",VLOOKUP(TRIM(B601),ALL!$B$1:$W$9995,4,FALSE)))</f>
        <v>0-4</v>
      </c>
      <c r="I601" s="114"/>
      <c r="J601" s="10"/>
      <c r="K601" s="10"/>
      <c r="L601" s="10" t="str">
        <f>IF(ISBLANK(VLOOKUP(TRIM(B601),ALL!$B$1:$W$9995,8,FALSE)),"",IF(ISERROR(VLOOKUP(TRIM(B601),ALL!$B$1:$W$9995,8,FALSE))," ",VLOOKUP(TRIM(B601),ALL!$B$1:$W$9995,8,FALSE)))</f>
        <v/>
      </c>
      <c r="M601" s="10" t="str">
        <f>IF(ISBLANK(VLOOKUP(TRIM(B601),ALL!$B$1:$W$9995,9,FALSE)),"",IF(ISERROR(VLOOKUP(TRIM(B601),ALL!$B$1:$W$9995,9,FALSE))," ",VLOOKUP(TRIM(B601),ALL!$B$1:$W$9995,9,FALSE)))</f>
        <v/>
      </c>
      <c r="N601" s="10" t="str">
        <f>IF(ISBLANK(VLOOKUP(TRIM(B601),ALL!$B$1:$W$9995,10,FALSE)),"",IF(ISERROR(VLOOKUP(TRIM(B601),ALL!$B$1:$W$9995,10,FALSE))," ",VLOOKUP(TRIM(B601),ALL!$B$1:$W$9995,10,FALSE)))</f>
        <v/>
      </c>
      <c r="O601"/>
      <c r="P601"/>
      <c r="Q601"/>
      <c r="R601"/>
      <c r="S601"/>
      <c r="T601"/>
      <c r="AB601"/>
      <c r="AC601"/>
    </row>
    <row r="602" spans="1:29">
      <c r="A602" s="10" t="str">
        <f>IF(ISERROR(VLOOKUP(TRIM(B602),ALL!$B$1:$V$9991,3,FALSE)),"(unc)",VLOOKUP(TRIM(B602),ALL!$B$1:$V$9991,3,FALSE))</f>
        <v>SS ^</v>
      </c>
      <c r="B602" s="37" t="s">
        <v>6057</v>
      </c>
      <c r="C602" s="5" t="s">
        <v>7454</v>
      </c>
      <c r="D602" s="111">
        <f>VLOOKUP(TRIM(B602),BirthdateDraft!$A$1:$M$8977,2,FALSE)</f>
        <v>35541</v>
      </c>
      <c r="E602" s="112" t="str">
        <f>VLOOKUP(TRIM(B602),BirthdateDraft!$A$1:$M$9842,3,FALSE)</f>
        <v>18/6</v>
      </c>
      <c r="F602" s="115"/>
      <c r="G602" s="10" t="str">
        <f>IF(ISERROR(VLOOKUP(TRIM(B602),ALL!$B$1:$V$9998,2,FALSE)),"",IF(ISERROR(VLOOKUP(TRIM(B602),ALL!$B$1:$V$9998,2,FALSE))," ",VLOOKUP(TRIM(B602),ALL!$B$1:$V$9998,2,FALSE)))</f>
        <v>PIA</v>
      </c>
      <c r="H602" s="114" t="str">
        <f>IF(ISBLANK(VLOOKUP(TRIM(B602),ALL!$B$1:$W$9995,4,FALSE)),"",IF(ISERROR(VLOOKUP(TRIM(B602),ALL!$B$1:$W$9995,4,FALSE))," ",VLOOKUP(TRIM(B602),ALL!$B$1:$W$9995,4,FALSE)))</f>
        <v>4-5</v>
      </c>
      <c r="I602" s="114" t="str">
        <f>IF(ISBLANK(VLOOKUP(TRIM(B602),ALL!$B$1:$W$9995,5,FALSE)),"",IF(ISERROR(VLOOKUP(TRIM(B602),ALL!$B$1:$W$9995,5,FALSE))," ",VLOOKUP(TRIM(B602),ALL!$B$1:$W$9995,5,FALSE)))</f>
        <v/>
      </c>
      <c r="J602" s="10" t="str">
        <f>IF(ISBLANK(VLOOKUP(TRIM(B602),ALL!$B$1:$W$9995,6,FALSE)),"",IF(ISERROR(VLOOKUP(TRIM(B602),ALL!$B$1:$W$9995,6,FALSE))," ", VLOOKUP(TRIM(B602),ALL!$B$1:$W$9995,6,FALSE)))</f>
        <v/>
      </c>
      <c r="K602" s="10" t="str">
        <f>IF(ISBLANK(VLOOKUP(TRIM(B602),ALL!$B$1:$W$9995,7,FALSE)),"",IF(ISERROR(VLOOKUP(TRIM(B602),ALL!$B$1:$W$9995,7,FALSE))," ",VLOOKUP(TRIM(B602),ALL!$B$1:$W$9995,7,FALSE)))</f>
        <v/>
      </c>
      <c r="L602" s="10" t="str">
        <f>IF(ISBLANK(VLOOKUP(TRIM(B602),ALL!$B$1:$W$9995,8,FALSE)),"",IF(ISERROR(VLOOKUP(TRIM(B602),ALL!$B$1:$W$9995,8,FALSE))," ",VLOOKUP(TRIM(B602),ALL!$B$1:$W$9995,8,FALSE)))</f>
        <v/>
      </c>
      <c r="M602" s="10" t="str">
        <f>IF(ISBLANK(VLOOKUP(TRIM(B602),ALL!$B$1:$W$9995,9,FALSE)),"",IF(ISERROR(VLOOKUP(TRIM(B602),ALL!$B$1:$W$9995,9,FALSE))," ",VLOOKUP(TRIM(B602),ALL!$B$1:$W$9995,9,FALSE)))</f>
        <v/>
      </c>
      <c r="N602" s="10" t="str">
        <f>IF(ISBLANK(VLOOKUP(TRIM(B602),ALL!$B$1:$W$9995,10,FALSE)),"",IF(ISERROR(VLOOKUP(TRIM(B602),ALL!$B$1:$W$9995,10,FALSE))," ",VLOOKUP(TRIM(B602),ALL!$B$1:$W$9995,10,FALSE)))</f>
        <v/>
      </c>
      <c r="O602" s="118"/>
      <c r="P602"/>
      <c r="Q602"/>
      <c r="R602"/>
      <c r="S602"/>
      <c r="T602"/>
      <c r="AB602"/>
      <c r="AC602"/>
    </row>
    <row r="603" spans="1:29">
      <c r="A603" s="10" t="str">
        <f>IF(ISERROR(VLOOKUP(TRIM(B603),ALL!$B$1:$V$9991,3,FALSE)),"(unc)",VLOOKUP(TRIM(B603),ALL!$B$1:$V$9991,3,FALSE))</f>
        <v>LCB ^</v>
      </c>
      <c r="B603" s="37" t="s">
        <v>7771</v>
      </c>
      <c r="C603" s="5" t="s">
        <v>7454</v>
      </c>
      <c r="D603" s="111">
        <f>VLOOKUP(TRIM(B603),BirthdateDraft!$A$1:$M$8977,2,FALSE)</f>
        <v>35784</v>
      </c>
      <c r="E603" s="112" t="str">
        <f>VLOOKUP(TRIM(B603),BirthdateDraft!$A$1:$M$9842,3,FALSE)</f>
        <v>22/4</v>
      </c>
      <c r="F603" s="115" t="s">
        <v>8090</v>
      </c>
      <c r="G603" s="10" t="str">
        <f>IF(ISERROR(VLOOKUP(TRIM(B603),ALL!$B$1:$V$9998,2,FALSE)),"",IF(ISERROR(VLOOKUP(TRIM(B603),ALL!$B$1:$V$9998,2,FALSE))," ",VLOOKUP(TRIM(B603),ALL!$B$1:$V$9998,2,FALSE)))</f>
        <v>LVA</v>
      </c>
      <c r="H603" s="114" t="str">
        <f>IF(ISBLANK(VLOOKUP(TRIM(B603),ALL!$B$1:$W$9995,4,FALSE)),"",IF(ISERROR(VLOOKUP(TRIM(B603),ALL!$B$1:$W$9995,4,FALSE))," ",VLOOKUP(TRIM(B603),ALL!$B$1:$W$9995,4,FALSE)))</f>
        <v>4</v>
      </c>
      <c r="I603" s="114"/>
      <c r="J603" s="10"/>
      <c r="K603" s="10"/>
      <c r="L603" s="10"/>
      <c r="M603" s="10"/>
      <c r="N603" s="10"/>
      <c r="O603"/>
      <c r="P603"/>
      <c r="Q603"/>
      <c r="R603"/>
      <c r="S603"/>
      <c r="T603"/>
      <c r="AB603"/>
      <c r="AC603"/>
    </row>
    <row r="604" spans="1:29">
      <c r="A604" s="10" t="str">
        <f>IF(ISERROR(VLOOKUP(TRIM(B604),ALL!$B$1:$V$9991,3,FALSE)),"(unc)",VLOOKUP(TRIM(B604),ALL!$B$1:$V$9991,3,FALSE))</f>
        <v>DB ^ PR</v>
      </c>
      <c r="B604" s="37" t="s">
        <v>7829</v>
      </c>
      <c r="C604" s="5" t="s">
        <v>7454</v>
      </c>
      <c r="D604" s="111">
        <f>VLOOKUP(TRIM(B604),BirthdateDraft!$A$1:$M$8977,2,FALSE)</f>
        <v>36255</v>
      </c>
      <c r="E604" s="112" t="str">
        <f>VLOOKUP(TRIM(B604),BirthdateDraft!$A$1:$M$9842,3,FALSE)</f>
        <v>22/FA</v>
      </c>
      <c r="F604" s="115" t="s">
        <v>9971</v>
      </c>
      <c r="G604" s="10" t="str">
        <f>IF(ISERROR(VLOOKUP(TRIM(B604),ALL!$B$1:$V$9998,2,FALSE)),"",IF(ISERROR(VLOOKUP(TRIM(B604),ALL!$B$1:$V$9998,2,FALSE))," ",VLOOKUP(TRIM(B604),ALL!$B$1:$V$9998,2,FALSE)))</f>
        <v>CHN</v>
      </c>
      <c r="H604" s="114" t="str">
        <f>IF(ISBLANK(VLOOKUP(TRIM(B604),ALL!$B$1:$W$9995,4,FALSE)),"",IF(ISERROR(VLOOKUP(TRIM(B604),ALL!$B$1:$W$9995,4,FALSE))," ",VLOOKUP(TRIM(B604),ALL!$B$1:$W$9995,4,FALSE)))</f>
        <v>0-0</v>
      </c>
      <c r="I604" s="114"/>
      <c r="J604" s="10"/>
      <c r="K604" s="10"/>
      <c r="L604" s="10"/>
      <c r="M604" s="10"/>
      <c r="N604" s="10"/>
      <c r="O604"/>
      <c r="P604"/>
      <c r="Q604"/>
      <c r="R604"/>
      <c r="S604"/>
      <c r="T604"/>
      <c r="AB604"/>
      <c r="AC604"/>
    </row>
    <row r="605" spans="1:29">
      <c r="A605" s="10"/>
      <c r="C605" s="5"/>
      <c r="D605" s="111"/>
      <c r="E605" s="112"/>
      <c r="F605" s="115"/>
      <c r="G605" s="10"/>
      <c r="H605" s="114"/>
    </row>
    <row r="607" spans="1:29">
      <c r="A607" s="10" t="str">
        <f>IF(ISERROR(VLOOKUP(TRIM(B607),ALL!$B$1:$V$9991,3,FALSE)),"(unc)",VLOOKUP(TRIM(B607),ALL!$B$1:$V$9991,3,FALSE))</f>
        <v>Punt</v>
      </c>
      <c r="B607" s="37" t="s">
        <v>6808</v>
      </c>
      <c r="C607" s="5" t="s">
        <v>7454</v>
      </c>
      <c r="D607" s="111">
        <f>VLOOKUP(TRIM(B607),BirthdateDraft!$A$1:$M$8977,2,FALSE)</f>
        <v>35381</v>
      </c>
      <c r="E607" s="112" t="str">
        <f>VLOOKUP(TRIM(B607),BirthdateDraft!$A$1:$M$9842,3,FALSE)</f>
        <v>20/FA</v>
      </c>
      <c r="F607" s="115" t="s">
        <v>6965</v>
      </c>
      <c r="G607" s="10" t="str">
        <f>IF(ISERROR(VLOOKUP(TRIM(B607),ALL!$B$1:$V$9998,2,FALSE)),"",IF(ISERROR(VLOOKUP(TRIM(B607),ALL!$B$1:$V$9998,2,FALSE))," ",VLOOKUP(TRIM(B607),ALL!$B$1:$V$9998,2,FALSE)))</f>
        <v>HOA</v>
      </c>
      <c r="H607" s="114"/>
      <c r="I607" s="114"/>
      <c r="J607" s="10"/>
      <c r="K607" s="10"/>
      <c r="L607" s="10" t="str">
        <f>IF(ISBLANK(VLOOKUP(TRIM(B607),ALL!$B$1:$W$9995,8,FALSE)),"",IF(ISERROR(VLOOKUP(TRIM(B607),ALL!$B$1:$W$9995,8,FALSE))," ",VLOOKUP(TRIM(B607),ALL!$B$1:$W$9995,8,FALSE)))</f>
        <v/>
      </c>
      <c r="M607" s="10" t="str">
        <f>IF(ISBLANK(VLOOKUP(TRIM(B607),ALL!$B$1:$W$9995,9,FALSE)),"",IF(ISERROR(VLOOKUP(TRIM(B607),ALL!$B$1:$W$9995,9,FALSE))," ",VLOOKUP(TRIM(B607),ALL!$B$1:$W$9995,9,FALSE)))</f>
        <v/>
      </c>
      <c r="N607" s="10" t="str">
        <f>IF(ISBLANK(VLOOKUP(TRIM(B607),ALL!$B$1:$W$9995,10,FALSE)),"",IF(ISERROR(VLOOKUP(TRIM(B607),ALL!$B$1:$W$9995,10,FALSE))," ",VLOOKUP(TRIM(B607),ALL!$B$1:$W$9995,10,FALSE)))</f>
        <v/>
      </c>
      <c r="O607"/>
      <c r="P607"/>
      <c r="Q607"/>
      <c r="R607"/>
      <c r="S607"/>
      <c r="T607"/>
      <c r="AB607"/>
      <c r="AC607"/>
    </row>
    <row r="608" spans="1:29">
      <c r="A608" s="10" t="str">
        <f>IF(ISERROR(VLOOKUP(TRIM(B608),ALL!$B$1:$V$9991,3,FALSE)),"(unc)",VLOOKUP(TRIM(B608),ALL!$B$1:$V$9991,3,FALSE))</f>
        <v>PK</v>
      </c>
      <c r="B608" s="37" t="s">
        <v>9149</v>
      </c>
      <c r="C608" s="5" t="s">
        <v>7454</v>
      </c>
      <c r="D608" s="111">
        <f>VLOOKUP(TRIM(B608),BirthdateDraft!$A$1:$M$8977,2,FALSE)</f>
        <v>37850</v>
      </c>
      <c r="E608" s="112" t="str">
        <f>VLOOKUP(TRIM(B608),BirthdateDraft!$A$1:$M$9842,3,FALSE)</f>
        <v>24/6(212)</v>
      </c>
      <c r="F608" s="115" t="s">
        <v>7545</v>
      </c>
      <c r="G608" s="10" t="str">
        <f>IF(ISERROR(VLOOKUP(TRIM(B608),ALL!$B$1:$V$9998,2,FALSE)),"",IF(ISERROR(VLOOKUP(TRIM(B608),ALL!$B$1:$V$9998,2,FALSE))," ",VLOOKUP(TRIM(B608),ALL!$B$1:$V$9998,2,FALSE)))</f>
        <v>JXA</v>
      </c>
      <c r="H608" s="114"/>
      <c r="I608" s="114"/>
      <c r="J608" s="10"/>
      <c r="K608" s="10"/>
      <c r="L608" s="10"/>
      <c r="M608" s="10"/>
      <c r="N608" s="10"/>
      <c r="O608"/>
      <c r="P608"/>
      <c r="Q608"/>
      <c r="R608"/>
      <c r="S608"/>
      <c r="T608"/>
      <c r="AB608"/>
      <c r="AC608"/>
    </row>
    <row r="609" spans="1:29">
      <c r="G609" s="125"/>
      <c r="J609" s="2"/>
      <c r="K609" s="2"/>
      <c r="L609" s="10" t="str">
        <f>IF(ISBLANK(VLOOKUP(TRIM(B609),ALL!$B$1:$W$9995,8,FALSE)),"",IF(ISERROR(VLOOKUP(TRIM(B609),ALL!$B$1:$W$9995,8,FALSE))," ",VLOOKUP(TRIM(B609),ALL!$B$1:$W$9995,8,FALSE)))</f>
        <v xml:space="preserve"> </v>
      </c>
      <c r="M609" s="10" t="str">
        <f>IF(ISBLANK(VLOOKUP(TRIM(B609),ALL!$B$1:$W$9995,9,FALSE)),"",IF(ISERROR(VLOOKUP(TRIM(B609),ALL!$B$1:$W$9995,9,FALSE))," ",VLOOKUP(TRIM(B609),ALL!$B$1:$W$9995,9,FALSE)))</f>
        <v xml:space="preserve"> </v>
      </c>
      <c r="N609" s="10" t="str">
        <f>IF(ISBLANK(VLOOKUP(TRIM(B609),ALL!$B$1:$W$9995,10,FALSE)),"",IF(ISERROR(VLOOKUP(TRIM(B609),ALL!$B$1:$W$9995,10,FALSE))," ",VLOOKUP(TRIM(B609),ALL!$B$1:$W$9995,10,FALSE)))</f>
        <v xml:space="preserve"> </v>
      </c>
      <c r="O609"/>
      <c r="P609"/>
      <c r="Q609"/>
      <c r="R609"/>
      <c r="S609"/>
      <c r="T609"/>
      <c r="AB609"/>
      <c r="AC609"/>
    </row>
    <row r="610" spans="1:29">
      <c r="G610" s="125"/>
      <c r="J610" s="2"/>
      <c r="K610" s="2"/>
      <c r="L610" s="10" t="str">
        <f>IF(ISBLANK(VLOOKUP(TRIM(B610),ALL!$B$1:$W$9995,8,FALSE)),"",IF(ISERROR(VLOOKUP(TRIM(B610),ALL!$B$1:$W$9995,8,FALSE))," ",VLOOKUP(TRIM(B610),ALL!$B$1:$W$9995,8,FALSE)))</f>
        <v xml:space="preserve"> </v>
      </c>
      <c r="M610" s="10" t="str">
        <f>IF(ISBLANK(VLOOKUP(TRIM(B610),ALL!$B$1:$W$9995,9,FALSE)),"",IF(ISERROR(VLOOKUP(TRIM(B610),ALL!$B$1:$W$9995,9,FALSE))," ",VLOOKUP(TRIM(B610),ALL!$B$1:$W$9995,9,FALSE)))</f>
        <v xml:space="preserve"> </v>
      </c>
      <c r="N610" s="10" t="str">
        <f>IF(ISBLANK(VLOOKUP(TRIM(B610),ALL!$B$1:$W$9995,10,FALSE)),"",IF(ISERROR(VLOOKUP(TRIM(B610),ALL!$B$1:$W$9995,10,FALSE))," ",VLOOKUP(TRIM(B610),ALL!$B$1:$W$9995,10,FALSE)))</f>
        <v xml:space="preserve"> </v>
      </c>
      <c r="O610"/>
      <c r="P610"/>
      <c r="Q610"/>
      <c r="R610"/>
      <c r="S610"/>
      <c r="T610"/>
      <c r="AB610"/>
      <c r="AC610"/>
    </row>
    <row r="611" spans="1:29" ht="20.25">
      <c r="A611" s="105" t="s">
        <v>8124</v>
      </c>
      <c r="I611" s="123">
        <f>COUNTA(C612:C678)</f>
        <v>54</v>
      </c>
      <c r="J611" s="108"/>
      <c r="L611" s="10" t="str">
        <f>IF(ISBLANK(VLOOKUP(TRIM(B611),ALL!$B$1:$W$9995,8,FALSE)),"",IF(ISERROR(VLOOKUP(TRIM(B611),ALL!$B$1:$W$9995,8,FALSE))," ",VLOOKUP(TRIM(B611),ALL!$B$1:$W$9995,8,FALSE)))</f>
        <v xml:space="preserve"> </v>
      </c>
      <c r="M611" s="10" t="str">
        <f>IF(ISBLANK(VLOOKUP(TRIM(B611),ALL!$B$1:$W$9995,9,FALSE)),"",IF(ISERROR(VLOOKUP(TRIM(B611),ALL!$B$1:$W$9995,9,FALSE))," ",VLOOKUP(TRIM(B611),ALL!$B$1:$W$9995,9,FALSE)))</f>
        <v xml:space="preserve"> </v>
      </c>
      <c r="N611" s="10" t="str">
        <f>IF(ISBLANK(VLOOKUP(TRIM(B611),ALL!$B$1:$W$9995,10,FALSE)),"",IF(ISERROR(VLOOKUP(TRIM(B611),ALL!$B$1:$W$9995,10,FALSE))," ",VLOOKUP(TRIM(B611),ALL!$B$1:$W$9995,10,FALSE)))</f>
        <v xml:space="preserve"> </v>
      </c>
      <c r="O611"/>
    </row>
    <row r="612" spans="1:29">
      <c r="L612" s="10" t="str">
        <f>IF(ISBLANK(VLOOKUP(TRIM(B612),ALL!$B$1:$W$9995,8,FALSE)),"",IF(ISERROR(VLOOKUP(TRIM(B612),ALL!$B$1:$W$9995,8,FALSE))," ",VLOOKUP(TRIM(B612),ALL!$B$1:$W$9995,8,FALSE)))</f>
        <v xml:space="preserve"> </v>
      </c>
      <c r="M612" s="10" t="str">
        <f>IF(ISBLANK(VLOOKUP(TRIM(B612),ALL!$B$1:$W$9995,9,FALSE)),"",IF(ISERROR(VLOOKUP(TRIM(B612),ALL!$B$1:$W$9995,9,FALSE))," ",VLOOKUP(TRIM(B612),ALL!$B$1:$W$9995,9,FALSE)))</f>
        <v xml:space="preserve"> </v>
      </c>
      <c r="N612" s="10" t="str">
        <f>IF(ISBLANK(VLOOKUP(TRIM(B612),ALL!$B$1:$W$9995,10,FALSE)),"",IF(ISERROR(VLOOKUP(TRIM(B612),ALL!$B$1:$W$9995,10,FALSE))," ",VLOOKUP(TRIM(B612),ALL!$B$1:$W$9995,10,FALSE)))</f>
        <v xml:space="preserve"> </v>
      </c>
      <c r="P612"/>
      <c r="Q612"/>
      <c r="R612"/>
      <c r="S612"/>
      <c r="T612"/>
      <c r="AB612"/>
      <c r="AC612"/>
    </row>
    <row r="613" spans="1:29">
      <c r="A613" s="10" t="str">
        <f>IF(ISERROR(VLOOKUP(TRIM(B613),ALL!$B$1:$V$9991,3,FALSE)),"(unc)",VLOOKUP(TRIM(B613),ALL!$B$1:$V$9991,3,FALSE))</f>
        <v>QB</v>
      </c>
      <c r="B613" s="37" t="s">
        <v>1131</v>
      </c>
      <c r="C613" s="5" t="s">
        <v>6838</v>
      </c>
      <c r="D613" s="111">
        <f>VLOOKUP(TRIM(B613),BirthdateDraft!$A$1:$M$8977,2,FALSE)</f>
        <v>32180</v>
      </c>
      <c r="E613" s="112" t="str">
        <f>VLOOKUP(TRIM(B613),BirthdateDraft!$A$1:$M$9842,3,FALSE)</f>
        <v>09/1 (1)</v>
      </c>
      <c r="F613" s="115" t="s">
        <v>6970</v>
      </c>
      <c r="G613" s="10" t="str">
        <f>IF(ISERROR(VLOOKUP(TRIM(B613),ALL!$B$1:$V$9998,2,FALSE)),"",IF(ISERROR(VLOOKUP(TRIM(B613),ALL!$B$1:$V$9998,2,FALSE))," ",VLOOKUP(TRIM(B613),ALL!$B$1:$V$9998,2,FALSE)))</f>
        <v>LAN</v>
      </c>
      <c r="H613" s="114" t="str">
        <f>IF(ISBLANK(VLOOKUP(TRIM(B613),ALL!$B$1:$W$9995,4,FALSE)),"",IF(ISERROR(VLOOKUP(TRIM(B613),ALL!$B$1:$W$9995,4,FALSE))," ",VLOOKUP(TRIM(B613),ALL!$B$1:$W$9995,4,FALSE)))</f>
        <v/>
      </c>
      <c r="I613" s="114" t="str">
        <f>IF(ISBLANK(VLOOKUP(TRIM(B613),ALL!$B$1:$W$9995,5,FALSE)),"",IF(ISERROR(VLOOKUP(TRIM(B613),ALL!$B$1:$W$9995,5,FALSE))," ",VLOOKUP(TRIM(B613),ALL!$B$1:$W$9995,5,FALSE)))</f>
        <v/>
      </c>
      <c r="J613" s="10" t="str">
        <f>IF(ISBLANK(VLOOKUP(TRIM(B613),ALL!$B$1:$W$9995,6,FALSE)),"",IF(ISERROR(VLOOKUP(TRIM(B613),ALL!$B$1:$W$9995,6,FALSE))," ", VLOOKUP(TRIM(B613),ALL!$B$1:$W$9995,6,FALSE)))</f>
        <v/>
      </c>
      <c r="K613" s="10" t="str">
        <f>IF(ISBLANK(VLOOKUP(TRIM(B613),ALL!$B$1:$W$9995,7,FALSE)),"",IF(ISERROR(VLOOKUP(TRIM(B613),ALL!$B$1:$W$9995,7,FALSE))," ",VLOOKUP(TRIM(B613),ALL!$B$1:$W$9995,7,FALSE)))</f>
        <v/>
      </c>
      <c r="L613" s="10" t="str">
        <f>IF(ISBLANK(VLOOKUP(TRIM(B613),ALL!$B$1:$W$9995,8,FALSE)),"",IF(ISERROR(VLOOKUP(TRIM(B613),ALL!$B$1:$W$9995,8,FALSE))," ",VLOOKUP(TRIM(B613),ALL!$B$1:$W$9995,8,FALSE)))</f>
        <v/>
      </c>
      <c r="M613" s="10" t="str">
        <f>IF(ISBLANK(VLOOKUP(TRIM(B613),ALL!$B$1:$W$9995,9,FALSE)),"",IF(ISERROR(VLOOKUP(TRIM(B613),ALL!$B$1:$W$9995,9,FALSE))," ",VLOOKUP(TRIM(B613),ALL!$B$1:$W$9995,9,FALSE)))</f>
        <v/>
      </c>
      <c r="N613" s="10" t="str">
        <f>IF(ISBLANK(VLOOKUP(TRIM(B613),ALL!$B$1:$W$9995,10,FALSE)),"",IF(ISERROR(VLOOKUP(TRIM(B613),ALL!$B$1:$W$9995,10,FALSE))," ",VLOOKUP(TRIM(B613),ALL!$B$1:$W$9995,10,FALSE)))</f>
        <v/>
      </c>
      <c r="P613"/>
      <c r="Q613"/>
      <c r="R613"/>
      <c r="S613"/>
      <c r="T613"/>
      <c r="AB613"/>
      <c r="AC613"/>
    </row>
    <row r="614" spans="1:29">
      <c r="A614" s="10" t="str">
        <f>IF(ISERROR(VLOOKUP(TRIM(B614),ALL!$B$1:$V$9991,3,FALSE)),"(unc)",VLOOKUP(TRIM(B614),ALL!$B$1:$V$9991,3,FALSE))</f>
        <v>QB</v>
      </c>
      <c r="B614" s="37" t="s">
        <v>7567</v>
      </c>
      <c r="C614" s="5" t="s">
        <v>6838</v>
      </c>
      <c r="D614" s="111">
        <f>VLOOKUP(TRIM(B614),BirthdateDraft!$A$1:$M$8977,2,FALSE)</f>
        <v>36785</v>
      </c>
      <c r="E614" s="112" t="str">
        <f>VLOOKUP(TRIM(B614),BirthdateDraft!$A$1:$M$9842,3,FALSE)</f>
        <v>22/5</v>
      </c>
      <c r="F614" s="115" t="s">
        <v>8111</v>
      </c>
      <c r="G614" s="10" t="str">
        <f>IF(ISERROR(VLOOKUP(TRIM(B614),ALL!$B$1:$V$9998,2,FALSE)),"",IF(ISERROR(VLOOKUP(TRIM(B614),ALL!$B$1:$V$9998,2,FALSE))," ",VLOOKUP(TRIM(B614),ALL!$B$1:$V$9998,2,FALSE)))</f>
        <v>SEN</v>
      </c>
      <c r="H614" s="114"/>
      <c r="I614" s="114"/>
      <c r="J614" s="10"/>
      <c r="K614" s="10"/>
      <c r="L614" s="10"/>
      <c r="M614" s="10"/>
      <c r="N614" s="10"/>
      <c r="O614" s="118"/>
      <c r="P614"/>
      <c r="Q614"/>
      <c r="R614"/>
      <c r="S614"/>
      <c r="T614"/>
      <c r="AB614"/>
      <c r="AC614"/>
    </row>
    <row r="616" spans="1:29">
      <c r="A616" s="10" t="str">
        <f>IF(ISERROR(VLOOKUP(TRIM(B616),ALL!$B$1:$V$9991,3,FALSE)),"(unc)",VLOOKUP(TRIM(B616),ALL!$B$1:$V$9991,3,FALSE))</f>
        <v>HB</v>
      </c>
      <c r="B616" s="37" t="s">
        <v>5352</v>
      </c>
      <c r="C616" s="5" t="s">
        <v>6838</v>
      </c>
      <c r="D616" s="111">
        <f>VLOOKUP(TRIM(B616),BirthdateDraft!$A$1:$M$8977,2,FALSE)</f>
        <v>34670</v>
      </c>
      <c r="E616" s="112" t="str">
        <f>VLOOKUP(TRIM(B616),BirthdateDraft!$A$1:$M$9842,3,FALSE)</f>
        <v>17/5</v>
      </c>
      <c r="F616" s="115"/>
      <c r="G616" s="10" t="str">
        <f>IF(ISERROR(VLOOKUP(TRIM(B616),ALL!$B$1:$V$9998,2,FALSE)),"",IF(ISERROR(VLOOKUP(TRIM(B616),ALL!$B$1:$V$9998,2,FALSE))," ",VLOOKUP(TRIM(B616),ALL!$B$1:$V$9998,2,FALSE)))</f>
        <v>MIN</v>
      </c>
      <c r="H616" s="114" t="str">
        <f>IF(ISBLANK(VLOOKUP(TRIM(B616),ALL!$B$1:$W$9995,11,FALSE)),"",IF(ISERROR(VLOOKUP(TRIM(B616),ALL!$B$1:$W$9995,11,FALSE))," ",VLOOKUP(TRIM(B616),ALL!$B$1:$W$9995,11,FALSE)))</f>
        <v>A</v>
      </c>
      <c r="I616" s="114" t="str">
        <f>"Carries ="&amp;VLOOKUP(B616,Rankings!$A$163:$C$283,3,FALSE)</f>
        <v>Carries =255</v>
      </c>
      <c r="J616" s="10" t="str">
        <f>IF(ISBLANK(VLOOKUP(TRIM(B616),ALL!$B$1:$W$9995,6,FALSE)),"",IF(ISERROR(VLOOKUP(TRIM(B616),ALL!$B$1:$W$9995,6,FALSE))," ", VLOOKUP(TRIM(B616),ALL!$B$1:$W$9995,6,FALSE)))</f>
        <v/>
      </c>
      <c r="K616" s="10" t="str">
        <f>IF(ISBLANK(VLOOKUP(TRIM(B616),ALL!$B$1:$W$9995,7,FALSE)),"",IF(ISERROR(VLOOKUP(TRIM(B616),ALL!$B$1:$W$9995,7,FALSE))," ",VLOOKUP(TRIM(B616),ALL!$B$1:$W$9995,7,FALSE)))</f>
        <v/>
      </c>
      <c r="L616" s="10">
        <f>IF(ISBLANK(VLOOKUP(TRIM(B616),ALL!$B$1:$W$9995,8,FALSE)),"",IF(ISERROR(VLOOKUP(TRIM(B616),ALL!$B$1:$W$9995,8,FALSE))," ",VLOOKUP(TRIM(B616),ALL!$B$1:$W$9995,8,FALSE)))</f>
        <v>0</v>
      </c>
      <c r="M616" s="10" t="str">
        <f>IF(ISBLANK(VLOOKUP(TRIM(B616),ALL!$B$1:$W$9995,9,FALSE)),"",IF(ISERROR(VLOOKUP(TRIM(B616),ALL!$B$1:$W$9995,9,FALSE))," ",VLOOKUP(TRIM(B616),ALL!$B$1:$W$9995,9,FALSE)))</f>
        <v/>
      </c>
      <c r="N616" s="10">
        <f>IF(ISBLANK(VLOOKUP(TRIM(B616),ALL!$B$1:$W$9995,10,FALSE)),"",IF(ISERROR(VLOOKUP(TRIM(B616),ALL!$B$1:$W$9995,10,FALSE))," ",VLOOKUP(TRIM(B616),ALL!$B$1:$W$9995,10,FALSE)))</f>
        <v>2</v>
      </c>
      <c r="O616"/>
      <c r="P616"/>
      <c r="Q616"/>
      <c r="R616"/>
      <c r="S616"/>
      <c r="T616"/>
      <c r="AB616"/>
      <c r="AC616"/>
    </row>
    <row r="617" spans="1:29">
      <c r="A617" s="10" t="str">
        <f>IF(ISERROR(VLOOKUP(TRIM(B617),ALL!$B$1:$V$9991,3,FALSE)),"(unc)",VLOOKUP(TRIM(B617),ALL!$B$1:$V$9991,3,FALSE))</f>
        <v>HB</v>
      </c>
      <c r="B617" s="37" t="s">
        <v>7588</v>
      </c>
      <c r="C617" s="5" t="s">
        <v>6838</v>
      </c>
      <c r="D617" s="111">
        <f>VLOOKUP(TRIM(B617),BirthdateDraft!$A$1:$M$8977,2,FALSE)</f>
        <v>36421</v>
      </c>
      <c r="E617" s="112" t="str">
        <f>VLOOKUP(TRIM(B617),BirthdateDraft!$A$1:$M$9842,3,FALSE)</f>
        <v>22/4</v>
      </c>
      <c r="F617" s="115" t="s">
        <v>8653</v>
      </c>
      <c r="G617" s="10" t="str">
        <f>IF(ISERROR(VLOOKUP(TRIM(B617),ALL!$B$1:$V$9998,2,FALSE)),"",IF(ISERROR(VLOOKUP(TRIM(B617),ALL!$B$1:$V$9998,2,FALSE))," ",VLOOKUP(TRIM(B617),ALL!$B$1:$V$9998,2,FALSE)))</f>
        <v>LVA</v>
      </c>
      <c r="H617" s="114" t="str">
        <f>IF(ISBLANK(VLOOKUP(TRIM(B617),ALL!$B$1:$W$9995,11,FALSE)),"",IF(ISERROR(VLOOKUP(TRIM(B617),ALL!$B$1:$W$9995,11,FALSE))," ",VLOOKUP(TRIM(B617),ALL!$B$1:$W$9995,11,FALSE)))</f>
        <v>C</v>
      </c>
      <c r="I617" s="114" t="str">
        <f>"Carries ="&amp;VLOOKUP(B617,Rankings!$A$163:$C$283,3,FALSE)</f>
        <v>Carries =65</v>
      </c>
      <c r="J617" s="10" t="str">
        <f>IF(ISBLANK(VLOOKUP(TRIM(B617),ALL!$B$1:$W$9995,6,FALSE)),"",IF(ISERROR(VLOOKUP(TRIM(B617),ALL!$B$1:$W$9995,6,FALSE))," ", VLOOKUP(TRIM(B617),ALL!$B$1:$W$9995,6,FALSE)))</f>
        <v/>
      </c>
      <c r="K617" s="10" t="str">
        <f>IF(ISBLANK(VLOOKUP(TRIM(B617),ALL!$B$1:$W$9995,7,FALSE)),"",IF(ISERROR(VLOOKUP(TRIM(B617),ALL!$B$1:$W$9995,7,FALSE))," ",VLOOKUP(TRIM(B617),ALL!$B$1:$W$9995,7,FALSE)))</f>
        <v/>
      </c>
      <c r="L617" s="10">
        <f>IF(ISBLANK(VLOOKUP(TRIM(B617),ALL!$B$1:$W$9995,8,FALSE)),"",IF(ISERROR(VLOOKUP(TRIM(B617),ALL!$B$1:$W$9995,8,FALSE))," ",VLOOKUP(TRIM(B617),ALL!$B$1:$W$9995,8,FALSE)))</f>
        <v>0</v>
      </c>
      <c r="M617" s="10" t="str">
        <f>IF(ISBLANK(VLOOKUP(TRIM(B617),ALL!$B$1:$W$9995,9,FALSE)),"",IF(ISERROR(VLOOKUP(TRIM(B617),ALL!$B$1:$W$9995,9,FALSE))," ",VLOOKUP(TRIM(B617),ALL!$B$1:$W$9995,9,FALSE)))</f>
        <v/>
      </c>
      <c r="N617" s="10">
        <f>IF(ISBLANK(VLOOKUP(TRIM(B617),ALL!$B$1:$W$9995,10,FALSE)),"",IF(ISERROR(VLOOKUP(TRIM(B617),ALL!$B$1:$W$9995,10,FALSE))," ",VLOOKUP(TRIM(B617),ALL!$B$1:$W$9995,10,FALSE)))</f>
        <v>0</v>
      </c>
      <c r="O617"/>
      <c r="P617"/>
      <c r="Q617"/>
      <c r="R617"/>
      <c r="S617"/>
      <c r="T617"/>
      <c r="AB617"/>
      <c r="AC617"/>
    </row>
    <row r="618" spans="1:29">
      <c r="A618" s="10" t="str">
        <f>IF(ISERROR(VLOOKUP(TRIM(B618),ALL!$B$1:$V$9991,3,FALSE)),"(unc)",VLOOKUP(TRIM(B618),ALL!$B$1:$V$9991,3,FALSE))</f>
        <v>HB KOR</v>
      </c>
      <c r="B618" s="37" t="s">
        <v>7765</v>
      </c>
      <c r="C618" s="5" t="s">
        <v>6838</v>
      </c>
      <c r="D618" s="111">
        <f>VLOOKUP(TRIM(B618),BirthdateDraft!$A$1:$M$8977,2,FALSE)</f>
        <v>35927</v>
      </c>
      <c r="E618" s="112" t="str">
        <f>VLOOKUP(TRIM(B618),BirthdateDraft!$A$1:$M$9842,3,FALSE)</f>
        <v>22/5</v>
      </c>
      <c r="F618" s="115" t="s">
        <v>8654</v>
      </c>
      <c r="G618" s="10" t="str">
        <f>IF(ISERROR(VLOOKUP(TRIM(B618),ALL!$B$1:$V$9998,2,FALSE)),"",IF(ISERROR(VLOOKUP(TRIM(B618),ALL!$B$1:$V$9998,2,FALSE))," ",VLOOKUP(TRIM(B618),ALL!$B$1:$V$9998,2,FALSE)))</f>
        <v>MIN</v>
      </c>
      <c r="H618" s="114" t="str">
        <f>IF(ISBLANK(VLOOKUP(TRIM(B618),ALL!$B$1:$W$9995,11,FALSE)),"",IF(ISERROR(VLOOKUP(TRIM(B618),ALL!$B$1:$W$9995,11,FALSE))," ",VLOOKUP(TRIM(B618),ALL!$B$1:$W$9995,11,FALSE)))</f>
        <v>C</v>
      </c>
      <c r="I618" s="114" t="str">
        <f>"Carries ="&amp;VLOOKUP(B618,Rankings!$A$163:$C$283,3,FALSE)</f>
        <v>Carries =56</v>
      </c>
      <c r="J618" s="10" t="str">
        <f>IF(ISBLANK(VLOOKUP(TRIM(B618),ALL!$B$1:$W$9995,6,FALSE)),"",IF(ISERROR(VLOOKUP(TRIM(B618),ALL!$B$1:$W$9995,6,FALSE))," ", VLOOKUP(TRIM(B618),ALL!$B$1:$W$9995,6,FALSE)))</f>
        <v/>
      </c>
      <c r="K618" s="10" t="str">
        <f>IF(ISBLANK(VLOOKUP(TRIM(B618),ALL!$B$1:$W$9995,7,FALSE)),"",IF(ISERROR(VLOOKUP(TRIM(B618),ALL!$B$1:$W$9995,7,FALSE))," ",VLOOKUP(TRIM(B618),ALL!$B$1:$W$9995,7,FALSE)))</f>
        <v/>
      </c>
      <c r="L618" s="10">
        <f>IF(ISBLANK(VLOOKUP(TRIM(B618),ALL!$B$1:$W$9995,8,FALSE)),"",IF(ISERROR(VLOOKUP(TRIM(B618),ALL!$B$1:$W$9995,8,FALSE))," ",VLOOKUP(TRIM(B618),ALL!$B$1:$W$9995,8,FALSE)))</f>
        <v>0</v>
      </c>
      <c r="M618" s="10" t="str">
        <f>IF(ISBLANK(VLOOKUP(TRIM(B618),ALL!$B$1:$W$9995,9,FALSE)),"",IF(ISERROR(VLOOKUP(TRIM(B618),ALL!$B$1:$W$9995,9,FALSE))," ",VLOOKUP(TRIM(B618),ALL!$B$1:$W$9995,9,FALSE)))</f>
        <v/>
      </c>
      <c r="N618" s="10">
        <f>IF(ISBLANK(VLOOKUP(TRIM(B618),ALL!$B$1:$W$9995,10,FALSE)),"",IF(ISERROR(VLOOKUP(TRIM(B618),ALL!$B$1:$W$9995,10,FALSE))," ",VLOOKUP(TRIM(B618),ALL!$B$1:$W$9995,10,FALSE)))</f>
        <v>0</v>
      </c>
      <c r="O618"/>
      <c r="P618"/>
      <c r="Q618"/>
      <c r="R618"/>
      <c r="S618"/>
      <c r="T618"/>
      <c r="AB618"/>
      <c r="AC618"/>
    </row>
    <row r="619" spans="1:29">
      <c r="A619" s="10" t="str">
        <f>IF(ISERROR(VLOOKUP(TRIM(B619),ALL!$B$1:$V$9991,3,FALSE)),"(unc)",VLOOKUP(TRIM(B619),ALL!$B$1:$V$9991,3,FALSE))</f>
        <v>HB FB</v>
      </c>
      <c r="B619" s="37" t="s">
        <v>9062</v>
      </c>
      <c r="C619" s="5" t="s">
        <v>6838</v>
      </c>
      <c r="D619" s="111">
        <f>VLOOKUP(TRIM(B619),BirthdateDraft!$A$1:$M$8977,2,FALSE)</f>
        <v>37497</v>
      </c>
      <c r="E619" s="112" t="str">
        <f>VLOOKUP(TRIM(B619),BirthdateDraft!$A$1:$M$9842,3,FALSE)</f>
        <v>24/4(127)</v>
      </c>
      <c r="F619" s="115" t="s">
        <v>10082</v>
      </c>
      <c r="G619" s="10" t="str">
        <f>IF(ISERROR(VLOOKUP(TRIM(B619),ALL!$B$1:$V$9998,2,FALSE)),"",IF(ISERROR(VLOOKUP(TRIM(B619),ALL!$B$1:$V$9998,2,FALSE))," ",VLOOKUP(TRIM(B619),ALL!$B$1:$V$9998,2,FALSE)))</f>
        <v>PHN</v>
      </c>
      <c r="H619" s="114" t="str">
        <f>IF(ISBLANK(VLOOKUP(TRIM(B619),ALL!$B$1:$W$9995,11,FALSE)),"",IF(ISERROR(VLOOKUP(TRIM(B619),ALL!$B$1:$W$9995,11,FALSE))," ",VLOOKUP(TRIM(B619),ALL!$B$1:$W$9995,11,FALSE)))</f>
        <v>C</v>
      </c>
      <c r="I619" s="114" t="str">
        <f>"Carries ="&amp;VLOOKUP(B619,Rankings!$A$163:$C$283,3,FALSE)</f>
        <v>Carries =30</v>
      </c>
      <c r="J619" s="10" t="str">
        <f>IF(ISBLANK(VLOOKUP(TRIM(B619),ALL!$B$1:$W$9995,6,FALSE)),"",IF(ISERROR(VLOOKUP(TRIM(B619),ALL!$B$1:$W$9995,6,FALSE))," ", VLOOKUP(TRIM(B619),ALL!$B$1:$W$9995,6,FALSE)))</f>
        <v/>
      </c>
      <c r="K619" s="10" t="str">
        <f>IF(ISBLANK(VLOOKUP(TRIM(B619),ALL!$B$1:$W$9995,7,FALSE)),"",IF(ISERROR(VLOOKUP(TRIM(B619),ALL!$B$1:$W$9995,7,FALSE))," ",VLOOKUP(TRIM(B619),ALL!$B$1:$W$9995,7,FALSE)))</f>
        <v/>
      </c>
      <c r="L619" s="10">
        <f>IF(ISBLANK(VLOOKUP(TRIM(B619),ALL!$B$1:$W$9995,8,FALSE)),"",IF(ISERROR(VLOOKUP(TRIM(B619),ALL!$B$1:$W$9995,8,FALSE))," ",VLOOKUP(TRIM(B619),ALL!$B$1:$W$9995,8,FALSE)))</f>
        <v>0</v>
      </c>
      <c r="M619" s="10" t="str">
        <f>IF(ISBLANK(VLOOKUP(TRIM(B619),ALL!$B$1:$W$9995,9,FALSE)),"",IF(ISERROR(VLOOKUP(TRIM(B619),ALL!$B$1:$W$9995,9,FALSE))," ",VLOOKUP(TRIM(B619),ALL!$B$1:$W$9995,9,FALSE)))</f>
        <v/>
      </c>
      <c r="N619" s="10">
        <f>IF(ISBLANK(VLOOKUP(TRIM(B619),ALL!$B$1:$W$9995,10,FALSE)),"",IF(ISERROR(VLOOKUP(TRIM(B619),ALL!$B$1:$W$9995,10,FALSE))," ",VLOOKUP(TRIM(B619),ALL!$B$1:$W$9995,10,FALSE)))</f>
        <v>0</v>
      </c>
      <c r="O619"/>
      <c r="P619"/>
      <c r="Q619"/>
      <c r="R619"/>
      <c r="S619"/>
      <c r="T619"/>
      <c r="AB619"/>
      <c r="AC619"/>
    </row>
    <row r="620" spans="1:29">
      <c r="A620" s="10" t="str">
        <f>IF(ISERROR(VLOOKUP(TRIM(B620),ALL!$B$1:$V$9991,3,FALSE)),"(unc)",VLOOKUP(TRIM(B620),ALL!$B$1:$V$9991,3,FALSE))</f>
        <v>(unc)</v>
      </c>
      <c r="B620" s="37" t="s">
        <v>6694</v>
      </c>
      <c r="C620" s="5" t="s">
        <v>6838</v>
      </c>
      <c r="D620" s="111">
        <f>VLOOKUP(TRIM(B620),BirthdateDraft!$A$1:$M$8977,2,FALSE)</f>
        <v>35917</v>
      </c>
      <c r="E620" s="112" t="str">
        <f>VLOOKUP(TRIM(B620),BirthdateDraft!$A$1:$M$9842,3,FALSE)</f>
        <v>20/2</v>
      </c>
      <c r="F620" s="115" t="s">
        <v>6914</v>
      </c>
      <c r="G620" s="10" t="str">
        <f>IF(ISERROR(VLOOKUP(TRIM(B620),ALL!$B$1:$V$9998,2,FALSE)),"",IF(ISERROR(VLOOKUP(TRIM(B620),ALL!$B$1:$V$9998,2,FALSE))," ",VLOOKUP(TRIM(B620),ALL!$B$1:$V$9998,2,FALSE)))</f>
        <v/>
      </c>
      <c r="H620" s="114" t="str">
        <f>IF(ISBLANK(VLOOKUP(TRIM(B620),ALL!$B$1:$W$9995,11,FALSE)),"",IF(ISERROR(VLOOKUP(TRIM(B620),ALL!$B$1:$W$9995,11,FALSE))," ",VLOOKUP(TRIM(B620),ALL!$B$1:$W$9995,11,FALSE)))</f>
        <v xml:space="preserve"> </v>
      </c>
      <c r="I620" s="114" t="e">
        <f>"Carries ="&amp;VLOOKUP(B620,Rankings!$A$163:$C$283,3,FALSE)</f>
        <v>#N/A</v>
      </c>
      <c r="J620" s="10" t="str">
        <f>IF(ISBLANK(VLOOKUP(TRIM(B620),ALL!$B$1:$W$9995,6,FALSE)),"",IF(ISERROR(VLOOKUP(TRIM(B620),ALL!$B$1:$W$9995,6,FALSE))," ", VLOOKUP(TRIM(B620),ALL!$B$1:$W$9995,6,FALSE)))</f>
        <v xml:space="preserve"> </v>
      </c>
      <c r="K620" s="10" t="str">
        <f>IF(ISBLANK(VLOOKUP(TRIM(B620),ALL!$B$1:$W$9995,7,FALSE)),"",IF(ISERROR(VLOOKUP(TRIM(B620),ALL!$B$1:$W$9995,7,FALSE))," ",VLOOKUP(TRIM(B620),ALL!$B$1:$W$9995,7,FALSE)))</f>
        <v xml:space="preserve"> </v>
      </c>
      <c r="L620" s="10" t="str">
        <f>IF(ISBLANK(VLOOKUP(TRIM(B620),ALL!$B$1:$W$9995,8,FALSE)),"",IF(ISERROR(VLOOKUP(TRIM(B620),ALL!$B$1:$W$9995,8,FALSE))," ",VLOOKUP(TRIM(B620),ALL!$B$1:$W$9995,8,FALSE)))</f>
        <v xml:space="preserve"> </v>
      </c>
      <c r="M620" s="10" t="str">
        <f>IF(ISBLANK(VLOOKUP(TRIM(B620),ALL!$B$1:$W$9995,9,FALSE)),"",IF(ISERROR(VLOOKUP(TRIM(B620),ALL!$B$1:$W$9995,9,FALSE))," ",VLOOKUP(TRIM(B620),ALL!$B$1:$W$9995,9,FALSE)))</f>
        <v xml:space="preserve"> </v>
      </c>
      <c r="N620" s="10" t="str">
        <f>IF(ISBLANK(VLOOKUP(TRIM(B620),ALL!$B$1:$W$9995,10,FALSE)),"",IF(ISERROR(VLOOKUP(TRIM(B620),ALL!$B$1:$W$9995,10,FALSE))," ",VLOOKUP(TRIM(B620),ALL!$B$1:$W$9995,10,FALSE)))</f>
        <v xml:space="preserve"> </v>
      </c>
      <c r="P620"/>
      <c r="Q620"/>
      <c r="R620"/>
      <c r="S620"/>
      <c r="T620"/>
      <c r="AB620"/>
      <c r="AC620"/>
    </row>
    <row r="621" spans="1:29">
      <c r="A621" s="10" t="str">
        <f>IF(ISERROR(VLOOKUP(TRIM(B621),ALL!$B$1:$V$9991,3,FALSE)),"(unc)",VLOOKUP(TRIM(B621),ALL!$B$1:$V$9991,3,FALSE))</f>
        <v>HB</v>
      </c>
      <c r="B621" s="37" t="s">
        <v>6731</v>
      </c>
      <c r="C621" s="5" t="s">
        <v>6838</v>
      </c>
      <c r="D621" s="111">
        <f>VLOOKUP(TRIM(B621),BirthdateDraft!$A$1:$M$8977,2,FALSE)</f>
        <v>36146</v>
      </c>
      <c r="E621" s="112" t="str">
        <f>VLOOKUP(TRIM(B621),BirthdateDraft!$A$1:$M$9842,3,FALSE)</f>
        <v>20/2</v>
      </c>
      <c r="F621" s="115" t="s">
        <v>6893</v>
      </c>
      <c r="G621" s="10" t="str">
        <f>IF(ISERROR(VLOOKUP(TRIM(B621),ALL!$B$1:$V$9998,2,FALSE)),"",IF(ISERROR(VLOOKUP(TRIM(B621),ALL!$B$1:$V$9998,2,FALSE))," ",VLOOKUP(TRIM(B621),ALL!$B$1:$V$9998,2,FALSE)))</f>
        <v>LAA</v>
      </c>
      <c r="H621" s="114" t="str">
        <f>IF(ISBLANK(VLOOKUP(TRIM(B621),ALL!$B$1:$W$9995,11,FALSE)),"",IF(ISERROR(VLOOKUP(TRIM(B621),ALL!$B$1:$W$9995,11,FALSE))," ",VLOOKUP(TRIM(B621),ALL!$B$1:$W$9995,11,FALSE)))</f>
        <v>C</v>
      </c>
      <c r="I621" s="114" t="str">
        <f>"Carries ="&amp;VLOOKUP(B621,Rankings!$A$163:$C$283,3,FALSE)</f>
        <v>Carries =195</v>
      </c>
      <c r="J621" s="10"/>
      <c r="K621" s="10"/>
      <c r="L621" s="10">
        <f>IF(ISBLANK(VLOOKUP(TRIM(B621),ALL!$B$1:$W$9995,8,FALSE)),"",IF(ISERROR(VLOOKUP(TRIM(B621),ALL!$B$1:$W$9995,8,FALSE))," ",VLOOKUP(TRIM(B621),ALL!$B$1:$W$9995,8,FALSE)))</f>
        <v>4</v>
      </c>
      <c r="M621" s="10" t="str">
        <f>IF(ISBLANK(VLOOKUP(TRIM(B621),ALL!$B$1:$W$9995,9,FALSE)),"",IF(ISERROR(VLOOKUP(TRIM(B621),ALL!$B$1:$W$9995,9,FALSE))," ",VLOOKUP(TRIM(B621),ALL!$B$1:$W$9995,9,FALSE)))</f>
        <v/>
      </c>
      <c r="N621" s="10">
        <f>IF(ISBLANK(VLOOKUP(TRIM(B621),ALL!$B$1:$W$9995,10,FALSE)),"",IF(ISERROR(VLOOKUP(TRIM(B621),ALL!$B$1:$W$9995,10,FALSE))," ",VLOOKUP(TRIM(B621),ALL!$B$1:$W$9995,10,FALSE)))</f>
        <v>4</v>
      </c>
      <c r="O621"/>
      <c r="P621"/>
      <c r="Q621"/>
      <c r="R621"/>
      <c r="S621"/>
      <c r="T621"/>
      <c r="AB621"/>
      <c r="AC621"/>
    </row>
    <row r="623" spans="1:29">
      <c r="A623" s="10" t="str">
        <f>IF(ISERROR(VLOOKUP(TRIM(B623),ALL!$B$1:$V$9991,3,FALSE)),"(unc)",VLOOKUP(TRIM(B623),ALL!$B$1:$V$9991,3,FALSE))</f>
        <v>WR</v>
      </c>
      <c r="B623" s="124" t="s">
        <v>8300</v>
      </c>
      <c r="C623" s="5" t="s">
        <v>6838</v>
      </c>
      <c r="D623" s="111">
        <f>VLOOKUP(TRIM(B623),BirthdateDraft!$A$1:$M$8977,2,FALSE)</f>
        <v>36448</v>
      </c>
      <c r="E623" s="112" t="str">
        <f>VLOOKUP(TRIM(B623),BirthdateDraft!$A$1:$M$9842,3,FALSE)</f>
        <v>23/6</v>
      </c>
      <c r="F623" s="115" t="s">
        <v>8758</v>
      </c>
      <c r="G623" s="10" t="str">
        <f>IF(ISERROR(VLOOKUP(TRIM(B623),ALL!$B$1:$V$9998,2,FALSE)),"",IF(ISERROR(VLOOKUP(TRIM(B623),ALL!$B$1:$V$9998,2,FALSE))," ",VLOOKUP(TRIM(B623),ALL!$B$1:$V$9998,2,FALSE)))</f>
        <v>CNA</v>
      </c>
      <c r="H623" s="114" t="str">
        <f>IF(ISBLANK(VLOOKUP(TRIM(B623),ALL!$B$1:$W$9995,11,FALSE)),"",IF(ISERROR(VLOOKUP(TRIM(B623),ALL!$B$1:$W$9995,11,FALSE))," ",VLOOKUP(TRIM(B623),ALL!$B$1:$W$9995,11,FALSE)))</f>
        <v>E</v>
      </c>
      <c r="I623" s="114" t="str">
        <f>VLOOKUP(TRIM(B623),Rankings!$A$1:$M$9887,9,FALSE)</f>
        <v xml:space="preserve"> 4-4-4</v>
      </c>
      <c r="J623" s="10"/>
      <c r="K623" s="10"/>
      <c r="L623" s="10" t="str">
        <f>IF(ISBLANK(VLOOKUP(TRIM(B623),ALL!$B$1:$W$9995,8,FALSE)),"",IF(ISERROR(VLOOKUP(TRIM(B623),ALL!$B$1:$W$9995,8,FALSE))," ",VLOOKUP(TRIM(B623),ALL!$B$1:$W$9995,8,FALSE)))</f>
        <v/>
      </c>
      <c r="M623" s="10" t="str">
        <f>IF(ISBLANK(VLOOKUP(TRIM(B623),ALL!$B$1:$W$9995,9,FALSE)),"",IF(ISERROR(VLOOKUP(TRIM(B623),ALL!$B$1:$W$9995,9,FALSE))," ",VLOOKUP(TRIM(B623),ALL!$B$1:$W$9995,9,FALSE)))</f>
        <v/>
      </c>
      <c r="N623" s="10" t="str">
        <f>IF(ISBLANK(VLOOKUP(TRIM(B623),ALL!$B$1:$W$9995,10,FALSE)),"",IF(ISERROR(VLOOKUP(TRIM(B623),ALL!$B$1:$W$9995,10,FALSE))," ",VLOOKUP(TRIM(B623),ALL!$B$1:$W$9995,10,FALSE)))</f>
        <v/>
      </c>
      <c r="O623"/>
      <c r="P623"/>
      <c r="Q623"/>
      <c r="R623"/>
      <c r="S623"/>
      <c r="T623"/>
      <c r="AB623"/>
      <c r="AC623"/>
    </row>
    <row r="624" spans="1:29">
      <c r="A624" s="10" t="str">
        <f>IF(ISERROR(VLOOKUP(TRIM(B624),ALL!$B$1:$V$9991,3,FALSE)),"(unc)",VLOOKUP(TRIM(B624),ALL!$B$1:$V$9991,3,FALSE))</f>
        <v>WR</v>
      </c>
      <c r="B624" s="37" t="s">
        <v>7230</v>
      </c>
      <c r="C624" s="5" t="s">
        <v>6838</v>
      </c>
      <c r="D624" s="111">
        <f>VLOOKUP(TRIM(B624),BirthdateDraft!$A$1:$M$8977,2,FALSE)</f>
        <v>36039</v>
      </c>
      <c r="E624" s="112" t="str">
        <f>VLOOKUP(TRIM(B624),BirthdateDraft!$A$1:$M$9842,3,FALSE)</f>
        <v>21/3</v>
      </c>
      <c r="F624" s="115" t="s">
        <v>7509</v>
      </c>
      <c r="G624" s="10" t="str">
        <f>IF(ISERROR(VLOOKUP(TRIM(B624),ALL!$B$1:$V$9998,2,FALSE)),"",IF(ISERROR(VLOOKUP(TRIM(B624),ALL!$B$1:$V$9998,2,FALSE))," ",VLOOKUP(TRIM(B624),ALL!$B$1:$V$9998,2,FALSE)))</f>
        <v>LAA</v>
      </c>
      <c r="H624" s="114" t="str">
        <f>IF(ISBLANK(VLOOKUP(TRIM(B624),ALL!$B$1:$W$9995,11,FALSE)),"",IF(ISERROR(VLOOKUP(TRIM(B624),ALL!$B$1:$W$9995,11,FALSE))," ",VLOOKUP(TRIM(B624),ALL!$B$1:$W$9995,11,FALSE)))</f>
        <v>E</v>
      </c>
      <c r="I624" s="114" t="str">
        <f>VLOOKUP(TRIM(B624),Rankings!$A$1:$M$9887,9,FALSE)</f>
        <v xml:space="preserve"> 4-5-5</v>
      </c>
      <c r="J624" s="10"/>
      <c r="K624" s="10"/>
      <c r="L624" s="10" t="str">
        <f>IF(ISBLANK(VLOOKUP(TRIM(B624),ALL!$B$1:$W$9995,8,FALSE)),"",IF(ISERROR(VLOOKUP(TRIM(B624),ALL!$B$1:$W$9995,8,FALSE))," ",VLOOKUP(TRIM(B624),ALL!$B$1:$W$9995,8,FALSE)))</f>
        <v/>
      </c>
      <c r="M624" s="10" t="str">
        <f>IF(ISBLANK(VLOOKUP(TRIM(B624),ALL!$B$1:$W$9995,9,FALSE)),"",IF(ISERROR(VLOOKUP(TRIM(B624),ALL!$B$1:$W$9995,9,FALSE))," ",VLOOKUP(TRIM(B624),ALL!$B$1:$W$9995,9,FALSE)))</f>
        <v/>
      </c>
      <c r="N624" s="10" t="str">
        <f>IF(ISBLANK(VLOOKUP(TRIM(B624),ALL!$B$1:$W$9995,10,FALSE)),"",IF(ISERROR(VLOOKUP(TRIM(B624),ALL!$B$1:$W$9995,10,FALSE))," ",VLOOKUP(TRIM(B624),ALL!$B$1:$W$9995,10,FALSE)))</f>
        <v/>
      </c>
      <c r="O624"/>
      <c r="P624"/>
      <c r="Q624"/>
      <c r="R624"/>
      <c r="S624"/>
      <c r="T624"/>
      <c r="AB624"/>
      <c r="AC624"/>
    </row>
    <row r="625" spans="1:29">
      <c r="A625" s="10" t="str">
        <f>IF(ISERROR(VLOOKUP(TRIM(B625),ALL!$B$1:$V$9991,3,FALSE)),"(unc)",VLOOKUP(TRIM(B625),ALL!$B$1:$V$9991,3,FALSE))</f>
        <v>WR</v>
      </c>
      <c r="B625" s="37" t="s">
        <v>5844</v>
      </c>
      <c r="C625" s="5" t="s">
        <v>6838</v>
      </c>
      <c r="D625" s="111">
        <f>VLOOKUP(TRIM(B625),BirthdateDraft!$A$1:$M$8977,2,FALSE)</f>
        <v>34688</v>
      </c>
      <c r="E625" s="112" t="str">
        <f>VLOOKUP(TRIM(B625),BirthdateDraft!$A$1:$M$9842,3,FALSE)</f>
        <v>18/1 (26)</v>
      </c>
      <c r="F625" s="115"/>
      <c r="G625" s="10" t="str">
        <f>IF(ISERROR(VLOOKUP(TRIM(B625),ALL!$B$1:$V$9998,2,FALSE)),"",IF(ISERROR(VLOOKUP(TRIM(B625),ALL!$B$1:$V$9998,2,FALSE))," ",VLOOKUP(TRIM(B625),ALL!$B$1:$V$9998,2,FALSE)))</f>
        <v>TNA</v>
      </c>
      <c r="H625" s="114" t="str">
        <f>IF(ISBLANK(VLOOKUP(TRIM(B625),ALL!$B$1:$W$9995,11,FALSE)),"",IF(ISERROR(VLOOKUP(TRIM(B625),ALL!$B$1:$W$9995,11,FALSE))," ",VLOOKUP(TRIM(B625),ALL!$B$1:$W$9995,11,FALSE)))</f>
        <v>D</v>
      </c>
      <c r="I625" s="114" t="str">
        <f>VLOOKUP(TRIM(B625),Rankings!$A$1:$M$9887,9,FALSE)</f>
        <v xml:space="preserve"> 4-5-6</v>
      </c>
      <c r="J625" s="10"/>
      <c r="K625" s="10"/>
      <c r="L625" s="10" t="str">
        <f>IF(ISBLANK(VLOOKUP(TRIM(B625),ALL!$B$1:$W$9995,8,FALSE)),"",IF(ISERROR(VLOOKUP(TRIM(B625),ALL!$B$1:$W$9995,8,FALSE))," ",VLOOKUP(TRIM(B625),ALL!$B$1:$W$9995,8,FALSE)))</f>
        <v/>
      </c>
      <c r="M625" s="10" t="str">
        <f>IF(ISBLANK(VLOOKUP(TRIM(B625),ALL!$B$1:$W$9995,9,FALSE)),"",IF(ISERROR(VLOOKUP(TRIM(B625),ALL!$B$1:$W$9995,9,FALSE))," ",VLOOKUP(TRIM(B625),ALL!$B$1:$W$9995,9,FALSE)))</f>
        <v/>
      </c>
      <c r="N625" s="10" t="str">
        <f>IF(ISBLANK(VLOOKUP(TRIM(B625),ALL!$B$1:$W$9995,10,FALSE)),"",IF(ISERROR(VLOOKUP(TRIM(B625),ALL!$B$1:$W$9995,10,FALSE))," ",VLOOKUP(TRIM(B625),ALL!$B$1:$W$9995,10,FALSE)))</f>
        <v/>
      </c>
      <c r="O625"/>
      <c r="P625"/>
      <c r="Q625"/>
      <c r="R625"/>
      <c r="S625"/>
      <c r="T625"/>
      <c r="AB625"/>
      <c r="AC625"/>
    </row>
    <row r="626" spans="1:29">
      <c r="A626" s="10" t="str">
        <f>IF(ISERROR(VLOOKUP(TRIM(B626),ALL!$B$1:$V$9991,3,FALSE)),"(unc)",VLOOKUP(TRIM(B626),ALL!$B$1:$V$9991,3,FALSE))</f>
        <v>WR</v>
      </c>
      <c r="B626" s="37" t="s">
        <v>7597</v>
      </c>
      <c r="C626" s="5" t="s">
        <v>6838</v>
      </c>
      <c r="D626" s="111">
        <f>VLOOKUP(TRIM(B626),BirthdateDraft!$A$1:$M$8977,2,FALSE)</f>
        <v>36629</v>
      </c>
      <c r="E626" s="112" t="str">
        <f>VLOOKUP(TRIM(B626),BirthdateDraft!$A$1:$M$9842,3,FALSE)</f>
        <v>22/4</v>
      </c>
      <c r="F626" s="115" t="s">
        <v>8090</v>
      </c>
      <c r="G626" s="10" t="str">
        <f>IF(ISERROR(VLOOKUP(TRIM(B626),ALL!$B$1:$V$9998,2,FALSE)),"",IF(ISERROR(VLOOKUP(TRIM(B626),ALL!$B$1:$V$9998,2,FALSE))," ",VLOOKUP(TRIM(B626),ALL!$B$1:$V$9998,2,FALSE)))</f>
        <v>GBN</v>
      </c>
      <c r="H626" s="114" t="str">
        <f>IF(ISBLANK(VLOOKUP(TRIM(B626),ALL!$B$1:$W$9995,11,FALSE)),"",IF(ISERROR(VLOOKUP(TRIM(B626),ALL!$B$1:$W$9995,11,FALSE))," ",VLOOKUP(TRIM(B626),ALL!$B$1:$W$9995,11,FALSE)))</f>
        <v>E</v>
      </c>
      <c r="I626" s="114" t="str">
        <f>VLOOKUP(TRIM(B626),Rankings!$A$1:$M$9887,9,FALSE)</f>
        <v xml:space="preserve"> 4-5-4</v>
      </c>
      <c r="J626" s="10"/>
      <c r="K626" s="10"/>
      <c r="L626" s="10"/>
      <c r="M626" s="10"/>
      <c r="N626" s="10"/>
      <c r="O626"/>
      <c r="P626"/>
      <c r="Q626"/>
      <c r="R626"/>
      <c r="S626"/>
      <c r="T626"/>
      <c r="AB626"/>
      <c r="AC626"/>
    </row>
    <row r="627" spans="1:29">
      <c r="A627" s="10" t="str">
        <f>IF(ISERROR(VLOOKUP(TRIM(B627),ALL!$B$1:$V$9991,3,FALSE)),"(unc)",VLOOKUP(TRIM(B627),ALL!$B$1:$V$9991,3,FALSE))</f>
        <v>WR</v>
      </c>
      <c r="B627" s="37" t="s">
        <v>9011</v>
      </c>
      <c r="C627" s="5" t="s">
        <v>6838</v>
      </c>
      <c r="D627" s="111">
        <f>VLOOKUP(TRIM(B627),BirthdateDraft!$A$1:$M$8977,2,FALSE)</f>
        <v>37658</v>
      </c>
      <c r="E627" s="112" t="str">
        <f>VLOOKUP(TRIM(B627),BirthdateDraft!$A$1:$M$9842,3,FALSE)</f>
        <v>24/4(102)</v>
      </c>
      <c r="F627" s="115" t="s">
        <v>10276</v>
      </c>
      <c r="G627" s="10" t="str">
        <f>IF(ISERROR(VLOOKUP(TRIM(B627),ALL!$B$1:$V$9998,2,FALSE)),"",IF(ISERROR(VLOOKUP(TRIM(B627),ALL!$B$1:$V$9998,2,FALSE))," ",VLOOKUP(TRIM(B627),ALL!$B$1:$V$9998,2,FALSE)))</f>
        <v>DNA</v>
      </c>
      <c r="H627" s="114" t="str">
        <f>IF(ISBLANK(VLOOKUP(TRIM(B627),ALL!$B$1:$W$9995,11,FALSE)),"",IF(ISERROR(VLOOKUP(TRIM(B627),ALL!$B$1:$W$9995,11,FALSE))," ",VLOOKUP(TRIM(B627),ALL!$B$1:$W$9995,11,FALSE)))</f>
        <v>C</v>
      </c>
      <c r="I627" s="114" t="str">
        <f>VLOOKUP(TRIM(B627),Rankings!$A$1:$M$9887,9,FALSE)</f>
        <v xml:space="preserve"> 4-3-3</v>
      </c>
      <c r="J627" s="10"/>
      <c r="K627" s="10"/>
      <c r="L627" s="10"/>
      <c r="M627" s="10"/>
      <c r="N627" s="10"/>
      <c r="O627"/>
      <c r="P627"/>
      <c r="Q627"/>
      <c r="R627"/>
      <c r="S627"/>
      <c r="T627"/>
      <c r="AB627"/>
      <c r="AC627"/>
    </row>
    <row r="629" spans="1:29">
      <c r="A629" s="10" t="str">
        <f>IF(ISERROR(VLOOKUP(TRIM(B629),ALL!$B$1:$V$9991,3,FALSE)),"(unc)",VLOOKUP(TRIM(B629),ALL!$B$1:$V$9991,3,FALSE))</f>
        <v>TE BB</v>
      </c>
      <c r="B629" s="119" t="s">
        <v>8140</v>
      </c>
      <c r="C629" s="5" t="s">
        <v>6838</v>
      </c>
      <c r="D629" s="111">
        <f>VLOOKUP(TRIM(B629),BirthdateDraft!$A$1:$M$8977,2,FALSE)</f>
        <v>36925</v>
      </c>
      <c r="E629" s="112" t="str">
        <f>VLOOKUP(TRIM(B629),BirthdateDraft!$A$1:$M$9842,3,FALSE)</f>
        <v>23/5</v>
      </c>
      <c r="F629" s="115" t="s">
        <v>8706</v>
      </c>
      <c r="G629" s="10" t="str">
        <f>IF(ISERROR(VLOOKUP(TRIM(B629),ALL!$B$1:$V$9998,2,FALSE)),"",IF(ISERROR(VLOOKUP(TRIM(B629),ALL!$B$1:$V$9998,2,FALSE))," ",VLOOKUP(TRIM(B629),ALL!$B$1:$V$9998,2,FALSE)))</f>
        <v>LAN</v>
      </c>
      <c r="H629" s="114" t="str">
        <f>IF(ISBLANK(VLOOKUP(TRIM(B629),ALL!$B$1:$W$9995,11,FALSE)),"",IF(ISERROR(VLOOKUP(TRIM(B629),ALL!$B$1:$W$9995,11,FALSE))," ",VLOOKUP(TRIM(B629),ALL!$B$1:$W$9995,11,FALSE)))</f>
        <v>E</v>
      </c>
      <c r="I629" s="114" t="str">
        <f>VLOOKUP(TRIM(B629),Rankings!$A$1:$M$9887,9,FALSE)</f>
        <v xml:space="preserve"> 3-3-2</v>
      </c>
      <c r="J629" s="10" t="str">
        <f>IF(ISBLANK(VLOOKUP(TRIM(B629),ALL!$B$1:$W$9995,6,FALSE)),"",IF(ISERROR(VLOOKUP(TRIM(B629),ALL!$B$1:$W$9995,6,FALSE))," ", VLOOKUP(TRIM(B629),ALL!$B$1:$W$9995,6,FALSE)))</f>
        <v/>
      </c>
      <c r="K629" s="10" t="str">
        <f>IF(ISBLANK(VLOOKUP(TRIM(B629),ALL!$B$1:$W$9995,7,FALSE)),"",IF(ISERROR(VLOOKUP(TRIM(B629),ALL!$B$1:$W$9995,7,FALSE))," ",VLOOKUP(TRIM(B629),ALL!$B$1:$W$9995,7,FALSE)))</f>
        <v/>
      </c>
      <c r="L629" s="10">
        <f>IF(ISBLANK(VLOOKUP(TRIM(B629),ALL!$B$1:$W$9995,8,FALSE)),"",IF(ISERROR(VLOOKUP(TRIM(B629),ALL!$B$1:$W$9995,8,FALSE))," ",VLOOKUP(TRIM(B629),ALL!$B$1:$W$9995,8,FALSE)))</f>
        <v>4</v>
      </c>
      <c r="M629" s="10" t="str">
        <f>IF(ISBLANK(VLOOKUP(TRIM(B629),ALL!$B$1:$W$9995,9,FALSE)),"",IF(ISERROR(VLOOKUP(TRIM(B629),ALL!$B$1:$W$9995,9,FALSE))," ",VLOOKUP(TRIM(B629),ALL!$B$1:$W$9995,9,FALSE)))</f>
        <v/>
      </c>
      <c r="N629" s="10">
        <f>IF(ISBLANK(VLOOKUP(TRIM(B629),ALL!$B$1:$W$9995,10,FALSE)),"",IF(ISERROR(VLOOKUP(TRIM(B629),ALL!$B$1:$W$9995,10,FALSE))," ",VLOOKUP(TRIM(B629),ALL!$B$1:$W$9995,10,FALSE)))</f>
        <v>0</v>
      </c>
      <c r="O629" s="118"/>
      <c r="P629"/>
      <c r="Q629"/>
      <c r="R629"/>
      <c r="S629"/>
      <c r="T629"/>
      <c r="AB629"/>
      <c r="AC629"/>
    </row>
    <row r="630" spans="1:29">
      <c r="A630" s="10" t="str">
        <f>IF(ISERROR(VLOOKUP(TRIM(B630),ALL!$B$1:$V$9991,3,FALSE)),"(unc)",VLOOKUP(TRIM(B630),ALL!$B$1:$V$9991,3,FALSE))</f>
        <v>TE</v>
      </c>
      <c r="B630" s="37" t="s">
        <v>7241</v>
      </c>
      <c r="C630" s="5" t="s">
        <v>6838</v>
      </c>
      <c r="D630" s="111">
        <f>VLOOKUP(TRIM(B630),BirthdateDraft!$A$1:$M$8977,2,FALSE)</f>
        <v>36069</v>
      </c>
      <c r="E630" s="112" t="str">
        <f>VLOOKUP(TRIM(B630),BirthdateDraft!$A$1:$M$9842,3,FALSE)</f>
        <v>21/2</v>
      </c>
      <c r="F630" s="115" t="s">
        <v>8041</v>
      </c>
      <c r="G630" s="10" t="str">
        <f>IF(ISERROR(VLOOKUP(TRIM(B630),ALL!$B$1:$V$9998,2,FALSE)),"",IF(ISERROR(VLOOKUP(TRIM(B630),ALL!$B$1:$V$9998,2,FALSE))," ",VLOOKUP(TRIM(B630),ALL!$B$1:$V$9998,2,FALSE)))</f>
        <v>PIA</v>
      </c>
      <c r="H630" s="114" t="str">
        <f>IF(ISBLANK(VLOOKUP(TRIM(B630),ALL!$B$1:$W$9995,11,FALSE)),"",IF(ISERROR(VLOOKUP(TRIM(B630),ALL!$B$1:$W$9995,11,FALSE))," ",VLOOKUP(TRIM(B630),ALL!$B$1:$W$9995,11,FALSE)))</f>
        <v>D</v>
      </c>
      <c r="I630" s="114" t="str">
        <f>VLOOKUP(TRIM(B630),Rankings!$A$1:$M$9887,9,FALSE)</f>
        <v xml:space="preserve"> 5-5-2</v>
      </c>
      <c r="J630" s="10"/>
      <c r="K630" s="10"/>
      <c r="L630" s="10">
        <f>IF(ISBLANK(VLOOKUP(TRIM(B630),ALL!$B$1:$W$9995,8,FALSE)),"",IF(ISERROR(VLOOKUP(TRIM(B630),ALL!$B$1:$W$9995,8,FALSE))," ",VLOOKUP(TRIM(B630),ALL!$B$1:$W$9995,8,FALSE)))</f>
        <v>0</v>
      </c>
      <c r="M630" s="10" t="str">
        <f>IF(ISBLANK(VLOOKUP(TRIM(B630),ALL!$B$1:$W$9995,9,FALSE)),"",IF(ISERROR(VLOOKUP(TRIM(B630),ALL!$B$1:$W$9995,9,FALSE))," ",VLOOKUP(TRIM(B630),ALL!$B$1:$W$9995,9,FALSE)))</f>
        <v/>
      </c>
      <c r="N630" s="10">
        <f>IF(ISBLANK(VLOOKUP(TRIM(B630),ALL!$B$1:$W$9995,10,FALSE)),"",IF(ISERROR(VLOOKUP(TRIM(B630),ALL!$B$1:$W$9995,10,FALSE))," ",VLOOKUP(TRIM(B630),ALL!$B$1:$W$9995,10,FALSE)))</f>
        <v>0</v>
      </c>
      <c r="O630"/>
      <c r="P630"/>
      <c r="Q630"/>
      <c r="R630"/>
      <c r="S630"/>
      <c r="T630"/>
      <c r="AB630"/>
      <c r="AC630"/>
    </row>
    <row r="631" spans="1:29">
      <c r="A631" s="10" t="str">
        <f>IF(ISERROR(VLOOKUP(TRIM(B631),ALL!$B$1:$V$9991,3,FALSE)),"(unc)",VLOOKUP(TRIM(B631),ALL!$B$1:$V$9991,3,FALSE))</f>
        <v>TE</v>
      </c>
      <c r="B631" s="37" t="s">
        <v>7618</v>
      </c>
      <c r="C631" s="5" t="s">
        <v>6838</v>
      </c>
      <c r="D631" s="111">
        <f>VLOOKUP(TRIM(B631),BirthdateDraft!$A$1:$M$8977,2,FALSE)</f>
        <v>36486</v>
      </c>
      <c r="E631" s="112" t="str">
        <f>VLOOKUP(TRIM(B631),BirthdateDraft!$A$1:$M$9842,3,FALSE)</f>
        <v>22/2</v>
      </c>
      <c r="F631" s="115" t="s">
        <v>8090</v>
      </c>
      <c r="G631" s="10" t="str">
        <f>IF(ISERROR(VLOOKUP(TRIM(B631),ALL!$B$1:$V$9998,2,FALSE)),"",IF(ISERROR(VLOOKUP(TRIM(B631),ALL!$B$1:$V$9998,2,FALSE))," ",VLOOKUP(TRIM(B631),ALL!$B$1:$V$9998,2,FALSE)))</f>
        <v>ARN</v>
      </c>
      <c r="H631" s="114" t="str">
        <f>IF(ISBLANK(VLOOKUP(TRIM(B631),ALL!$B$1:$W$9995,11,FALSE)),"",IF(ISERROR(VLOOKUP(TRIM(B631),ALL!$B$1:$W$9995,11,FALSE))," ",VLOOKUP(TRIM(B631),ALL!$B$1:$W$9995,11,FALSE)))</f>
        <v>B</v>
      </c>
      <c r="I631" s="114" t="str">
        <f>VLOOKUP(TRIM(B631),Rankings!$A$1:$M$9887,9,FALSE)</f>
        <v xml:space="preserve"> 6-6-3</v>
      </c>
      <c r="J631" s="10" t="str">
        <f>IF(ISBLANK(VLOOKUP(TRIM(B631),ALL!$B$1:$W$9995,6,FALSE)),"",IF(ISERROR(VLOOKUP(TRIM(B631),ALL!$B$1:$W$9995,6,FALSE))," ", VLOOKUP(TRIM(B631),ALL!$B$1:$W$9995,6,FALSE)))</f>
        <v/>
      </c>
      <c r="K631" s="10" t="str">
        <f>IF(ISBLANK(VLOOKUP(TRIM(B631),ALL!$B$1:$W$9995,7,FALSE)),"",IF(ISERROR(VLOOKUP(TRIM(B631),ALL!$B$1:$W$9995,7,FALSE))," ",VLOOKUP(TRIM(B631),ALL!$B$1:$W$9995,7,FALSE)))</f>
        <v/>
      </c>
      <c r="L631" s="10">
        <f>IF(ISBLANK(VLOOKUP(TRIM(B631),ALL!$B$1:$W$9995,8,FALSE)),"",IF(ISERROR(VLOOKUP(TRIM(B631),ALL!$B$1:$W$9995,8,FALSE))," ",VLOOKUP(TRIM(B631),ALL!$B$1:$W$9995,8,FALSE)))</f>
        <v>4</v>
      </c>
      <c r="M631" s="10" t="str">
        <f>IF(ISBLANK(VLOOKUP(TRIM(B631),ALL!$B$1:$W$9995,9,FALSE)),"",IF(ISERROR(VLOOKUP(TRIM(B631),ALL!$B$1:$W$9995,9,FALSE))," ",VLOOKUP(TRIM(B631),ALL!$B$1:$W$9995,9,FALSE)))</f>
        <v/>
      </c>
      <c r="N631" s="10">
        <f>IF(ISBLANK(VLOOKUP(TRIM(B631),ALL!$B$1:$W$9995,10,FALSE)),"",IF(ISERROR(VLOOKUP(TRIM(B631),ALL!$B$1:$W$9995,10,FALSE))," ",VLOOKUP(TRIM(B631),ALL!$B$1:$W$9995,10,FALSE)))</f>
        <v>0</v>
      </c>
      <c r="O631"/>
      <c r="P631"/>
      <c r="Q631"/>
      <c r="R631"/>
      <c r="S631"/>
      <c r="T631"/>
      <c r="AB631"/>
      <c r="AC631"/>
    </row>
    <row r="632" spans="1:29">
      <c r="A632" s="10"/>
      <c r="B632" s="37"/>
      <c r="C632" s="5"/>
      <c r="D632" s="111"/>
      <c r="E632" s="112"/>
      <c r="F632" s="115"/>
      <c r="G632" s="10"/>
      <c r="H632" s="114"/>
      <c r="I632" s="114"/>
      <c r="J632" s="10"/>
      <c r="K632" s="10"/>
      <c r="L632" s="10" t="str">
        <f>IF(ISBLANK(VLOOKUP(TRIM(B632),ALL!$B$1:$W$9995,8,FALSE)),"",IF(ISERROR(VLOOKUP(TRIM(B632),ALL!$B$1:$W$9995,8,FALSE))," ",VLOOKUP(TRIM(B632),ALL!$B$1:$W$9995,8,FALSE)))</f>
        <v xml:space="preserve"> </v>
      </c>
      <c r="M632" s="10" t="str">
        <f>IF(ISBLANK(VLOOKUP(TRIM(B632),ALL!$B$1:$W$9995,9,FALSE)),"",IF(ISERROR(VLOOKUP(TRIM(B632),ALL!$B$1:$W$9995,9,FALSE))," ",VLOOKUP(TRIM(B632),ALL!$B$1:$W$9995,9,FALSE)))</f>
        <v xml:space="preserve"> </v>
      </c>
      <c r="N632" s="10" t="str">
        <f>IF(ISBLANK(VLOOKUP(TRIM(B632),ALL!$B$1:$W$9995,10,FALSE)),"",IF(ISERROR(VLOOKUP(TRIM(B632),ALL!$B$1:$W$9995,10,FALSE))," ",VLOOKUP(TRIM(B632),ALL!$B$1:$W$9995,10,FALSE)))</f>
        <v xml:space="preserve"> </v>
      </c>
      <c r="O632"/>
      <c r="P632"/>
      <c r="Q632"/>
      <c r="R632"/>
      <c r="S632"/>
      <c r="T632"/>
      <c r="AB632"/>
      <c r="AC632"/>
    </row>
    <row r="633" spans="1:29">
      <c r="A633" s="10" t="str">
        <f>IF(ISERROR(VLOOKUP(TRIM(B633),ALL!$B$1:$V$9991,3,FALSE)),"(unc)",VLOOKUP(TRIM(B633),ALL!$B$1:$V$9991,3,FALSE))</f>
        <v>ROT @</v>
      </c>
      <c r="B633" s="37" t="s">
        <v>5128</v>
      </c>
      <c r="C633" s="5" t="s">
        <v>6838</v>
      </c>
      <c r="D633" s="111">
        <f>VLOOKUP(TRIM(B633),BirthdateDraft!$A$1:$M$8977,2,FALSE)</f>
        <v>34564</v>
      </c>
      <c r="E633" s="112" t="str">
        <f>VLOOKUP(TRIM(B633),BirthdateDraft!$A$1:$M$9842,3,FALSE)</f>
        <v>17/2</v>
      </c>
      <c r="F633" s="115"/>
      <c r="G633" s="10" t="str">
        <f>IF(ISERROR(VLOOKUP(TRIM(B633),ALL!$B$1:$V$9998,2,FALSE)),"",IF(ISERROR(VLOOKUP(TRIM(B633),ALL!$B$1:$V$9998,2,FALSE))," ",VLOOKUP(TRIM(B633),ALL!$B$1:$V$9998,2,FALSE)))</f>
        <v>CAN</v>
      </c>
      <c r="H633" s="114" t="str">
        <f>IF(ISBLANK(VLOOKUP(TRIM(B633),ALL!$B$1:$W$9995,4,FALSE)),"",IF(ISERROR(VLOOKUP(TRIM(B633),ALL!$B$1:$W$9995,4,FALSE))," ",VLOOKUP(TRIM(B633),ALL!$B$1:$W$9995,4,FALSE)))</f>
        <v/>
      </c>
      <c r="I633" s="114" t="str">
        <f>IF(ISBLANK(VLOOKUP(TRIM(B633),ALL!$B$1:$W$9995,5,FALSE)),"",IF(ISERROR(VLOOKUP(TRIM(B633),ALL!$B$1:$W$9995,5,FALSE))," ",VLOOKUP(TRIM(B633),ALL!$B$1:$W$9995,5,FALSE)))</f>
        <v/>
      </c>
      <c r="J633" s="10" t="str">
        <f>IF(ISBLANK(VLOOKUP(TRIM(B633),ALL!$B$1:$W$9995,6,FALSE)),"",IF(ISERROR(VLOOKUP(TRIM(B633),ALL!$B$1:$W$9995,6,FALSE))," ", VLOOKUP(TRIM(B633),ALL!$B$1:$W$9995,6,FALSE)))</f>
        <v/>
      </c>
      <c r="K633" s="10" t="str">
        <f>IF(ISBLANK(VLOOKUP(TRIM(B633),ALL!$B$1:$W$9995,7,FALSE)),"",IF(ISERROR(VLOOKUP(TRIM(B633),ALL!$B$1:$W$9995,7,FALSE))," ",VLOOKUP(TRIM(B633),ALL!$B$1:$W$9995,7,FALSE)))</f>
        <v/>
      </c>
      <c r="L633" s="10">
        <f>IF(ISBLANK(VLOOKUP(TRIM(B633),ALL!$B$1:$W$9995,8,FALSE)),"",IF(ISERROR(VLOOKUP(TRIM(B633),ALL!$B$1:$W$9995,8,FALSE))," ",VLOOKUP(TRIM(B633),ALL!$B$1:$W$9995,8,FALSE)))</f>
        <v>4</v>
      </c>
      <c r="M633" s="10" t="str">
        <f>IF(ISBLANK(VLOOKUP(TRIM(B633),ALL!$B$1:$W$9995,9,FALSE)),"",IF(ISERROR(VLOOKUP(TRIM(B633),ALL!$B$1:$W$9995,9,FALSE))," ",VLOOKUP(TRIM(B633),ALL!$B$1:$W$9995,9,FALSE)))</f>
        <v/>
      </c>
      <c r="N633" s="10">
        <f>IF(ISBLANK(VLOOKUP(TRIM(B633),ALL!$B$1:$W$9995,10,FALSE)),"",IF(ISERROR(VLOOKUP(TRIM(B633),ALL!$B$1:$W$9995,10,FALSE))," ",VLOOKUP(TRIM(B633),ALL!$B$1:$W$9995,10,FALSE)))</f>
        <v>7</v>
      </c>
      <c r="O633" s="118"/>
      <c r="P633"/>
      <c r="Q633"/>
      <c r="R633"/>
      <c r="S633"/>
      <c r="T633"/>
      <c r="AB633"/>
      <c r="AC633"/>
    </row>
    <row r="634" spans="1:29">
      <c r="A634" s="10" t="str">
        <f>IF(ISERROR(VLOOKUP(TRIM(B634),ALL!$B$1:$V$9991,3,FALSE)),"(unc)",VLOOKUP(TRIM(B634),ALL!$B$1:$V$9991,3,FALSE))</f>
        <v>LOT @</v>
      </c>
      <c r="B634" s="37" t="s">
        <v>9081</v>
      </c>
      <c r="C634" s="5" t="s">
        <v>6838</v>
      </c>
      <c r="D634" s="111">
        <f>VLOOKUP(TRIM(B634),BirthdateDraft!$A$1:$M$8977,2,FALSE)</f>
        <v>37660</v>
      </c>
      <c r="E634" s="112" t="str">
        <f>VLOOKUP(TRIM(B634),BirthdateDraft!$A$1:$M$9842,3,FALSE)</f>
        <v>24/1(7)</v>
      </c>
      <c r="F634" s="115" t="s">
        <v>9845</v>
      </c>
      <c r="G634" s="10" t="str">
        <f>IF(ISERROR(VLOOKUP(TRIM(B634),ALL!$B$1:$V$9998,2,FALSE)),"",IF(ISERROR(VLOOKUP(TRIM(B634),ALL!$B$1:$V$9998,2,FALSE))," ",VLOOKUP(TRIM(B634),ALL!$B$1:$V$9998,2,FALSE)))</f>
        <v>TNA</v>
      </c>
      <c r="H634" s="114" t="str">
        <f>IF(ISBLANK(VLOOKUP(TRIM(B634),ALL!$B$1:$W$9995,4,FALSE)),"",IF(ISERROR(VLOOKUP(TRIM(B634),ALL!$B$1:$W$9995,4,FALSE))," ",VLOOKUP(TRIM(B634),ALL!$B$1:$W$9995,4,FALSE)))</f>
        <v/>
      </c>
      <c r="I634" s="114" t="str">
        <f>IF(ISBLANK(VLOOKUP(TRIM(B634),ALL!$B$1:$W$9995,5,FALSE)),"",IF(ISERROR(VLOOKUP(TRIM(B634),ALL!$B$1:$W$9995,5,FALSE))," ",VLOOKUP(TRIM(B634),ALL!$B$1:$W$9995,5,FALSE)))</f>
        <v/>
      </c>
      <c r="J634" s="10" t="str">
        <f>IF(ISBLANK(VLOOKUP(TRIM(B634),ALL!$B$1:$W$9995,6,FALSE)),"",IF(ISERROR(VLOOKUP(TRIM(B634),ALL!$B$1:$W$9995,6,FALSE))," ", VLOOKUP(TRIM(B634),ALL!$B$1:$W$9995,6,FALSE)))</f>
        <v/>
      </c>
      <c r="K634" s="10" t="str">
        <f>IF(ISBLANK(VLOOKUP(TRIM(B634),ALL!$B$1:$W$9995,7,FALSE)),"",IF(ISERROR(VLOOKUP(TRIM(B634),ALL!$B$1:$W$9995,7,FALSE))," ",VLOOKUP(TRIM(B634),ALL!$B$1:$W$9995,7,FALSE)))</f>
        <v/>
      </c>
      <c r="L634" s="10">
        <f>IF(ISBLANK(VLOOKUP(TRIM(B634),ALL!$B$1:$W$9995,8,FALSE)),"",IF(ISERROR(VLOOKUP(TRIM(B634),ALL!$B$1:$W$9995,8,FALSE))," ",VLOOKUP(TRIM(B634),ALL!$B$1:$W$9995,8,FALSE)))</f>
        <v>4</v>
      </c>
      <c r="M634" s="10" t="str">
        <f>IF(ISBLANK(VLOOKUP(TRIM(B634),ALL!$B$1:$W$9995,9,FALSE)),"",IF(ISERROR(VLOOKUP(TRIM(B634),ALL!$B$1:$W$9995,9,FALSE))," ",VLOOKUP(TRIM(B634),ALL!$B$1:$W$9995,9,FALSE)))</f>
        <v/>
      </c>
      <c r="N634" s="10">
        <f>IF(ISBLANK(VLOOKUP(TRIM(B634),ALL!$B$1:$W$9995,10,FALSE)),"",IF(ISERROR(VLOOKUP(TRIM(B634),ALL!$B$1:$W$9995,10,FALSE))," ",VLOOKUP(TRIM(B634),ALL!$B$1:$W$9995,10,FALSE)))</f>
        <v>5</v>
      </c>
      <c r="O634" s="118"/>
      <c r="P634"/>
      <c r="Q634"/>
      <c r="R634"/>
      <c r="S634"/>
      <c r="T634"/>
      <c r="AB634"/>
      <c r="AC634"/>
    </row>
    <row r="635" spans="1:29">
      <c r="A635" s="10" t="str">
        <f>IF(ISERROR(VLOOKUP(TRIM(B635),ALL!$B$1:$V$9991,3,FALSE)),"(unc)",VLOOKUP(TRIM(B635),ALL!$B$1:$V$9991,3,FALSE))</f>
        <v>RG @ TE</v>
      </c>
      <c r="B635" s="124" t="s">
        <v>9065</v>
      </c>
      <c r="C635" s="5" t="s">
        <v>6838</v>
      </c>
      <c r="D635" s="111">
        <f>VLOOKUP(TRIM(B635),BirthdateDraft!$A$1:$M$8977,2,FALSE)</f>
        <v>36671</v>
      </c>
      <c r="E635" s="112" t="str">
        <f>VLOOKUP(TRIM(B635),BirthdateDraft!$A$1:$M$9842,3,FALSE)</f>
        <v>24/4(119)</v>
      </c>
      <c r="F635" s="115" t="s">
        <v>9952</v>
      </c>
      <c r="G635" s="10" t="str">
        <f>IF(ISERROR(VLOOKUP(TRIM(B635),ALL!$B$1:$V$9998,2,FALSE)),"",IF(ISERROR(VLOOKUP(TRIM(B635),ALL!$B$1:$V$9998,2,FALSE))," ",VLOOKUP(TRIM(B635),ALL!$B$1:$V$9998,2,FALSE)))</f>
        <v>PIA</v>
      </c>
      <c r="H635" s="114" t="str">
        <f>IF(ISBLANK(VLOOKUP(TRIM(B635),ALL!$B$1:$W$9995,4,FALSE)),"",IF(ISERROR(VLOOKUP(TRIM(B635),ALL!$B$1:$W$9995,4,FALSE))," ",VLOOKUP(TRIM(B635),ALL!$B$1:$W$9995,4,FALSE)))</f>
        <v/>
      </c>
      <c r="I635" s="114" t="str">
        <f>IF(ISBLANK(VLOOKUP(TRIM(B635),ALL!$B$1:$W$9995,5,FALSE)),"",IF(ISERROR(VLOOKUP(TRIM(B635),ALL!$B$1:$W$9995,5,FALSE))," ",VLOOKUP(TRIM(B635),ALL!$B$1:$W$9995,5,FALSE)))</f>
        <v/>
      </c>
      <c r="J635" s="10" t="str">
        <f>IF(ISBLANK(VLOOKUP(TRIM(B635),ALL!$B$1:$W$9995,6,FALSE)),"",IF(ISERROR(VLOOKUP(TRIM(B635),ALL!$B$1:$W$9995,6,FALSE))," ", VLOOKUP(TRIM(B635),ALL!$B$1:$W$9995,6,FALSE)))</f>
        <v/>
      </c>
      <c r="K635" s="10" t="str">
        <f>IF(ISBLANK(VLOOKUP(TRIM(B635),ALL!$B$1:$W$9995,7,FALSE)),"",IF(ISERROR(VLOOKUP(TRIM(B635),ALL!$B$1:$W$9995,7,FALSE))," ",VLOOKUP(TRIM(B635),ALL!$B$1:$W$9995,7,FALSE)))</f>
        <v/>
      </c>
      <c r="L635" s="10">
        <f>IF(ISBLANK(VLOOKUP(TRIM(B635),ALL!$B$1:$W$9995,8,FALSE)),"",IF(ISERROR(VLOOKUP(TRIM(B635),ALL!$B$1:$W$9995,8,FALSE))," ",VLOOKUP(TRIM(B635),ALL!$B$1:$W$9995,8,FALSE)))</f>
        <v>0</v>
      </c>
      <c r="M635" s="10">
        <f>IF(ISBLANK(VLOOKUP(TRIM(B635),ALL!$B$1:$W$9995,9,FALSE)),"",IF(ISERROR(VLOOKUP(TRIM(B635),ALL!$B$1:$W$9995,9,FALSE))," ",VLOOKUP(TRIM(B635),ALL!$B$1:$W$9995,9,FALSE)))</f>
        <v>4</v>
      </c>
      <c r="N635" s="10">
        <f>IF(ISBLANK(VLOOKUP(TRIM(B635),ALL!$B$1:$W$9995,10,FALSE)),"",IF(ISERROR(VLOOKUP(TRIM(B635),ALL!$B$1:$W$9995,10,FALSE))," ",VLOOKUP(TRIM(B635),ALL!$B$1:$W$9995,10,FALSE)))</f>
        <v>3</v>
      </c>
      <c r="O635" s="118"/>
      <c r="P635"/>
      <c r="Q635"/>
      <c r="R635"/>
      <c r="S635"/>
      <c r="T635"/>
      <c r="AB635"/>
      <c r="AC635"/>
    </row>
    <row r="636" spans="1:29">
      <c r="A636" s="10" t="str">
        <f>IF(ISERROR(VLOOKUP(TRIM(B636),ALL!$B$1:$V$9991,3,FALSE)),"(unc)",VLOOKUP(TRIM(B636),ALL!$B$1:$V$9991,3,FALSE))</f>
        <v>RG @ OC @</v>
      </c>
      <c r="B636" s="37" t="s">
        <v>279</v>
      </c>
      <c r="C636" s="5" t="s">
        <v>6838</v>
      </c>
      <c r="D636" s="111">
        <f>VLOOKUP(TRIM(B636),BirthdateDraft!$A$1:$M$8977,2,FALSE)</f>
        <v>32930</v>
      </c>
      <c r="E636" s="112" t="str">
        <f>VLOOKUP(TRIM(B636),BirthdateDraft!$A$1:$M$9842,3,FALSE)</f>
        <v>12/FA</v>
      </c>
      <c r="F636" s="115" t="s">
        <v>8098</v>
      </c>
      <c r="G636" s="10" t="str">
        <f>IF(ISERROR(VLOOKUP(TRIM(B636),ALL!$B$1:$V$9998,2,FALSE)),"",IF(ISERROR(VLOOKUP(TRIM(B636),ALL!$B$1:$V$9998,2,FALSE))," ",VLOOKUP(TRIM(B636),ALL!$B$1:$V$9998,2,FALSE)))</f>
        <v>NYN</v>
      </c>
      <c r="H636" s="114" t="str">
        <f>IF(ISBLANK(VLOOKUP(TRIM(B636),ALL!$B$1:$W$9995,4,FALSE)),"",IF(ISERROR(VLOOKUP(TRIM(B636),ALL!$B$1:$W$9995,4,FALSE))," ",VLOOKUP(TRIM(B636),ALL!$B$1:$W$9995,4,FALSE)))</f>
        <v/>
      </c>
      <c r="I636" s="114" t="str">
        <f>IF(ISBLANK(VLOOKUP(TRIM(B636),ALL!$B$1:$W$9995,5,FALSE)),"",IF(ISERROR(VLOOKUP(TRIM(B636),ALL!$B$1:$W$9995,5,FALSE))," ",VLOOKUP(TRIM(B636),ALL!$B$1:$W$9995,5,FALSE)))</f>
        <v/>
      </c>
      <c r="J636" s="10" t="str">
        <f>IF(ISBLANK(VLOOKUP(TRIM(B636),ALL!$B$1:$W$9995,6,FALSE)),"",IF(ISERROR(VLOOKUP(TRIM(B636),ALL!$B$1:$W$9995,6,FALSE))," ", VLOOKUP(TRIM(B636),ALL!$B$1:$W$9995,6,FALSE)))</f>
        <v/>
      </c>
      <c r="K636" s="10" t="str">
        <f>IF(ISBLANK(VLOOKUP(TRIM(B636),ALL!$B$1:$W$9995,7,FALSE)),"",IF(ISERROR(VLOOKUP(TRIM(B636),ALL!$B$1:$W$9995,7,FALSE))," ",VLOOKUP(TRIM(B636),ALL!$B$1:$W$9995,7,FALSE)))</f>
        <v/>
      </c>
      <c r="L636" s="10">
        <f>IF(ISBLANK(VLOOKUP(TRIM(B636),ALL!$B$1:$W$9995,8,FALSE)),"",IF(ISERROR(VLOOKUP(TRIM(B636),ALL!$B$1:$W$9995,8,FALSE))," ",VLOOKUP(TRIM(B636),ALL!$B$1:$W$9995,8,FALSE)))</f>
        <v>4</v>
      </c>
      <c r="M636" s="10">
        <f>IF(ISBLANK(VLOOKUP(TRIM(B636),ALL!$B$1:$W$9995,9,FALSE)),"",IF(ISERROR(VLOOKUP(TRIM(B636),ALL!$B$1:$W$9995,9,FALSE))," ",VLOOKUP(TRIM(B636),ALL!$B$1:$W$9995,9,FALSE)))</f>
        <v>0</v>
      </c>
      <c r="N636" s="10">
        <f>IF(ISBLANK(VLOOKUP(TRIM(B636),ALL!$B$1:$W$9995,10,FALSE)),"",IF(ISERROR(VLOOKUP(TRIM(B636),ALL!$B$1:$W$9995,10,FALSE))," ",VLOOKUP(TRIM(B636),ALL!$B$1:$W$9995,10,FALSE)))</f>
        <v>5</v>
      </c>
      <c r="O636"/>
      <c r="P636"/>
      <c r="Q636"/>
      <c r="R636"/>
      <c r="S636"/>
      <c r="T636"/>
      <c r="AB636"/>
      <c r="AC636"/>
    </row>
    <row r="637" spans="1:29">
      <c r="A637" s="10" t="str">
        <f>IF(ISERROR(VLOOKUP(TRIM(B637),ALL!$B$1:$V$9991,3,FALSE)),"(unc)",VLOOKUP(TRIM(B637),ALL!$B$1:$V$9991,3,FALSE))</f>
        <v>ROT @</v>
      </c>
      <c r="B637" s="37" t="s">
        <v>8274</v>
      </c>
      <c r="C637" s="5" t="s">
        <v>6838</v>
      </c>
      <c r="D637" s="111">
        <f>VLOOKUP(TRIM(B637),BirthdateDraft!$A$1:$M$8977,2,FALSE)</f>
        <v>37289</v>
      </c>
      <c r="E637" s="112" t="str">
        <f>VLOOKUP(TRIM(B637),BirthdateDraft!$A$1:$M$9842,3,FALSE)</f>
        <v>23/1</v>
      </c>
      <c r="F637" s="115">
        <v>24.2</v>
      </c>
      <c r="G637" s="10" t="str">
        <f>IF(ISERROR(VLOOKUP(TRIM(B637),ALL!$B$1:$V$9998,2,FALSE)),"",IF(ISERROR(VLOOKUP(TRIM(B637),ALL!$B$1:$V$9998,2,FALSE))," ",VLOOKUP(TRIM(B637),ALL!$B$1:$V$9998,2,FALSE)))</f>
        <v>JXA</v>
      </c>
      <c r="H637" s="114" t="str">
        <f>IF(ISBLANK(VLOOKUP(TRIM(B637),ALL!$B$1:$W$9995,4,FALSE)),"",IF(ISERROR(VLOOKUP(TRIM(B637),ALL!$B$1:$W$9995,4,FALSE))," ",VLOOKUP(TRIM(B637),ALL!$B$1:$W$9995,4,FALSE)))</f>
        <v/>
      </c>
      <c r="I637" s="114" t="str">
        <f>IF(ISBLANK(VLOOKUP(TRIM(B637),ALL!$B$1:$W$9995,5,FALSE)),"",IF(ISERROR(VLOOKUP(TRIM(B637),ALL!$B$1:$W$9995,5,FALSE))," ",VLOOKUP(TRIM(B637),ALL!$B$1:$W$9995,5,FALSE)))</f>
        <v/>
      </c>
      <c r="J637" s="10" t="str">
        <f>IF(ISBLANK(VLOOKUP(TRIM(B637),ALL!$B$1:$W$9995,6,FALSE)),"",IF(ISERROR(VLOOKUP(TRIM(B637),ALL!$B$1:$W$9995,6,FALSE))," ", VLOOKUP(TRIM(B637),ALL!$B$1:$W$9995,6,FALSE)))</f>
        <v/>
      </c>
      <c r="K637" s="10" t="str">
        <f>IF(ISBLANK(VLOOKUP(TRIM(B637),ALL!$B$1:$W$9995,7,FALSE)),"",IF(ISERROR(VLOOKUP(TRIM(B637),ALL!$B$1:$W$9995,7,FALSE))," ",VLOOKUP(TRIM(B637),ALL!$B$1:$W$9995,7,FALSE)))</f>
        <v/>
      </c>
      <c r="L637" s="10">
        <f>IF(ISBLANK(VLOOKUP(TRIM(B637),ALL!$B$1:$W$9995,8,FALSE)),"",IF(ISERROR(VLOOKUP(TRIM(B637),ALL!$B$1:$W$9995,8,FALSE))," ",VLOOKUP(TRIM(B637),ALL!$B$1:$W$9995,8,FALSE)))</f>
        <v>0</v>
      </c>
      <c r="M637" s="10" t="str">
        <f>IF(ISBLANK(VLOOKUP(TRIM(B637),ALL!$B$1:$W$9995,9,FALSE)),"",IF(ISERROR(VLOOKUP(TRIM(B637),ALL!$B$1:$W$9995,9,FALSE))," ",VLOOKUP(TRIM(B637),ALL!$B$1:$W$9995,9,FALSE)))</f>
        <v/>
      </c>
      <c r="N637" s="10">
        <f>IF(ISBLANK(VLOOKUP(TRIM(B637),ALL!$B$1:$W$9995,10,FALSE)),"",IF(ISERROR(VLOOKUP(TRIM(B637),ALL!$B$1:$W$9995,10,FALSE))," ",VLOOKUP(TRIM(B637),ALL!$B$1:$W$9995,10,FALSE)))</f>
        <v>4</v>
      </c>
      <c r="O637" s="118"/>
      <c r="P637"/>
      <c r="Q637"/>
      <c r="R637"/>
      <c r="S637"/>
      <c r="T637"/>
      <c r="AB637"/>
      <c r="AC637"/>
    </row>
    <row r="638" spans="1:29">
      <c r="A638" s="10" t="str">
        <f>IF(ISERROR(VLOOKUP(TRIM(B638),ALL!$B$1:$V$9991,3,FALSE)),"(unc)",VLOOKUP(TRIM(B638),ALL!$B$1:$V$9991,3,FALSE))</f>
        <v>OC @</v>
      </c>
      <c r="B638" s="37" t="s">
        <v>4910</v>
      </c>
      <c r="C638" s="5" t="s">
        <v>6838</v>
      </c>
      <c r="D638" s="111">
        <f>VLOOKUP(TRIM(B638),BirthdateDraft!$A$1:$M$8977,2,FALSE)</f>
        <v>33857</v>
      </c>
      <c r="E638" s="112" t="str">
        <f>VLOOKUP(TRIM(B638),BirthdateDraft!$A$1:$M$9842,3,FALSE)</f>
        <v>16/FA</v>
      </c>
      <c r="F638" s="115" t="s">
        <v>7543</v>
      </c>
      <c r="G638" s="10" t="str">
        <f>IF(ISERROR(VLOOKUP(TRIM(B638),ALL!$B$1:$V$9998,2,FALSE)),"",IF(ISERROR(VLOOKUP(TRIM(B638),ALL!$B$1:$V$9998,2,FALSE))," ",VLOOKUP(TRIM(B638),ALL!$B$1:$V$9998,2,FALSE)))</f>
        <v>SFN</v>
      </c>
      <c r="H638" s="114" t="str">
        <f>IF(ISBLANK(VLOOKUP(TRIM(B638),ALL!$B$1:$W$9995,4,FALSE)),"",IF(ISERROR(VLOOKUP(TRIM(B638),ALL!$B$1:$W$9995,4,FALSE))," ",VLOOKUP(TRIM(B638),ALL!$B$1:$W$9995,4,FALSE)))</f>
        <v/>
      </c>
      <c r="I638" s="114" t="str">
        <f>IF(ISBLANK(VLOOKUP(TRIM(B638),ALL!$B$1:$W$9995,5,FALSE)),"",IF(ISERROR(VLOOKUP(TRIM(B638),ALL!$B$1:$W$9995,5,FALSE))," ",VLOOKUP(TRIM(B638),ALL!$B$1:$W$9995,5,FALSE)))</f>
        <v/>
      </c>
      <c r="J638" s="10" t="str">
        <f>IF(ISBLANK(VLOOKUP(TRIM(B638),ALL!$B$1:$W$9995,6,FALSE)),"",IF(ISERROR(VLOOKUP(TRIM(B638),ALL!$B$1:$W$9995,6,FALSE))," ", VLOOKUP(TRIM(B638),ALL!$B$1:$W$9995,6,FALSE)))</f>
        <v/>
      </c>
      <c r="K638" s="10" t="str">
        <f>IF(ISBLANK(VLOOKUP(TRIM(B638),ALL!$B$1:$W$9995,7,FALSE)),"",IF(ISERROR(VLOOKUP(TRIM(B638),ALL!$B$1:$W$9995,7,FALSE))," ",VLOOKUP(TRIM(B638),ALL!$B$1:$W$9995,7,FALSE)))</f>
        <v/>
      </c>
      <c r="L638" s="10">
        <f>IF(ISBLANK(VLOOKUP(TRIM(B638),ALL!$B$1:$W$9995,8,FALSE)),"",IF(ISERROR(VLOOKUP(TRIM(B638),ALL!$B$1:$W$9995,8,FALSE))," ",VLOOKUP(TRIM(B638),ALL!$B$1:$W$9995,8,FALSE)))</f>
        <v>5</v>
      </c>
      <c r="M638" s="10" t="str">
        <f>IF(ISBLANK(VLOOKUP(TRIM(B638),ALL!$B$1:$W$9995,9,FALSE)),"",IF(ISERROR(VLOOKUP(TRIM(B638),ALL!$B$1:$W$9995,9,FALSE))," ",VLOOKUP(TRIM(B638),ALL!$B$1:$W$9995,9,FALSE)))</f>
        <v/>
      </c>
      <c r="N638" s="10">
        <f>IF(ISBLANK(VLOOKUP(TRIM(B638),ALL!$B$1:$W$9995,10,FALSE)),"",IF(ISERROR(VLOOKUP(TRIM(B638),ALL!$B$1:$W$9995,10,FALSE))," ",VLOOKUP(TRIM(B638),ALL!$B$1:$W$9995,10,FALSE)))</f>
        <v>4</v>
      </c>
      <c r="O638"/>
      <c r="P638"/>
      <c r="Q638"/>
      <c r="R638"/>
      <c r="S638"/>
      <c r="T638"/>
      <c r="AB638"/>
      <c r="AC638"/>
    </row>
    <row r="639" spans="1:29">
      <c r="A639" s="10" t="str">
        <f>IF(ISERROR(VLOOKUP(TRIM(B10011),ALL!$B$1:$V$9991,3,FALSE)),"(unc)",VLOOKUP(TRIM(B10011),ALL!$B$1:$V$9991,3,FALSE))</f>
        <v>(unc)</v>
      </c>
      <c r="B639" s="440" t="s">
        <v>7745</v>
      </c>
      <c r="C639" s="5" t="s">
        <v>6838</v>
      </c>
      <c r="D639" s="111">
        <f>VLOOKUP(TRIM(B639),BirthdateDraft!$A$1:$M$8977,2,FALSE)</f>
        <v>36720</v>
      </c>
      <c r="E639" s="112" t="str">
        <f>VLOOKUP(TRIM(B639),BirthdateDraft!$A$1:$M$9842,3,FALSE)</f>
        <v>22/6</v>
      </c>
      <c r="F639" s="115"/>
      <c r="G639" s="10" t="str">
        <f>IF(ISERROR(VLOOKUP(TRIM(B639),ALL!$B$1:$V$9998,2,FALSE)),"",IF(ISERROR(VLOOKUP(TRIM(B639),ALL!$B$1:$V$9998,2,FALSE))," ",VLOOKUP(TRIM(B639),ALL!$B$1:$V$9998,2,FALSE)))</f>
        <v>LAA</v>
      </c>
      <c r="H639" s="114" t="str">
        <f>IF(ISBLANK(VLOOKUP(TRIM(B10011),ALL!$B$1:$W$9995,4,FALSE)),"",IF(ISERROR(VLOOKUP(TRIM(B10011),ALL!$B$1:$W$9995,4,FALSE))," ",VLOOKUP(TRIM(B10011),ALL!$B$1:$W$9995,4,FALSE)))</f>
        <v xml:space="preserve"> </v>
      </c>
      <c r="I639" s="114" t="str">
        <f>IF(ISBLANK(VLOOKUP(TRIM(B10011),ALL!$B$1:$W$9995,5,FALSE)),"",IF(ISERROR(VLOOKUP(TRIM(B10011),ALL!$B$1:$W$9995,5,FALSE))," ",VLOOKUP(TRIM(B10011),ALL!$B$1:$W$9995,5,FALSE)))</f>
        <v xml:space="preserve"> </v>
      </c>
      <c r="J639" s="10" t="str">
        <f>IF(ISBLANK(VLOOKUP(TRIM(B10011),ALL!$B$1:$W$9995,6,FALSE)),"",IF(ISERROR(VLOOKUP(TRIM(B10011),ALL!$B$1:$W$9995,6,FALSE))," ", VLOOKUP(TRIM(B10011),ALL!$B$1:$W$9995,6,FALSE)))</f>
        <v xml:space="preserve"> </v>
      </c>
      <c r="K639" s="10" t="str">
        <f>IF(ISBLANK(VLOOKUP(TRIM(B10011),ALL!$B$1:$W$9995,7,FALSE)),"",IF(ISERROR(VLOOKUP(TRIM(B10011),ALL!$B$1:$W$9995,7,FALSE))," ",VLOOKUP(TRIM(B10011),ALL!$B$1:$W$9995,7,FALSE)))</f>
        <v xml:space="preserve"> </v>
      </c>
      <c r="L639" s="10" t="str">
        <f>IF(ISBLANK(VLOOKUP(TRIM(B10011),ALL!$B$1:$W$9995,8,FALSE)),"",IF(ISERROR(VLOOKUP(TRIM(B10011),ALL!$B$1:$W$9995,8,FALSE))," ",VLOOKUP(TRIM(B10011),ALL!$B$1:$W$9995,8,FALSE)))</f>
        <v xml:space="preserve"> </v>
      </c>
      <c r="M639" s="10" t="str">
        <f>IF(ISBLANK(VLOOKUP(TRIM(B10011),ALL!$B$1:$W$9995,9,FALSE)),"",IF(ISERROR(VLOOKUP(TRIM(B10011),ALL!$B$1:$W$9995,9,FALSE))," ",VLOOKUP(TRIM(B10011),ALL!$B$1:$W$9995,9,FALSE)))</f>
        <v xml:space="preserve"> </v>
      </c>
      <c r="N639" s="10" t="str">
        <f>IF(ISBLANK(VLOOKUP(TRIM(B10011),ALL!$B$1:$W$9995,10,FALSE)),"",IF(ISERROR(VLOOKUP(TRIM(B10011),ALL!$B$1:$W$9995,10,FALSE))," ",VLOOKUP(TRIM(B10011),ALL!$B$1:$W$9995,10,FALSE)))</f>
        <v xml:space="preserve"> </v>
      </c>
      <c r="O639" s="118"/>
      <c r="P639"/>
      <c r="Q639"/>
      <c r="R639"/>
      <c r="S639"/>
      <c r="T639"/>
      <c r="AB639"/>
      <c r="AC639"/>
    </row>
    <row r="640" spans="1:29" ht="15">
      <c r="A640" s="10" t="str">
        <f>IF(ISERROR(VLOOKUP(TRIM(B640),ALL!$B$1:$V$9991,3,FALSE)),"(unc)",VLOOKUP(TRIM(B640),ALL!$B$1:$V$9991,3,FALSE))</f>
        <v>OC @</v>
      </c>
      <c r="B640" s="441" t="s">
        <v>9564</v>
      </c>
      <c r="C640" s="5" t="s">
        <v>6838</v>
      </c>
      <c r="D640" s="111">
        <f>VLOOKUP(TRIM(B640),BirthdateDraft!$A$1:$M$8977,2,FALSE)</f>
        <v>36238</v>
      </c>
      <c r="E640" s="112" t="str">
        <f>VLOOKUP(TRIM(B640),BirthdateDraft!$A$1:$M$9842,3,FALSE)</f>
        <v>23/2</v>
      </c>
      <c r="F640" s="115" t="s">
        <v>8695</v>
      </c>
      <c r="G640" s="10" t="str">
        <f>IF(ISERROR(VLOOKUP(TRIM(B640),ALL!$B$1:$V$9998,2,FALSE)),"",IF(ISERROR(VLOOKUP(TRIM(B640),ALL!$B$1:$V$9998,2,FALSE))," ",VLOOKUP(TRIM(B640),ALL!$B$1:$V$9998,2,FALSE)))</f>
        <v>NYN</v>
      </c>
      <c r="H640" s="114" t="str">
        <f>IF(ISBLANK(VLOOKUP(TRIM(B640),ALL!$B$1:$W$9995,4,FALSE)),"",IF(ISERROR(VLOOKUP(TRIM(B640),ALL!$B$1:$W$9995,4,FALSE))," ",VLOOKUP(TRIM(B640),ALL!$B$1:$W$9995,4,FALSE)))</f>
        <v/>
      </c>
      <c r="I640" s="114" t="str">
        <f>IF(ISBLANK(VLOOKUP(TRIM(B640),ALL!$B$1:$W$9995,5,FALSE)),"",IF(ISERROR(VLOOKUP(TRIM(B640),ALL!$B$1:$W$9995,5,FALSE))," ",VLOOKUP(TRIM(B640),ALL!$B$1:$W$9995,5,FALSE)))</f>
        <v/>
      </c>
      <c r="J640" s="10" t="str">
        <f>IF(ISBLANK(VLOOKUP(TRIM(B640),ALL!$B$1:$W$9995,6,FALSE)),"",IF(ISERROR(VLOOKUP(TRIM(B640),ALL!$B$1:$W$9995,6,FALSE))," ", VLOOKUP(TRIM(B640),ALL!$B$1:$W$9995,6,FALSE)))</f>
        <v/>
      </c>
      <c r="K640" s="10" t="str">
        <f>IF(ISBLANK(VLOOKUP(TRIM(B640),ALL!$B$1:$W$9995,7,FALSE)),"",IF(ISERROR(VLOOKUP(TRIM(B640),ALL!$B$1:$W$9995,7,FALSE))," ",VLOOKUP(TRIM(B640),ALL!$B$1:$W$9995,7,FALSE)))</f>
        <v/>
      </c>
      <c r="L640" s="10">
        <f>IF(ISBLANK(VLOOKUP(TRIM(B640),ALL!$B$1:$W$9995,8,FALSE)),"",IF(ISERROR(VLOOKUP(TRIM(B640),ALL!$B$1:$W$9995,8,FALSE))," ",VLOOKUP(TRIM(B640),ALL!$B$1:$W$9995,8,FALSE)))</f>
        <v>4</v>
      </c>
      <c r="M640" s="10" t="str">
        <f>IF(ISBLANK(VLOOKUP(TRIM(B640),ALL!$B$1:$W$9995,9,FALSE)),"",IF(ISERROR(VLOOKUP(TRIM(B640),ALL!$B$1:$W$9995,9,FALSE))," ",VLOOKUP(TRIM(B640),ALL!$B$1:$W$9995,9,FALSE)))</f>
        <v/>
      </c>
      <c r="N640" s="10">
        <f>IF(ISBLANK(VLOOKUP(TRIM(B640),ALL!$B$1:$W$9995,10,FALSE)),"",IF(ISERROR(VLOOKUP(TRIM(B640),ALL!$B$1:$W$9995,10,FALSE))," ",VLOOKUP(TRIM(B640),ALL!$B$1:$W$9995,10,FALSE)))</f>
        <v>2</v>
      </c>
      <c r="O640" s="118"/>
      <c r="P640"/>
      <c r="Q640"/>
      <c r="R640"/>
      <c r="S640"/>
      <c r="T640"/>
      <c r="AB640"/>
      <c r="AC640"/>
    </row>
    <row r="641" spans="1:29">
      <c r="A641" s="10" t="str">
        <f>IF(ISERROR(VLOOKUP(TRIM(B641),ALL!$B$1:$V$9991,3,FALSE)),"(unc)",VLOOKUP(TRIM(B641),ALL!$B$1:$V$9991,3,FALSE))</f>
        <v>LG @</v>
      </c>
      <c r="B641" s="64" t="s">
        <v>7232</v>
      </c>
      <c r="C641" s="5" t="s">
        <v>6838</v>
      </c>
      <c r="D641" s="111">
        <f>VLOOKUP(TRIM(B641),BirthdateDraft!$A$1:$M$8977,2,FALSE)</f>
        <v>0</v>
      </c>
      <c r="E641" s="112" t="str">
        <f>VLOOKUP(TRIM(B641),BirthdateDraft!$A$1:$M$9842,3,FALSE)</f>
        <v>FA</v>
      </c>
      <c r="F641" s="115" t="s">
        <v>8774</v>
      </c>
      <c r="G641" s="10" t="str">
        <f>IF(ISERROR(VLOOKUP(TRIM(B641),ALL!$B$1:$V$9998,2,FALSE)),"",IF(ISERROR(VLOOKUP(TRIM(B641),ALL!$B$1:$V$9998,2,FALSE))," ",VLOOKUP(TRIM(B641),ALL!$B$1:$V$9998,2,FALSE)))</f>
        <v>MIA</v>
      </c>
      <c r="H641" s="114" t="str">
        <f>IF(ISBLANK(VLOOKUP(TRIM(B641),ALL!$B$1:$W$9995,4,FALSE)),"",IF(ISERROR(VLOOKUP(TRIM(B641),ALL!$B$1:$W$9995,4,FALSE))," ",VLOOKUP(TRIM(B641),ALL!$B$1:$W$9995,4,FALSE)))</f>
        <v/>
      </c>
      <c r="I641" s="114" t="str">
        <f>IF(ISBLANK(VLOOKUP(TRIM(B641),ALL!$B$1:$W$9995,5,FALSE)),"",IF(ISERROR(VLOOKUP(TRIM(B641),ALL!$B$1:$W$9995,5,FALSE))," ",VLOOKUP(TRIM(B641),ALL!$B$1:$W$9995,5,FALSE)))</f>
        <v/>
      </c>
      <c r="J641" s="10" t="str">
        <f>IF(ISBLANK(VLOOKUP(TRIM(B641),ALL!$B$1:$W$9995,6,FALSE)),"",IF(ISERROR(VLOOKUP(TRIM(B641),ALL!$B$1:$W$9995,6,FALSE))," ", VLOOKUP(TRIM(B641),ALL!$B$1:$W$9995,6,FALSE)))</f>
        <v/>
      </c>
      <c r="K641" s="10" t="str">
        <f>IF(ISBLANK(VLOOKUP(TRIM(B641),ALL!$B$1:$W$9995,7,FALSE)),"",IF(ISERROR(VLOOKUP(TRIM(B641),ALL!$B$1:$W$9995,7,FALSE))," ",VLOOKUP(TRIM(B641),ALL!$B$1:$W$9995,7,FALSE)))</f>
        <v/>
      </c>
      <c r="L641" s="10">
        <f>IF(ISBLANK(VLOOKUP(TRIM(B641),ALL!$B$1:$W$9995,8,FALSE)),"",IF(ISERROR(VLOOKUP(TRIM(B641),ALL!$B$1:$W$9995,8,FALSE))," ",VLOOKUP(TRIM(B641),ALL!$B$1:$W$9995,8,FALSE)))</f>
        <v>0</v>
      </c>
      <c r="M641" s="10" t="str">
        <f>IF(ISBLANK(VLOOKUP(TRIM(B641),ALL!$B$1:$W$9995,9,FALSE)),"",IF(ISERROR(VLOOKUP(TRIM(B641),ALL!$B$1:$W$9995,9,FALSE))," ",VLOOKUP(TRIM(B641),ALL!$B$1:$W$9995,9,FALSE)))</f>
        <v/>
      </c>
      <c r="N641" s="10">
        <f>IF(ISBLANK(VLOOKUP(TRIM(B641),ALL!$B$1:$W$9995,10,FALSE)),"",IF(ISERROR(VLOOKUP(TRIM(B641),ALL!$B$1:$W$9995,10,FALSE))," ",VLOOKUP(TRIM(B641),ALL!$B$1:$W$9995,10,FALSE)))</f>
        <v>4</v>
      </c>
      <c r="O641" s="118"/>
      <c r="P641"/>
      <c r="Q641"/>
      <c r="R641"/>
      <c r="S641"/>
      <c r="T641"/>
      <c r="AB641"/>
      <c r="AC641"/>
    </row>
    <row r="642" spans="1:29">
      <c r="A642" s="10" t="str">
        <f>IF(ISERROR(VLOOKUP(TRIM(B642),ALL!$B$1:$V$9991,3,FALSE)),"(unc)",VLOOKUP(TRIM(B642),ALL!$B$1:$V$9991,3,FALSE))</f>
        <v>ROT @</v>
      </c>
      <c r="B642" s="37" t="s">
        <v>4862</v>
      </c>
      <c r="C642" s="5" t="s">
        <v>6838</v>
      </c>
      <c r="D642" s="111">
        <f>VLOOKUP(TRIM(B642),BirthdateDraft!$A$1:$M$8977,2,FALSE)</f>
        <v>34563</v>
      </c>
      <c r="E642" s="112" t="str">
        <f>VLOOKUP(TRIM(B642),BirthdateDraft!$A$1:$M$9842,3,FALSE)</f>
        <v>16/1 (8)</v>
      </c>
      <c r="F642" s="115"/>
      <c r="G642" s="10" t="str">
        <f>IF(ISERROR(VLOOKUP(TRIM(B642),ALL!$B$1:$V$9998,2,FALSE)),"",IF(ISERROR(VLOOKUP(TRIM(B642),ALL!$B$1:$V$9998,2,FALSE))," ",VLOOKUP(TRIM(B642),ALL!$B$1:$V$9998,2,FALSE)))</f>
        <v>CLA</v>
      </c>
      <c r="H642" s="114" t="str">
        <f>IF(ISBLANK(VLOOKUP(TRIM(B642),ALL!$B$1:$W$9995,4,FALSE)),"",IF(ISERROR(VLOOKUP(TRIM(B642),ALL!$B$1:$W$9995,4,FALSE))," ",VLOOKUP(TRIM(B642),ALL!$B$1:$W$9995,4,FALSE)))</f>
        <v/>
      </c>
      <c r="I642" s="114" t="str">
        <f>IF(ISBLANK(VLOOKUP(TRIM(B642),ALL!$B$1:$W$9995,5,FALSE)),"",IF(ISERROR(VLOOKUP(TRIM(B642),ALL!$B$1:$W$9995,5,FALSE))," ",VLOOKUP(TRIM(B642),ALL!$B$1:$W$9995,5,FALSE)))</f>
        <v/>
      </c>
      <c r="J642" s="10" t="str">
        <f>IF(ISBLANK(VLOOKUP(TRIM(B642),ALL!$B$1:$W$9995,6,FALSE)),"",IF(ISERROR(VLOOKUP(TRIM(B642),ALL!$B$1:$W$9995,6,FALSE))," ", VLOOKUP(TRIM(B642),ALL!$B$1:$W$9995,6,FALSE)))</f>
        <v/>
      </c>
      <c r="K642" s="10" t="str">
        <f>IF(ISBLANK(VLOOKUP(TRIM(B642),ALL!$B$1:$W$9995,7,FALSE)),"",IF(ISERROR(VLOOKUP(TRIM(B642),ALL!$B$1:$W$9995,7,FALSE))," ",VLOOKUP(TRIM(B642),ALL!$B$1:$W$9995,7,FALSE)))</f>
        <v/>
      </c>
      <c r="L642" s="10">
        <f>IF(ISBLANK(VLOOKUP(TRIM(B642),ALL!$B$1:$W$9995,8,FALSE)),"",IF(ISERROR(VLOOKUP(TRIM(B642),ALL!$B$1:$W$9995,8,FALSE))," ",VLOOKUP(TRIM(B642),ALL!$B$1:$W$9995,8,FALSE)))</f>
        <v>4</v>
      </c>
      <c r="M642" s="10" t="str">
        <f>IF(ISBLANK(VLOOKUP(TRIM(B642),ALL!$B$1:$W$9995,9,FALSE)),"",IF(ISERROR(VLOOKUP(TRIM(B642),ALL!$B$1:$W$9995,9,FALSE))," ",VLOOKUP(TRIM(B642),ALL!$B$1:$W$9995,9,FALSE)))</f>
        <v/>
      </c>
      <c r="N642" s="10">
        <f>IF(ISBLANK(VLOOKUP(TRIM(B642),ALL!$B$1:$W$9995,10,FALSE)),"",IF(ISERROR(VLOOKUP(TRIM(B642),ALL!$B$1:$W$9995,10,FALSE))," ",VLOOKUP(TRIM(B642),ALL!$B$1:$W$9995,10,FALSE)))</f>
        <v>4</v>
      </c>
      <c r="O642"/>
      <c r="P642"/>
      <c r="Q642"/>
      <c r="R642"/>
      <c r="S642"/>
      <c r="T642"/>
      <c r="AB642"/>
      <c r="AC642"/>
    </row>
    <row r="643" spans="1:29">
      <c r="A643" s="10"/>
      <c r="B643" s="37"/>
    </row>
    <row r="644" spans="1:29" ht="12" customHeight="1">
      <c r="A644" s="10" t="str">
        <f>IF(ISERROR(VLOOKUP(TRIM(B644),ALL!$B$1:$V$9991,3,FALSE)),"(unc)",VLOOKUP(TRIM(B644),ALL!$B$1:$V$9991,3,FALSE))</f>
        <v>NDT $</v>
      </c>
      <c r="B644" s="37" t="s">
        <v>8164</v>
      </c>
      <c r="C644" s="5" t="s">
        <v>6838</v>
      </c>
      <c r="D644" s="111">
        <f>VLOOKUP(TRIM(B644),BirthdateDraft!$A$1:$M$8977,2,FALSE)</f>
        <v>37089</v>
      </c>
      <c r="E644" s="112" t="str">
        <f>VLOOKUP(TRIM(B644),BirthdateDraft!$A$1:$M$9842,3,FALSE)</f>
        <v>23/2</v>
      </c>
      <c r="F644" s="115"/>
      <c r="G644" s="10" t="str">
        <f>IF(ISERROR(VLOOKUP(TRIM(B644),ALL!$B$1:$V$9998,2,FALSE)),"",IF(ISERROR(VLOOKUP(TRIM(B644),ALL!$B$1:$V$9998,2,FALSE))," ",VLOOKUP(TRIM(B644),ALL!$B$1:$V$9998,2,FALSE)))</f>
        <v>PIA</v>
      </c>
      <c r="H644" s="114" t="str">
        <f>IF(ISBLANK(VLOOKUP(TRIM(B644),ALL!$B$1:$W$9995,4,FALSE)),"",IF(ISERROR(VLOOKUP(TRIM(B644),ALL!$B$1:$W$9995,4,FALSE))," ",VLOOKUP(TRIM(B644),ALL!$B$1:$W$9995,4,FALSE)))</f>
        <v>5</v>
      </c>
      <c r="I644" s="114" t="str">
        <f>IF(ISBLANK(VLOOKUP(TRIM(B644),ALL!$B$1:$W$9995,5,FALSE)),"",IF(ISERROR(VLOOKUP(TRIM(B644),ALL!$B$1:$W$9995,5,FALSE))," ",VLOOKUP(TRIM(B644),ALL!$B$1:$W$9995,5,FALSE)))</f>
        <v/>
      </c>
      <c r="J644" s="10">
        <f>IF(ISBLANK(VLOOKUP(TRIM(B644),ALL!$B$1:$W$9995,6,FALSE)),"",IF(ISERROR(VLOOKUP(TRIM(B644),ALL!$B$1:$W$9995,6,FALSE))," ", VLOOKUP(TRIM(B644),ALL!$B$1:$W$9995,6,FALSE)))</f>
        <v>1</v>
      </c>
      <c r="K644" s="10"/>
      <c r="L644" s="10"/>
      <c r="M644" s="10"/>
      <c r="N644" s="10"/>
      <c r="O644"/>
      <c r="P644"/>
      <c r="Q644"/>
      <c r="R644"/>
      <c r="S644"/>
      <c r="T644"/>
      <c r="AB644"/>
      <c r="AC644"/>
    </row>
    <row r="645" spans="1:29">
      <c r="A645" s="10" t="str">
        <f>IF(ISERROR(VLOOKUP(TRIM(B645),ALL!$B$1:$V$9991,3,FALSE)),"(unc)",VLOOKUP(TRIM(B645),ALL!$B$1:$V$9991,3,FALSE))</f>
        <v>RE $ OLB</v>
      </c>
      <c r="B645" s="37" t="s">
        <v>5288</v>
      </c>
      <c r="C645" s="5" t="s">
        <v>6838</v>
      </c>
      <c r="D645" s="111">
        <f>VLOOKUP(TRIM(B645),BirthdateDraft!$A$1:$M$8977,2,FALSE)</f>
        <v>34673</v>
      </c>
      <c r="E645" s="112" t="str">
        <f>VLOOKUP(TRIM(B645),BirthdateDraft!$A$1:$M$9842,3,FALSE)</f>
        <v>17/3</v>
      </c>
      <c r="F645" s="115"/>
      <c r="G645" s="10" t="str">
        <f>IF(ISERROR(VLOOKUP(TRIM(B645),ALL!$B$1:$V$9998,2,FALSE)),"",IF(ISERROR(VLOOKUP(TRIM(B645),ALL!$B$1:$V$9998,2,FALSE))," ",VLOOKUP(TRIM(B645),ALL!$B$1:$V$9998,2,FALSE)))</f>
        <v>CNA</v>
      </c>
      <c r="H645" s="114" t="str">
        <f>IF(ISBLANK(VLOOKUP(TRIM(B645),ALL!$B$1:$W$9995,4,FALSE)),"",IF(ISERROR(VLOOKUP(TRIM(B645),ALL!$B$1:$W$9995,4,FALSE))," ",VLOOKUP(TRIM(B645),ALL!$B$1:$W$9995,4,FALSE)))</f>
        <v>5</v>
      </c>
      <c r="I645" s="114" t="str">
        <f>IF(ISBLANK(VLOOKUP(TRIM(B645),ALL!$B$1:$W$9995,5,FALSE)),"",IF(ISERROR(VLOOKUP(TRIM(B645),ALL!$B$1:$W$9995,5,FALSE))," ",VLOOKUP(TRIM(B645),ALL!$B$1:$W$9995,5,FALSE)))</f>
        <v>0-5</v>
      </c>
      <c r="J645" s="10">
        <f>IF(ISBLANK(VLOOKUP(TRIM(B645),ALL!$B$1:$W$9995,6,FALSE)),"",IF(ISERROR(VLOOKUP(TRIM(B645),ALL!$B$1:$W$9995,6,FALSE))," ", VLOOKUP(TRIM(B645),ALL!$B$1:$W$9995,6,FALSE)))</f>
        <v>12</v>
      </c>
      <c r="K645" s="10">
        <f>IF(ISBLANK(VLOOKUP(TRIM(B645),ALL!$B$1:$W$9995,7,FALSE)),"",IF(ISERROR(VLOOKUP(TRIM(B645),ALL!$B$1:$W$9995,7,FALSE))," ",VLOOKUP(TRIM(B645),ALL!$B$1:$W$9995,7,FALSE)))</f>
        <v>7</v>
      </c>
      <c r="L645" s="10" t="str">
        <f>IF(ISBLANK(VLOOKUP(TRIM(B645),ALL!$B$1:$W$9995,8,FALSE)),"",IF(ISERROR(VLOOKUP(TRIM(B645),ALL!$B$1:$W$9995,8,FALSE))," ",VLOOKUP(TRIM(B645),ALL!$B$1:$W$9995,8,FALSE)))</f>
        <v/>
      </c>
      <c r="M645" s="10" t="str">
        <f>IF(ISBLANK(VLOOKUP(TRIM(B645),ALL!$B$1:$W$9995,9,FALSE)),"",IF(ISERROR(VLOOKUP(TRIM(B645),ALL!$B$1:$W$9995,9,FALSE))," ",VLOOKUP(TRIM(B645),ALL!$B$1:$W$9995,9,FALSE)))</f>
        <v/>
      </c>
      <c r="N645" s="10" t="str">
        <f>IF(ISBLANK(VLOOKUP(TRIM(B645),ALL!$B$1:$W$9995,10,FALSE)),"",IF(ISERROR(VLOOKUP(TRIM(B645),ALL!$B$1:$W$9995,10,FALSE))," ",VLOOKUP(TRIM(B645),ALL!$B$1:$W$9995,10,FALSE)))</f>
        <v/>
      </c>
      <c r="O645"/>
      <c r="P645"/>
      <c r="Q645"/>
      <c r="R645"/>
      <c r="S645"/>
      <c r="T645"/>
      <c r="AB645"/>
      <c r="AC645"/>
    </row>
    <row r="646" spans="1:29">
      <c r="A646" s="10" t="str">
        <f>IF(ISERROR(VLOOKUP(TRIM(B646),ALL!$B$1:$V$9991,3,FALSE)),"(unc)",VLOOKUP(TRIM(B646),ALL!$B$1:$V$9991,3,FALSE))</f>
        <v>LE $</v>
      </c>
      <c r="B646" s="37" t="s">
        <v>6123</v>
      </c>
      <c r="C646" s="5" t="s">
        <v>6838</v>
      </c>
      <c r="D646" s="111">
        <f>VLOOKUP(TRIM(B646),BirthdateDraft!$A$1:$M$8977,2,FALSE)</f>
        <v>34779</v>
      </c>
      <c r="E646" s="112" t="str">
        <f>VLOOKUP(TRIM(B646),BirthdateDraft!$A$1:$M$9842,3,FALSE)</f>
        <v>18/6</v>
      </c>
      <c r="F646" s="115"/>
      <c r="G646" s="10" t="str">
        <f>IF(ISERROR(VLOOKUP(TRIM(B646),ALL!$B$1:$V$9998,2,FALSE)),"",IF(ISERROR(VLOOKUP(TRIM(B646),ALL!$B$1:$V$9998,2,FALSE))," ",VLOOKUP(TRIM(B646),ALL!$B$1:$V$9998,2,FALSE)))</f>
        <v>TNA</v>
      </c>
      <c r="H646" s="114" t="str">
        <f>IF(ISBLANK(VLOOKUP(TRIM(B646),ALL!$B$1:$W$9995,4,FALSE)),"",IF(ISERROR(VLOOKUP(TRIM(B646),ALL!$B$1:$W$9995,4,FALSE))," ",VLOOKUP(TRIM(B646),ALL!$B$1:$W$9995,4,FALSE)))</f>
        <v>5</v>
      </c>
      <c r="I646" s="114" t="str">
        <f>IF(ISBLANK(VLOOKUP(TRIM(B646),ALL!$B$1:$W$9995,5,FALSE)),"",IF(ISERROR(VLOOKUP(TRIM(B646),ALL!$B$1:$W$9995,5,FALSE))," ",VLOOKUP(TRIM(B646),ALL!$B$1:$W$9995,5,FALSE)))</f>
        <v/>
      </c>
      <c r="J646" s="10">
        <f>IF(ISBLANK(VLOOKUP(TRIM(B646),ALL!$B$1:$W$9995,6,FALSE)),"",IF(ISERROR(VLOOKUP(TRIM(B646),ALL!$B$1:$W$9995,6,FALSE))," ", VLOOKUP(TRIM(B646),ALL!$B$1:$W$9995,6,FALSE)))</f>
        <v>3</v>
      </c>
      <c r="K646" s="10"/>
      <c r="L646" s="10" t="str">
        <f>IF(ISBLANK(VLOOKUP(TRIM(B646),ALL!$B$1:$W$9995,8,FALSE)),"",IF(ISERROR(VLOOKUP(TRIM(B646),ALL!$B$1:$W$9995,8,FALSE))," ",VLOOKUP(TRIM(B646),ALL!$B$1:$W$9995,8,FALSE)))</f>
        <v/>
      </c>
      <c r="M646" s="10" t="str">
        <f>IF(ISBLANK(VLOOKUP(TRIM(B646),ALL!$B$1:$W$9995,9,FALSE)),"",IF(ISERROR(VLOOKUP(TRIM(B646),ALL!$B$1:$W$9995,9,FALSE))," ",VLOOKUP(TRIM(B646),ALL!$B$1:$W$9995,9,FALSE)))</f>
        <v/>
      </c>
      <c r="N646" s="10" t="str">
        <f>IF(ISBLANK(VLOOKUP(TRIM(B646),ALL!$B$1:$W$9995,10,FALSE)),"",IF(ISERROR(VLOOKUP(TRIM(B646),ALL!$B$1:$W$9995,10,FALSE))," ",VLOOKUP(TRIM(B646),ALL!$B$1:$W$9995,10,FALSE)))</f>
        <v/>
      </c>
      <c r="O646"/>
      <c r="P646"/>
      <c r="Q646"/>
      <c r="R646"/>
      <c r="S646"/>
      <c r="T646"/>
      <c r="AB646"/>
      <c r="AC646"/>
    </row>
    <row r="647" spans="1:29">
      <c r="A647" s="10" t="str">
        <f>IF(ISERROR(VLOOKUP(TRIM(B647),ALL!$B$1:$V$9991,3,FALSE)),"(unc)",VLOOKUP(TRIM(B647),ALL!$B$1:$V$9991,3,FALSE))</f>
        <v>LDT $</v>
      </c>
      <c r="B647" s="37" t="s">
        <v>8709</v>
      </c>
      <c r="C647" s="5" t="s">
        <v>6838</v>
      </c>
      <c r="D647" s="111">
        <f>VLOOKUP(TRIM(B647),BirthdateDraft!$A$1:$M$8977,2,FALSE)</f>
        <v>37058</v>
      </c>
      <c r="E647" s="112" t="str">
        <f>VLOOKUP(TRIM(B647),BirthdateDraft!$A$1:$M$9842,3,FALSE)</f>
        <v>23/1</v>
      </c>
      <c r="F647" s="115" t="s">
        <v>8710</v>
      </c>
      <c r="G647" s="10" t="str">
        <f>IF(ISERROR(VLOOKUP(TRIM(B647),ALL!$B$1:$V$9998,2,FALSE)),"",IF(ISERROR(VLOOKUP(TRIM(B647),ALL!$B$1:$V$9998,2,FALSE))," ",VLOOKUP(TRIM(B647),ALL!$B$1:$V$9998,2,FALSE)))</f>
        <v>DAN</v>
      </c>
      <c r="H647" s="114" t="str">
        <f>IF(ISBLANK(VLOOKUP(TRIM(B647),ALL!$B$1:$W$9995,4,FALSE)),"",IF(ISERROR(VLOOKUP(TRIM(B647),ALL!$B$1:$W$9995,4,FALSE))," ",VLOOKUP(TRIM(B647),ALL!$B$1:$W$9995,4,FALSE)))</f>
        <v>4</v>
      </c>
      <c r="I647" s="114" t="str">
        <f>IF(ISBLANK(VLOOKUP(TRIM(B647),ALL!$B$1:$W$9995,5,FALSE)),"",IF(ISERROR(VLOOKUP(TRIM(B647),ALL!$B$1:$W$9995,5,FALSE))," ",VLOOKUP(TRIM(B647),ALL!$B$1:$W$9995,5,FALSE)))</f>
        <v/>
      </c>
      <c r="J647" s="10">
        <f>IF(ISBLANK(VLOOKUP(TRIM(B647),ALL!$B$1:$W$9995,6,FALSE)),"",IF(ISERROR(VLOOKUP(TRIM(B647),ALL!$B$1:$W$9995,6,FALSE))," ", VLOOKUP(TRIM(B647),ALL!$B$1:$W$9995,6,FALSE)))</f>
        <v>2</v>
      </c>
      <c r="K647" s="10"/>
      <c r="L647" s="10"/>
      <c r="M647" s="10"/>
      <c r="N647" s="10"/>
      <c r="O647"/>
      <c r="P647"/>
      <c r="Q647"/>
      <c r="R647"/>
      <c r="S647"/>
      <c r="T647"/>
      <c r="AB647"/>
      <c r="AC647"/>
    </row>
    <row r="648" spans="1:29" ht="12" customHeight="1">
      <c r="A648" s="10" t="str">
        <f>IF(ISERROR(VLOOKUP(TRIM(B648),ALL!$B$1:$V$9991,3,FALSE)),"(unc)",VLOOKUP(TRIM(B648),ALL!$B$1:$V$9991,3,FALSE))</f>
        <v>End $</v>
      </c>
      <c r="B648" s="37" t="s">
        <v>8275</v>
      </c>
      <c r="C648" s="5" t="s">
        <v>6838</v>
      </c>
      <c r="D648" s="111">
        <f>VLOOKUP(TRIM(B648),BirthdateDraft!$A$1:$M$8977,2,FALSE)</f>
        <v>37117</v>
      </c>
      <c r="E648" s="112" t="str">
        <f>VLOOKUP(TRIM(B648),BirthdateDraft!$A$1:$M$9842,3,FALSE)</f>
        <v>23/3</v>
      </c>
      <c r="F648" s="115" t="s">
        <v>8652</v>
      </c>
      <c r="G648" s="10" t="str">
        <f>IF(ISERROR(VLOOKUP(TRIM(B648),ALL!$B$1:$V$9998,2,FALSE)),"",IF(ISERROR(VLOOKUP(TRIM(B648),ALL!$B$1:$V$9998,2,FALSE))," ",VLOOKUP(TRIM(B648),ALL!$B$1:$V$9998,2,FALSE)))</f>
        <v>ATN</v>
      </c>
      <c r="H648" s="114" t="str">
        <f>IF(ISBLANK(VLOOKUP(TRIM(B648),ALL!$B$1:$W$9995,4,FALSE)),"",IF(ISERROR(VLOOKUP(TRIM(B648),ALL!$B$1:$W$9995,4,FALSE))," ",VLOOKUP(TRIM(B648),ALL!$B$1:$W$9995,4,FALSE)))</f>
        <v>0</v>
      </c>
      <c r="I648" s="114" t="str">
        <f>IF(ISBLANK(VLOOKUP(TRIM(B648),ALL!$B$1:$W$9995,5,FALSE)),"",IF(ISERROR(VLOOKUP(TRIM(B648),ALL!$B$1:$W$9995,5,FALSE))," ",VLOOKUP(TRIM(B648),ALL!$B$1:$W$9995,5,FALSE)))</f>
        <v/>
      </c>
      <c r="J648" s="10">
        <f>IF(ISBLANK(VLOOKUP(TRIM(B648),ALL!$B$1:$W$9995,6,FALSE)),"",IF(ISERROR(VLOOKUP(TRIM(B648),ALL!$B$1:$W$9995,6,FALSE))," ", VLOOKUP(TRIM(B648),ALL!$B$1:$W$9995,6,FALSE)))</f>
        <v>1</v>
      </c>
      <c r="K648" s="10"/>
      <c r="L648" s="10"/>
      <c r="M648" s="10"/>
      <c r="N648" s="10"/>
      <c r="O648"/>
      <c r="P648"/>
      <c r="Q648"/>
      <c r="R648"/>
      <c r="S648"/>
      <c r="T648"/>
      <c r="AB648"/>
      <c r="AC648"/>
    </row>
    <row r="649" spans="1:29" ht="12" customHeight="1">
      <c r="A649" s="10" t="str">
        <f>IF(ISERROR(VLOOKUP(TRIM(B649),ALL!$B$1:$V$9991,3,FALSE)),"(unc)",VLOOKUP(TRIM(B649),ALL!$B$1:$V$9991,3,FALSE))</f>
        <v>DT $ End $</v>
      </c>
      <c r="B649" s="124" t="s">
        <v>8940</v>
      </c>
      <c r="C649" s="5" t="s">
        <v>6838</v>
      </c>
      <c r="D649" s="111">
        <f>VLOOKUP(TRIM(B649),BirthdateDraft!$A$1:$M$8977,2,FALSE)</f>
        <v>36231</v>
      </c>
      <c r="E649" s="112" t="str">
        <f>VLOOKUP(TRIM(B649),BirthdateDraft!$A$1:$M$9842,3,FALSE)</f>
        <v>24/FA</v>
      </c>
      <c r="F649" s="115" t="s">
        <v>10225</v>
      </c>
      <c r="G649" s="10" t="str">
        <f>IF(ISERROR(VLOOKUP(TRIM(B649),ALL!$B$1:$V$9998,2,FALSE)),"",IF(ISERROR(VLOOKUP(TRIM(B649),ALL!$B$1:$V$9998,2,FALSE))," ",VLOOKUP(TRIM(B649),ALL!$B$1:$V$9998,2,FALSE)))</f>
        <v>MIN</v>
      </c>
      <c r="H649" s="114" t="str">
        <f>IF(ISBLANK(VLOOKUP(TRIM(B649),ALL!$B$1:$W$9995,4,FALSE)),"",IF(ISERROR(VLOOKUP(TRIM(B649),ALL!$B$1:$W$9995,4,FALSE))," ",VLOOKUP(TRIM(B649),ALL!$B$1:$W$9995,4,FALSE)))</f>
        <v>0</v>
      </c>
      <c r="I649" s="114" t="str">
        <f>IF(ISBLANK(VLOOKUP(TRIM(B649),ALL!$B$1:$W$9995,5,FALSE)),"",IF(ISERROR(VLOOKUP(TRIM(B649),ALL!$B$1:$W$9995,5,FALSE))," ",VLOOKUP(TRIM(B649),ALL!$B$1:$W$9995,5,FALSE)))</f>
        <v>0</v>
      </c>
      <c r="J649" s="10">
        <f>IF(ISBLANK(VLOOKUP(TRIM(B649),ALL!$B$1:$W$9995,6,FALSE)),"",IF(ISERROR(VLOOKUP(TRIM(B649),ALL!$B$1:$W$9995,6,FALSE))," ", VLOOKUP(TRIM(B649),ALL!$B$1:$W$9995,6,FALSE)))</f>
        <v>1</v>
      </c>
      <c r="K649" s="10"/>
      <c r="L649" s="10"/>
      <c r="M649" s="10"/>
      <c r="N649" s="10"/>
      <c r="O649"/>
      <c r="P649"/>
      <c r="Q649"/>
      <c r="R649"/>
      <c r="S649"/>
      <c r="T649"/>
      <c r="AB649"/>
      <c r="AC649"/>
    </row>
    <row r="650" spans="1:29" ht="12" customHeight="1">
      <c r="A650" s="10" t="str">
        <f>IF(ISERROR(VLOOKUP(TRIM(B650),ALL!$B$1:$V$9991,3,FALSE)),"(unc)",VLOOKUP(TRIM(B650),ALL!$B$1:$V$9991,3,FALSE))</f>
        <v>LE $</v>
      </c>
      <c r="B650" s="119" t="s">
        <v>8323</v>
      </c>
      <c r="C650" s="5" t="s">
        <v>6838</v>
      </c>
      <c r="D650" s="111">
        <f>VLOOKUP(TRIM(B650),BirthdateDraft!$A$1:$M$8977,2,FALSE)</f>
        <v>36951</v>
      </c>
      <c r="E650" s="112" t="str">
        <f>VLOOKUP(TRIM(B650),BirthdateDraft!$A$1:$M$9842,3,FALSE)</f>
        <v>23/1</v>
      </c>
      <c r="F650" s="115" t="s">
        <v>8652</v>
      </c>
      <c r="G650" s="10" t="str">
        <f>IF(ISERROR(VLOOKUP(TRIM(B650),ALL!$B$1:$V$9998,2,FALSE)),"",IF(ISERROR(VLOOKUP(TRIM(B650),ALL!$B$1:$V$9998,2,FALSE))," ",VLOOKUP(TRIM(B650),ALL!$B$1:$V$9998,2,FALSE)))</f>
        <v>TBN</v>
      </c>
      <c r="H650" s="114" t="str">
        <f>IF(ISBLANK(VLOOKUP(TRIM(B650),ALL!$B$1:$W$9995,4,FALSE)),"",IF(ISERROR(VLOOKUP(TRIM(B650),ALL!$B$1:$W$9995,4,FALSE))," ",VLOOKUP(TRIM(B650),ALL!$B$1:$W$9995,4,FALSE)))</f>
        <v>0</v>
      </c>
      <c r="I650" s="114" t="str">
        <f>IF(ISBLANK(VLOOKUP(TRIM(B650),ALL!$B$1:$W$9995,5,FALSE)),"",IF(ISERROR(VLOOKUP(TRIM(B650),ALL!$B$1:$W$9995,5,FALSE))," ",VLOOKUP(TRIM(B650),ALL!$B$1:$W$9995,5,FALSE)))</f>
        <v/>
      </c>
      <c r="J650" s="10">
        <f>IF(ISBLANK(VLOOKUP(TRIM(B650),ALL!$B$1:$W$9995,6,FALSE)),"",IF(ISERROR(VLOOKUP(TRIM(B650),ALL!$B$1:$W$9995,6,FALSE))," ", VLOOKUP(TRIM(B650),ALL!$B$1:$W$9995,6,FALSE)))</f>
        <v>8</v>
      </c>
      <c r="K650" s="10"/>
      <c r="L650" s="10"/>
      <c r="M650" s="10"/>
      <c r="N650" s="10"/>
      <c r="O650"/>
      <c r="P650"/>
      <c r="Q650"/>
      <c r="R650"/>
      <c r="S650"/>
      <c r="T650"/>
      <c r="AB650"/>
      <c r="AC650"/>
    </row>
    <row r="652" spans="1:29">
      <c r="A652" s="10"/>
      <c r="B652" s="37"/>
      <c r="C652" s="5"/>
      <c r="D652" s="111"/>
      <c r="E652" s="112"/>
      <c r="F652" s="115"/>
      <c r="G652" s="10"/>
      <c r="H652" s="114"/>
      <c r="I652" s="114"/>
      <c r="J652" s="10"/>
      <c r="K652" s="10"/>
      <c r="L652" s="10" t="str">
        <f>IF(ISBLANK(VLOOKUP(TRIM(B652),ALL!$B$1:$W$9995,8,FALSE)),"",IF(ISERROR(VLOOKUP(TRIM(B652),ALL!$B$1:$W$9995,8,FALSE))," ",VLOOKUP(TRIM(B652),ALL!$B$1:$W$9995,8,FALSE)))</f>
        <v xml:space="preserve"> </v>
      </c>
      <c r="M652" s="10" t="str">
        <f>IF(ISBLANK(VLOOKUP(TRIM(B652),ALL!$B$1:$W$9995,9,FALSE)),"",IF(ISERROR(VLOOKUP(TRIM(B652),ALL!$B$1:$W$9995,9,FALSE))," ",VLOOKUP(TRIM(B652),ALL!$B$1:$W$9995,9,FALSE)))</f>
        <v xml:space="preserve"> </v>
      </c>
      <c r="N652" s="10" t="str">
        <f>IF(ISBLANK(VLOOKUP(TRIM(B652),ALL!$B$1:$W$9995,10,FALSE)),"",IF(ISERROR(VLOOKUP(TRIM(B652),ALL!$B$1:$W$9995,10,FALSE))," ",VLOOKUP(TRIM(B652),ALL!$B$1:$W$9995,10,FALSE)))</f>
        <v xml:space="preserve"> </v>
      </c>
      <c r="O652"/>
      <c r="P652"/>
      <c r="Q652"/>
      <c r="R652"/>
      <c r="S652"/>
      <c r="T652"/>
      <c r="AB652"/>
      <c r="AC652"/>
    </row>
    <row r="653" spans="1:29">
      <c r="A653" s="10" t="str">
        <f>IF(ISERROR(VLOOKUP(TRIM(B653),ALL!$B$1:$V$9991,3,FALSE)),"(unc)",VLOOKUP(TRIM(B653),ALL!$B$1:$V$9991,3,FALSE))</f>
        <v>LILB</v>
      </c>
      <c r="B653" s="37" t="s">
        <v>6102</v>
      </c>
      <c r="C653" s="5" t="s">
        <v>6838</v>
      </c>
      <c r="D653" s="111">
        <f>VLOOKUP(TRIM(B653),BirthdateDraft!$A$1:$M$8977,2,FALSE)</f>
        <v>35275</v>
      </c>
      <c r="E653" s="112" t="str">
        <f>VLOOKUP(TRIM(B653),BirthdateDraft!$A$1:$M$9842,3,FALSE)</f>
        <v>19/3</v>
      </c>
      <c r="F653" s="115"/>
      <c r="G653" s="10" t="str">
        <f>IF(ISERROR(VLOOKUP(TRIM(B653),ALL!$B$1:$V$9998,2,FALSE)),"",IF(ISERROR(VLOOKUP(TRIM(B653),ALL!$B$1:$V$9998,2,FALSE))," ",VLOOKUP(TRIM(B653),ALL!$B$1:$V$9998,2,FALSE)))</f>
        <v>NYN</v>
      </c>
      <c r="H653" s="114" t="str">
        <f>IF(ISBLANK(VLOOKUP(TRIM(B653),ALL!$B$1:$W$9995,4,FALSE)),"",IF(ISERROR(VLOOKUP(TRIM(B653),ALL!$B$1:$W$9995,4,FALSE))," ",VLOOKUP(TRIM(B653),ALL!$B$1:$W$9995,4,FALSE)))</f>
        <v>4-4</v>
      </c>
      <c r="I653" s="114" t="str">
        <f>IF(ISBLANK(VLOOKUP(TRIM(B653),ALL!$B$1:$W$9995,5,FALSE)),"",IF(ISERROR(VLOOKUP(TRIM(B653),ALL!$B$1:$W$9995,5,FALSE))," ",VLOOKUP(TRIM(B653),ALL!$B$1:$W$9995,5,FALSE)))</f>
        <v/>
      </c>
      <c r="J653" s="10">
        <f>IF(ISBLANK(VLOOKUP(TRIM(B653),ALL!$B$1:$W$9995,6,FALSE)),"",IF(ISERROR(VLOOKUP(TRIM(B653),ALL!$B$1:$W$9995,6,FALSE))," ", VLOOKUP(TRIM(B653),ALL!$B$1:$W$9995,6,FALSE)))</f>
        <v>6</v>
      </c>
      <c r="K653" s="10" t="str">
        <f>IF(ISBLANK(VLOOKUP(TRIM(B653),ALL!$B$1:$W$9995,7,FALSE)),"",IF(ISERROR(VLOOKUP(TRIM(B653),ALL!$B$1:$W$9995,7,FALSE))," ",VLOOKUP(TRIM(B653),ALL!$B$1:$W$9995,7,FALSE)))</f>
        <v/>
      </c>
      <c r="L653" s="10" t="str">
        <f>IF(ISBLANK(VLOOKUP(TRIM(B653),ALL!$B$1:$W$9995,8,FALSE)),"",IF(ISERROR(VLOOKUP(TRIM(B653),ALL!$B$1:$W$9995,8,FALSE))," ",VLOOKUP(TRIM(B653),ALL!$B$1:$W$9995,8,FALSE)))</f>
        <v/>
      </c>
      <c r="M653" s="10" t="str">
        <f>IF(ISBLANK(VLOOKUP(TRIM(B653),ALL!$B$1:$W$9995,9,FALSE)),"",IF(ISERROR(VLOOKUP(TRIM(B653),ALL!$B$1:$W$9995,9,FALSE))," ",VLOOKUP(TRIM(B653),ALL!$B$1:$W$9995,9,FALSE)))</f>
        <v/>
      </c>
      <c r="N653" s="10" t="str">
        <f>IF(ISBLANK(VLOOKUP(TRIM(B653),ALL!$B$1:$W$9995,10,FALSE)),"",IF(ISERROR(VLOOKUP(TRIM(B653),ALL!$B$1:$W$9995,10,FALSE))," ",VLOOKUP(TRIM(B653),ALL!$B$1:$W$9995,10,FALSE)))</f>
        <v/>
      </c>
      <c r="O653"/>
      <c r="P653"/>
      <c r="Q653"/>
      <c r="R653"/>
      <c r="S653"/>
      <c r="T653"/>
      <c r="AB653"/>
      <c r="AC653"/>
    </row>
    <row r="654" spans="1:29">
      <c r="A654" s="10" t="str">
        <f>IF(ISERROR(VLOOKUP(TRIM(B654),ALL!$B$1:$V$9991,3,FALSE)),"(unc)",VLOOKUP(TRIM(B654),ALL!$B$1:$V$9991,3,FALSE))</f>
        <v>RLB</v>
      </c>
      <c r="B654" s="37" t="s">
        <v>6596</v>
      </c>
      <c r="C654" s="5" t="s">
        <v>6838</v>
      </c>
      <c r="D654" s="111">
        <f>VLOOKUP(TRIM(B654),BirthdateDraft!$A$1:$M$8977,2,FALSE)</f>
        <v>35254</v>
      </c>
      <c r="E654" s="112" t="str">
        <f>VLOOKUP(TRIM(B654),BirthdateDraft!$A$1:$M$9842,3,FALSE)</f>
        <v>20/3</v>
      </c>
      <c r="F654" s="115"/>
      <c r="G654" s="10" t="str">
        <f>IF(ISERROR(VLOOKUP(TRIM(B654),ALL!$B$1:$V$9998,2,FALSE)),"",IF(ISERROR(VLOOKUP(TRIM(B654),ALL!$B$1:$V$9998,2,FALSE))," ",VLOOKUP(TRIM(B654),ALL!$B$1:$V$9998,2,FALSE)))</f>
        <v>CNA</v>
      </c>
      <c r="H654" s="114" t="str">
        <f>IF(ISBLANK(VLOOKUP(TRIM(B654),ALL!$B$1:$W$9995,4,FALSE)),"",IF(ISERROR(VLOOKUP(TRIM(B654),ALL!$B$1:$W$9995,4,FALSE))," ",VLOOKUP(TRIM(B654),ALL!$B$1:$W$9995,4,FALSE)))</f>
        <v>0-6</v>
      </c>
      <c r="I654" s="114" t="str">
        <f>IF(ISBLANK(VLOOKUP(TRIM(B654),ALL!$B$1:$W$9995,5,FALSE)),"",IF(ISERROR(VLOOKUP(TRIM(B654),ALL!$B$1:$W$9995,5,FALSE))," ",VLOOKUP(TRIM(B654),ALL!$B$1:$W$9995,5,FALSE)))</f>
        <v/>
      </c>
      <c r="J654" s="10">
        <f>IF(ISBLANK(VLOOKUP(TRIM(B654),ALL!$B$1:$W$9995,6,FALSE)),"",IF(ISERROR(VLOOKUP(TRIM(B654),ALL!$B$1:$W$9995,6,FALSE))," ", VLOOKUP(TRIM(B654),ALL!$B$1:$W$9995,6,FALSE)))</f>
        <v>0</v>
      </c>
      <c r="K654" s="10" t="str">
        <f>IF(ISBLANK(VLOOKUP(TRIM(B654),ALL!$B$1:$W$9995,7,FALSE)),"",IF(ISERROR(VLOOKUP(TRIM(B654),ALL!$B$1:$W$9995,7,FALSE))," ",VLOOKUP(TRIM(B654),ALL!$B$1:$W$9995,7,FALSE)))</f>
        <v/>
      </c>
      <c r="L654" s="10" t="str">
        <f>IF(ISBLANK(VLOOKUP(TRIM(B654),ALL!$B$1:$W$9995,8,FALSE)),"",IF(ISERROR(VLOOKUP(TRIM(B654),ALL!$B$1:$W$9995,8,FALSE))," ",VLOOKUP(TRIM(B654),ALL!$B$1:$W$9995,8,FALSE)))</f>
        <v/>
      </c>
      <c r="M654" s="10" t="str">
        <f>IF(ISBLANK(VLOOKUP(TRIM(B654),ALL!$B$1:$W$9995,9,FALSE)),"",IF(ISERROR(VLOOKUP(TRIM(B654),ALL!$B$1:$W$9995,9,FALSE))," ",VLOOKUP(TRIM(B654),ALL!$B$1:$W$9995,9,FALSE)))</f>
        <v/>
      </c>
      <c r="N654" s="10" t="str">
        <f>IF(ISBLANK(VLOOKUP(TRIM(B654),ALL!$B$1:$W$9995,10,FALSE)),"",IF(ISERROR(VLOOKUP(TRIM(B654),ALL!$B$1:$W$9995,10,FALSE))," ",VLOOKUP(TRIM(B654),ALL!$B$1:$W$9995,10,FALSE)))</f>
        <v/>
      </c>
      <c r="O654" s="118"/>
      <c r="P654"/>
      <c r="Q654"/>
      <c r="R654"/>
      <c r="S654"/>
      <c r="T654"/>
      <c r="AB654"/>
      <c r="AC654"/>
    </row>
    <row r="655" spans="1:29">
      <c r="A655" s="10" t="str">
        <f>IF(ISERROR(VLOOKUP(TRIM(B655),ALL!$B$1:$V$9991,3,FALSE)),"(unc)",VLOOKUP(TRIM(B655),ALL!$B$1:$V$9991,3,FALSE))</f>
        <v>RILB</v>
      </c>
      <c r="B655" s="37" t="s">
        <v>7050</v>
      </c>
      <c r="C655" s="5" t="s">
        <v>6838</v>
      </c>
      <c r="D655" s="111">
        <f>VLOOKUP(TRIM(B655),BirthdateDraft!$A$1:$M$8977,2,FALSE)</f>
        <v>36465</v>
      </c>
      <c r="E655" s="112" t="str">
        <f>VLOOKUP(TRIM(B655),BirthdateDraft!$A$1:$M$9842,3,FALSE)</f>
        <v>21/3</v>
      </c>
      <c r="F655" s="115" t="s">
        <v>6914</v>
      </c>
      <c r="G655" s="10" t="str">
        <f>IF(ISERROR(VLOOKUP(TRIM(B655),ALL!$B$1:$V$9998,2,FALSE)),"",IF(ISERROR(VLOOKUP(TRIM(B655),ALL!$B$1:$V$9998,2,FALSE))," ",VLOOKUP(TRIM(B655),ALL!$B$1:$V$9998,2,FALSE)))</f>
        <v>SEN</v>
      </c>
      <c r="H655" s="114" t="str">
        <f>IF(ISBLANK(VLOOKUP(TRIM(B655),ALL!$B$1:$W$9995,4,FALSE)),"",IF(ISERROR(VLOOKUP(TRIM(B655),ALL!$B$1:$W$9995,4,FALSE))," ",VLOOKUP(TRIM(B655),ALL!$B$1:$W$9995,4,FALSE)))</f>
        <v>0-5</v>
      </c>
      <c r="I655" s="114" t="str">
        <f>IF(ISBLANK(VLOOKUP(TRIM(B655),ALL!$B$1:$W$9995,5,FALSE)),"",IF(ISERROR(VLOOKUP(TRIM(B655),ALL!$B$1:$W$9995,5,FALSE))," ",VLOOKUP(TRIM(B655),ALL!$B$1:$W$9995,5,FALSE)))</f>
        <v/>
      </c>
      <c r="J655" s="10">
        <f>IF(ISBLANK(VLOOKUP(TRIM(B655),ALL!$B$1:$W$9995,6,FALSE)),"",IF(ISERROR(VLOOKUP(TRIM(B655),ALL!$B$1:$W$9995,6,FALSE))," ", VLOOKUP(TRIM(B655),ALL!$B$1:$W$9995,6,FALSE)))</f>
        <v>3</v>
      </c>
      <c r="K655" s="10"/>
      <c r="L655" s="10" t="str">
        <f>IF(ISBLANK(VLOOKUP(TRIM(B655),ALL!$B$1:$W$9995,8,FALSE)),"",IF(ISERROR(VLOOKUP(TRIM(B655),ALL!$B$1:$W$9995,8,FALSE))," ",VLOOKUP(TRIM(B655),ALL!$B$1:$W$9995,8,FALSE)))</f>
        <v/>
      </c>
      <c r="M655" s="10" t="str">
        <f>IF(ISBLANK(VLOOKUP(TRIM(B655),ALL!$B$1:$W$9995,9,FALSE)),"",IF(ISERROR(VLOOKUP(TRIM(B655),ALL!$B$1:$W$9995,9,FALSE))," ",VLOOKUP(TRIM(B655),ALL!$B$1:$W$9995,9,FALSE)))</f>
        <v/>
      </c>
      <c r="N655" s="10" t="str">
        <f>IF(ISBLANK(VLOOKUP(TRIM(B655),ALL!$B$1:$W$9995,10,FALSE)),"",IF(ISERROR(VLOOKUP(TRIM(B655),ALL!$B$1:$W$9995,10,FALSE))," ",VLOOKUP(TRIM(B655),ALL!$B$1:$W$9995,10,FALSE)))</f>
        <v/>
      </c>
      <c r="O655"/>
      <c r="P655"/>
      <c r="Q655"/>
      <c r="R655"/>
      <c r="S655"/>
      <c r="T655"/>
      <c r="AB655"/>
      <c r="AC655"/>
    </row>
    <row r="656" spans="1:29">
      <c r="A656" s="10" t="str">
        <f>IF(ISERROR(VLOOKUP(TRIM(B656),ALL!$B$1:$V$9991,3,FALSE)),"(unc)",VLOOKUP(TRIM(B656),ALL!$B$1:$V$9991,3,FALSE))</f>
        <v>End $</v>
      </c>
      <c r="B656" s="37" t="s">
        <v>5734</v>
      </c>
      <c r="C656" s="5" t="s">
        <v>6838</v>
      </c>
      <c r="D656" s="111">
        <f>VLOOKUP(TRIM(B656),BirthdateDraft!$A$1:$M$8977,2,FALSE)</f>
        <v>35312</v>
      </c>
      <c r="E656" s="112" t="str">
        <f>VLOOKUP(TRIM(B656),BirthdateDraft!$A$1:$M$9842,3,FALSE)</f>
        <v>18/1 (14)</v>
      </c>
      <c r="F656" s="115"/>
      <c r="G656" s="10" t="str">
        <f>IF(ISERROR(VLOOKUP(TRIM(B656),ALL!$B$1:$V$9998,2,FALSE)),"",IF(ISERROR(VLOOKUP(TRIM(B656),ALL!$B$1:$V$9998,2,FALSE))," ",VLOOKUP(TRIM(B656),ALL!$B$1:$V$9998,2,FALSE)))</f>
        <v>DEN</v>
      </c>
      <c r="H656" s="114" t="str">
        <f>IF(ISBLANK(VLOOKUP(TRIM(B656),ALL!$B$1:$W$9995,4,FALSE)),"",IF(ISERROR(VLOOKUP(TRIM(B656),ALL!$B$1:$W$9995,4,FALSE))," ",VLOOKUP(TRIM(B656),ALL!$B$1:$W$9995,4,FALSE)))</f>
        <v>0</v>
      </c>
      <c r="I656" s="114" t="str">
        <f>IF(ISBLANK(VLOOKUP(TRIM(B656),ALL!$B$1:$W$9995,5,FALSE)),"",IF(ISERROR(VLOOKUP(TRIM(B656),ALL!$B$1:$W$9995,5,FALSE))," ",VLOOKUP(TRIM(B656),ALL!$B$1:$W$9995,5,FALSE)))</f>
        <v/>
      </c>
      <c r="J656" s="10">
        <f>IF(ISBLANK(VLOOKUP(TRIM(B656),ALL!$B$1:$W$9995,6,FALSE)),"",IF(ISERROR(VLOOKUP(TRIM(B656),ALL!$B$1:$W$9995,6,FALSE))," ", VLOOKUP(TRIM(B656),ALL!$B$1:$W$9995,6,FALSE)))</f>
        <v>1</v>
      </c>
      <c r="K656" s="10"/>
      <c r="L656" s="10" t="str">
        <f>IF(ISBLANK(VLOOKUP(TRIM(B656),ALL!$B$1:$W$9995,8,FALSE)),"",IF(ISERROR(VLOOKUP(TRIM(B656),ALL!$B$1:$W$9995,8,FALSE))," ",VLOOKUP(TRIM(B656),ALL!$B$1:$W$9995,8,FALSE)))</f>
        <v/>
      </c>
      <c r="M656" s="10" t="str">
        <f>IF(ISBLANK(VLOOKUP(TRIM(B656),ALL!$B$1:$W$9995,9,FALSE)),"",IF(ISERROR(VLOOKUP(TRIM(B656),ALL!$B$1:$W$9995,9,FALSE))," ",VLOOKUP(TRIM(B656),ALL!$B$1:$W$9995,9,FALSE)))</f>
        <v/>
      </c>
      <c r="N656" s="10" t="str">
        <f>IF(ISBLANK(VLOOKUP(TRIM(B656),ALL!$B$1:$W$9995,10,FALSE)),"",IF(ISERROR(VLOOKUP(TRIM(B656),ALL!$B$1:$W$9995,10,FALSE))," ",VLOOKUP(TRIM(B656),ALL!$B$1:$W$9995,10,FALSE)))</f>
        <v/>
      </c>
      <c r="O656"/>
      <c r="P656" s="5" t="s">
        <v>9828</v>
      </c>
      <c r="Q656"/>
      <c r="R656"/>
      <c r="S656"/>
      <c r="T656"/>
      <c r="AB656"/>
      <c r="AC656"/>
    </row>
    <row r="658" spans="1:29">
      <c r="A658" s="10" t="str">
        <f>IF(ISERROR(VLOOKUP(TRIM(B658),ALL!$B$1:$V$9991,3,FALSE)),"(unc)",VLOOKUP(TRIM(B658),ALL!$B$1:$V$9991,3,FALSE))</f>
        <v>LB</v>
      </c>
      <c r="B658" s="500" t="s">
        <v>7359</v>
      </c>
      <c r="C658" s="5" t="s">
        <v>6838</v>
      </c>
      <c r="D658" s="111">
        <f>VLOOKUP(TRIM(B658),BirthdateDraft!$A$1:$M$8977,2,FALSE)</f>
        <v>36699</v>
      </c>
      <c r="E658" s="112" t="str">
        <f>VLOOKUP(TRIM(B658),BirthdateDraft!$A$1:$M$9842,3,FALSE)</f>
        <v>22/5</v>
      </c>
      <c r="F658" s="115" t="s">
        <v>10488</v>
      </c>
      <c r="G658" s="10" t="str">
        <f>IF(ISERROR(VLOOKUP(TRIM(B658),ALL!$B$1:$V$9998,2,FALSE)),"",IF(ISERROR(VLOOKUP(TRIM(B658),ALL!$B$1:$V$9998,2,FALSE))," ",VLOOKUP(TRIM(B658),ALL!$B$1:$V$9998,2,FALSE)))</f>
        <v>INA</v>
      </c>
      <c r="H658" s="114" t="str">
        <f>IF(ISBLANK(VLOOKUP(TRIM(B658),ALL!$B$1:$W$9995,4,FALSE)),"",IF(ISERROR(VLOOKUP(TRIM(B658),ALL!$B$1:$W$9995,4,FALSE))," ",VLOOKUP(TRIM(B658),ALL!$B$1:$W$9995,4,FALSE)))</f>
        <v>0-0</v>
      </c>
      <c r="I658" s="114" t="str">
        <f>IF(ISBLANK(VLOOKUP(TRIM(B658),ALL!$B$1:$W$9995,5,FALSE)),"",IF(ISERROR(VLOOKUP(TRIM(B658),ALL!$B$1:$W$9995,5,FALSE))," ",VLOOKUP(TRIM(B658),ALL!$B$1:$W$9995,5,FALSE)))</f>
        <v/>
      </c>
      <c r="J658" s="10">
        <f>IF(ISBLANK(VLOOKUP(TRIM(B658),ALL!$B$1:$W$9995,6,FALSE)),"",IF(ISERROR(VLOOKUP(TRIM(B658),ALL!$B$1:$W$9995,6,FALSE))," ", VLOOKUP(TRIM(B658),ALL!$B$1:$W$9995,6,FALSE)))</f>
        <v>0</v>
      </c>
      <c r="K658" s="10"/>
      <c r="L658" s="10"/>
      <c r="M658" s="10"/>
      <c r="N658" s="10"/>
      <c r="O658"/>
      <c r="P658"/>
      <c r="Q658"/>
      <c r="R658"/>
      <c r="S658"/>
      <c r="T658"/>
      <c r="AB658"/>
      <c r="AC658"/>
    </row>
    <row r="659" spans="1:29">
      <c r="A659" s="10" t="str">
        <f>IF(ISERROR(VLOOKUP(TRIM(B659),ALL!$B$1:$V$9991,3,FALSE)),"(unc)",VLOOKUP(TRIM(B659),ALL!$B$1:$V$9991,3,FALSE))</f>
        <v>LB</v>
      </c>
      <c r="B659" s="509" t="s">
        <v>7914</v>
      </c>
      <c r="C659" s="5" t="s">
        <v>6838</v>
      </c>
      <c r="D659" s="111">
        <f>VLOOKUP(TRIM(B659),BirthdateDraft!$A$1:$M$8977,2,FALSE)</f>
        <v>36465</v>
      </c>
      <c r="E659" s="112" t="str">
        <f>VLOOKUP(TRIM(B659),BirthdateDraft!$A$1:$M$9842,3,FALSE)</f>
        <v>22/FA</v>
      </c>
      <c r="F659" s="115" t="s">
        <v>10488</v>
      </c>
      <c r="G659" s="10" t="str">
        <f>IF(ISERROR(VLOOKUP(TRIM(B659),ALL!$B$1:$V$9998,2,FALSE)),"",IF(ISERROR(VLOOKUP(TRIM(B659),ALL!$B$1:$V$9998,2,FALSE))," ",VLOOKUP(TRIM(B659),ALL!$B$1:$V$9998,2,FALSE)))</f>
        <v>INA</v>
      </c>
      <c r="H659" s="114" t="str">
        <f>IF(ISBLANK(VLOOKUP(TRIM(B659),ALL!$B$1:$W$9995,4,FALSE)),"",IF(ISERROR(VLOOKUP(TRIM(B659),ALL!$B$1:$W$9995,4,FALSE))," ",VLOOKUP(TRIM(B659),ALL!$B$1:$W$9995,4,FALSE)))</f>
        <v>0-0</v>
      </c>
      <c r="I659" s="114" t="str">
        <f>IF(ISBLANK(VLOOKUP(TRIM(B659),ALL!$B$1:$W$9995,5,FALSE)),"",IF(ISERROR(VLOOKUP(TRIM(B659),ALL!$B$1:$W$9995,5,FALSE))," ",VLOOKUP(TRIM(B659),ALL!$B$1:$W$9995,5,FALSE)))</f>
        <v/>
      </c>
      <c r="J659" s="10">
        <f>IF(ISBLANK(VLOOKUP(TRIM(B659),ALL!$B$1:$W$9995,6,FALSE)),"",IF(ISERROR(VLOOKUP(TRIM(B659),ALL!$B$1:$W$9995,6,FALSE))," ", VLOOKUP(TRIM(B659),ALL!$B$1:$W$9995,6,FALSE)))</f>
        <v>0</v>
      </c>
      <c r="K659" s="10"/>
      <c r="L659" s="10"/>
      <c r="M659" s="10"/>
      <c r="N659" s="10"/>
      <c r="O659"/>
      <c r="P659"/>
      <c r="Q659"/>
      <c r="R659"/>
      <c r="S659"/>
      <c r="T659"/>
      <c r="AB659"/>
      <c r="AC659"/>
    </row>
    <row r="660" spans="1:29">
      <c r="A660" s="10" t="str">
        <f>IF(ISERROR(VLOOKUP(TRIM(B660),ALL!$B$1:$V$9991,3,FALSE)),"(unc)",VLOOKUP(TRIM(B660),ALL!$B$1:$V$9991,3,FALSE))</f>
        <v>RLB</v>
      </c>
      <c r="B660" s="442" t="s">
        <v>5729</v>
      </c>
      <c r="C660" s="5" t="s">
        <v>6838</v>
      </c>
      <c r="D660" s="111">
        <f>VLOOKUP(TRIM(B660),BirthdateDraft!$A$1:$M$8977,2,FALSE)</f>
        <v>34603</v>
      </c>
      <c r="E660" s="112" t="str">
        <f>VLOOKUP(TRIM(B660),BirthdateDraft!$A$1:$M$9842,3,FALSE)</f>
        <v>17/FA</v>
      </c>
      <c r="F660" s="115" t="s">
        <v>10102</v>
      </c>
      <c r="G660" s="10" t="str">
        <f>IF(ISERROR(VLOOKUP(TRIM(B660),ALL!$B$1:$V$9998,2,FALSE)),"",IF(ISERROR(VLOOKUP(TRIM(B660),ALL!$B$1:$V$9998,2,FALSE))," ",VLOOKUP(TRIM(B660),ALL!$B$1:$V$9998,2,FALSE)))</f>
        <v>GBN</v>
      </c>
      <c r="H660" s="114" t="str">
        <f>IF(ISBLANK(VLOOKUP(TRIM(B660),ALL!$B$1:$W$9995,4,FALSE)),"",IF(ISERROR(VLOOKUP(TRIM(B660),ALL!$B$1:$W$9995,4,FALSE))," ",VLOOKUP(TRIM(B660),ALL!$B$1:$W$9995,4,FALSE)))</f>
        <v>4-4</v>
      </c>
      <c r="I660" s="114" t="str">
        <f>IF(ISBLANK(VLOOKUP(TRIM(B660),ALL!$B$1:$W$9995,5,FALSE)),"",IF(ISERROR(VLOOKUP(TRIM(B660),ALL!$B$1:$W$9995,5,FALSE))," ",VLOOKUP(TRIM(B660),ALL!$B$1:$W$9995,5,FALSE)))</f>
        <v/>
      </c>
      <c r="J660" s="10">
        <f>IF(ISBLANK(VLOOKUP(TRIM(B660),ALL!$B$1:$W$9995,6,FALSE)),"",IF(ISERROR(VLOOKUP(TRIM(B660),ALL!$B$1:$W$9995,6,FALSE))," ", VLOOKUP(TRIM(B660),ALL!$B$1:$W$9995,6,FALSE)))</f>
        <v>4</v>
      </c>
      <c r="K660" s="10"/>
      <c r="L660" s="10"/>
      <c r="M660" s="10"/>
      <c r="N660" s="10"/>
      <c r="O660"/>
      <c r="P660"/>
      <c r="Q660"/>
      <c r="R660"/>
      <c r="S660"/>
      <c r="T660"/>
      <c r="AB660"/>
      <c r="AC660"/>
    </row>
    <row r="661" spans="1:29">
      <c r="A661" s="10"/>
      <c r="B661" s="65"/>
      <c r="C661" s="5"/>
      <c r="D661" s="111"/>
      <c r="E661" s="112"/>
      <c r="F661" s="115"/>
      <c r="G661" s="10"/>
      <c r="H661" s="114"/>
      <c r="I661" s="114"/>
      <c r="J661" s="10"/>
      <c r="K661" s="10"/>
      <c r="L661" s="10"/>
      <c r="M661" s="10"/>
      <c r="N661" s="10"/>
      <c r="O661"/>
      <c r="P661"/>
      <c r="Q661"/>
      <c r="R661"/>
      <c r="S661"/>
      <c r="T661"/>
      <c r="AB661"/>
      <c r="AC661"/>
    </row>
    <row r="662" spans="1:29">
      <c r="A662" s="10" t="str">
        <f>IF(ISERROR(VLOOKUP(TRIM(B662),ALL!$B$1:$V$9991,3,FALSE)),"(unc)",VLOOKUP(TRIM(B662),ALL!$B$1:$V$9991,3,FALSE))</f>
        <v>(unc)</v>
      </c>
      <c r="B662" s="37" t="s">
        <v>5187</v>
      </c>
      <c r="C662" s="5" t="s">
        <v>6838</v>
      </c>
      <c r="D662" s="111">
        <f>VLOOKUP(TRIM(B662),BirthdateDraft!$A$1:$M$9796,2,FALSE)</f>
        <v>34543</v>
      </c>
      <c r="E662" s="112" t="str">
        <f>VLOOKUP(TRIM(B662),BirthdateDraft!$A$1:$M$9796,3,FALSE)</f>
        <v>17/5</v>
      </c>
      <c r="F662" s="115"/>
      <c r="G662" s="10" t="str">
        <f>IF(ISERROR(VLOOKUP(TRIM(B662),ALL!$B$1:$V$9998,2,FALSE)),"",IF(ISERROR(VLOOKUP(TRIM(B662),ALL!$B$1:$V$9998,2,FALSE))," ",VLOOKUP(TRIM(B662),ALL!$B$1:$V$9998,2,FALSE)))</f>
        <v/>
      </c>
      <c r="H662" s="114" t="str">
        <f>IF(ISBLANK(VLOOKUP(TRIM(B662),ALL!$B$1:$W$9995,4,FALSE)),"",IF(ISERROR(VLOOKUP(TRIM(B662),ALL!$B$1:$W$9995,4,FALSE))," ",VLOOKUP(TRIM(B662),ALL!$B$1:$W$9995,4,FALSE)))</f>
        <v xml:space="preserve"> </v>
      </c>
      <c r="I662" s="114" t="str">
        <f>IF(ISBLANK(VLOOKUP(TRIM(B662),ALL!$B$1:$W$9995,5,FALSE)),"",IF(ISERROR(VLOOKUP(TRIM(B662),ALL!$B$1:$W$9995,5,FALSE))," ",VLOOKUP(TRIM(B662),ALL!$B$1:$W$9995,5,FALSE)))</f>
        <v xml:space="preserve"> </v>
      </c>
      <c r="J662" s="10" t="str">
        <f>IF(ISBLANK(VLOOKUP(TRIM(B662),ALL!$B$1:$W$9995,6,FALSE)),"",IF(ISERROR(VLOOKUP(TRIM(B662),ALL!$B$1:$W$9995,6,FALSE))," ", VLOOKUP(TRIM(B662),ALL!$B$1:$W$9995,6,FALSE)))</f>
        <v xml:space="preserve"> </v>
      </c>
      <c r="K662" s="10" t="str">
        <f>IF(ISBLANK(VLOOKUP(TRIM(B662),ALL!$B$1:$W$9995,7,FALSE)),"",IF(ISERROR(VLOOKUP(TRIM(B662),ALL!$B$1:$W$9995,7,FALSE))," ",VLOOKUP(TRIM(B662),ALL!$B$1:$W$9995,7,FALSE)))</f>
        <v xml:space="preserve"> </v>
      </c>
      <c r="L662" s="10" t="str">
        <f>IF(ISBLANK(VLOOKUP(TRIM(B662),ALL!$B$1:$W$9995,8,FALSE)),"",IF(ISERROR(VLOOKUP(TRIM(B662),ALL!$B$1:$W$9995,8,FALSE))," ",VLOOKUP(TRIM(B662),ALL!$B$1:$W$9995,8,FALSE)))</f>
        <v xml:space="preserve"> </v>
      </c>
      <c r="M662" s="10" t="str">
        <f>IF(ISBLANK(VLOOKUP(TRIM(B662),ALL!$B$1:$W$9995,9,FALSE)),"",IF(ISERROR(VLOOKUP(TRIM(B662),ALL!$B$1:$W$9995,9,FALSE))," ",VLOOKUP(TRIM(B662),ALL!$B$1:$W$9995,9,FALSE)))</f>
        <v xml:space="preserve"> </v>
      </c>
      <c r="N662" s="10" t="str">
        <f>IF(ISBLANK(VLOOKUP(TRIM(B662),ALL!$B$1:$W$9995,10,FALSE)),"",IF(ISERROR(VLOOKUP(TRIM(B662),ALL!$B$1:$W$9995,10,FALSE))," ",VLOOKUP(TRIM(B662),ALL!$B$1:$W$9995,10,FALSE)))</f>
        <v xml:space="preserve"> </v>
      </c>
      <c r="P662"/>
      <c r="Q662"/>
      <c r="R662"/>
      <c r="S662"/>
      <c r="T662"/>
      <c r="AB662"/>
      <c r="AC662"/>
    </row>
    <row r="663" spans="1:29">
      <c r="A663" s="10" t="str">
        <f>IF(ISERROR(VLOOKUP(TRIM(B663),ALL!$B$1:$V$9991,3,FALSE)),"(unc)",VLOOKUP(TRIM(B663),ALL!$B$1:$V$9991,3,FALSE))</f>
        <v>FS ^</v>
      </c>
      <c r="B663" s="37" t="s">
        <v>8907</v>
      </c>
      <c r="C663" s="5" t="s">
        <v>6838</v>
      </c>
      <c r="D663" s="111">
        <f>VLOOKUP(TRIM(B663),BirthdateDraft!$A$1:$M$9796,2,FALSE)</f>
        <v>37528</v>
      </c>
      <c r="E663" s="112" t="str">
        <f>VLOOKUP(TRIM(B663),BirthdateDraft!$A$1:$M$9796,3,FALSE)</f>
        <v>24/3(99)</v>
      </c>
      <c r="F663" s="115" t="s">
        <v>9967</v>
      </c>
      <c r="G663" s="10" t="str">
        <f>IF(ISERROR(VLOOKUP(TRIM(B663),ALL!$B$1:$V$9998,2,FALSE)),"",IF(ISERROR(VLOOKUP(TRIM(B663),ALL!$B$1:$V$9998,2,FALSE))," ",VLOOKUP(TRIM(B663),ALL!$B$1:$V$9998,2,FALSE)))</f>
        <v>LAN</v>
      </c>
      <c r="H663" s="114" t="str">
        <f>IF(ISBLANK(VLOOKUP(TRIM(B663),ALL!$B$1:$W$9995,4,FALSE)),"",IF(ISERROR(VLOOKUP(TRIM(B663),ALL!$B$1:$W$9995,4,FALSE))," ",VLOOKUP(TRIM(B663),ALL!$B$1:$W$9995,4,FALSE)))</f>
        <v>4-4</v>
      </c>
      <c r="I663" s="114" t="str">
        <f>IF(ISBLANK(VLOOKUP(TRIM(B663),ALL!$B$1:$W$9995,5,FALSE)),"",IF(ISERROR(VLOOKUP(TRIM(B663),ALL!$B$1:$W$9995,5,FALSE))," ",VLOOKUP(TRIM(B663),ALL!$B$1:$W$9995,5,FALSE)))</f>
        <v/>
      </c>
      <c r="J663" s="10" t="str">
        <f>IF(ISBLANK(VLOOKUP(TRIM(B663),ALL!$B$1:$W$9995,6,FALSE)),"",IF(ISERROR(VLOOKUP(TRIM(B663),ALL!$B$1:$W$9995,6,FALSE))," ", VLOOKUP(TRIM(B663),ALL!$B$1:$W$9995,6,FALSE)))</f>
        <v/>
      </c>
      <c r="K663" s="10"/>
      <c r="L663" s="10" t="str">
        <f>IF(ISBLANK(VLOOKUP(TRIM(B663),ALL!$B$1:$W$9995,8,FALSE)),"",IF(ISERROR(VLOOKUP(TRIM(B663),ALL!$B$1:$W$9995,8,FALSE))," ",VLOOKUP(TRIM(B663),ALL!$B$1:$W$9995,8,FALSE)))</f>
        <v/>
      </c>
      <c r="M663" s="10" t="str">
        <f>IF(ISBLANK(VLOOKUP(TRIM(B663),ALL!$B$1:$W$9995,9,FALSE)),"",IF(ISERROR(VLOOKUP(TRIM(B663),ALL!$B$1:$W$9995,9,FALSE))," ",VLOOKUP(TRIM(B663),ALL!$B$1:$W$9995,9,FALSE)))</f>
        <v/>
      </c>
      <c r="N663" s="10" t="str">
        <f>IF(ISBLANK(VLOOKUP(TRIM(B663),ALL!$B$1:$W$9995,10,FALSE)),"",IF(ISERROR(VLOOKUP(TRIM(B663),ALL!$B$1:$W$9995,10,FALSE))," ",VLOOKUP(TRIM(B663),ALL!$B$1:$W$9995,10,FALSE)))</f>
        <v/>
      </c>
      <c r="O663"/>
      <c r="P663"/>
      <c r="Q663"/>
      <c r="R663"/>
      <c r="S663"/>
      <c r="T663"/>
      <c r="AB663"/>
      <c r="AC663"/>
    </row>
    <row r="664" spans="1:29">
      <c r="A664" s="10" t="str">
        <f>IF(ISERROR(VLOOKUP(TRIM(B664),ALL!$B$1:$V$9991,3,FALSE)),"(unc)",VLOOKUP(TRIM(B664),ALL!$B$1:$V$9991,3,FALSE))</f>
        <v>LCB ^</v>
      </c>
      <c r="B664" s="37" t="s">
        <v>7729</v>
      </c>
      <c r="C664" s="5" t="s">
        <v>6838</v>
      </c>
      <c r="D664" s="111">
        <f>VLOOKUP(TRIM(B664),BirthdateDraft!$A$1:$M$8977,2,FALSE)</f>
        <v>36782</v>
      </c>
      <c r="E664" s="112" t="str">
        <f>VLOOKUP(TRIM(B664),BirthdateDraft!$A$1:$M$9842,3,FALSE)</f>
        <v>22/1</v>
      </c>
      <c r="F664" s="115" t="s">
        <v>8040</v>
      </c>
      <c r="G664" s="10" t="str">
        <f>IF(ISERROR(VLOOKUP(TRIM(B664),ALL!$B$1:$V$9998,2,FALSE)),"",IF(ISERROR(VLOOKUP(TRIM(B664),ALL!$B$1:$V$9998,2,FALSE))," ",VLOOKUP(TRIM(B664),ALL!$B$1:$V$9998,2,FALSE)))</f>
        <v>KCA</v>
      </c>
      <c r="H664" s="114" t="str">
        <f>IF(ISBLANK(VLOOKUP(TRIM(B664),ALL!$B$1:$W$9995,4,FALSE)),"",IF(ISERROR(VLOOKUP(TRIM(B664),ALL!$B$1:$W$9995,4,FALSE))," ",VLOOKUP(TRIM(B664),ALL!$B$1:$W$9995,4,FALSE)))</f>
        <v>6</v>
      </c>
      <c r="I664" s="114"/>
      <c r="J664" s="10"/>
      <c r="K664" s="10"/>
      <c r="L664" s="10"/>
      <c r="M664" s="10"/>
      <c r="N664" s="10"/>
      <c r="O664"/>
      <c r="P664"/>
      <c r="Q664"/>
      <c r="R664"/>
      <c r="S664"/>
      <c r="T664"/>
      <c r="AB664"/>
      <c r="AC664"/>
    </row>
    <row r="665" spans="1:29">
      <c r="A665" s="10" t="str">
        <f>IF(ISERROR(VLOOKUP(TRIM(B665),ALL!$B$1:$V$9991,3,FALSE)),"(unc)",VLOOKUP(TRIM(B665),ALL!$B$1:$V$9991,3,FALSE))</f>
        <v>LCB ^</v>
      </c>
      <c r="B665" s="37" t="s">
        <v>4690</v>
      </c>
      <c r="C665" s="5" t="s">
        <v>6838</v>
      </c>
      <c r="D665" s="111">
        <f>VLOOKUP(TRIM(B665),BirthdateDraft!$A$1:$M$8977,2,FALSE)</f>
        <v>34743</v>
      </c>
      <c r="E665" s="112" t="str">
        <f>VLOOKUP(TRIM(B665),BirthdateDraft!$A$1:$M$9842,3,FALSE)</f>
        <v>16/3</v>
      </c>
      <c r="F665" s="115"/>
      <c r="G665" s="10" t="str">
        <f>IF(ISERROR(VLOOKUP(TRIM(B665),ALL!$B$1:$V$9998,2,FALSE)),"",IF(ISERROR(VLOOKUP(TRIM(B665),ALL!$B$1:$V$9998,2,FALSE))," ",VLOOKUP(TRIM(B665),ALL!$B$1:$V$9998,2,FALSE)))</f>
        <v>MIA</v>
      </c>
      <c r="H665" s="114" t="str">
        <f>IF(ISBLANK(VLOOKUP(TRIM(B665),ALL!$B$1:$W$9995,4,FALSE)),"",IF(ISERROR(VLOOKUP(TRIM(B665),ALL!$B$1:$W$9995,4,FALSE))," ",VLOOKUP(TRIM(B665),ALL!$B$1:$W$9995,4,FALSE)))</f>
        <v>5</v>
      </c>
      <c r="I665" s="114" t="str">
        <f>IF(ISBLANK(VLOOKUP(TRIM(B665),ALL!$B$1:$W$9995,5,FALSE)),"",IF(ISERROR(VLOOKUP(TRIM(B665),ALL!$B$1:$W$9995,5,FALSE))," ",VLOOKUP(TRIM(B665),ALL!$B$1:$W$9995,5,FALSE)))</f>
        <v/>
      </c>
      <c r="J665" s="10" t="str">
        <f>IF(ISBLANK(VLOOKUP(TRIM(B665),ALL!$B$1:$W$9995,6,FALSE)),"",IF(ISERROR(VLOOKUP(TRIM(B665),ALL!$B$1:$W$9995,6,FALSE))," ", VLOOKUP(TRIM(B665),ALL!$B$1:$W$9995,6,FALSE)))</f>
        <v/>
      </c>
      <c r="K665" s="10" t="str">
        <f>IF(ISBLANK(VLOOKUP(TRIM(B665),ALL!$B$1:$W$9995,7,FALSE)),"",IF(ISERROR(VLOOKUP(TRIM(B665),ALL!$B$1:$W$9995,7,FALSE))," ",VLOOKUP(TRIM(B665),ALL!$B$1:$W$9995,7,FALSE)))</f>
        <v/>
      </c>
      <c r="L665" s="10" t="str">
        <f>IF(ISBLANK(VLOOKUP(TRIM(B665),ALL!$B$1:$W$9995,8,FALSE)),"",IF(ISERROR(VLOOKUP(TRIM(B665),ALL!$B$1:$W$9995,8,FALSE))," ",VLOOKUP(TRIM(B665),ALL!$B$1:$W$9995,8,FALSE)))</f>
        <v/>
      </c>
      <c r="M665" s="10" t="str">
        <f>IF(ISBLANK(VLOOKUP(TRIM(B665),ALL!$B$1:$W$9995,9,FALSE)),"",IF(ISERROR(VLOOKUP(TRIM(B665),ALL!$B$1:$W$9995,9,FALSE))," ",VLOOKUP(TRIM(B665),ALL!$B$1:$W$9995,9,FALSE)))</f>
        <v/>
      </c>
      <c r="N665" s="10" t="str">
        <f>IF(ISBLANK(VLOOKUP(TRIM(B665),ALL!$B$1:$W$9995,10,FALSE)),"",IF(ISERROR(VLOOKUP(TRIM(B665),ALL!$B$1:$W$9995,10,FALSE))," ",VLOOKUP(TRIM(B665),ALL!$B$1:$W$9995,10,FALSE)))</f>
        <v/>
      </c>
      <c r="O665"/>
      <c r="P665"/>
      <c r="Q665"/>
      <c r="R665"/>
      <c r="S665"/>
      <c r="T665"/>
      <c r="AB665"/>
      <c r="AC665"/>
    </row>
    <row r="666" spans="1:29">
      <c r="A666" s="10" t="str">
        <f>IF(ISERROR(VLOOKUP(TRIM(B666),ALL!$B$1:$V$9991,3,FALSE)),"(unc)",VLOOKUP(TRIM(B666),ALL!$B$1:$V$9991,3,FALSE))</f>
        <v>SS ^</v>
      </c>
      <c r="B666" s="37" t="s">
        <v>6196</v>
      </c>
      <c r="C666" s="5" t="s">
        <v>6838</v>
      </c>
      <c r="D666" s="111">
        <f>VLOOKUP(TRIM(B666),BirthdateDraft!$A$1:$M$8977,2,FALSE)</f>
        <v>35960</v>
      </c>
      <c r="E666" s="112" t="str">
        <f>VLOOKUP(TRIM(B666),BirthdateDraft!$A$1:$M$9842,3,FALSE)</f>
        <v>19/4</v>
      </c>
      <c r="F666" s="115"/>
      <c r="G666" s="10" t="str">
        <f>IF(ISERROR(VLOOKUP(TRIM(B666),ALL!$B$1:$V$9998,2,FALSE)),"",IF(ISERROR(VLOOKUP(TRIM(B666),ALL!$B$1:$V$9998,2,FALSE))," ",VLOOKUP(TRIM(B666),ALL!$B$1:$V$9998,2,FALSE)))</f>
        <v>TNA</v>
      </c>
      <c r="H666" s="114" t="str">
        <f>IF(ISBLANK(VLOOKUP(TRIM(B666),ALL!$B$1:$W$9995,4,FALSE)),"",IF(ISERROR(VLOOKUP(TRIM(B666),ALL!$B$1:$W$9995,4,FALSE))," ",VLOOKUP(TRIM(B666),ALL!$B$1:$W$9995,4,FALSE)))</f>
        <v>5-0</v>
      </c>
      <c r="I666" s="114" t="str">
        <f>IF(ISBLANK(VLOOKUP(TRIM(B666),ALL!$B$1:$W$9995,5,FALSE)),"",IF(ISERROR(VLOOKUP(TRIM(B666),ALL!$B$1:$W$9995,5,FALSE))," ",VLOOKUP(TRIM(B666),ALL!$B$1:$W$9995,5,FALSE)))</f>
        <v/>
      </c>
      <c r="J666" s="10" t="str">
        <f>IF(ISBLANK(VLOOKUP(TRIM(B666),ALL!$B$1:$W$9995,6,FALSE)),"",IF(ISERROR(VLOOKUP(TRIM(B666),ALL!$B$1:$W$9995,6,FALSE))," ", VLOOKUP(TRIM(B666),ALL!$B$1:$W$9995,6,FALSE)))</f>
        <v/>
      </c>
      <c r="K666" s="10"/>
      <c r="L666" s="10" t="str">
        <f>IF(ISBLANK(VLOOKUP(TRIM(B666),ALL!$B$1:$W$9995,8,FALSE)),"",IF(ISERROR(VLOOKUP(TRIM(B666),ALL!$B$1:$W$9995,8,FALSE))," ",VLOOKUP(TRIM(B666),ALL!$B$1:$W$9995,8,FALSE)))</f>
        <v/>
      </c>
      <c r="M666" s="10" t="str">
        <f>IF(ISBLANK(VLOOKUP(TRIM(B666),ALL!$B$1:$W$9995,9,FALSE)),"",IF(ISERROR(VLOOKUP(TRIM(B666),ALL!$B$1:$W$9995,9,FALSE))," ",VLOOKUP(TRIM(B666),ALL!$B$1:$W$9995,9,FALSE)))</f>
        <v/>
      </c>
      <c r="N666" s="10" t="str">
        <f>IF(ISBLANK(VLOOKUP(TRIM(B666),ALL!$B$1:$W$9995,10,FALSE)),"",IF(ISERROR(VLOOKUP(TRIM(B666),ALL!$B$1:$W$9995,10,FALSE))," ",VLOOKUP(TRIM(B666),ALL!$B$1:$W$9995,10,FALSE)))</f>
        <v/>
      </c>
      <c r="O666"/>
      <c r="P666"/>
      <c r="Q666"/>
      <c r="R666"/>
      <c r="S666"/>
      <c r="T666"/>
      <c r="AB666"/>
      <c r="AC666"/>
    </row>
    <row r="667" spans="1:29">
      <c r="A667" s="10" t="str">
        <f>IF(ISERROR(VLOOKUP(TRIM(B667),ALL!$B$1:$V$9991,3,FALSE)),"(unc)",VLOOKUP(TRIM(B667),ALL!$B$1:$V$9991,3,FALSE))</f>
        <v>LCB ^</v>
      </c>
      <c r="B667" s="37" t="s">
        <v>8919</v>
      </c>
      <c r="C667" s="5" t="s">
        <v>6838</v>
      </c>
      <c r="D667" s="111">
        <f>VLOOKUP(TRIM(B667),BirthdateDraft!$A$1:$M$8977,2,FALSE)</f>
        <v>37529</v>
      </c>
      <c r="E667" s="112" t="str">
        <f>VLOOKUP(TRIM(B667),BirthdateDraft!$A$1:$M$9842,3,FALSE)</f>
        <v>24/2(41)</v>
      </c>
      <c r="F667" s="115" t="s">
        <v>9908</v>
      </c>
      <c r="G667" s="10" t="str">
        <f>IF(ISERROR(VLOOKUP(TRIM(B667),ALL!$B$1:$V$9998,2,FALSE)),"",IF(ISERROR(VLOOKUP(TRIM(B667),ALL!$B$1:$V$9998,2,FALSE))," ",VLOOKUP(TRIM(B667),ALL!$B$1:$V$9998,2,FALSE)))</f>
        <v>NON</v>
      </c>
      <c r="H667" s="114" t="str">
        <f>IF(ISBLANK(VLOOKUP(TRIM(B667),ALL!$B$1:$W$9995,4,FALSE)),"",IF(ISERROR(VLOOKUP(TRIM(B667),ALL!$B$1:$W$9995,4,FALSE))," ",VLOOKUP(TRIM(B667),ALL!$B$1:$W$9995,4,FALSE)))</f>
        <v>4</v>
      </c>
      <c r="I667" s="114"/>
      <c r="J667" s="10"/>
      <c r="K667" s="10"/>
      <c r="L667" s="10"/>
      <c r="M667" s="10"/>
      <c r="N667" s="10"/>
      <c r="O667"/>
      <c r="P667"/>
      <c r="Q667"/>
      <c r="R667"/>
      <c r="S667"/>
      <c r="T667"/>
      <c r="AB667"/>
      <c r="AC667"/>
    </row>
    <row r="668" spans="1:29">
      <c r="A668" s="10"/>
      <c r="B668" s="37"/>
      <c r="C668" s="5"/>
      <c r="D668" s="111"/>
      <c r="E668" s="112"/>
      <c r="F668" s="115"/>
      <c r="G668" s="10"/>
      <c r="H668" s="114"/>
      <c r="I668" s="114"/>
      <c r="J668" s="10"/>
      <c r="K668" s="10"/>
      <c r="L668" s="10"/>
      <c r="M668" s="10"/>
      <c r="N668" s="10"/>
      <c r="O668"/>
      <c r="P668"/>
      <c r="Q668"/>
      <c r="R668"/>
      <c r="S668"/>
      <c r="T668"/>
      <c r="AB668"/>
      <c r="AC668"/>
    </row>
    <row r="669" spans="1:29">
      <c r="A669" s="10" t="str">
        <f>IF(ISERROR(VLOOKUP(TRIM(B669),ALL!$B$1:$V$9991,3,FALSE)),"(unc)",VLOOKUP(TRIM(B669),ALL!$B$1:$V$9991,3,FALSE))</f>
        <v>DB ^</v>
      </c>
      <c r="B669" s="37" t="s">
        <v>6986</v>
      </c>
      <c r="C669" s="5" t="s">
        <v>6838</v>
      </c>
      <c r="D669" s="111">
        <f>VLOOKUP(TRIM(B669),BirthdateDraft!$A$1:$M$8977,2,FALSE)</f>
        <v>36281</v>
      </c>
      <c r="E669" s="112" t="str">
        <f>VLOOKUP(TRIM(B669),BirthdateDraft!$A$1:$M$9842,3,FALSE)</f>
        <v>21/4</v>
      </c>
      <c r="F669" s="115" t="s">
        <v>7536</v>
      </c>
      <c r="G669" s="10" t="str">
        <f>IF(ISERROR(VLOOKUP(TRIM(B669),ALL!$B$1:$V$9998,2,FALSE)),"",IF(ISERROR(VLOOKUP(TRIM(B669),ALL!$B$1:$V$9998,2,FALSE))," ",VLOOKUP(TRIM(B669),ALL!$B$1:$V$9998,2,FALSE)))</f>
        <v>NYA</v>
      </c>
      <c r="H669" s="114" t="str">
        <f>IF(ISBLANK(VLOOKUP(TRIM(B669),ALL!$B$1:$W$9995,4,FALSE)),"",IF(ISERROR(VLOOKUP(TRIM(B669),ALL!$B$1:$W$9995,4,FALSE))," ",VLOOKUP(TRIM(B669),ALL!$B$1:$W$9995,4,FALSE)))</f>
        <v>0-4</v>
      </c>
      <c r="I669" s="114"/>
      <c r="J669" s="10"/>
      <c r="K669" s="10"/>
      <c r="L669" s="10" t="str">
        <f>IF(ISBLANK(VLOOKUP(TRIM(B669),ALL!$B$1:$W$9995,8,FALSE)),"",IF(ISERROR(VLOOKUP(TRIM(B669),ALL!$B$1:$W$9995,8,FALSE))," ",VLOOKUP(TRIM(B669),ALL!$B$1:$W$9995,8,FALSE)))</f>
        <v/>
      </c>
      <c r="M669" s="10" t="str">
        <f>IF(ISBLANK(VLOOKUP(TRIM(B669),ALL!$B$1:$W$9995,9,FALSE)),"",IF(ISERROR(VLOOKUP(TRIM(B669),ALL!$B$1:$W$9995,9,FALSE))," ",VLOOKUP(TRIM(B669),ALL!$B$1:$W$9995,9,FALSE)))</f>
        <v/>
      </c>
      <c r="N669" s="10" t="str">
        <f>IF(ISBLANK(VLOOKUP(TRIM(B669),ALL!$B$1:$W$9995,10,FALSE)),"",IF(ISERROR(VLOOKUP(TRIM(B669),ALL!$B$1:$W$9995,10,FALSE))," ",VLOOKUP(TRIM(B669),ALL!$B$1:$W$9995,10,FALSE)))</f>
        <v/>
      </c>
      <c r="O669"/>
      <c r="P669"/>
      <c r="Q669"/>
      <c r="R669"/>
      <c r="S669"/>
      <c r="T669"/>
      <c r="AB669"/>
      <c r="AC669"/>
    </row>
    <row r="670" spans="1:29">
      <c r="A670" s="10" t="str">
        <f>IF(ISERROR(VLOOKUP(TRIM(B670),ALL!$B$1:$V$9991,3,FALSE)),"(unc)",VLOOKUP(TRIM(B670),ALL!$B$1:$V$9991,3,FALSE))</f>
        <v>FS ^</v>
      </c>
      <c r="B670" s="37" t="s">
        <v>5221</v>
      </c>
      <c r="C670" s="5" t="s">
        <v>6838</v>
      </c>
      <c r="D670" s="111">
        <f>VLOOKUP(TRIM(B670),BirthdateDraft!$A$1:$M$8977,2,FALSE)</f>
        <v>34906</v>
      </c>
      <c r="E670" s="112" t="str">
        <f>VLOOKUP(TRIM(B670),BirthdateDraft!$A$1:$M$9842,3,FALSE)</f>
        <v>17/6</v>
      </c>
      <c r="F670" s="115"/>
      <c r="G670" s="10" t="str">
        <f>IF(ISERROR(VLOOKUP(TRIM(B670),ALL!$B$1:$V$9998,2,FALSE)),"",IF(ISERROR(VLOOKUP(TRIM(B670),ALL!$B$1:$V$9998,2,FALSE))," ",VLOOKUP(TRIM(B670),ALL!$B$1:$V$9998,2,FALSE)))</f>
        <v>CAN</v>
      </c>
      <c r="H670" s="114" t="str">
        <f>IF(ISBLANK(VLOOKUP(TRIM(B670),ALL!$B$1:$W$9995,4,FALSE)),"",IF(ISERROR(VLOOKUP(TRIM(B670),ALL!$B$1:$W$9995,4,FALSE))," ",VLOOKUP(TRIM(B670),ALL!$B$1:$W$9995,4,FALSE)))</f>
        <v>4-4</v>
      </c>
      <c r="I670" s="114" t="str">
        <f>IF(ISBLANK(VLOOKUP(TRIM(B670),ALL!$B$1:$W$9995,5,FALSE)),"",IF(ISERROR(VLOOKUP(TRIM(B670),ALL!$B$1:$W$9995,5,FALSE))," ",VLOOKUP(TRIM(B670),ALL!$B$1:$W$9995,5,FALSE)))</f>
        <v/>
      </c>
      <c r="J670" s="10" t="str">
        <f>IF(ISBLANK(VLOOKUP(TRIM(B670),ALL!$B$1:$W$9995,6,FALSE)),"",IF(ISERROR(VLOOKUP(TRIM(B670),ALL!$B$1:$W$9995,6,FALSE))," ", VLOOKUP(TRIM(B670),ALL!$B$1:$W$9995,6,FALSE)))</f>
        <v/>
      </c>
      <c r="K670" s="10"/>
      <c r="L670" s="10" t="str">
        <f>IF(ISBLANK(VLOOKUP(TRIM(B670),ALL!$B$1:$W$9995,8,FALSE)),"",IF(ISERROR(VLOOKUP(TRIM(B670),ALL!$B$1:$W$9995,8,FALSE))," ",VLOOKUP(TRIM(B670),ALL!$B$1:$W$9995,8,FALSE)))</f>
        <v/>
      </c>
      <c r="M670" s="10" t="str">
        <f>IF(ISBLANK(VLOOKUP(TRIM(B670),ALL!$B$1:$W$9995,9,FALSE)),"",IF(ISERROR(VLOOKUP(TRIM(B670),ALL!$B$1:$W$9995,9,FALSE))," ",VLOOKUP(TRIM(B670),ALL!$B$1:$W$9995,9,FALSE)))</f>
        <v/>
      </c>
      <c r="N670" s="10" t="str">
        <f>IF(ISBLANK(VLOOKUP(TRIM(B670),ALL!$B$1:$W$9995,10,FALSE)),"",IF(ISERROR(VLOOKUP(TRIM(B670),ALL!$B$1:$W$9995,10,FALSE))," ",VLOOKUP(TRIM(B670),ALL!$B$1:$W$9995,10,FALSE)))</f>
        <v/>
      </c>
      <c r="O670"/>
      <c r="P670"/>
      <c r="Q670"/>
      <c r="R670"/>
      <c r="S670"/>
      <c r="T670"/>
      <c r="AB670"/>
      <c r="AC670"/>
    </row>
    <row r="671" spans="1:29">
      <c r="A671" s="10" t="str">
        <f>IF(ISERROR(VLOOKUP(TRIM(B671),ALL!$B$1:$V$9991,3,FALSE)),"(unc)",VLOOKUP(TRIM(B671),ALL!$B$1:$V$9991,3,FALSE))</f>
        <v>SS ^</v>
      </c>
      <c r="B671" s="37" t="s">
        <v>6649</v>
      </c>
      <c r="C671" s="5" t="s">
        <v>6838</v>
      </c>
      <c r="D671" s="111">
        <f>VLOOKUP(TRIM(B671),BirthdateDraft!$A$1:$M$8977,2,FALSE)</f>
        <v>35146</v>
      </c>
      <c r="E671" s="112" t="str">
        <f>VLOOKUP(TRIM(B671),BirthdateDraft!$A$1:$M$9842,3,FALSE)</f>
        <v>20/2</v>
      </c>
      <c r="F671" s="115" t="s">
        <v>6919</v>
      </c>
      <c r="G671" s="10" t="str">
        <f>IF(ISERROR(VLOOKUP(TRIM(B671),ALL!$B$1:$V$9998,2,FALSE)),"",IF(ISERROR(VLOOKUP(TRIM(B671),ALL!$B$1:$V$9998,2,FALSE))," ",VLOOKUP(TRIM(B671),ALL!$B$1:$V$9998,2,FALSE)))</f>
        <v>NEA</v>
      </c>
      <c r="H671" s="114" t="str">
        <f>IF(ISBLANK(VLOOKUP(TRIM(B671),ALL!$B$1:$W$9995,4,FALSE)),"",IF(ISERROR(VLOOKUP(TRIM(B671),ALL!$B$1:$W$9995,4,FALSE))," ",VLOOKUP(TRIM(B671),ALL!$B$1:$W$9995,4,FALSE)))</f>
        <v>0-4</v>
      </c>
      <c r="I671" s="114"/>
      <c r="J671" s="10"/>
      <c r="K671" s="10"/>
      <c r="L671" s="10" t="str">
        <f>IF(ISBLANK(VLOOKUP(TRIM(B671),ALL!$B$1:$W$9995,8,FALSE)),"",IF(ISERROR(VLOOKUP(TRIM(B671),ALL!$B$1:$W$9995,8,FALSE))," ",VLOOKUP(TRIM(B671),ALL!$B$1:$W$9995,8,FALSE)))</f>
        <v/>
      </c>
      <c r="M671" s="10" t="str">
        <f>IF(ISBLANK(VLOOKUP(TRIM(B671),ALL!$B$1:$W$9995,9,FALSE)),"",IF(ISERROR(VLOOKUP(TRIM(B671),ALL!$B$1:$W$9995,9,FALSE))," ",VLOOKUP(TRIM(B671),ALL!$B$1:$W$9995,9,FALSE)))</f>
        <v/>
      </c>
      <c r="N671" s="10" t="str">
        <f>IF(ISBLANK(VLOOKUP(TRIM(B671),ALL!$B$1:$W$9995,10,FALSE)),"",IF(ISERROR(VLOOKUP(TRIM(B671),ALL!$B$1:$W$9995,10,FALSE))," ",VLOOKUP(TRIM(B671),ALL!$B$1:$W$9995,10,FALSE)))</f>
        <v/>
      </c>
      <c r="O671"/>
      <c r="P671"/>
      <c r="Q671"/>
      <c r="R671"/>
      <c r="S671"/>
      <c r="T671"/>
      <c r="AB671"/>
      <c r="AC671"/>
    </row>
    <row r="672" spans="1:29">
      <c r="A672" s="10" t="str">
        <f>IF(ISERROR(VLOOKUP(TRIM(B672),ALL!$B$1:$V$9991,3,FALSE)),"(unc)",VLOOKUP(TRIM(B672),ALL!$B$1:$V$9991,3,FALSE))</f>
        <v>CB ^</v>
      </c>
      <c r="B672" s="124" t="s">
        <v>7903</v>
      </c>
      <c r="C672" s="5" t="s">
        <v>6838</v>
      </c>
      <c r="D672" s="111">
        <f>VLOOKUP(TRIM(B672),BirthdateDraft!$A$1:$M$8977,2,FALSE)</f>
        <v>36681</v>
      </c>
      <c r="E672" s="112" t="str">
        <f>VLOOKUP(TRIM(B672),BirthdateDraft!$A$1:$M$9842,3,FALSE)</f>
        <v>22/FA</v>
      </c>
      <c r="F672" s="115" t="s">
        <v>8706</v>
      </c>
      <c r="G672" s="10" t="str">
        <f>IF(ISERROR(VLOOKUP(TRIM(B672),ALL!$B$1:$V$9998,2,FALSE)),"",IF(ISERROR(VLOOKUP(TRIM(B672),ALL!$B$1:$V$9998,2,FALSE))," ",VLOOKUP(TRIM(B672),ALL!$B$1:$V$9998,2,FALSE)))</f>
        <v>DNA</v>
      </c>
      <c r="H672" s="114" t="str">
        <f>IF(ISBLANK(VLOOKUP(TRIM(B672),ALL!$B$1:$W$9995,4,FALSE)),"",IF(ISERROR(VLOOKUP(TRIM(B672),ALL!$B$1:$W$9995,4,FALSE))," ",VLOOKUP(TRIM(B672),ALL!$B$1:$W$9995,4,FALSE)))</f>
        <v>4</v>
      </c>
      <c r="I672" s="114"/>
      <c r="J672" s="10"/>
      <c r="K672" s="10"/>
      <c r="L672" s="10"/>
      <c r="M672" s="10"/>
      <c r="N672" s="10"/>
      <c r="O672" s="118"/>
      <c r="P672"/>
      <c r="Q672"/>
      <c r="R672"/>
      <c r="S672"/>
      <c r="T672"/>
      <c r="AB672"/>
      <c r="AC672"/>
    </row>
    <row r="673" spans="1:29">
      <c r="A673" s="10" t="str">
        <f>IF(ISERROR(VLOOKUP(TRIM(B673),ALL!$B$1:$V$9991,3,FALSE)),"(unc)",VLOOKUP(TRIM(B673),ALL!$B$1:$V$9991,3,FALSE))</f>
        <v>KOR PR</v>
      </c>
      <c r="B673" s="37" t="s">
        <v>8320</v>
      </c>
      <c r="C673" s="5" t="s">
        <v>6838</v>
      </c>
      <c r="D673" s="111">
        <f>VLOOKUP(TRIM(B673),BirthdateDraft!$A$1:$M$8977,2,FALSE)</f>
        <v>36097</v>
      </c>
      <c r="E673" s="112" t="str">
        <f>VLOOKUP(TRIM(B673),BirthdateDraft!$A$1:$M$9842,3,FALSE)</f>
        <v>23/4</v>
      </c>
      <c r="F673" s="115" t="s">
        <v>8736</v>
      </c>
      <c r="G673" s="10" t="str">
        <f>IF(ISERROR(VLOOKUP(TRIM(B673),ALL!$B$1:$V$9998,2,FALSE)),"",IF(ISERROR(VLOOKUP(TRIM(B673),ALL!$B$1:$V$9998,2,FALSE))," ",VLOOKUP(TRIM(B673),ALL!$B$1:$V$9998,2,FALSE)))</f>
        <v>CNA</v>
      </c>
      <c r="H673" s="114" t="str">
        <f>IF(ISBLANK(VLOOKUP(TRIM(B673),ALL!$B$1:$W$9995,4,FALSE)),"",IF(ISERROR(VLOOKUP(TRIM(B673),ALL!$B$1:$W$9995,4,FALSE))," ",VLOOKUP(TRIM(B673),ALL!$B$1:$W$9995,4,FALSE)))</f>
        <v/>
      </c>
    </row>
    <row r="674" spans="1:29">
      <c r="A674" s="10"/>
    </row>
    <row r="676" spans="1:29">
      <c r="A676" s="10" t="str">
        <f>IF(ISERROR(VLOOKUP(TRIM(B676),ALL!$B$1:$V$9991,3,FALSE)),"(unc)",VLOOKUP(TRIM(B676),ALL!$B$1:$V$9991,3,FALSE))</f>
        <v>PR</v>
      </c>
      <c r="B676" s="124" t="s">
        <v>6268</v>
      </c>
      <c r="C676" s="5" t="s">
        <v>6838</v>
      </c>
      <c r="D676" s="111">
        <f>VLOOKUP(TRIM(B676),BirthdateDraft!$A$1:$M$8977,2,FALSE)</f>
        <v>34978</v>
      </c>
      <c r="E676" s="112" t="str">
        <f>VLOOKUP(TRIM(B676),BirthdateDraft!$A$1:$M$9842,3,FALSE)</f>
        <v>18/6</v>
      </c>
      <c r="F676" s="115"/>
      <c r="G676" s="10" t="str">
        <f>IF(ISERROR(VLOOKUP(TRIM(B676),ALL!$B$1:$V$9998,2,FALSE)),"",IF(ISERROR(VLOOKUP(TRIM(B676),ALL!$B$1:$V$9998,2,FALSE))," ",VLOOKUP(TRIM(B676),ALL!$B$1:$V$9998,2,FALSE)))</f>
        <v>MIA</v>
      </c>
      <c r="H676" s="114"/>
      <c r="I676" s="114"/>
      <c r="J676" s="10"/>
      <c r="K676" s="10"/>
      <c r="L676" s="10"/>
      <c r="M676" s="10"/>
      <c r="N676" s="10"/>
      <c r="P676"/>
      <c r="Q676"/>
      <c r="R676"/>
      <c r="S676"/>
      <c r="T676"/>
      <c r="AB676"/>
      <c r="AC676"/>
    </row>
    <row r="677" spans="1:29">
      <c r="A677" s="10" t="str">
        <f>IF(ISERROR(VLOOKUP(TRIM(B677),ALL!$B$1:$V$9991,3,FALSE)),"(unc)",VLOOKUP(TRIM(B677),ALL!$B$1:$V$9991,3,FALSE))</f>
        <v>Punt</v>
      </c>
      <c r="B677" s="37" t="s">
        <v>9121</v>
      </c>
      <c r="C677" s="5" t="s">
        <v>6838</v>
      </c>
      <c r="D677" s="111">
        <f>VLOOKUP(TRIM(B677),BirthdateDraft!$A$1:$M$9796,2,FALSE)</f>
        <v>35621</v>
      </c>
      <c r="E677" s="112" t="str">
        <f>VLOOKUP(TRIM(B677),BirthdateDraft!$A$1:$M$9796,3,FALSE)</f>
        <v>24/4(122)</v>
      </c>
      <c r="F677" s="115"/>
      <c r="G677" s="10" t="str">
        <f>IF(ISERROR(VLOOKUP(TRIM(B677),ALL!$B$1:$V$9998,2,FALSE)),"",IF(ISERROR(VLOOKUP(TRIM(B677),ALL!$B$1:$V$9998,2,FALSE))," ",VLOOKUP(TRIM(B677),ALL!$B$1:$V$9998,2,FALSE)))</f>
        <v>CHN</v>
      </c>
      <c r="H677" s="114"/>
      <c r="I677" s="114"/>
      <c r="J677" s="10"/>
      <c r="K677" s="10"/>
      <c r="L677" s="10"/>
      <c r="M677" s="10"/>
      <c r="N677" s="10"/>
      <c r="O677"/>
      <c r="P677"/>
      <c r="Q677"/>
      <c r="R677"/>
      <c r="S677"/>
      <c r="T677"/>
      <c r="AB677"/>
      <c r="AC677"/>
    </row>
    <row r="678" spans="1:29">
      <c r="A678" s="10" t="str">
        <f>IF(ISERROR(VLOOKUP(TRIM(B678),ALL!$B$1:$V$9991,3,FALSE)),"(unc)",VLOOKUP(TRIM(B678),ALL!$B$1:$V$9991,3,FALSE))</f>
        <v>PK</v>
      </c>
      <c r="B678" s="37" t="s">
        <v>2946</v>
      </c>
      <c r="C678" s="5" t="s">
        <v>6838</v>
      </c>
      <c r="D678" s="111">
        <f>VLOOKUP(TRIM(B678),BirthdateDraft!$A$1:$M$8977,2,FALSE)</f>
        <v>30991</v>
      </c>
      <c r="E678" s="112" t="str">
        <f>VLOOKUP(TRIM(B678),BirthdateDraft!$A$1:$M$9842,3,FALSE)</f>
        <v>07/6</v>
      </c>
      <c r="F678" s="115" t="s">
        <v>6927</v>
      </c>
      <c r="G678" s="10" t="str">
        <f>IF(ISERROR(VLOOKUP(TRIM(B678),ALL!$B$1:$V$9998,2,FALSE)),"",IF(ISERROR(VLOOKUP(TRIM(B678),ALL!$B$1:$V$9998,2,FALSE))," ",VLOOKUP(TRIM(B678),ALL!$B$1:$V$9998,2,FALSE)))</f>
        <v>TNA</v>
      </c>
      <c r="H678" s="114"/>
      <c r="I678" s="114"/>
      <c r="J678" s="10"/>
      <c r="K678" s="10"/>
      <c r="L678" s="10" t="str">
        <f>IF(ISBLANK(VLOOKUP(TRIM(B678),ALL!$B$1:$W$9995,8,FALSE)),"",IF(ISERROR(VLOOKUP(TRIM(B678),ALL!$B$1:$W$9995,8,FALSE))," ",VLOOKUP(TRIM(B678),ALL!$B$1:$W$9995,8,FALSE)))</f>
        <v/>
      </c>
      <c r="M678" s="10" t="str">
        <f>IF(ISBLANK(VLOOKUP(TRIM(B678),ALL!$B$1:$W$9995,9,FALSE)),"",IF(ISERROR(VLOOKUP(TRIM(B678),ALL!$B$1:$W$9995,9,FALSE))," ",VLOOKUP(TRIM(B678),ALL!$B$1:$W$9995,9,FALSE)))</f>
        <v/>
      </c>
      <c r="N678" s="10" t="str">
        <f>IF(ISBLANK(VLOOKUP(TRIM(B678),ALL!$B$1:$W$9995,10,FALSE)),"",IF(ISERROR(VLOOKUP(TRIM(B678),ALL!$B$1:$W$9995,10,FALSE))," ",VLOOKUP(TRIM(B678),ALL!$B$1:$W$9995,10,FALSE)))</f>
        <v/>
      </c>
      <c r="O678"/>
      <c r="P678"/>
      <c r="Q678"/>
      <c r="R678"/>
      <c r="S678"/>
      <c r="T678"/>
      <c r="AB678"/>
      <c r="AC678"/>
    </row>
    <row r="679" spans="1:29">
      <c r="L679" s="10" t="str">
        <f>IF(ISBLANK(VLOOKUP(TRIM(B679),ALL!$B$1:$W$9995,8,FALSE)),"",IF(ISERROR(VLOOKUP(TRIM(B679),ALL!$B$1:$W$9995,8,FALSE))," ",VLOOKUP(TRIM(B679),ALL!$B$1:$W$9995,8,FALSE)))</f>
        <v xml:space="preserve"> </v>
      </c>
      <c r="M679" s="10" t="str">
        <f>IF(ISBLANK(VLOOKUP(TRIM(B679),ALL!$B$1:$W$9995,9,FALSE)),"",IF(ISERROR(VLOOKUP(TRIM(B679),ALL!$B$1:$W$9995,9,FALSE))," ",VLOOKUP(TRIM(B679),ALL!$B$1:$W$9995,9,FALSE)))</f>
        <v xml:space="preserve"> </v>
      </c>
      <c r="N679" s="10" t="str">
        <f>IF(ISBLANK(VLOOKUP(TRIM(B679),ALL!$B$1:$W$9995,10,FALSE)),"",IF(ISERROR(VLOOKUP(TRIM(B679),ALL!$B$1:$W$9995,10,FALSE))," ",VLOOKUP(TRIM(B679),ALL!$B$1:$W$9995,10,FALSE)))</f>
        <v xml:space="preserve"> </v>
      </c>
      <c r="O679"/>
      <c r="P679"/>
      <c r="Q679"/>
      <c r="R679"/>
      <c r="S679"/>
      <c r="T679"/>
      <c r="AB679"/>
      <c r="AC679"/>
    </row>
    <row r="680" spans="1:29" ht="20.25">
      <c r="A680" s="105" t="s">
        <v>5101</v>
      </c>
      <c r="I680" s="123">
        <f>COUNTA(B681:B740)</f>
        <v>52</v>
      </c>
      <c r="J680" s="108"/>
      <c r="L680" s="10" t="str">
        <f>IF(ISBLANK(VLOOKUP(TRIM(B680),ALL!$B$1:$W$9995,8,FALSE)),"",IF(ISERROR(VLOOKUP(TRIM(B680),ALL!$B$1:$W$9995,8,FALSE))," ",VLOOKUP(TRIM(B680),ALL!$B$1:$W$9995,8,FALSE)))</f>
        <v xml:space="preserve"> </v>
      </c>
      <c r="M680" s="10" t="str">
        <f>IF(ISBLANK(VLOOKUP(TRIM(B680),ALL!$B$1:$W$9995,9,FALSE)),"",IF(ISERROR(VLOOKUP(TRIM(B680),ALL!$B$1:$W$9995,9,FALSE))," ",VLOOKUP(TRIM(B680),ALL!$B$1:$W$9995,9,FALSE)))</f>
        <v xml:space="preserve"> </v>
      </c>
      <c r="N680" s="10" t="str">
        <f>IF(ISBLANK(VLOOKUP(TRIM(B680),ALL!$B$1:$W$9995,10,FALSE)),"",IF(ISERROR(VLOOKUP(TRIM(B680),ALL!$B$1:$W$9995,10,FALSE))," ",VLOOKUP(TRIM(B680),ALL!$B$1:$W$9995,10,FALSE)))</f>
        <v xml:space="preserve"> </v>
      </c>
      <c r="O680"/>
      <c r="P680"/>
      <c r="Q680"/>
      <c r="R680"/>
      <c r="S680"/>
      <c r="T680"/>
      <c r="AB680"/>
      <c r="AC680"/>
    </row>
    <row r="681" spans="1:29">
      <c r="L681" s="10" t="str">
        <f>IF(ISBLANK(VLOOKUP(TRIM(B681),ALL!$B$1:$W$9995,8,FALSE)),"",IF(ISERROR(VLOOKUP(TRIM(B681),ALL!$B$1:$W$9995,8,FALSE))," ",VLOOKUP(TRIM(B681),ALL!$B$1:$W$9995,8,FALSE)))</f>
        <v xml:space="preserve"> </v>
      </c>
      <c r="M681" s="10" t="str">
        <f>IF(ISBLANK(VLOOKUP(TRIM(B681),ALL!$B$1:$W$9995,9,FALSE)),"",IF(ISERROR(VLOOKUP(TRIM(B681),ALL!$B$1:$W$9995,9,FALSE))," ",VLOOKUP(TRIM(B681),ALL!$B$1:$W$9995,9,FALSE)))</f>
        <v xml:space="preserve"> </v>
      </c>
      <c r="N681" s="10" t="str">
        <f>IF(ISBLANK(VLOOKUP(TRIM(B681),ALL!$B$1:$W$9995,10,FALSE)),"",IF(ISERROR(VLOOKUP(TRIM(B681),ALL!$B$1:$W$9995,10,FALSE))," ",VLOOKUP(TRIM(B681),ALL!$B$1:$W$9995,10,FALSE)))</f>
        <v xml:space="preserve"> </v>
      </c>
      <c r="O681"/>
      <c r="P681"/>
      <c r="Q681"/>
      <c r="R681"/>
      <c r="S681"/>
      <c r="T681"/>
      <c r="AB681"/>
      <c r="AC681"/>
    </row>
    <row r="682" spans="1:29">
      <c r="A682" s="10" t="str">
        <f>IF(ISERROR(VLOOKUP(TRIM(B682),ALL!$B$1:$V$9991,3,FALSE)),"(unc)",VLOOKUP(TRIM(B682),ALL!$B$1:$V$9991,3,FALSE))</f>
        <v>QB</v>
      </c>
      <c r="B682" s="37" t="s">
        <v>7398</v>
      </c>
      <c r="C682" s="5" t="s">
        <v>4057</v>
      </c>
      <c r="D682" s="111">
        <f>VLOOKUP(TRIM(B682),BirthdateDraft!$A$1:$M$8977,2,FALSE)</f>
        <v>36130</v>
      </c>
      <c r="E682" s="112" t="str">
        <f>VLOOKUP(TRIM(B682),BirthdateDraft!$A$1:$M$9842,3,FALSE)</f>
        <v>1//20</v>
      </c>
      <c r="F682" s="115" t="s">
        <v>8045</v>
      </c>
      <c r="G682" s="10" t="str">
        <f>IF(ISERROR(VLOOKUP(TRIM(B682),ALL!$B$1:$V$9998,2,FALSE)),"",IF(ISERROR(VLOOKUP(TRIM(B682),ALL!$B$1:$V$9998,2,FALSE))," ",VLOOKUP(TRIM(B682),ALL!$B$1:$V$9998,2,FALSE)))</f>
        <v>GBN</v>
      </c>
      <c r="H682" s="114"/>
      <c r="I682" s="114"/>
      <c r="J682" s="10"/>
      <c r="K682" s="10"/>
      <c r="L682" s="10"/>
      <c r="M682" s="10"/>
      <c r="N682" s="10"/>
      <c r="O682"/>
      <c r="P682"/>
      <c r="Q682"/>
      <c r="R682"/>
      <c r="S682"/>
      <c r="T682"/>
      <c r="AB682"/>
      <c r="AC682"/>
    </row>
    <row r="683" spans="1:29">
      <c r="A683" s="10" t="str">
        <f>IF(ISERROR(VLOOKUP(TRIM(B683),ALL!$B$1:$V$9991,3,FALSE)),"(unc)",VLOOKUP(TRIM(B683),ALL!$B$1:$V$9991,3,FALSE))</f>
        <v>QB(P)</v>
      </c>
      <c r="B683" s="64" t="s">
        <v>9108</v>
      </c>
      <c r="C683" s="5" t="s">
        <v>4057</v>
      </c>
      <c r="D683" s="111">
        <f>VLOOKUP(TRIM(B683),BirthdateDraft!$A$1:$M$8977,2,FALSE)</f>
        <v>36581</v>
      </c>
      <c r="E683" s="112" t="str">
        <f>VLOOKUP(TRIM(B683),BirthdateDraft!$A$1:$M$9842,3,FALSE)</f>
        <v>24/1(12)</v>
      </c>
      <c r="F683" s="115" t="s">
        <v>10461</v>
      </c>
      <c r="G683" s="10" t="str">
        <f>IF(ISERROR(VLOOKUP(TRIM(B683),ALL!$B$1:$V$9998,2,FALSE)),"",IF(ISERROR(VLOOKUP(TRIM(B683),ALL!$B$1:$V$9998,2,FALSE))," ",VLOOKUP(TRIM(B683),ALL!$B$1:$V$9998,2,FALSE)))</f>
        <v>DNA</v>
      </c>
    </row>
    <row r="684" spans="1:29" ht="15">
      <c r="A684" s="10" t="str">
        <f>IF(ISERROR(VLOOKUP(TRIM(B684),ALL!$B$1:$V$9991,3,FALSE)),"(unc)",VLOOKUP(TRIM(B684),ALL!$B$1:$V$9991,3,FALSE))</f>
        <v>QB</v>
      </c>
      <c r="B684" s="443" t="s">
        <v>631</v>
      </c>
      <c r="C684" s="5" t="s">
        <v>4057</v>
      </c>
      <c r="D684" s="111">
        <f>VLOOKUP(TRIM(B684),BirthdateDraft!$A$1:$M$8977,2,FALSE)</f>
        <v>32723</v>
      </c>
      <c r="E684" s="112" t="str">
        <f>VLOOKUP(TRIM(B684),BirthdateDraft!$A$1:$M$9842,3,FALSE)</f>
        <v>11/6</v>
      </c>
      <c r="F684" s="115" t="s">
        <v>8687</v>
      </c>
      <c r="G684" s="10" t="str">
        <f>IF(ISERROR(VLOOKUP(TRIM(B684),ALL!$B$1:$V$9998,2,FALSE)),"",IF(ISERROR(VLOOKUP(TRIM(B684),ALL!$B$1:$V$9998,2,FALSE))," ",VLOOKUP(TRIM(B684),ALL!$B$1:$V$9998,2,FALSE)))</f>
        <v>NYA</v>
      </c>
      <c r="H684" s="114"/>
      <c r="I684" s="114"/>
      <c r="J684" s="10"/>
      <c r="K684" s="10"/>
      <c r="L684" s="10"/>
      <c r="M684" s="10"/>
      <c r="N684" s="10"/>
      <c r="P684"/>
      <c r="Q684"/>
      <c r="R684"/>
      <c r="S684"/>
      <c r="T684"/>
      <c r="AB684"/>
      <c r="AC684"/>
    </row>
    <row r="685" spans="1:29" ht="15">
      <c r="A685" s="10"/>
      <c r="B685" s="117"/>
      <c r="C685" s="5"/>
      <c r="D685" s="111"/>
      <c r="E685" s="112"/>
      <c r="F685" s="115"/>
      <c r="G685" s="10"/>
      <c r="H685" s="114"/>
      <c r="I685" s="114" t="str">
        <f>IF(ISBLANK(VLOOKUP(TRIM(B685),ALL!$B$1:$W$9995,5,FALSE)),"",IF(ISERROR(VLOOKUP(TRIM(B685),ALL!$B$1:$W$9995,5,FALSE))," ",VLOOKUP(TRIM(B685),ALL!$B$1:$W$9995,5,FALSE)))</f>
        <v xml:space="preserve"> </v>
      </c>
      <c r="J685" s="10" t="str">
        <f>IF(ISBLANK(VLOOKUP(TRIM(B685),ALL!$B$1:$W$9995,6,FALSE)),"",IF(ISERROR(VLOOKUP(TRIM(B685),ALL!$B$1:$W$9995,6,FALSE))," ", VLOOKUP(TRIM(B685),ALL!$B$1:$W$9995,6,FALSE)))</f>
        <v xml:space="preserve"> </v>
      </c>
      <c r="K685" s="10" t="str">
        <f>IF(ISBLANK(VLOOKUP(TRIM(B685),ALL!$B$1:$W$9995,7,FALSE)),"",IF(ISERROR(VLOOKUP(TRIM(B685),ALL!$B$1:$W$9995,7,FALSE))," ",VLOOKUP(TRIM(B685),ALL!$B$1:$W$9995,7,FALSE)))</f>
        <v xml:space="preserve"> </v>
      </c>
      <c r="L685" s="10" t="str">
        <f>IF(ISBLANK(VLOOKUP(TRIM(B685),ALL!$B$1:$W$9995,8,FALSE)),"",IF(ISERROR(VLOOKUP(TRIM(B685),ALL!$B$1:$W$9995,8,FALSE))," ",VLOOKUP(TRIM(B685),ALL!$B$1:$W$9995,8,FALSE)))</f>
        <v xml:space="preserve"> </v>
      </c>
      <c r="M685" s="10" t="str">
        <f>IF(ISBLANK(VLOOKUP(TRIM(B685),ALL!$B$1:$W$9995,9,FALSE)),"",IF(ISERROR(VLOOKUP(TRIM(B685),ALL!$B$1:$W$9995,9,FALSE))," ",VLOOKUP(TRIM(B685),ALL!$B$1:$W$9995,9,FALSE)))</f>
        <v xml:space="preserve"> </v>
      </c>
      <c r="N685" s="10" t="str">
        <f>IF(ISBLANK(VLOOKUP(TRIM(B685),ALL!$B$1:$W$9995,10,FALSE)),"",IF(ISERROR(VLOOKUP(TRIM(B685),ALL!$B$1:$W$9995,10,FALSE))," ",VLOOKUP(TRIM(B685),ALL!$B$1:$W$9995,10,FALSE)))</f>
        <v xml:space="preserve"> </v>
      </c>
      <c r="P685"/>
      <c r="Q685"/>
      <c r="R685"/>
      <c r="S685"/>
      <c r="T685"/>
      <c r="AB685"/>
      <c r="AC685"/>
    </row>
    <row r="686" spans="1:29" ht="15">
      <c r="A686" s="10" t="str">
        <f>IF(ISERROR(VLOOKUP(TRIM(B686),ALL!$B$1:$V$9991,3,FALSE)),"(unc)",VLOOKUP(TRIM(B686),ALL!$B$1:$V$9991,3,FALSE))</f>
        <v>HB KOR</v>
      </c>
      <c r="B686" s="117" t="s">
        <v>5353</v>
      </c>
      <c r="C686" s="5" t="s">
        <v>4057</v>
      </c>
      <c r="D686" s="111">
        <f>VLOOKUP(TRIM(B686),BirthdateDraft!$A$1:$M$8977,2,FALSE)</f>
        <v>34836</v>
      </c>
      <c r="E686" s="112" t="str">
        <f>VLOOKUP(TRIM(B686),BirthdateDraft!$A$1:$M$9842,3,FALSE)</f>
        <v>17/FA</v>
      </c>
      <c r="F686" s="115" t="s">
        <v>8035</v>
      </c>
      <c r="G686" s="10" t="str">
        <f>IF(ISERROR(VLOOKUP(TRIM(B686),ALL!$B$1:$V$9998,2,FALSE)),"",IF(ISERROR(VLOOKUP(TRIM(B686),ALL!$B$1:$V$9998,2,FALSE))," ",VLOOKUP(TRIM(B686),ALL!$B$1:$V$9998,2,FALSE)))</f>
        <v>WAN</v>
      </c>
      <c r="H686" s="114" t="str">
        <f>IF(ISBLANK(VLOOKUP(TRIM(B686),ALL!$B$1:$W$9995,11,FALSE)),"",IF(ISERROR(VLOOKUP(TRIM(B686),ALL!$B$1:$W$9995,11,FALSE))," ",VLOOKUP(TRIM(B686),ALL!$B$1:$W$9995,11,FALSE)))</f>
        <v>A</v>
      </c>
      <c r="I686" s="114" t="str">
        <f>"Carries ="&amp;VLOOKUP(B686,Rankings!$A$163:$C$283,3,FALSE)</f>
        <v>Carries =77</v>
      </c>
      <c r="J686" s="10" t="str">
        <f>IF(ISBLANK(VLOOKUP(TRIM(B686),ALL!$B$1:$W$9995,6,FALSE)),"",IF(ISERROR(VLOOKUP(TRIM(B686),ALL!$B$1:$W$9995,6,FALSE))," ", VLOOKUP(TRIM(B686),ALL!$B$1:$W$9995,6,FALSE)))</f>
        <v/>
      </c>
      <c r="K686" s="10" t="str">
        <f>IF(ISBLANK(VLOOKUP(TRIM(B686),ALL!$B$1:$W$9995,7,FALSE)),"",IF(ISERROR(VLOOKUP(TRIM(B686),ALL!$B$1:$W$9995,7,FALSE))," ",VLOOKUP(TRIM(B686),ALL!$B$1:$W$9995,7,FALSE)))</f>
        <v/>
      </c>
      <c r="L686" s="10">
        <f>IF(ISBLANK(VLOOKUP(TRIM(B686),ALL!$B$1:$W$9995,8,FALSE)),"",IF(ISERROR(VLOOKUP(TRIM(B686),ALL!$B$1:$W$9995,8,FALSE))," ",VLOOKUP(TRIM(B686),ALL!$B$1:$W$9995,8,FALSE)))</f>
        <v>0</v>
      </c>
      <c r="M686" s="10" t="str">
        <f>IF(ISBLANK(VLOOKUP(TRIM(B686),ALL!$B$1:$W$9995,9,FALSE)),"",IF(ISERROR(VLOOKUP(TRIM(B686),ALL!$B$1:$W$9995,9,FALSE))," ",VLOOKUP(TRIM(B686),ALL!$B$1:$W$9995,9,FALSE)))</f>
        <v/>
      </c>
      <c r="N686" s="10">
        <f>IF(ISBLANK(VLOOKUP(TRIM(B686),ALL!$B$1:$W$9995,10,FALSE)),"",IF(ISERROR(VLOOKUP(TRIM(B686),ALL!$B$1:$W$9995,10,FALSE))," ",VLOOKUP(TRIM(B686),ALL!$B$1:$W$9995,10,FALSE)))</f>
        <v>0</v>
      </c>
      <c r="P686"/>
      <c r="Q686"/>
      <c r="R686"/>
      <c r="S686"/>
      <c r="T686"/>
      <c r="AB686"/>
      <c r="AC686"/>
    </row>
    <row r="687" spans="1:29" ht="15">
      <c r="A687" s="10" t="str">
        <f>IF(ISERROR(VLOOKUP(TRIM(B687),ALL!$B$1:$V$9991,3,FALSE)),"(unc)",VLOOKUP(TRIM(B687),ALL!$B$1:$V$9991,3,FALSE))</f>
        <v>HB KOR</v>
      </c>
      <c r="B687" s="117" t="s">
        <v>6721</v>
      </c>
      <c r="C687" s="5" t="s">
        <v>4057</v>
      </c>
      <c r="D687" s="111">
        <f>VLOOKUP(TRIM(B687),BirthdateDraft!$A$1:$M$8977,2,FALSE)</f>
        <v>35969</v>
      </c>
      <c r="E687" s="112" t="str">
        <f>VLOOKUP(TRIM(B687),BirthdateDraft!$A$1:$M$9842,3,FALSE)</f>
        <v>20/3</v>
      </c>
      <c r="F687" s="115" t="s">
        <v>10460</v>
      </c>
      <c r="G687" s="10" t="str">
        <f>IF(ISERROR(VLOOKUP(TRIM(B687),ALL!$B$1:$V$9998,2,FALSE)),"",IF(ISERROR(VLOOKUP(TRIM(B687),ALL!$B$1:$V$9998,2,FALSE))," ",VLOOKUP(TRIM(B687),ALL!$B$1:$V$9998,2,FALSE)))</f>
        <v>NEA</v>
      </c>
      <c r="H687" s="114" t="str">
        <f>IF(ISBLANK(VLOOKUP(TRIM(B687),ALL!$B$1:$W$9995,11,FALSE)),"",IF(ISERROR(VLOOKUP(TRIM(B687),ALL!$B$1:$W$9995,11,FALSE))," ",VLOOKUP(TRIM(B687),ALL!$B$1:$W$9995,11,FALSE)))</f>
        <v>B</v>
      </c>
      <c r="I687" s="114" t="str">
        <f>"Carries ="&amp;VLOOKUP(B687,Rankings!$A$163:$C$283,3,FALSE)</f>
        <v>Carries =120</v>
      </c>
      <c r="J687" s="10" t="str">
        <f>IF(ISBLANK(VLOOKUP(TRIM(B687),ALL!$B$1:$W$9995,6,FALSE)),"",IF(ISERROR(VLOOKUP(TRIM(B687),ALL!$B$1:$W$9995,6,FALSE))," ", VLOOKUP(TRIM(B687),ALL!$B$1:$W$9995,6,FALSE)))</f>
        <v/>
      </c>
      <c r="K687" s="10" t="str">
        <f>IF(ISBLANK(VLOOKUP(TRIM(B687),ALL!$B$1:$W$9995,7,FALSE)),"",IF(ISERROR(VLOOKUP(TRIM(B687),ALL!$B$1:$W$9995,7,FALSE))," ",VLOOKUP(TRIM(B687),ALL!$B$1:$W$9995,7,FALSE)))</f>
        <v/>
      </c>
      <c r="L687" s="10">
        <f>IF(ISBLANK(VLOOKUP(TRIM(B687),ALL!$B$1:$W$9995,8,FALSE)),"",IF(ISERROR(VLOOKUP(TRIM(B687),ALL!$B$1:$W$9995,8,FALSE))," ",VLOOKUP(TRIM(B687),ALL!$B$1:$W$9995,8,FALSE)))</f>
        <v>0</v>
      </c>
      <c r="M687" s="10" t="str">
        <f>IF(ISBLANK(VLOOKUP(TRIM(B687),ALL!$B$1:$W$9995,9,FALSE)),"",IF(ISERROR(VLOOKUP(TRIM(B687),ALL!$B$1:$W$9995,9,FALSE))," ",VLOOKUP(TRIM(B687),ALL!$B$1:$W$9995,9,FALSE)))</f>
        <v/>
      </c>
      <c r="N687" s="10">
        <f>IF(ISBLANK(VLOOKUP(TRIM(B687),ALL!$B$1:$W$9995,10,FALSE)),"",IF(ISERROR(VLOOKUP(TRIM(B687),ALL!$B$1:$W$9995,10,FALSE))," ",VLOOKUP(TRIM(B687),ALL!$B$1:$W$9995,10,FALSE)))</f>
        <v>0</v>
      </c>
      <c r="O687" s="118"/>
      <c r="P687"/>
      <c r="Q687"/>
      <c r="R687"/>
      <c r="S687"/>
      <c r="T687"/>
      <c r="AB687"/>
      <c r="AC687"/>
    </row>
    <row r="688" spans="1:29" ht="15">
      <c r="A688" s="10" t="str">
        <f>IF(ISERROR(VLOOKUP(TRIM(B688),ALL!$B$1:$V$9991,3,FALSE)),"(unc)",VLOOKUP(TRIM(B688),ALL!$B$1:$V$9991,3,FALSE))</f>
        <v>HB</v>
      </c>
      <c r="B688" s="444" t="s">
        <v>8251</v>
      </c>
      <c r="C688" s="5" t="s">
        <v>4057</v>
      </c>
      <c r="D688" s="111">
        <f>VLOOKUP(TRIM(B688),BirthdateDraft!$A$1:$M$8977,2,FALSE)</f>
        <v>37335</v>
      </c>
      <c r="E688" s="112" t="str">
        <f>VLOOKUP(TRIM(B688),BirthdateDraft!$A$1:$M$9842,3,FALSE)</f>
        <v>23/1</v>
      </c>
      <c r="F688" s="115" t="s">
        <v>8635</v>
      </c>
      <c r="G688" s="10" t="str">
        <f>IF(ISERROR(VLOOKUP(TRIM(B688),ALL!$B$1:$V$9998,2,FALSE)),"",IF(ISERROR(VLOOKUP(TRIM(B688),ALL!$B$1:$V$9998,2,FALSE))," ",VLOOKUP(TRIM(B688),ALL!$B$1:$V$9998,2,FALSE)))</f>
        <v>DEN</v>
      </c>
      <c r="H688" s="114" t="str">
        <f>IF(ISBLANK(VLOOKUP(TRIM(B688),ALL!$B$1:$W$9995,11,FALSE)),"",IF(ISERROR(VLOOKUP(TRIM(B688),ALL!$B$1:$W$9995,11,FALSE))," ",VLOOKUP(TRIM(B688),ALL!$B$1:$W$9995,11,FALSE)))</f>
        <v>A</v>
      </c>
      <c r="I688" s="114" t="str">
        <f>"Carries ="&amp;VLOOKUP(B688,Rankings!$A$163:$C$283,3,FALSE)</f>
        <v>Carries =250</v>
      </c>
      <c r="J688" s="10" t="str">
        <f>IF(ISBLANK(VLOOKUP(TRIM(B688),ALL!$B$1:$W$9995,6,FALSE)),"",IF(ISERROR(VLOOKUP(TRIM(B688),ALL!$B$1:$W$9995,6,FALSE))," ", VLOOKUP(TRIM(B688),ALL!$B$1:$W$9995,6,FALSE)))</f>
        <v/>
      </c>
      <c r="K688" s="10" t="str">
        <f>IF(ISBLANK(VLOOKUP(TRIM(B688),ALL!$B$1:$W$9995,7,FALSE)),"",IF(ISERROR(VLOOKUP(TRIM(B688),ALL!$B$1:$W$9995,7,FALSE))," ",VLOOKUP(TRIM(B688),ALL!$B$1:$W$9995,7,FALSE)))</f>
        <v/>
      </c>
      <c r="L688" s="10">
        <f>IF(ISBLANK(VLOOKUP(TRIM(B688),ALL!$B$1:$W$9995,8,FALSE)),"",IF(ISERROR(VLOOKUP(TRIM(B688),ALL!$B$1:$W$9995,8,FALSE))," ",VLOOKUP(TRIM(B688),ALL!$B$1:$W$9995,8,FALSE)))</f>
        <v>0</v>
      </c>
      <c r="M688" s="10" t="str">
        <f>IF(ISBLANK(VLOOKUP(TRIM(B688),ALL!$B$1:$W$9995,9,FALSE)),"",IF(ISERROR(VLOOKUP(TRIM(B688),ALL!$B$1:$W$9995,9,FALSE))," ",VLOOKUP(TRIM(B688),ALL!$B$1:$W$9995,9,FALSE)))</f>
        <v/>
      </c>
      <c r="N688" s="10">
        <f>IF(ISBLANK(VLOOKUP(TRIM(B688),ALL!$B$1:$W$9995,10,FALSE)),"",IF(ISERROR(VLOOKUP(TRIM(B688),ALL!$B$1:$W$9995,10,FALSE))," ",VLOOKUP(TRIM(B688),ALL!$B$1:$W$9995,10,FALSE)))</f>
        <v>0</v>
      </c>
      <c r="P688"/>
      <c r="Q688"/>
      <c r="R688"/>
      <c r="S688"/>
      <c r="T688"/>
      <c r="AB688"/>
      <c r="AC688"/>
    </row>
    <row r="689" spans="1:29">
      <c r="A689" s="10" t="str">
        <f>IF(ISERROR(VLOOKUP(TRIM(B689),ALL!$B$1:$V$9991,3,FALSE)),"(unc)",VLOOKUP(TRIM(B689),ALL!$B$1:$V$9991,3,FALSE))</f>
        <v>HB</v>
      </c>
      <c r="B689" s="124" t="s">
        <v>9058</v>
      </c>
      <c r="C689" s="5" t="s">
        <v>4057</v>
      </c>
      <c r="D689" s="111">
        <f>VLOOKUP(TRIM(B689),BirthdateDraft!$A$1:$M$8977,2,FALSE)</f>
        <v>37308</v>
      </c>
      <c r="E689" s="112" t="str">
        <f>VLOOKUP(TRIM(B689),BirthdateDraft!$A$1:$M$9842,3,FALSE)</f>
        <v>24/5(173)</v>
      </c>
      <c r="F689" s="115" t="s">
        <v>10261</v>
      </c>
      <c r="G689" s="10" t="str">
        <f>IF(ISERROR(VLOOKUP(TRIM(B689),ALL!$B$1:$V$9998,2,FALSE)),"",IF(ISERROR(VLOOKUP(TRIM(B689),ALL!$B$1:$V$9998,2,FALSE))," ",VLOOKUP(TRIM(B689),ALL!$B$1:$V$9998,2,FALSE)))</f>
        <v>NYA</v>
      </c>
      <c r="H689" s="114" t="str">
        <f>IF(ISBLANK(VLOOKUP(TRIM(B689),ALL!$B$1:$W$9995,11,FALSE)),"",IF(ISERROR(VLOOKUP(TRIM(B689),ALL!$B$1:$W$9995,11,FALSE))," ",VLOOKUP(TRIM(B689),ALL!$B$1:$W$9995,11,FALSE)))</f>
        <v>C</v>
      </c>
      <c r="I689" s="114" t="str">
        <f>"Carries ="&amp;VLOOKUP(B689,Rankings!$A$163:$C$283,3,FALSE)</f>
        <v>Carries =30</v>
      </c>
      <c r="J689" s="10" t="str">
        <f>IF(ISBLANK(VLOOKUP(TRIM(B689),ALL!$B$1:$W$9995,6,FALSE)),"",IF(ISERROR(VLOOKUP(TRIM(B689),ALL!$B$1:$W$9995,6,FALSE))," ", VLOOKUP(TRIM(B689),ALL!$B$1:$W$9995,6,FALSE)))</f>
        <v/>
      </c>
      <c r="K689" s="10" t="str">
        <f>IF(ISBLANK(VLOOKUP(TRIM(B689),ALL!$B$1:$W$9995,7,FALSE)),"",IF(ISERROR(VLOOKUP(TRIM(B689),ALL!$B$1:$W$9995,7,FALSE))," ",VLOOKUP(TRIM(B689),ALL!$B$1:$W$9995,7,FALSE)))</f>
        <v/>
      </c>
      <c r="L689" s="10">
        <f>IF(ISBLANK(VLOOKUP(TRIM(B689),ALL!$B$1:$W$9995,8,FALSE)),"",IF(ISERROR(VLOOKUP(TRIM(B689),ALL!$B$1:$W$9995,8,FALSE))," ",VLOOKUP(TRIM(B689),ALL!$B$1:$W$9995,8,FALSE)))</f>
        <v>0</v>
      </c>
      <c r="M689" s="10" t="str">
        <f>IF(ISBLANK(VLOOKUP(TRIM(B689),ALL!$B$1:$W$9995,9,FALSE)),"",IF(ISERROR(VLOOKUP(TRIM(B689),ALL!$B$1:$W$9995,9,FALSE))," ",VLOOKUP(TRIM(B689),ALL!$B$1:$W$9995,9,FALSE)))</f>
        <v/>
      </c>
      <c r="N689" s="10">
        <f>IF(ISBLANK(VLOOKUP(TRIM(B689),ALL!$B$1:$W$9995,10,FALSE)),"",IF(ISERROR(VLOOKUP(TRIM(B689),ALL!$B$1:$W$9995,10,FALSE))," ",VLOOKUP(TRIM(B689),ALL!$B$1:$W$9995,10,FALSE)))</f>
        <v>0</v>
      </c>
      <c r="P689"/>
      <c r="Q689"/>
      <c r="R689"/>
      <c r="S689"/>
      <c r="T689"/>
      <c r="AB689"/>
      <c r="AC689"/>
    </row>
    <row r="690" spans="1:29">
      <c r="A690" s="10" t="str">
        <f>IF(ISERROR(VLOOKUP(TRIM(B690),ALL!$B$1:$V$9991,3,FALSE)),"(unc)",VLOOKUP(TRIM(B690),ALL!$B$1:$V$9991,3,FALSE))</f>
        <v>HB</v>
      </c>
      <c r="B690" s="124" t="s">
        <v>5900</v>
      </c>
      <c r="C690" s="5" t="s">
        <v>4057</v>
      </c>
      <c r="D690" s="111">
        <f>VLOOKUP(TRIM(B690),BirthdateDraft!$A$1:$M$8977,2,FALSE)</f>
        <v>34458</v>
      </c>
      <c r="E690" s="112" t="str">
        <f>VLOOKUP(TRIM(B690),BirthdateDraft!$A$1:$M$9842,3,FALSE)</f>
        <v>17/FA</v>
      </c>
      <c r="F690" s="115" t="s">
        <v>10261</v>
      </c>
      <c r="G690" s="10" t="str">
        <f>IF(ISERROR(VLOOKUP(TRIM(B690),ALL!$B$1:$V$9998,2,FALSE)),"",IF(ISERROR(VLOOKUP(TRIM(B690),ALL!$B$1:$V$9998,2,FALSE))," ",VLOOKUP(TRIM(B690),ALL!$B$1:$V$9998,2,FALSE)))</f>
        <v>HOA</v>
      </c>
      <c r="H690" s="114" t="str">
        <f>IF(ISBLANK(VLOOKUP(TRIM(B690),ALL!$B$1:$W$9995,11,FALSE)),"",IF(ISERROR(VLOOKUP(TRIM(B690),ALL!$B$1:$W$9995,11,FALSE))," ",VLOOKUP(TRIM(B690),ALL!$B$1:$W$9995,11,FALSE)))</f>
        <v>B</v>
      </c>
      <c r="I690" s="114" t="str">
        <f>"Carries ="&amp;VLOOKUP(B690,Rankings!$A$163:$C$283,3,FALSE)</f>
        <v>Carries =30</v>
      </c>
      <c r="J690" s="10" t="str">
        <f>IF(ISBLANK(VLOOKUP(TRIM(B690),ALL!$B$1:$W$9995,6,FALSE)),"",IF(ISERROR(VLOOKUP(TRIM(B690),ALL!$B$1:$W$9995,6,FALSE))," ", VLOOKUP(TRIM(B690),ALL!$B$1:$W$9995,6,FALSE)))</f>
        <v/>
      </c>
      <c r="K690" s="10" t="str">
        <f>IF(ISBLANK(VLOOKUP(TRIM(B690),ALL!$B$1:$W$9995,7,FALSE)),"",IF(ISERROR(VLOOKUP(TRIM(B690),ALL!$B$1:$W$9995,7,FALSE))," ",VLOOKUP(TRIM(B690),ALL!$B$1:$W$9995,7,FALSE)))</f>
        <v/>
      </c>
      <c r="L690" s="10">
        <f>IF(ISBLANK(VLOOKUP(TRIM(B690),ALL!$B$1:$W$9995,8,FALSE)),"",IF(ISERROR(VLOOKUP(TRIM(B690),ALL!$B$1:$W$9995,8,FALSE))," ",VLOOKUP(TRIM(B690),ALL!$B$1:$W$9995,8,FALSE)))</f>
        <v>0</v>
      </c>
      <c r="M690" s="10" t="str">
        <f>IF(ISBLANK(VLOOKUP(TRIM(B690),ALL!$B$1:$W$9995,9,FALSE)),"",IF(ISERROR(VLOOKUP(TRIM(B690),ALL!$B$1:$W$9995,9,FALSE))," ",VLOOKUP(TRIM(B690),ALL!$B$1:$W$9995,9,FALSE)))</f>
        <v/>
      </c>
      <c r="N690" s="10">
        <f>IF(ISBLANK(VLOOKUP(TRIM(B690),ALL!$B$1:$W$9995,10,FALSE)),"",IF(ISERROR(VLOOKUP(TRIM(B690),ALL!$B$1:$W$9995,10,FALSE))," ",VLOOKUP(TRIM(B690),ALL!$B$1:$W$9995,10,FALSE)))</f>
        <v>0</v>
      </c>
      <c r="P690"/>
      <c r="Q690"/>
      <c r="R690"/>
      <c r="S690"/>
      <c r="T690"/>
      <c r="AB690"/>
      <c r="AC690"/>
    </row>
    <row r="691" spans="1:29">
      <c r="A691" s="10" t="str">
        <f>IF(ISERROR(VLOOKUP(TRIM(B691),ALL!$B$1:$V$9991,3,FALSE)),"(unc)",VLOOKUP(TRIM(B691),ALL!$B$1:$V$9991,3,FALSE))</f>
        <v>HB</v>
      </c>
      <c r="B691" s="64" t="s">
        <v>8491</v>
      </c>
      <c r="C691" s="5" t="s">
        <v>4057</v>
      </c>
      <c r="D691" s="111">
        <f>VLOOKUP(TRIM(B691),BirthdateDraft!$A$1:$M$8977,2,FALSE)</f>
        <v>37197</v>
      </c>
      <c r="E691" s="112" t="str">
        <f>VLOOKUP(TRIM(B691),BirthdateDraft!$A$1:$M$9842,3,FALSE)</f>
        <v>23/6</v>
      </c>
      <c r="F691" s="115" t="s">
        <v>10261</v>
      </c>
      <c r="G691" s="10" t="str">
        <f>IF(ISERROR(VLOOKUP(TRIM(B691),ALL!$B$1:$V$9998,2,FALSE)),"",IF(ISERROR(VLOOKUP(TRIM(B691),ALL!$B$1:$V$9998,2,FALSE))," ",VLOOKUP(TRIM(B691),ALL!$B$1:$V$9998,2,FALSE)))</f>
        <v>DAN</v>
      </c>
      <c r="H691" s="114" t="str">
        <f>IF(ISBLANK(VLOOKUP(TRIM(B691),ALL!$B$1:$W$9995,11,FALSE)),"",IF(ISERROR(VLOOKUP(TRIM(B691),ALL!$B$1:$W$9995,11,FALSE))," ",VLOOKUP(TRIM(B691),ALL!$B$1:$W$9995,11,FALSE)))</f>
        <v>E</v>
      </c>
      <c r="I691" s="114" t="s">
        <v>10285</v>
      </c>
      <c r="J691" s="10" t="str">
        <f>IF(ISBLANK(VLOOKUP(TRIM(B691),ALL!$B$1:$W$9995,6,FALSE)),"",IF(ISERROR(VLOOKUP(TRIM(B691),ALL!$B$1:$W$9995,6,FALSE))," ", VLOOKUP(TRIM(B691),ALL!$B$1:$W$9995,6,FALSE)))</f>
        <v/>
      </c>
      <c r="K691" s="10" t="str">
        <f>IF(ISBLANK(VLOOKUP(TRIM(B691),ALL!$B$1:$W$9995,7,FALSE)),"",IF(ISERROR(VLOOKUP(TRIM(B691),ALL!$B$1:$W$9995,7,FALSE))," ",VLOOKUP(TRIM(B691),ALL!$B$1:$W$9995,7,FALSE)))</f>
        <v/>
      </c>
      <c r="L691" s="10">
        <f>IF(ISBLANK(VLOOKUP(TRIM(B691),ALL!$B$1:$W$9995,8,FALSE)),"",IF(ISERROR(VLOOKUP(TRIM(B691),ALL!$B$1:$W$9995,8,FALSE))," ",VLOOKUP(TRIM(B691),ALL!$B$1:$W$9995,8,FALSE)))</f>
        <v>0</v>
      </c>
      <c r="M691" s="10" t="str">
        <f>IF(ISBLANK(VLOOKUP(TRIM(B691),ALL!$B$1:$W$9995,9,FALSE)),"",IF(ISERROR(VLOOKUP(TRIM(B691),ALL!$B$1:$W$9995,9,FALSE))," ",VLOOKUP(TRIM(B691),ALL!$B$1:$W$9995,9,FALSE)))</f>
        <v/>
      </c>
      <c r="N691" s="10">
        <f>IF(ISBLANK(VLOOKUP(TRIM(B691),ALL!$B$1:$W$9995,10,FALSE)),"",IF(ISERROR(VLOOKUP(TRIM(B691),ALL!$B$1:$W$9995,10,FALSE))," ",VLOOKUP(TRIM(B691),ALL!$B$1:$W$9995,10,FALSE)))</f>
        <v>0</v>
      </c>
      <c r="P691"/>
      <c r="Q691"/>
      <c r="R691"/>
      <c r="S691"/>
      <c r="T691"/>
      <c r="AB691"/>
      <c r="AC691"/>
    </row>
    <row r="692" spans="1:29" ht="15">
      <c r="A692" s="10"/>
      <c r="B692" s="117"/>
      <c r="C692" s="5"/>
      <c r="D692" s="111"/>
      <c r="E692" s="112"/>
      <c r="F692" s="115"/>
      <c r="G692" s="10"/>
      <c r="H692" s="114" t="str">
        <f>IF(ISBLANK(VLOOKUP(TRIM(B692),ALL!$B$1:$W$9995,11,FALSE)),"",IF(ISERROR(VLOOKUP(TRIM(B692),ALL!$B$1:$W$9995,11,FALSE))," ",VLOOKUP(TRIM(B692),ALL!$B$1:$W$9995,11,FALSE)))</f>
        <v xml:space="preserve"> </v>
      </c>
      <c r="I692" s="114"/>
      <c r="J692" s="10"/>
      <c r="K692" s="10"/>
      <c r="L692" s="10" t="str">
        <f>IF(ISBLANK(VLOOKUP(TRIM(B692),ALL!$B$1:$W$9995,8,FALSE)),"",IF(ISERROR(VLOOKUP(TRIM(B692),ALL!$B$1:$W$9995,8,FALSE))," ",VLOOKUP(TRIM(B692),ALL!$B$1:$W$9995,8,FALSE)))</f>
        <v xml:space="preserve"> </v>
      </c>
      <c r="M692" s="10" t="str">
        <f>IF(ISBLANK(VLOOKUP(TRIM(B692),ALL!$B$1:$W$9995,9,FALSE)),"",IF(ISERROR(VLOOKUP(TRIM(B692),ALL!$B$1:$W$9995,9,FALSE))," ",VLOOKUP(TRIM(B692),ALL!$B$1:$W$9995,9,FALSE)))</f>
        <v xml:space="preserve"> </v>
      </c>
      <c r="N692" s="10" t="str">
        <f>IF(ISBLANK(VLOOKUP(TRIM(B692),ALL!$B$1:$W$9995,10,FALSE)),"",IF(ISERROR(VLOOKUP(TRIM(B692),ALL!$B$1:$W$9995,10,FALSE))," ",VLOOKUP(TRIM(B692),ALL!$B$1:$W$9995,10,FALSE)))</f>
        <v xml:space="preserve"> </v>
      </c>
      <c r="P692"/>
      <c r="Q692"/>
      <c r="R692"/>
      <c r="S692"/>
      <c r="T692"/>
      <c r="AB692"/>
      <c r="AC692"/>
    </row>
    <row r="693" spans="1:29">
      <c r="A693" s="10" t="str">
        <f>IF(ISERROR(VLOOKUP(TRIM(B693),ALL!$B$1:$V$9991,3,FALSE)),"(unc)",VLOOKUP(TRIM(B693),ALL!$B$1:$V$9991,3,FALSE))</f>
        <v>WR</v>
      </c>
      <c r="B693" s="37" t="s">
        <v>6788</v>
      </c>
      <c r="C693" s="5" t="s">
        <v>4057</v>
      </c>
      <c r="D693" s="111">
        <f>VLOOKUP(TRIM(B693),BirthdateDraft!$A$1:$M$8977,2,FALSE)</f>
        <v>35871</v>
      </c>
      <c r="E693" s="112" t="str">
        <f>VLOOKUP(TRIM(B693),BirthdateDraft!$A$1:$M$9842,3,FALSE)</f>
        <v>20/1</v>
      </c>
      <c r="F693" s="115" t="s">
        <v>10459</v>
      </c>
      <c r="G693" s="10" t="str">
        <f>IF(ISERROR(VLOOKUP(TRIM(B693),ALL!$B$1:$V$9998,2,FALSE)),"",IF(ISERROR(VLOOKUP(TRIM(B693),ALL!$B$1:$V$9998,2,FALSE))," ",VLOOKUP(TRIM(B693),ALL!$B$1:$V$9998,2,FALSE)))</f>
        <v>SFN</v>
      </c>
      <c r="H693" s="114" t="str">
        <f>IF(ISBLANK(VLOOKUP(TRIM(B693),ALL!$B$1:$W$9995,11,FALSE)),"",IF(ISERROR(VLOOKUP(TRIM(B693),ALL!$B$1:$W$9995,11,FALSE))," ",VLOOKUP(TRIM(B693),ALL!$B$1:$W$9995,11,FALSE)))</f>
        <v>D</v>
      </c>
      <c r="I693" s="114" t="str">
        <f>VLOOKUP(TRIM(B693),Rankings!$A$1:$M$9887,9,FALSE)</f>
        <v xml:space="preserve"> 4-5-3</v>
      </c>
      <c r="J693" s="10"/>
      <c r="K693" s="10"/>
      <c r="L693" s="10" t="str">
        <f>IF(ISBLANK(VLOOKUP(TRIM(B693),ALL!$B$1:$W$9995,8,FALSE)),"",IF(ISERROR(VLOOKUP(TRIM(B693),ALL!$B$1:$W$9995,8,FALSE))," ",VLOOKUP(TRIM(B693),ALL!$B$1:$W$9995,8,FALSE)))</f>
        <v/>
      </c>
      <c r="M693" s="10" t="str">
        <f>IF(ISBLANK(VLOOKUP(TRIM(B693),ALL!$B$1:$W$9995,9,FALSE)),"",IF(ISERROR(VLOOKUP(TRIM(B693),ALL!$B$1:$W$9995,9,FALSE))," ",VLOOKUP(TRIM(B693),ALL!$B$1:$W$9995,9,FALSE)))</f>
        <v/>
      </c>
      <c r="N693" s="10" t="str">
        <f>IF(ISBLANK(VLOOKUP(TRIM(B693),ALL!$B$1:$W$9995,10,FALSE)),"",IF(ISERROR(VLOOKUP(TRIM(B693),ALL!$B$1:$W$9995,10,FALSE))," ",VLOOKUP(TRIM(B693),ALL!$B$1:$W$9995,10,FALSE)))</f>
        <v/>
      </c>
      <c r="O693"/>
      <c r="P693"/>
      <c r="Q693"/>
      <c r="R693"/>
      <c r="S693"/>
      <c r="T693"/>
      <c r="AB693"/>
      <c r="AC693"/>
    </row>
    <row r="694" spans="1:29" ht="15">
      <c r="A694" s="10" t="str">
        <f>IF(ISERROR(VLOOKUP(TRIM(B694),ALL!$B$1:$V$9991,3,FALSE)),"(unc)",VLOOKUP(TRIM(B694),ALL!$B$1:$V$9991,3,FALSE))</f>
        <v>WR</v>
      </c>
      <c r="B694" s="117" t="s">
        <v>7214</v>
      </c>
      <c r="C694" s="5" t="s">
        <v>4057</v>
      </c>
      <c r="D694" s="111">
        <f>VLOOKUP(TRIM(B694),BirthdateDraft!$A$1:$M$8977,2,FALSE)</f>
        <v>36220</v>
      </c>
      <c r="E694" s="112" t="str">
        <f>VLOOKUP(TRIM(B694),BirthdateDraft!$A$1:$M$9842,3,FALSE)</f>
        <v>21/3</v>
      </c>
      <c r="F694" s="115" t="s">
        <v>8033</v>
      </c>
      <c r="G694" s="10" t="str">
        <f>IF(ISERROR(VLOOKUP(TRIM(B694),ALL!$B$1:$V$9998,2,FALSE)),"",IF(ISERROR(VLOOKUP(TRIM(B694),ALL!$B$1:$V$9998,2,FALSE))," ",VLOOKUP(TRIM(B694),ALL!$B$1:$V$9998,2,FALSE)))</f>
        <v>HOA</v>
      </c>
      <c r="H694" s="114" t="str">
        <f>IF(ISBLANK(VLOOKUP(TRIM(B694),ALL!$B$1:$W$9995,11,FALSE)),"",IF(ISERROR(VLOOKUP(TRIM(B694),ALL!$B$1:$W$9995,11,FALSE))," ",VLOOKUP(TRIM(B694),ALL!$B$1:$W$9995,11,FALSE)))</f>
        <v>C</v>
      </c>
      <c r="I694" s="114" t="str">
        <f>VLOOKUP(TRIM(B694),Rankings!$A$1:$M$9887,9,FALSE)</f>
        <v xml:space="preserve"> 5-6-6</v>
      </c>
      <c r="J694" s="10"/>
      <c r="K694" s="10"/>
      <c r="L694" s="10" t="str">
        <f>IF(ISBLANK(VLOOKUP(TRIM(B694),ALL!$B$1:$W$9995,8,FALSE)),"",IF(ISERROR(VLOOKUP(TRIM(B694),ALL!$B$1:$W$9995,8,FALSE))," ",VLOOKUP(TRIM(B694),ALL!$B$1:$W$9995,8,FALSE)))</f>
        <v/>
      </c>
      <c r="M694" s="10" t="str">
        <f>IF(ISBLANK(VLOOKUP(TRIM(B694),ALL!$B$1:$W$9995,9,FALSE)),"",IF(ISERROR(VLOOKUP(TRIM(B694),ALL!$B$1:$W$9995,9,FALSE))," ",VLOOKUP(TRIM(B694),ALL!$B$1:$W$9995,9,FALSE)))</f>
        <v/>
      </c>
      <c r="N694" s="10" t="str">
        <f>IF(ISBLANK(VLOOKUP(TRIM(B694),ALL!$B$1:$W$9995,10,FALSE)),"",IF(ISERROR(VLOOKUP(TRIM(B694),ALL!$B$1:$W$9995,10,FALSE))," ",VLOOKUP(TRIM(B694),ALL!$B$1:$W$9995,10,FALSE)))</f>
        <v/>
      </c>
      <c r="P694"/>
      <c r="Q694"/>
      <c r="R694"/>
      <c r="S694"/>
      <c r="T694"/>
      <c r="AB694"/>
      <c r="AC694"/>
    </row>
    <row r="695" spans="1:29" ht="15">
      <c r="A695" s="10" t="str">
        <f>IF(ISERROR(VLOOKUP(TRIM(B695),ALL!$B$1:$V$9991,3,FALSE)),"(unc)",VLOOKUP(TRIM(B695),ALL!$B$1:$V$9991,3,FALSE))</f>
        <v>WR PR</v>
      </c>
      <c r="B695" s="117" t="s">
        <v>7604</v>
      </c>
      <c r="C695" s="5" t="s">
        <v>4057</v>
      </c>
      <c r="D695" s="111">
        <f>VLOOKUP(TRIM(B695),BirthdateDraft!$A$1:$M$8977,2,FALSE)</f>
        <v>36038</v>
      </c>
      <c r="E695" s="112" t="str">
        <f>VLOOKUP(TRIM(B695),BirthdateDraft!$A$1:$M$9842,3,FALSE)</f>
        <v>22/FA</v>
      </c>
      <c r="F695" s="115" t="s">
        <v>8057</v>
      </c>
      <c r="G695" s="10" t="str">
        <f>IF(ISERROR(VLOOKUP(TRIM(B695),ALL!$B$1:$V$9998,2,FALSE)),"",IF(ISERROR(VLOOKUP(TRIM(B695),ALL!$B$1:$V$9998,2,FALSE))," ",VLOOKUP(TRIM(B695),ALL!$B$1:$V$9998,2,FALSE)))</f>
        <v>NON</v>
      </c>
      <c r="H695" s="114" t="str">
        <f>IF(ISBLANK(VLOOKUP(TRIM(B695),ALL!$B$1:$W$9995,11,FALSE)),"",IF(ISERROR(VLOOKUP(TRIM(B695),ALL!$B$1:$W$9995,11,FALSE))," ",VLOOKUP(TRIM(B695),ALL!$B$1:$W$9995,11,FALSE)))</f>
        <v>C</v>
      </c>
      <c r="I695" s="114" t="str">
        <f>VLOOKUP(TRIM(B695),Rankings!$A$1:$M$9887,9,FALSE)</f>
        <v xml:space="preserve"> 4-4-6</v>
      </c>
      <c r="J695" s="10"/>
      <c r="K695" s="10"/>
      <c r="L695" s="10"/>
      <c r="M695" s="10"/>
      <c r="N695" s="10"/>
      <c r="P695"/>
      <c r="Q695"/>
      <c r="R695"/>
      <c r="S695"/>
      <c r="T695"/>
      <c r="AB695"/>
      <c r="AC695"/>
    </row>
    <row r="696" spans="1:29" ht="15">
      <c r="A696" s="10" t="str">
        <f>IF(ISERROR(VLOOKUP(TRIM(B696),ALL!$B$1:$V$9991,3,FALSE)),"(unc)",VLOOKUP(TRIM(B696),ALL!$B$1:$V$9991,3,FALSE))</f>
        <v>WR</v>
      </c>
      <c r="B696" s="445" t="s">
        <v>9025</v>
      </c>
      <c r="C696" s="5" t="s">
        <v>4057</v>
      </c>
      <c r="D696" s="111">
        <f>VLOOKUP(TRIM(B696),BirthdateDraft!$A$1:$M$8977,2,FALSE)</f>
        <v>37537</v>
      </c>
      <c r="E696" s="112" t="str">
        <f>VLOOKUP(TRIM(B696),BirthdateDraft!$A$1:$M$9842,3,FALSE)</f>
        <v>24/2(52)</v>
      </c>
      <c r="F696" s="115" t="s">
        <v>10224</v>
      </c>
      <c r="G696" s="10" t="str">
        <f>IF(ISERROR(VLOOKUP(TRIM(B696),ALL!$B$1:$V$9998,2,FALSE)),"",IF(ISERROR(VLOOKUP(TRIM(B696),ALL!$B$1:$V$9998,2,FALSE))," ",VLOOKUP(TRIM(B696),ALL!$B$1:$V$9998,2,FALSE)))</f>
        <v>INA</v>
      </c>
      <c r="H696" s="114" t="str">
        <f>IF(ISBLANK(VLOOKUP(TRIM(B696),ALL!$B$1:$W$9995,11,FALSE)),"",IF(ISERROR(VLOOKUP(TRIM(B696),ALL!$B$1:$W$9995,11,FALSE))," ",VLOOKUP(TRIM(B696),ALL!$B$1:$W$9995,11,FALSE)))</f>
        <v>C</v>
      </c>
      <c r="I696" s="114" t="str">
        <f>VLOOKUP(TRIM(B696),Rankings!$A$1:$M$9887,9,FALSE)</f>
        <v xml:space="preserve"> 4-3-3</v>
      </c>
      <c r="J696" s="10"/>
      <c r="K696" s="10"/>
      <c r="L696" s="10"/>
      <c r="M696" s="10"/>
      <c r="N696" s="10"/>
      <c r="P696"/>
      <c r="Q696"/>
      <c r="R696"/>
      <c r="S696"/>
      <c r="T696"/>
      <c r="AB696"/>
      <c r="AC696"/>
    </row>
    <row r="697" spans="1:29">
      <c r="A697" s="10" t="str">
        <f>IF(ISERROR(VLOOKUP(TRIM(B697),ALL!$B$1:$V$9991,3,FALSE)),"(unc)",VLOOKUP(TRIM(B697),ALL!$B$1:$V$9991,3,FALSE))</f>
        <v>WR</v>
      </c>
      <c r="B697" s="37" t="s">
        <v>5846</v>
      </c>
      <c r="C697" s="5" t="s">
        <v>4057</v>
      </c>
      <c r="D697" s="111">
        <f>VLOOKUP(TRIM(B697),BirthdateDraft!$A$1:$M$8977,2,FALSE)</f>
        <v>34617</v>
      </c>
      <c r="E697" s="112" t="str">
        <f>VLOOKUP(TRIM(B697),BirthdateDraft!$A$1:$M$9842,3,FALSE)</f>
        <v>18/5</v>
      </c>
      <c r="F697" s="115" t="s">
        <v>6421</v>
      </c>
      <c r="G697" s="10" t="str">
        <f>IF(ISERROR(VLOOKUP(TRIM(B697),ALL!$B$1:$V$9998,2,FALSE)),"",IF(ISERROR(VLOOKUP(TRIM(B697),ALL!$B$1:$V$9998,2,FALSE))," ",VLOOKUP(TRIM(B697),ALL!$B$1:$V$9998,2,FALSE)))</f>
        <v>NON</v>
      </c>
      <c r="H697" s="114" t="str">
        <f>IF(ISBLANK(VLOOKUP(TRIM(B697),ALL!$B$1:$W$9995,11,FALSE)),"",IF(ISERROR(VLOOKUP(TRIM(B697),ALL!$B$1:$W$9995,11,FALSE))," ",VLOOKUP(TRIM(B697),ALL!$B$1:$W$9995,11,FALSE)))</f>
        <v>B</v>
      </c>
      <c r="I697" s="114" t="str">
        <f>VLOOKUP(TRIM(B697),Rankings!$A$1:$M$9887,9,FALSE)</f>
        <v xml:space="preserve"> 4-3-5</v>
      </c>
      <c r="J697" s="10"/>
      <c r="K697" s="10"/>
      <c r="L697" s="10"/>
      <c r="M697" s="10" t="str">
        <f>IF(ISBLANK(VLOOKUP(TRIM(B697),ALL!$B$1:$W$9995,9,FALSE)),"",IF(ISERROR(VLOOKUP(TRIM(B697),ALL!$B$1:$W$9995,9,FALSE))," ",VLOOKUP(TRIM(B697),ALL!$B$1:$W$9995,9,FALSE)))</f>
        <v/>
      </c>
      <c r="N697" s="10" t="str">
        <f>IF(ISBLANK(VLOOKUP(TRIM(B697),ALL!$B$1:$W$9995,10,FALSE)),"",IF(ISERROR(VLOOKUP(TRIM(B697),ALL!$B$1:$W$9995,10,FALSE))," ",VLOOKUP(TRIM(B697),ALL!$B$1:$W$9995,10,FALSE)))</f>
        <v/>
      </c>
      <c r="O697"/>
      <c r="P697"/>
      <c r="Q697"/>
      <c r="R697"/>
      <c r="S697"/>
      <c r="T697"/>
      <c r="AB697"/>
      <c r="AC697"/>
    </row>
    <row r="698" spans="1:29" ht="15">
      <c r="A698" s="10" t="str">
        <f>IF(ISERROR(VLOOKUP(TRIM(B698),ALL!$B$1:$V$9991,3,FALSE)),"(unc)",VLOOKUP(TRIM(B698),ALL!$B$1:$V$9991,3,FALSE))</f>
        <v>WR HB</v>
      </c>
      <c r="B698" s="501" t="s">
        <v>9661</v>
      </c>
      <c r="C698" s="5" t="s">
        <v>4057</v>
      </c>
      <c r="D698" s="111">
        <f>VLOOKUP(TRIM(B698),BirthdateDraft!$A$1:$M$8977,2,FALSE)</f>
        <v>36312</v>
      </c>
      <c r="E698" s="112" t="str">
        <f>VLOOKUP(TRIM(B698),BirthdateDraft!$A$1:$M$9842,3,FALSE)</f>
        <v>23/FA</v>
      </c>
      <c r="F698" s="115" t="s">
        <v>10488</v>
      </c>
      <c r="G698" s="10" t="str">
        <f>IF(ISERROR(VLOOKUP(TRIM(B698),ALL!$B$1:$V$9998,2,FALSE)),"",IF(ISERROR(VLOOKUP(TRIM(B698),ALL!$B$1:$V$9998,2,FALSE))," ",VLOOKUP(TRIM(B698),ALL!$B$1:$V$9998,2,FALSE)))</f>
        <v>NON</v>
      </c>
      <c r="H698" s="114" t="str">
        <f>IF(ISBLANK(VLOOKUP(TRIM(B698),ALL!$B$1:$W$9995,11,FALSE)),"",IF(ISERROR(VLOOKUP(TRIM(B698),ALL!$B$1:$W$9995,11,FALSE))," ",VLOOKUP(TRIM(B698),ALL!$B$1:$W$9995,11,FALSE)))</f>
        <v>B</v>
      </c>
      <c r="I698" s="114" t="str">
        <f>VLOOKUP(TRIM(B698),Rankings!$A$1:$M$9887,9,FALSE)</f>
        <v xml:space="preserve"> 4-3-3</v>
      </c>
      <c r="J698" s="10"/>
      <c r="K698" s="10"/>
      <c r="L698" s="10"/>
      <c r="M698" s="10"/>
      <c r="N698" s="10"/>
      <c r="P698"/>
      <c r="Q698"/>
      <c r="R698"/>
      <c r="S698"/>
      <c r="T698"/>
      <c r="AB698"/>
      <c r="AC698"/>
    </row>
    <row r="699" spans="1:29" ht="15">
      <c r="A699" s="10" t="str">
        <f>IF(ISERROR(VLOOKUP(TRIM(B699),ALL!$B$1:$V$9991,3,FALSE)),"(unc)",VLOOKUP(TRIM(B699),ALL!$B$1:$V$9991,3,FALSE))</f>
        <v>TE SE</v>
      </c>
      <c r="B699" s="117" t="s">
        <v>5533</v>
      </c>
      <c r="C699" s="5" t="s">
        <v>4057</v>
      </c>
      <c r="D699" s="111">
        <f>VLOOKUP(TRIM(B699),BirthdateDraft!$A$1:$M$8977,2,FALSE)</f>
        <v>34933</v>
      </c>
      <c r="E699" s="112" t="str">
        <f>VLOOKUP(TRIM(B699),BirthdateDraft!$A$1:$M$9842,3,FALSE)</f>
        <v>17/3</v>
      </c>
      <c r="F699" s="115" t="s">
        <v>10449</v>
      </c>
      <c r="G699" s="10" t="str">
        <f>IF(ISERROR(VLOOKUP(TRIM(B699),ALL!$B$1:$V$9998,2,FALSE)),"",IF(ISERROR(VLOOKUP(TRIM(B699),ALL!$B$1:$V$9998,2,FALSE))," ",VLOOKUP(TRIM(B699),ALL!$B$1:$V$9998,2,FALSE)))</f>
        <v>MIA</v>
      </c>
      <c r="H699" s="114" t="str">
        <f>IF(ISBLANK(VLOOKUP(TRIM(B699),ALL!$B$1:$W$9995,11,FALSE)),"",IF(ISERROR(VLOOKUP(TRIM(B699),ALL!$B$1:$W$9995,11,FALSE))," ",VLOOKUP(TRIM(B699),ALL!$B$1:$W$9995,11,FALSE)))</f>
        <v>B</v>
      </c>
      <c r="I699" s="114" t="str">
        <f>VLOOKUP(TRIM(B699),Rankings!$A$1:$M$9887,9,FALSE)</f>
        <v xml:space="preserve"> 6-5-3</v>
      </c>
      <c r="J699" s="10" t="str">
        <f>IF(ISBLANK(VLOOKUP(TRIM(B699),ALL!$B$1:$W$9995,6,FALSE)),"",IF(ISERROR(VLOOKUP(TRIM(B699),ALL!$B$1:$W$9995,6,FALSE))," ", VLOOKUP(TRIM(B699),ALL!$B$1:$W$9995,6,FALSE)))</f>
        <v/>
      </c>
      <c r="K699" s="10" t="str">
        <f>IF(ISBLANK(VLOOKUP(TRIM(B699),ALL!$B$1:$W$9995,7,FALSE)),"",IF(ISERROR(VLOOKUP(TRIM(B699),ALL!$B$1:$W$9995,7,FALSE))," ",VLOOKUP(TRIM(B699),ALL!$B$1:$W$9995,7,FALSE)))</f>
        <v/>
      </c>
      <c r="L699" s="10">
        <f>IF(ISBLANK(VLOOKUP(TRIM(B699),ALL!$B$1:$W$9995,8,FALSE)),"",IF(ISERROR(VLOOKUP(TRIM(B699),ALL!$B$1:$W$9995,8,FALSE))," ",VLOOKUP(TRIM(B699),ALL!$B$1:$W$9995,8,FALSE)))</f>
        <v>0</v>
      </c>
      <c r="M699" s="10" t="str">
        <f>IF(ISBLANK(VLOOKUP(TRIM(B699),ALL!$B$1:$W$9995,9,FALSE)),"",IF(ISERROR(VLOOKUP(TRIM(B699),ALL!$B$1:$W$9995,9,FALSE))," ",VLOOKUP(TRIM(B699),ALL!$B$1:$W$9995,9,FALSE)))</f>
        <v/>
      </c>
      <c r="N699" s="10">
        <f>IF(ISBLANK(VLOOKUP(TRIM(B699),ALL!$B$1:$W$9995,10,FALSE)),"",IF(ISERROR(VLOOKUP(TRIM(B699),ALL!$B$1:$W$9995,10,FALSE))," ",VLOOKUP(TRIM(B699),ALL!$B$1:$W$9995,10,FALSE)))</f>
        <v>0</v>
      </c>
      <c r="O699" s="118"/>
      <c r="P699"/>
      <c r="Q699"/>
      <c r="R699"/>
      <c r="S699"/>
      <c r="T699"/>
      <c r="AB699"/>
      <c r="AC699"/>
    </row>
    <row r="700" spans="1:29" ht="15">
      <c r="A700" s="10" t="str">
        <f>IF(ISERROR(VLOOKUP(TRIM(B700),ALL!$B$1:$V$9991,3,FALSE)),"(unc)",VLOOKUP(TRIM(B700),ALL!$B$1:$V$9991,3,FALSE))</f>
        <v>FB</v>
      </c>
      <c r="B700" s="501" t="s">
        <v>4418</v>
      </c>
      <c r="C700" s="5" t="s">
        <v>4057</v>
      </c>
      <c r="D700" s="111">
        <f>VLOOKUP(TRIM(B700),BirthdateDraft!$A$1:$M$8977,2,FALSE)</f>
        <v>33635</v>
      </c>
      <c r="E700" s="112" t="str">
        <f>VLOOKUP(TRIM(B700),BirthdateDraft!$A$1:$M$9842,3,FALSE)</f>
        <v>15/5</v>
      </c>
      <c r="F700" s="115" t="s">
        <v>10488</v>
      </c>
      <c r="G700" s="10" t="str">
        <f>IF(ISERROR(VLOOKUP(TRIM(B700),ALL!$B$1:$V$9998,2,FALSE)),"",IF(ISERROR(VLOOKUP(TRIM(B700),ALL!$B$1:$V$9998,2,FALSE))," ",VLOOKUP(TRIM(B700),ALL!$B$1:$V$9998,2,FALSE)))</f>
        <v>DNA</v>
      </c>
      <c r="H700" s="114" t="str">
        <f>IF(ISBLANK(VLOOKUP(TRIM(B700),ALL!$B$1:$W$9995,11,FALSE)),"",IF(ISERROR(VLOOKUP(TRIM(B700),ALL!$B$1:$W$9995,11,FALSE))," ",VLOOKUP(TRIM(B700),ALL!$B$1:$W$9995,11,FALSE)))</f>
        <v>E</v>
      </c>
      <c r="I700" s="114">
        <f>VLOOKUP(TRIM(B700),Rankings!$A$1:$M$9887,9,FALSE)</f>
        <v>0</v>
      </c>
      <c r="J700" s="10" t="str">
        <f>IF(ISBLANK(VLOOKUP(TRIM(B700),ALL!$B$1:$W$9995,6,FALSE)),"",IF(ISERROR(VLOOKUP(TRIM(B700),ALL!$B$1:$W$9995,6,FALSE))," ", VLOOKUP(TRIM(B700),ALL!$B$1:$W$9995,6,FALSE)))</f>
        <v/>
      </c>
      <c r="K700" s="10" t="str">
        <f>IF(ISBLANK(VLOOKUP(TRIM(B700),ALL!$B$1:$W$9995,7,FALSE)),"",IF(ISERROR(VLOOKUP(TRIM(B700),ALL!$B$1:$W$9995,7,FALSE))," ",VLOOKUP(TRIM(B700),ALL!$B$1:$W$9995,7,FALSE)))</f>
        <v/>
      </c>
      <c r="L700" s="10">
        <f>IF(ISBLANK(VLOOKUP(TRIM(B700),ALL!$B$1:$W$9995,8,FALSE)),"",IF(ISERROR(VLOOKUP(TRIM(B700),ALL!$B$1:$W$9995,8,FALSE))," ",VLOOKUP(TRIM(B700),ALL!$B$1:$W$9995,8,FALSE)))</f>
        <v>0</v>
      </c>
      <c r="M700" s="10" t="str">
        <f>IF(ISBLANK(VLOOKUP(TRIM(B700),ALL!$B$1:$W$9995,9,FALSE)),"",IF(ISERROR(VLOOKUP(TRIM(B700),ALL!$B$1:$W$9995,9,FALSE))," ",VLOOKUP(TRIM(B700),ALL!$B$1:$W$9995,9,FALSE)))</f>
        <v/>
      </c>
      <c r="N700" s="10">
        <f>IF(ISBLANK(VLOOKUP(TRIM(B700),ALL!$B$1:$W$9995,10,FALSE)),"",IF(ISERROR(VLOOKUP(TRIM(B700),ALL!$B$1:$W$9995,10,FALSE))," ",VLOOKUP(TRIM(B700),ALL!$B$1:$W$9995,10,FALSE)))</f>
        <v>5</v>
      </c>
      <c r="O700" s="118"/>
      <c r="P700"/>
      <c r="Q700"/>
      <c r="R700"/>
      <c r="S700"/>
      <c r="T700"/>
      <c r="AB700"/>
      <c r="AC700"/>
    </row>
    <row r="701" spans="1:29" ht="15">
      <c r="A701" s="10" t="str">
        <f>IF(ISERROR(VLOOKUP(TRIM(B701),ALL!$B$1:$V$9991,3,FALSE)),"(unc)",VLOOKUP(TRIM(B701),ALL!$B$1:$V$9991,3,FALSE))</f>
        <v>BB TE</v>
      </c>
      <c r="B701" s="117" t="s">
        <v>5872</v>
      </c>
      <c r="C701" s="5" t="s">
        <v>4057</v>
      </c>
      <c r="D701" s="111">
        <f>VLOOKUP(TRIM(B701),BirthdateDraft!$A$1:$M$8977,2,FALSE)</f>
        <v>33713</v>
      </c>
      <c r="E701" s="112" t="str">
        <f>VLOOKUP(TRIM(B701),BirthdateDraft!$A$1:$M$9842,3,FALSE)</f>
        <v>18/3</v>
      </c>
      <c r="F701" s="115"/>
      <c r="G701" s="10" t="str">
        <f>IF(ISERROR(VLOOKUP(TRIM(B701),ALL!$B$1:$V$9998,2,FALSE)),"",IF(ISERROR(VLOOKUP(TRIM(B701),ALL!$B$1:$V$9998,2,FALSE))," ",VLOOKUP(TRIM(B701),ALL!$B$1:$V$9998,2,FALSE)))</f>
        <v>CLA</v>
      </c>
      <c r="H701" s="114" t="str">
        <f>IF(ISBLANK(VLOOKUP(TRIM(B701),ALL!$B$1:$W$9995,11,FALSE)),"",IF(ISERROR(VLOOKUP(TRIM(B701),ALL!$B$1:$W$9995,11,FALSE))," ",VLOOKUP(TRIM(B701),ALL!$B$1:$W$9995,11,FALSE)))</f>
        <v>C</v>
      </c>
      <c r="I701" s="114" t="str">
        <f>VLOOKUP(TRIM(B701),Rankings!$A$1:$M$9887,9,FALSE)</f>
        <v xml:space="preserve"> 3-5-2</v>
      </c>
      <c r="J701" s="10" t="str">
        <f>IF(ISBLANK(VLOOKUP(TRIM(B701),ALL!$B$1:$W$9995,6,FALSE)),"",IF(ISERROR(VLOOKUP(TRIM(B701),ALL!$B$1:$W$9995,6,FALSE))," ", VLOOKUP(TRIM(B701),ALL!$B$1:$W$9995,6,FALSE)))</f>
        <v/>
      </c>
      <c r="K701" s="10" t="str">
        <f>IF(ISBLANK(VLOOKUP(TRIM(B701),ALL!$B$1:$W$9995,7,FALSE)),"",IF(ISERROR(VLOOKUP(TRIM(B701),ALL!$B$1:$W$9995,7,FALSE))," ",VLOOKUP(TRIM(B701),ALL!$B$1:$W$9995,7,FALSE)))</f>
        <v/>
      </c>
      <c r="L701" s="10">
        <f>IF(ISBLANK(VLOOKUP(TRIM(B701),ALL!$B$1:$W$9995,8,FALSE)),"",IF(ISERROR(VLOOKUP(TRIM(B701),ALL!$B$1:$W$9995,8,FALSE))," ",VLOOKUP(TRIM(B701),ALL!$B$1:$W$9995,8,FALSE)))</f>
        <v>0</v>
      </c>
      <c r="M701" s="10" t="str">
        <f>IF(ISBLANK(VLOOKUP(TRIM(B701),ALL!$B$1:$W$9995,9,FALSE)),"",IF(ISERROR(VLOOKUP(TRIM(B701),ALL!$B$1:$W$9995,9,FALSE))," ",VLOOKUP(TRIM(B701),ALL!$B$1:$W$9995,9,FALSE)))</f>
        <v/>
      </c>
      <c r="N701" s="10">
        <f>IF(ISBLANK(VLOOKUP(TRIM(B701),ALL!$B$1:$W$9995,10,FALSE)),"",IF(ISERROR(VLOOKUP(TRIM(B701),ALL!$B$1:$W$9995,10,FALSE))," ",VLOOKUP(TRIM(B701),ALL!$B$1:$W$9995,10,FALSE)))</f>
        <v>2</v>
      </c>
      <c r="O701" s="118"/>
      <c r="P701"/>
      <c r="Q701"/>
      <c r="R701"/>
      <c r="S701"/>
      <c r="T701"/>
      <c r="AB701"/>
      <c r="AC701"/>
    </row>
    <row r="702" spans="1:29" ht="15">
      <c r="A702" s="10" t="str">
        <f>IF(ISERROR(VLOOKUP(TRIM(B702),ALL!$B$1:$V$9991,3,FALSE)),"(unc)",VLOOKUP(TRIM(B702),ALL!$B$1:$V$9991,3,FALSE))</f>
        <v>BB TE</v>
      </c>
      <c r="B702" s="446" t="s">
        <v>9022</v>
      </c>
      <c r="C702" s="5" t="s">
        <v>4057</v>
      </c>
      <c r="D702" s="111">
        <f>VLOOKUP(TRIM(B702),BirthdateDraft!$A$1:$M$8977,2,FALSE)</f>
        <v>36689</v>
      </c>
      <c r="E702" s="112" t="str">
        <f>VLOOKUP(TRIM(B702),BirthdateDraft!$A$1:$M$9842,3,FALSE)</f>
        <v>24/4(123)</v>
      </c>
      <c r="F702" s="115" t="s">
        <v>10450</v>
      </c>
      <c r="G702" s="10" t="str">
        <f>IF(ISERROR(VLOOKUP(TRIM(B702),ALL!$B$1:$V$9998,2,FALSE)),"",IF(ISERROR(VLOOKUP(TRIM(B702),ALL!$B$1:$V$9998,2,FALSE))," ",VLOOKUP(TRIM(B702),ALL!$B$1:$V$9998,2,FALSE)))</f>
        <v>HOA</v>
      </c>
      <c r="H702" s="114" t="str">
        <f>IF(ISBLANK(VLOOKUP(TRIM(B702),ALL!$B$1:$W$9995,11,FALSE)),"",IF(ISERROR(VLOOKUP(TRIM(B702),ALL!$B$1:$W$9995,11,FALSE))," ",VLOOKUP(TRIM(B702),ALL!$B$1:$W$9995,11,FALSE)))</f>
        <v>D</v>
      </c>
      <c r="I702" s="114" t="str">
        <f>VLOOKUP(TRIM(B702),Rankings!$A$1:$M$9887,9,FALSE)</f>
        <v xml:space="preserve"> 4-3-2</v>
      </c>
      <c r="J702" s="10" t="str">
        <f>IF(ISBLANK(VLOOKUP(TRIM(B702),ALL!$B$1:$W$9995,6,FALSE)),"",IF(ISERROR(VLOOKUP(TRIM(B702),ALL!$B$1:$W$9995,6,FALSE))," ", VLOOKUP(TRIM(B702),ALL!$B$1:$W$9995,6,FALSE)))</f>
        <v/>
      </c>
      <c r="K702" s="10" t="str">
        <f>IF(ISBLANK(VLOOKUP(TRIM(B702),ALL!$B$1:$W$9995,7,FALSE)),"",IF(ISERROR(VLOOKUP(TRIM(B702),ALL!$B$1:$W$9995,7,FALSE))," ",VLOOKUP(TRIM(B702),ALL!$B$1:$W$9995,7,FALSE)))</f>
        <v/>
      </c>
      <c r="L702" s="10">
        <f>IF(ISBLANK(VLOOKUP(TRIM(B702),ALL!$B$1:$W$9995,8,FALSE)),"",IF(ISERROR(VLOOKUP(TRIM(B702),ALL!$B$1:$W$9995,8,FALSE))," ",VLOOKUP(TRIM(B702),ALL!$B$1:$W$9995,8,FALSE)))</f>
        <v>0</v>
      </c>
      <c r="M702" s="10">
        <v>4</v>
      </c>
      <c r="N702" s="10">
        <f>IF(ISBLANK(VLOOKUP(TRIM(B702),ALL!$B$1:$W$9995,10,FALSE)),"",IF(ISERROR(VLOOKUP(TRIM(B702),ALL!$B$1:$W$9995,10,FALSE))," ",VLOOKUP(TRIM(B702),ALL!$B$1:$W$9995,10,FALSE)))</f>
        <v>0</v>
      </c>
      <c r="O702" s="118"/>
      <c r="P702"/>
      <c r="Q702"/>
      <c r="R702"/>
      <c r="S702"/>
      <c r="T702"/>
      <c r="AB702"/>
      <c r="AC702"/>
    </row>
    <row r="703" spans="1:29" ht="15">
      <c r="A703" s="10"/>
      <c r="B703" s="117"/>
      <c r="C703" s="5"/>
      <c r="D703" s="111"/>
      <c r="E703" s="112"/>
      <c r="F703" s="115"/>
      <c r="G703" s="10"/>
      <c r="H703" s="114"/>
      <c r="I703" s="114"/>
      <c r="J703" s="10"/>
      <c r="K703" s="10"/>
      <c r="L703" s="10" t="str">
        <f>IF(ISBLANK(VLOOKUP(TRIM(B703),ALL!$B$1:$W$9995,8,FALSE)),"",IF(ISERROR(VLOOKUP(TRIM(B703),ALL!$B$1:$W$9995,8,FALSE))," ",VLOOKUP(TRIM(B703),ALL!$B$1:$W$9995,8,FALSE)))</f>
        <v xml:space="preserve"> </v>
      </c>
      <c r="M703" s="10" t="str">
        <f>IF(ISBLANK(VLOOKUP(TRIM(B703),ALL!$B$1:$W$9995,9,FALSE)),"",IF(ISERROR(VLOOKUP(TRIM(B703),ALL!$B$1:$W$9995,9,FALSE))," ",VLOOKUP(TRIM(B703),ALL!$B$1:$W$9995,9,FALSE)))</f>
        <v xml:space="preserve"> </v>
      </c>
      <c r="N703" s="10" t="str">
        <f>IF(ISBLANK(VLOOKUP(TRIM(B703),ALL!$B$1:$W$9995,10,FALSE)),"",IF(ISERROR(VLOOKUP(TRIM(B703),ALL!$B$1:$W$9995,10,FALSE))," ",VLOOKUP(TRIM(B703),ALL!$B$1:$W$9995,10,FALSE)))</f>
        <v xml:space="preserve"> </v>
      </c>
      <c r="P703"/>
      <c r="Q703"/>
      <c r="R703"/>
      <c r="S703"/>
      <c r="T703"/>
      <c r="AB703"/>
      <c r="AC703"/>
    </row>
    <row r="704" spans="1:29">
      <c r="A704" s="10" t="str">
        <f>IF(ISERROR(VLOOKUP(TRIM(B704),ALL!$B$1:$V$9991,3,FALSE)),"(unc)",VLOOKUP(TRIM(B704),ALL!$B$1:$V$9991,3,FALSE))</f>
        <v>ROT @</v>
      </c>
      <c r="B704" s="37" t="s">
        <v>7135</v>
      </c>
      <c r="C704" s="5" t="s">
        <v>4057</v>
      </c>
      <c r="D704" s="111">
        <f>VLOOKUP(TRIM(B704),BirthdateDraft!$A$1:$M$8977,2,FALSE)</f>
        <v>36800</v>
      </c>
      <c r="E704" s="112" t="str">
        <f>VLOOKUP(TRIM(B704),BirthdateDraft!$A$1:$M$9842,3,FALSE)</f>
        <v>21/1(7)</v>
      </c>
      <c r="F704" s="115" t="s">
        <v>8022</v>
      </c>
      <c r="G704" s="10" t="str">
        <f>IF(ISERROR(VLOOKUP(TRIM(B704),ALL!$B$1:$V$9998,2,FALSE)),"",IF(ISERROR(VLOOKUP(TRIM(B704),ALL!$B$1:$V$9998,2,FALSE))," ",VLOOKUP(TRIM(B704),ALL!$B$1:$V$9998,2,FALSE)))</f>
        <v>DEN</v>
      </c>
      <c r="H704" s="114" t="str">
        <f>IF(ISBLANK(VLOOKUP(TRIM(B704),ALL!$B$1:$W$9995,4,FALSE)),"",IF(ISERROR(VLOOKUP(TRIM(B704),ALL!$B$1:$W$9995,4,FALSE))," ",VLOOKUP(TRIM(B704),ALL!$B$1:$W$9995,4,FALSE)))</f>
        <v/>
      </c>
      <c r="I704" s="114" t="str">
        <f>IF(ISBLANK(VLOOKUP(TRIM(B704),ALL!$B$1:$W$9995,5,FALSE)),"",IF(ISERROR(VLOOKUP(TRIM(B704),ALL!$B$1:$W$9995,5,FALSE))," ",VLOOKUP(TRIM(B704),ALL!$B$1:$W$9995,5,FALSE)))</f>
        <v/>
      </c>
      <c r="J704" s="10" t="str">
        <f>IF(ISBLANK(VLOOKUP(TRIM(B704),ALL!$B$1:$W$9995,6,FALSE)),"",IF(ISERROR(VLOOKUP(TRIM(B704),ALL!$B$1:$W$9995,6,FALSE))," ", VLOOKUP(TRIM(B704),ALL!$B$1:$W$9995,6,FALSE)))</f>
        <v/>
      </c>
      <c r="K704" s="10" t="str">
        <f>IF(ISBLANK(VLOOKUP(TRIM(B704),ALL!$B$1:$W$9995,7,FALSE)),"",IF(ISERROR(VLOOKUP(TRIM(B704),ALL!$B$1:$W$9995,7,FALSE))," ",VLOOKUP(TRIM(B704),ALL!$B$1:$W$9995,7,FALSE)))</f>
        <v/>
      </c>
      <c r="L704" s="10">
        <f>IF(ISBLANK(VLOOKUP(TRIM(B704),ALL!$B$1:$W$9995,8,FALSE)),"",IF(ISERROR(VLOOKUP(TRIM(B704),ALL!$B$1:$W$9995,8,FALSE))," ",VLOOKUP(TRIM(B704),ALL!$B$1:$W$9995,8,FALSE)))</f>
        <v>6</v>
      </c>
      <c r="M704" s="10" t="str">
        <f>IF(ISBLANK(VLOOKUP(TRIM(B704),ALL!$B$1:$W$9995,9,FALSE)),"",IF(ISERROR(VLOOKUP(TRIM(B704),ALL!$B$1:$W$9995,9,FALSE))," ",VLOOKUP(TRIM(B704),ALL!$B$1:$W$9995,9,FALSE)))</f>
        <v/>
      </c>
      <c r="N704" s="10">
        <f>IF(ISBLANK(VLOOKUP(TRIM(B704),ALL!$B$1:$W$9995,10,FALSE)),"",IF(ISERROR(VLOOKUP(TRIM(B704),ALL!$B$1:$W$9995,10,FALSE))," ",VLOOKUP(TRIM(B704),ALL!$B$1:$W$9995,10,FALSE)))</f>
        <v>7</v>
      </c>
      <c r="O704"/>
      <c r="P704"/>
      <c r="Q704"/>
      <c r="R704"/>
      <c r="S704"/>
      <c r="T704"/>
      <c r="AB704"/>
      <c r="AC704"/>
    </row>
    <row r="705" spans="1:29" ht="15">
      <c r="A705" s="10" t="str">
        <f>IF(ISERROR(VLOOKUP(TRIM(B705),ALL!$B$1:$V$9991,3,FALSE)),"(unc)",VLOOKUP(TRIM(B705),ALL!$B$1:$V$9991,3,FALSE))</f>
        <v>ROT @</v>
      </c>
      <c r="B705" s="117" t="s">
        <v>3261</v>
      </c>
      <c r="C705" s="5" t="s">
        <v>4057</v>
      </c>
      <c r="D705" s="111">
        <f>VLOOKUP(TRIM(B705),BirthdateDraft!$A$1:$M$8977,2,FALSE)</f>
        <v>33001</v>
      </c>
      <c r="E705" s="112" t="str">
        <f>VLOOKUP(TRIM(B705),BirthdateDraft!$A$1:$M$9842,3,FALSE)</f>
        <v>13/1 (4)</v>
      </c>
      <c r="F705" s="115" t="s">
        <v>10451</v>
      </c>
      <c r="G705" s="10" t="str">
        <f>IF(ISERROR(VLOOKUP(TRIM(B705),ALL!$B$1:$V$9998,2,FALSE)),"",IF(ISERROR(VLOOKUP(TRIM(B705),ALL!$B$1:$V$9998,2,FALSE))," ",VLOOKUP(TRIM(B705),ALL!$B$1:$V$9998,2,FALSE)))</f>
        <v>PHN</v>
      </c>
      <c r="H705" s="114" t="str">
        <f>IF(ISBLANK(VLOOKUP(TRIM(B705),ALL!$B$1:$W$9995,4,FALSE)),"",IF(ISERROR(VLOOKUP(TRIM(B705),ALL!$B$1:$W$9995,4,FALSE))," ",VLOOKUP(TRIM(B705),ALL!$B$1:$W$9995,4,FALSE)))</f>
        <v/>
      </c>
      <c r="I705" s="114" t="str">
        <f>IF(ISBLANK(VLOOKUP(TRIM(B705),ALL!$B$1:$W$9995,5,FALSE)),"",IF(ISERROR(VLOOKUP(TRIM(B705),ALL!$B$1:$W$9995,5,FALSE))," ",VLOOKUP(TRIM(B705),ALL!$B$1:$W$9995,5,FALSE)))</f>
        <v/>
      </c>
      <c r="J705" s="10" t="str">
        <f>IF(ISBLANK(VLOOKUP(TRIM(B705),ALL!$B$1:$W$9995,6,FALSE)),"",IF(ISERROR(VLOOKUP(TRIM(B705),ALL!$B$1:$W$9995,6,FALSE))," ", VLOOKUP(TRIM(B705),ALL!$B$1:$W$9995,6,FALSE)))</f>
        <v/>
      </c>
      <c r="K705" s="10" t="str">
        <f>IF(ISBLANK(VLOOKUP(TRIM(B705),ALL!$B$1:$W$9995,7,FALSE)),"",IF(ISERROR(VLOOKUP(TRIM(B705),ALL!$B$1:$W$9995,7,FALSE))," ",VLOOKUP(TRIM(B705),ALL!$B$1:$W$9995,7,FALSE)))</f>
        <v/>
      </c>
      <c r="L705" s="10">
        <f>IF(ISBLANK(VLOOKUP(TRIM(B705),ALL!$B$1:$W$9995,8,FALSE)),"",IF(ISERROR(VLOOKUP(TRIM(B705),ALL!$B$1:$W$9995,8,FALSE))," ",VLOOKUP(TRIM(B705),ALL!$B$1:$W$9995,8,FALSE)))</f>
        <v>6</v>
      </c>
      <c r="M705" s="10" t="str">
        <f>IF(ISBLANK(VLOOKUP(TRIM(B705),ALL!$B$1:$W$9995,9,FALSE)),"",IF(ISERROR(VLOOKUP(TRIM(B705),ALL!$B$1:$W$9995,9,FALSE))," ",VLOOKUP(TRIM(B705),ALL!$B$1:$W$9995,9,FALSE)))</f>
        <v/>
      </c>
      <c r="N705" s="10">
        <f>IF(ISBLANK(VLOOKUP(TRIM(B705),ALL!$B$1:$W$9995,10,FALSE)),"",IF(ISERROR(VLOOKUP(TRIM(B705),ALL!$B$1:$W$9995,10,FALSE))," ",VLOOKUP(TRIM(B705),ALL!$B$1:$W$9995,10,FALSE)))</f>
        <v>5</v>
      </c>
      <c r="P705"/>
      <c r="Q705"/>
      <c r="R705"/>
      <c r="S705"/>
      <c r="T705"/>
      <c r="AB705"/>
      <c r="AC705"/>
    </row>
    <row r="706" spans="1:29" ht="15">
      <c r="A706" s="10" t="str">
        <f>IF(ISERROR(VLOOKUP(TRIM(B706),ALL!$B$1:$V$9991,3,FALSE)),"(unc)",VLOOKUP(TRIM(B706),ALL!$B$1:$V$9991,3,FALSE))</f>
        <v>RG @</v>
      </c>
      <c r="B706" s="117" t="s">
        <v>6211</v>
      </c>
      <c r="C706" s="5" t="s">
        <v>4057</v>
      </c>
      <c r="D706" s="111">
        <f>VLOOKUP(TRIM(B706),BirthdateDraft!$A$1:$M$8977,2,FALSE)</f>
        <v>35489</v>
      </c>
      <c r="E706" s="112" t="str">
        <f>VLOOKUP(TRIM(B706),BirthdateDraft!$A$1:$M$9842,3,FALSE)</f>
        <v>19/1 (14)</v>
      </c>
      <c r="F706" s="115" t="s">
        <v>8031</v>
      </c>
      <c r="G706" s="10" t="str">
        <f>IF(ISERROR(VLOOKUP(TRIM(B706),ALL!$B$1:$V$9998,2,FALSE)),"",IF(ISERROR(VLOOKUP(TRIM(B706),ALL!$B$1:$V$9998,2,FALSE))," ",VLOOKUP(TRIM(B706),ALL!$B$1:$V$9998,2,FALSE)))</f>
        <v>ATN</v>
      </c>
      <c r="H706" s="114" t="str">
        <f>IF(ISBLANK(VLOOKUP(TRIM(B706),ALL!$B$1:$W$9995,4,FALSE)),"",IF(ISERROR(VLOOKUP(TRIM(B706),ALL!$B$1:$W$9995,4,FALSE))," ",VLOOKUP(TRIM(B706),ALL!$B$1:$W$9995,4,FALSE)))</f>
        <v/>
      </c>
      <c r="I706" s="114" t="str">
        <f>IF(ISBLANK(VLOOKUP(TRIM(B706),ALL!$B$1:$W$9995,5,FALSE)),"",IF(ISERROR(VLOOKUP(TRIM(B706),ALL!$B$1:$W$9995,5,FALSE))," ",VLOOKUP(TRIM(B706),ALL!$B$1:$W$9995,5,FALSE)))</f>
        <v/>
      </c>
      <c r="J706" s="10" t="str">
        <f>IF(ISBLANK(VLOOKUP(TRIM(B706),ALL!$B$1:$W$9995,6,FALSE)),"",IF(ISERROR(VLOOKUP(TRIM(B706),ALL!$B$1:$W$9995,6,FALSE))," ", VLOOKUP(TRIM(B706),ALL!$B$1:$W$9995,6,FALSE)))</f>
        <v/>
      </c>
      <c r="K706" s="10" t="str">
        <f>IF(ISBLANK(VLOOKUP(TRIM(B706),ALL!$B$1:$W$9995,7,FALSE)),"",IF(ISERROR(VLOOKUP(TRIM(B706),ALL!$B$1:$W$9995,7,FALSE))," ",VLOOKUP(TRIM(B706),ALL!$B$1:$W$9995,7,FALSE)))</f>
        <v/>
      </c>
      <c r="L706" s="10">
        <f>IF(ISBLANK(VLOOKUP(TRIM(B706),ALL!$B$1:$W$9995,8,FALSE)),"",IF(ISERROR(VLOOKUP(TRIM(B706),ALL!$B$1:$W$9995,8,FALSE))," ",VLOOKUP(TRIM(B706),ALL!$B$1:$W$9995,8,FALSE)))</f>
        <v>6</v>
      </c>
      <c r="M706" s="10" t="str">
        <f>IF(ISBLANK(VLOOKUP(TRIM(B706),ALL!$B$1:$W$9995,9,FALSE)),"",IF(ISERROR(VLOOKUP(TRIM(B706),ALL!$B$1:$W$9995,9,FALSE))," ",VLOOKUP(TRIM(B706),ALL!$B$1:$W$9995,9,FALSE)))</f>
        <v/>
      </c>
      <c r="N706" s="10">
        <f>IF(ISBLANK(VLOOKUP(TRIM(B706),ALL!$B$1:$W$9995,10,FALSE)),"",IF(ISERROR(VLOOKUP(TRIM(B706),ALL!$B$1:$W$9995,10,FALSE))," ",VLOOKUP(TRIM(B706),ALL!$B$1:$W$9995,10,FALSE)))</f>
        <v>7</v>
      </c>
      <c r="P706"/>
      <c r="Q706"/>
      <c r="R706"/>
      <c r="S706"/>
      <c r="T706"/>
      <c r="AB706"/>
      <c r="AC706"/>
    </row>
    <row r="707" spans="1:29" ht="15">
      <c r="A707" s="10" t="str">
        <f>IF(ISERROR(VLOOKUP(TRIM(B707),ALL!$B$1:$V$9991,3,FALSE)),"(unc)",VLOOKUP(TRIM(B707),ALL!$B$1:$V$9991,3,FALSE))</f>
        <v>OC @</v>
      </c>
      <c r="B707" s="117" t="s">
        <v>7651</v>
      </c>
      <c r="C707" s="5" t="s">
        <v>4057</v>
      </c>
      <c r="D707" s="111">
        <f>VLOOKUP(TRIM(B707),BirthdateDraft!$A$1:$M$8977,2,FALSE)</f>
        <v>36623</v>
      </c>
      <c r="E707" s="112" t="str">
        <f>VLOOKUP(TRIM(B707),BirthdateDraft!$A$1:$M$9842,3,FALSE)</f>
        <v>22/1</v>
      </c>
      <c r="F707" s="115" t="s">
        <v>8078</v>
      </c>
      <c r="G707" s="10" t="str">
        <f>IF(ISERROR(VLOOKUP(TRIM(B707),ALL!$B$1:$V$9998,2,FALSE)),"",IF(ISERROR(VLOOKUP(TRIM(B707),ALL!$B$1:$V$9998,2,FALSE))," ",VLOOKUP(TRIM(B707),ALL!$B$1:$V$9998,2,FALSE)))</f>
        <v>BAA</v>
      </c>
      <c r="H707" s="114" t="str">
        <f>IF(ISBLANK(VLOOKUP(TRIM(B707),ALL!$B$1:$W$9995,4,FALSE)),"",IF(ISERROR(VLOOKUP(TRIM(B707),ALL!$B$1:$W$9995,4,FALSE))," ",VLOOKUP(TRIM(B707),ALL!$B$1:$W$9995,4,FALSE)))</f>
        <v/>
      </c>
      <c r="I707" s="114" t="str">
        <f>IF(ISBLANK(VLOOKUP(TRIM(B707),ALL!$B$1:$W$9995,5,FALSE)),"",IF(ISERROR(VLOOKUP(TRIM(B707),ALL!$B$1:$W$9995,5,FALSE))," ",VLOOKUP(TRIM(B707),ALL!$B$1:$W$9995,5,FALSE)))</f>
        <v/>
      </c>
      <c r="J707" s="10" t="str">
        <f>IF(ISBLANK(VLOOKUP(TRIM(B707),ALL!$B$1:$W$9995,6,FALSE)),"",IF(ISERROR(VLOOKUP(TRIM(B707),ALL!$B$1:$W$9995,6,FALSE))," ", VLOOKUP(TRIM(B707),ALL!$B$1:$W$9995,6,FALSE)))</f>
        <v/>
      </c>
      <c r="K707" s="10" t="str">
        <f>IF(ISBLANK(VLOOKUP(TRIM(B707),ALL!$B$1:$W$9995,7,FALSE)),"",IF(ISERROR(VLOOKUP(TRIM(B707),ALL!$B$1:$W$9995,7,FALSE))," ",VLOOKUP(TRIM(B707),ALL!$B$1:$W$9995,7,FALSE)))</f>
        <v/>
      </c>
      <c r="L707" s="10">
        <f>IF(ISBLANK(VLOOKUP(TRIM(B707),ALL!$B$1:$W$9995,8,FALSE)),"",IF(ISERROR(VLOOKUP(TRIM(B707),ALL!$B$1:$W$9995,8,FALSE))," ",VLOOKUP(TRIM(B707),ALL!$B$1:$W$9995,8,FALSE)))</f>
        <v>6</v>
      </c>
      <c r="M707" s="10" t="str">
        <f>IF(ISBLANK(VLOOKUP(TRIM(B707),ALL!$B$1:$W$9995,9,FALSE)),"",IF(ISERROR(VLOOKUP(TRIM(B707),ALL!$B$1:$W$9995,9,FALSE))," ",VLOOKUP(TRIM(B707),ALL!$B$1:$W$9995,9,FALSE)))</f>
        <v/>
      </c>
      <c r="N707" s="10">
        <f>IF(ISBLANK(VLOOKUP(TRIM(B707),ALL!$B$1:$W$9995,10,FALSE)),"",IF(ISERROR(VLOOKUP(TRIM(B707),ALL!$B$1:$W$9995,10,FALSE))," ",VLOOKUP(TRIM(B707),ALL!$B$1:$W$9995,10,FALSE)))</f>
        <v>7</v>
      </c>
      <c r="P707"/>
      <c r="Q707"/>
      <c r="R707"/>
      <c r="S707"/>
      <c r="T707"/>
      <c r="AB707"/>
      <c r="AC707"/>
    </row>
    <row r="708" spans="1:29" ht="15">
      <c r="A708" s="10" t="str">
        <f>IF(ISERROR(VLOOKUP(TRIM(B708),ALL!$B$1:$V$9991,3,FALSE)),"(unc)",VLOOKUP(TRIM(B708),ALL!$B$1:$V$9991,3,FALSE))</f>
        <v>RG @</v>
      </c>
      <c r="B708" s="117" t="s">
        <v>7206</v>
      </c>
      <c r="C708" s="5" t="s">
        <v>4057</v>
      </c>
      <c r="D708" s="111">
        <f>VLOOKUP(TRIM(B708),BirthdateDraft!$A$1:$M$8977,2,FALSE)</f>
        <v>36100</v>
      </c>
      <c r="E708" s="112" t="str">
        <f>VLOOKUP(TRIM(B708),BirthdateDraft!$A$1:$M$9842,3,FALSE)</f>
        <v>21/3</v>
      </c>
      <c r="F708" s="115" t="s">
        <v>8029</v>
      </c>
      <c r="G708" s="10" t="str">
        <f>IF(ISERROR(VLOOKUP(TRIM(B708),ALL!$B$1:$V$9998,2,FALSE)),"",IF(ISERROR(VLOOKUP(TRIM(B708),ALL!$B$1:$V$9998,2,FALSE))," ",VLOOKUP(TRIM(B708),ALL!$B$1:$V$9998,2,FALSE)))</f>
        <v>DNA</v>
      </c>
      <c r="H708" s="114" t="str">
        <f>IF(ISBLANK(VLOOKUP(TRIM(B708),ALL!$B$1:$W$9995,4,FALSE)),"",IF(ISERROR(VLOOKUP(TRIM(B708),ALL!$B$1:$W$9995,4,FALSE))," ",VLOOKUP(TRIM(B708),ALL!$B$1:$W$9995,4,FALSE)))</f>
        <v/>
      </c>
      <c r="I708" s="114" t="str">
        <f>IF(ISBLANK(VLOOKUP(TRIM(B708),ALL!$B$1:$W$9995,5,FALSE)),"",IF(ISERROR(VLOOKUP(TRIM(B708),ALL!$B$1:$W$9995,5,FALSE))," ",VLOOKUP(TRIM(B708),ALL!$B$1:$W$9995,5,FALSE)))</f>
        <v/>
      </c>
      <c r="J708" s="10" t="str">
        <f>IF(ISBLANK(VLOOKUP(TRIM(B708),ALL!$B$1:$W$9995,6,FALSE)),"",IF(ISERROR(VLOOKUP(TRIM(B708),ALL!$B$1:$W$9995,6,FALSE))," ", VLOOKUP(TRIM(B708),ALL!$B$1:$W$9995,6,FALSE)))</f>
        <v/>
      </c>
      <c r="K708" s="10" t="str">
        <f>IF(ISBLANK(VLOOKUP(TRIM(B708),ALL!$B$1:$W$9995,7,FALSE)),"",IF(ISERROR(VLOOKUP(TRIM(B708),ALL!$B$1:$W$9995,7,FALSE))," ",VLOOKUP(TRIM(B708),ALL!$B$1:$W$9995,7,FALSE)))</f>
        <v/>
      </c>
      <c r="L708" s="10">
        <f>IF(ISBLANK(VLOOKUP(TRIM(B708),ALL!$B$1:$W$9995,8,FALSE)),"",IF(ISERROR(VLOOKUP(TRIM(B708),ALL!$B$1:$W$9995,8,FALSE))," ",VLOOKUP(TRIM(B708),ALL!$B$1:$W$9995,8,FALSE)))</f>
        <v>6</v>
      </c>
      <c r="M708" s="10" t="str">
        <f>IF(ISBLANK(VLOOKUP(TRIM(B708),ALL!$B$1:$W$9995,9,FALSE)),"",IF(ISERROR(VLOOKUP(TRIM(B708),ALL!$B$1:$W$9995,9,FALSE))," ",VLOOKUP(TRIM(B708),ALL!$B$1:$W$9995,9,FALSE)))</f>
        <v/>
      </c>
      <c r="N708" s="10">
        <f>IF(ISBLANK(VLOOKUP(TRIM(B708),ALL!$B$1:$W$9995,10,FALSE)),"",IF(ISERROR(VLOOKUP(TRIM(B708),ALL!$B$1:$W$9995,10,FALSE))," ",VLOOKUP(TRIM(B708),ALL!$B$1:$W$9995,10,FALSE)))</f>
        <v>7</v>
      </c>
      <c r="P708"/>
      <c r="Q708"/>
      <c r="R708"/>
      <c r="S708"/>
      <c r="T708"/>
      <c r="AB708"/>
      <c r="AC708"/>
    </row>
    <row r="709" spans="1:29" ht="15">
      <c r="A709" s="10" t="str">
        <f>IF(ISERROR(VLOOKUP(TRIM(B709),ALL!$B$1:$V$9991,3,FALSE)),"(unc)",VLOOKUP(TRIM(B709),ALL!$B$1:$V$9991,3,FALSE))</f>
        <v>LOT @</v>
      </c>
      <c r="B709" s="117" t="s">
        <v>7719</v>
      </c>
      <c r="C709" s="5" t="s">
        <v>4057</v>
      </c>
      <c r="D709" s="111">
        <f>VLOOKUP(TRIM(B709),BirthdateDraft!$A$1:$M$8977,2,FALSE)</f>
        <v>35696</v>
      </c>
      <c r="E709" s="112" t="str">
        <f>VLOOKUP(TRIM(B709),BirthdateDraft!$A$1:$M$9842,3,FALSE)</f>
        <v>22/3</v>
      </c>
      <c r="F709" s="115" t="s">
        <v>8056</v>
      </c>
      <c r="G709" s="10" t="str">
        <f>IF(ISERROR(VLOOKUP(TRIM(B709),ALL!$B$1:$V$9998,2,FALSE)),"",IF(ISERROR(VLOOKUP(TRIM(B709),ALL!$B$1:$V$9998,2,FALSE))," ",VLOOKUP(TRIM(B709),ALL!$B$1:$V$9998,2,FALSE)))</f>
        <v>INA</v>
      </c>
      <c r="H709" s="114" t="str">
        <f>IF(ISBLANK(VLOOKUP(TRIM(B709),ALL!$B$1:$W$9995,4,FALSE)),"",IF(ISERROR(VLOOKUP(TRIM(B709),ALL!$B$1:$W$9995,4,FALSE))," ",VLOOKUP(TRIM(B709),ALL!$B$1:$W$9995,4,FALSE)))</f>
        <v/>
      </c>
      <c r="I709" s="114" t="str">
        <f>IF(ISBLANK(VLOOKUP(TRIM(B709),ALL!$B$1:$W$9995,5,FALSE)),"",IF(ISERROR(VLOOKUP(TRIM(B709),ALL!$B$1:$W$9995,5,FALSE))," ",VLOOKUP(TRIM(B709),ALL!$B$1:$W$9995,5,FALSE)))</f>
        <v/>
      </c>
      <c r="J709" s="10" t="str">
        <f>IF(ISBLANK(VLOOKUP(TRIM(B709),ALL!$B$1:$W$9995,6,FALSE)),"",IF(ISERROR(VLOOKUP(TRIM(B709),ALL!$B$1:$W$9995,6,FALSE))," ", VLOOKUP(TRIM(B709),ALL!$B$1:$W$9995,6,FALSE)))</f>
        <v/>
      </c>
      <c r="K709" s="10" t="str">
        <f>IF(ISBLANK(VLOOKUP(TRIM(B709),ALL!$B$1:$W$9995,7,FALSE)),"",IF(ISERROR(VLOOKUP(TRIM(B709),ALL!$B$1:$W$9995,7,FALSE))," ",VLOOKUP(TRIM(B709),ALL!$B$1:$W$9995,7,FALSE)))</f>
        <v/>
      </c>
      <c r="L709" s="10">
        <f>IF(ISBLANK(VLOOKUP(TRIM(B709),ALL!$B$1:$W$9995,8,FALSE)),"",IF(ISERROR(VLOOKUP(TRIM(B709),ALL!$B$1:$W$9995,8,FALSE))," ",VLOOKUP(TRIM(B709),ALL!$B$1:$W$9995,8,FALSE)))</f>
        <v>6</v>
      </c>
      <c r="M709" s="10" t="str">
        <f>IF(ISBLANK(VLOOKUP(TRIM(B709),ALL!$B$1:$W$9995,9,FALSE)),"",IF(ISERROR(VLOOKUP(TRIM(B709),ALL!$B$1:$W$9995,9,FALSE))," ",VLOOKUP(TRIM(B709),ALL!$B$1:$W$9995,9,FALSE)))</f>
        <v/>
      </c>
      <c r="N709" s="10">
        <f>IF(ISBLANK(VLOOKUP(TRIM(B709),ALL!$B$1:$W$9995,10,FALSE)),"",IF(ISERROR(VLOOKUP(TRIM(B709),ALL!$B$1:$W$9995,10,FALSE))," ",VLOOKUP(TRIM(B709),ALL!$B$1:$W$9995,10,FALSE)))</f>
        <v>7</v>
      </c>
      <c r="P709"/>
      <c r="Q709"/>
      <c r="R709"/>
      <c r="S709"/>
      <c r="T709"/>
      <c r="AB709"/>
      <c r="AC709"/>
    </row>
    <row r="710" spans="1:29" ht="15">
      <c r="A710" s="10" t="str">
        <f>IF(ISERROR(VLOOKUP(TRIM(B710),ALL!$B$1:$V$9991,3,FALSE)),"(unc)",VLOOKUP(TRIM(B710),ALL!$B$1:$V$9991,3,FALSE))</f>
        <v>OT @</v>
      </c>
      <c r="B710" s="501" t="s">
        <v>9021</v>
      </c>
      <c r="C710" s="5" t="s">
        <v>4057</v>
      </c>
      <c r="D710" s="111">
        <f>VLOOKUP(TRIM(B710),BirthdateDraft!$A$1:$M$8977,2,FALSE)</f>
        <v>37705</v>
      </c>
      <c r="E710" s="112" t="str">
        <f>VLOOKUP(TRIM(B710),BirthdateDraft!$A$1:$M$9842,3,FALSE)</f>
        <v>24/2(59)</v>
      </c>
      <c r="F710" s="115" t="s">
        <v>10488</v>
      </c>
      <c r="G710" s="10" t="str">
        <f>IF(ISERROR(VLOOKUP(TRIM(B710),ALL!$B$1:$V$9998,2,FALSE)),"",IF(ISERROR(VLOOKUP(TRIM(B710),ALL!$B$1:$V$9998,2,FALSE))," ",VLOOKUP(TRIM(B710),ALL!$B$1:$V$9998,2,FALSE)))</f>
        <v>HOA</v>
      </c>
      <c r="H710" s="114" t="str">
        <f>IF(ISBLANK(VLOOKUP(TRIM(B710),ALL!$B$1:$W$9995,4,FALSE)),"",IF(ISERROR(VLOOKUP(TRIM(B710),ALL!$B$1:$W$9995,4,FALSE))," ",VLOOKUP(TRIM(B710),ALL!$B$1:$W$9995,4,FALSE)))</f>
        <v/>
      </c>
      <c r="I710" s="114" t="str">
        <f>IF(ISBLANK(VLOOKUP(TRIM(B710),ALL!$B$1:$W$9995,5,FALSE)),"",IF(ISERROR(VLOOKUP(TRIM(B710),ALL!$B$1:$W$9995,5,FALSE))," ",VLOOKUP(TRIM(B710),ALL!$B$1:$W$9995,5,FALSE)))</f>
        <v/>
      </c>
      <c r="J710" s="10" t="str">
        <f>IF(ISBLANK(VLOOKUP(TRIM(B710),ALL!$B$1:$W$9995,6,FALSE)),"",IF(ISERROR(VLOOKUP(TRIM(B710),ALL!$B$1:$W$9995,6,FALSE))," ", VLOOKUP(TRIM(B710),ALL!$B$1:$W$9995,6,FALSE)))</f>
        <v/>
      </c>
      <c r="K710" s="10" t="str">
        <f>IF(ISBLANK(VLOOKUP(TRIM(B710),ALL!$B$1:$W$9995,7,FALSE)),"",IF(ISERROR(VLOOKUP(TRIM(B710),ALL!$B$1:$W$9995,7,FALSE))," ",VLOOKUP(TRIM(B710),ALL!$B$1:$W$9995,7,FALSE)))</f>
        <v/>
      </c>
      <c r="L710" s="10">
        <f>IF(ISBLANK(VLOOKUP(TRIM(B710),ALL!$B$1:$W$9995,8,FALSE)),"",IF(ISERROR(VLOOKUP(TRIM(B710),ALL!$B$1:$W$9995,8,FALSE))," ",VLOOKUP(TRIM(B710),ALL!$B$1:$W$9995,8,FALSE)))</f>
        <v>0</v>
      </c>
      <c r="M710" s="10" t="str">
        <f>IF(ISBLANK(VLOOKUP(TRIM(B710),ALL!$B$1:$W$9995,9,FALSE)),"",IF(ISERROR(VLOOKUP(TRIM(B710),ALL!$B$1:$W$9995,9,FALSE))," ",VLOOKUP(TRIM(B710),ALL!$B$1:$W$9995,9,FALSE)))</f>
        <v/>
      </c>
      <c r="N710" s="10">
        <f>IF(ISBLANK(VLOOKUP(TRIM(B710),ALL!$B$1:$W$9995,10,FALSE)),"",IF(ISERROR(VLOOKUP(TRIM(B710),ALL!$B$1:$W$9995,10,FALSE))," ",VLOOKUP(TRIM(B710),ALL!$B$1:$W$9995,10,FALSE)))</f>
        <v>2</v>
      </c>
      <c r="P710"/>
      <c r="Q710"/>
      <c r="R710"/>
      <c r="S710"/>
      <c r="T710"/>
      <c r="AB710"/>
      <c r="AC710"/>
    </row>
    <row r="711" spans="1:29">
      <c r="A711" s="10" t="str">
        <f>IF(ISERROR(VLOOKUP(TRIM(B711),ALL!$B$1:$V$9991,3,FALSE)),"(unc)",VLOOKUP(TRIM(B711),ALL!$B$1:$V$9991,3,FALSE))</f>
        <v>G @ OC @</v>
      </c>
      <c r="B711" s="503" t="s">
        <v>8992</v>
      </c>
      <c r="C711" s="5" t="s">
        <v>4057</v>
      </c>
      <c r="D711" s="111">
        <f>VLOOKUP(TRIM(B711),BirthdateDraft!$A$1:$M$8977,2,FALSE)</f>
        <v>37187</v>
      </c>
      <c r="E711" s="112" t="str">
        <f>VLOOKUP(TRIM(B711),BirthdateDraft!$A$1:$M$9842,3,FALSE)</f>
        <v>24/FA</v>
      </c>
      <c r="F711" s="115" t="s">
        <v>10488</v>
      </c>
      <c r="G711" s="10" t="str">
        <f>IF(ISERROR(VLOOKUP(TRIM(B711),ALL!$B$1:$V$9998,2,FALSE)),"",IF(ISERROR(VLOOKUP(TRIM(B711),ALL!$B$1:$V$9998,2,FALSE))," ",VLOOKUP(TRIM(B711),ALL!$B$1:$V$9998,2,FALSE)))</f>
        <v>BFA</v>
      </c>
      <c r="H711" s="114" t="str">
        <f>IF(ISBLANK(VLOOKUP(TRIM(B711),ALL!$B$1:$W$9995,4,FALSE)),"",IF(ISERROR(VLOOKUP(TRIM(B711),ALL!$B$1:$W$9995,4,FALSE))," ",VLOOKUP(TRIM(B711),ALL!$B$1:$W$9995,4,FALSE)))</f>
        <v/>
      </c>
      <c r="I711" s="114" t="str">
        <f>IF(ISBLANK(VLOOKUP(TRIM(B711),ALL!$B$1:$W$9995,5,FALSE)),"",IF(ISERROR(VLOOKUP(TRIM(B711),ALL!$B$1:$W$9995,5,FALSE))," ",VLOOKUP(TRIM(B711),ALL!$B$1:$W$9995,5,FALSE)))</f>
        <v/>
      </c>
      <c r="J711" s="10" t="str">
        <f>IF(ISBLANK(VLOOKUP(TRIM(B711),ALL!$B$1:$W$9995,6,FALSE)),"",IF(ISERROR(VLOOKUP(TRIM(B711),ALL!$B$1:$W$9995,6,FALSE))," ", VLOOKUP(TRIM(B711),ALL!$B$1:$W$9995,6,FALSE)))</f>
        <v/>
      </c>
      <c r="K711" s="10" t="str">
        <f>IF(ISBLANK(VLOOKUP(TRIM(B711),ALL!$B$1:$W$9995,7,FALSE)),"",IF(ISERROR(VLOOKUP(TRIM(B711),ALL!$B$1:$W$9995,7,FALSE))," ",VLOOKUP(TRIM(B711),ALL!$B$1:$W$9995,7,FALSE)))</f>
        <v/>
      </c>
      <c r="L711" s="10">
        <f>IF(ISBLANK(VLOOKUP(TRIM(B711),ALL!$B$1:$W$9995,8,FALSE)),"",IF(ISERROR(VLOOKUP(TRIM(B711),ALL!$B$1:$W$9995,8,FALSE))," ",VLOOKUP(TRIM(B711),ALL!$B$1:$W$9995,8,FALSE)))</f>
        <v>0</v>
      </c>
      <c r="M711" s="10">
        <f>IF(ISBLANK(VLOOKUP(TRIM(B711),ALL!$B$1:$W$9995,9,FALSE)),"",IF(ISERROR(VLOOKUP(TRIM(B711),ALL!$B$1:$W$9995,9,FALSE))," ",VLOOKUP(TRIM(B711),ALL!$B$1:$W$9995,9,FALSE)))</f>
        <v>0</v>
      </c>
      <c r="N711" s="10">
        <f>IF(ISBLANK(VLOOKUP(TRIM(B711),ALL!$B$1:$W$9995,10,FALSE)),"",IF(ISERROR(VLOOKUP(TRIM(B711),ALL!$B$1:$W$9995,10,FALSE))," ",VLOOKUP(TRIM(B711),ALL!$B$1:$W$9995,10,FALSE)))</f>
        <v>2</v>
      </c>
      <c r="P711"/>
      <c r="Q711"/>
      <c r="R711"/>
      <c r="S711"/>
      <c r="T711"/>
      <c r="AB711"/>
      <c r="AC711"/>
    </row>
    <row r="712" spans="1:29" ht="15">
      <c r="A712" s="10"/>
      <c r="B712" s="117"/>
      <c r="C712" s="5"/>
      <c r="D712" s="111"/>
      <c r="E712" s="112"/>
      <c r="F712" s="115"/>
      <c r="G712" s="10"/>
      <c r="H712" s="114"/>
      <c r="I712" s="114"/>
      <c r="J712" s="10"/>
      <c r="K712" s="10"/>
      <c r="L712" s="10" t="str">
        <f>IF(ISBLANK(VLOOKUP(TRIM(B712),ALL!$B$1:$W$9995,8,FALSE)),"",IF(ISERROR(VLOOKUP(TRIM(B712),ALL!$B$1:$W$9995,8,FALSE))," ",VLOOKUP(TRIM(B712),ALL!$B$1:$W$9995,8,FALSE)))</f>
        <v xml:space="preserve"> </v>
      </c>
      <c r="M712" s="10" t="str">
        <f>IF(ISBLANK(VLOOKUP(TRIM(B712),ALL!$B$1:$W$9995,9,FALSE)),"",IF(ISERROR(VLOOKUP(TRIM(B712),ALL!$B$1:$W$9995,9,FALSE))," ",VLOOKUP(TRIM(B712),ALL!$B$1:$W$9995,9,FALSE)))</f>
        <v xml:space="preserve"> </v>
      </c>
      <c r="N712" s="10" t="str">
        <f>IF(ISBLANK(VLOOKUP(TRIM(B712),ALL!$B$1:$W$9995,10,FALSE)),"",IF(ISERROR(VLOOKUP(TRIM(B712),ALL!$B$1:$W$9995,10,FALSE))," ",VLOOKUP(TRIM(B712),ALL!$B$1:$W$9995,10,FALSE)))</f>
        <v xml:space="preserve"> </v>
      </c>
      <c r="P712"/>
      <c r="Q712"/>
      <c r="R712"/>
      <c r="S712"/>
      <c r="T712"/>
      <c r="AB712"/>
      <c r="AC712"/>
    </row>
    <row r="713" spans="1:29">
      <c r="A713" s="10" t="str">
        <f>IF(ISERROR(VLOOKUP(TRIM(B713),ALL!$B$1:$V$9991,3,FALSE)),"(unc)",VLOOKUP(TRIM(B713),ALL!$B$1:$V$9991,3,FALSE))</f>
        <v>LE $</v>
      </c>
      <c r="B713" s="37" t="s">
        <v>6165</v>
      </c>
      <c r="C713" s="5" t="s">
        <v>4057</v>
      </c>
      <c r="D713" s="111">
        <f>VLOOKUP(TRIM(B713),BirthdateDraft!$A$1:$M$8977,2,FALSE)</f>
        <v>35664</v>
      </c>
      <c r="E713" s="112" t="str">
        <f>VLOOKUP(TRIM(B713),BirthdateDraft!$A$1:$M$9842,3,FALSE)</f>
        <v>19/4</v>
      </c>
      <c r="F713" s="115" t="s">
        <v>8038</v>
      </c>
      <c r="G713" s="10" t="str">
        <f>IF(ISERROR(VLOOKUP(TRIM(B713),ALL!$B$1:$V$9998,2,FALSE)),"",IF(ISERROR(VLOOKUP(TRIM(B713),ALL!$B$1:$V$9998,2,FALSE))," ",VLOOKUP(TRIM(B713),ALL!$B$1:$V$9998,2,FALSE)))</f>
        <v>LVA</v>
      </c>
      <c r="H713" s="114" t="str">
        <f>IF(ISBLANK(VLOOKUP(TRIM(B713),ALL!$B$1:$W$9995,4,FALSE)),"",IF(ISERROR(VLOOKUP(TRIM(B713),ALL!$B$1:$W$9995,4,FALSE))," ",VLOOKUP(TRIM(B713),ALL!$B$1:$W$9995,4,FALSE)))</f>
        <v>6</v>
      </c>
      <c r="I713" s="114" t="str">
        <f>IF(ISBLANK(VLOOKUP(TRIM(B713),ALL!$B$1:$W$9995,5,FALSE)),"",IF(ISERROR(VLOOKUP(TRIM(B713),ALL!$B$1:$W$9995,5,FALSE))," ",VLOOKUP(TRIM(B713),ALL!$B$1:$W$9995,5,FALSE)))</f>
        <v/>
      </c>
      <c r="J713" s="10">
        <f>IF(ISBLANK(VLOOKUP(TRIM(B713),ALL!$B$1:$W$9995,6,FALSE)),"",IF(ISERROR(VLOOKUP(TRIM(B713),ALL!$B$1:$W$9995,6,FALSE))," ", VLOOKUP(TRIM(B713),ALL!$B$1:$W$9995,6,FALSE)))</f>
        <v>9</v>
      </c>
      <c r="K713" s="10"/>
      <c r="L713" s="10"/>
      <c r="M713" s="10" t="str">
        <f>IF(ISBLANK(VLOOKUP(TRIM(B713),ALL!$B$1:$W$9995,9,FALSE)),"",IF(ISERROR(VLOOKUP(TRIM(B713),ALL!$B$1:$W$9995,9,FALSE))," ",VLOOKUP(TRIM(B713),ALL!$B$1:$W$9995,9,FALSE)))</f>
        <v/>
      </c>
      <c r="N713" s="10" t="str">
        <f>IF(ISBLANK(VLOOKUP(TRIM(B713),ALL!$B$1:$W$9995,10,FALSE)),"",IF(ISERROR(VLOOKUP(TRIM(B713),ALL!$B$1:$W$9995,10,FALSE))," ",VLOOKUP(TRIM(B713),ALL!$B$1:$W$9995,10,FALSE)))</f>
        <v/>
      </c>
      <c r="O713"/>
      <c r="P713"/>
      <c r="Q713"/>
      <c r="R713"/>
      <c r="S713"/>
      <c r="T713"/>
      <c r="AB713"/>
      <c r="AC713"/>
    </row>
    <row r="714" spans="1:29">
      <c r="A714" s="10" t="str">
        <f>IF(ISERROR(VLOOKUP(TRIM(B714),ALL!$B$1:$V$9991,3,FALSE)),"(unc)",VLOOKUP(TRIM(B714),ALL!$B$1:$V$9991,3,FALSE))</f>
        <v>RE $</v>
      </c>
      <c r="B714" s="37" t="s">
        <v>852</v>
      </c>
      <c r="C714" s="5" t="s">
        <v>4057</v>
      </c>
      <c r="D714" s="111">
        <f>VLOOKUP(TRIM(B714),BirthdateDraft!$A$1:$M$8977,2,FALSE)</f>
        <v>32634</v>
      </c>
      <c r="E714" s="112" t="str">
        <f>VLOOKUP(TRIM(B714),BirthdateDraft!$A$1:$M$9842,3,FALSE)</f>
        <v>11/1 (31)</v>
      </c>
      <c r="F714" s="115" t="s">
        <v>10452</v>
      </c>
      <c r="G714" s="10" t="str">
        <f>IF(ISERROR(VLOOKUP(TRIM(B714),ALL!$B$1:$V$9998,2,FALSE)),"",IF(ISERROR(VLOOKUP(TRIM(B714),ALL!$B$1:$V$9998,2,FALSE))," ",VLOOKUP(TRIM(B714),ALL!$B$1:$V$9998,2,FALSE)))</f>
        <v>PIA</v>
      </c>
      <c r="H714" s="114" t="str">
        <f>IF(ISBLANK(VLOOKUP(TRIM(B714),ALL!$B$1:$W$9995,4,FALSE)),"",IF(ISERROR(VLOOKUP(TRIM(B714),ALL!$B$1:$W$9995,4,FALSE))," ",VLOOKUP(TRIM(B714),ALL!$B$1:$W$9995,4,FALSE)))</f>
        <v>6</v>
      </c>
      <c r="I714" s="114" t="str">
        <f>IF(ISBLANK(VLOOKUP(TRIM(B714),ALL!$B$1:$W$9995,5,FALSE)),"",IF(ISERROR(VLOOKUP(TRIM(B714),ALL!$B$1:$W$9995,5,FALSE))," ",VLOOKUP(TRIM(B714),ALL!$B$1:$W$9995,5,FALSE)))</f>
        <v/>
      </c>
      <c r="J714" s="10">
        <f>IF(ISBLANK(VLOOKUP(TRIM(B714),ALL!$B$1:$W$9995,6,FALSE)),"",IF(ISERROR(VLOOKUP(TRIM(B714),ALL!$B$1:$W$9995,6,FALSE))," ", VLOOKUP(TRIM(B714),ALL!$B$1:$W$9995,6,FALSE)))</f>
        <v>8</v>
      </c>
      <c r="K714" s="10" t="str">
        <f>IF(ISBLANK(VLOOKUP(TRIM(B714),ALL!$B$1:$W$9995,7,FALSE)),"",IF(ISERROR(VLOOKUP(TRIM(B714),ALL!$B$1:$W$9995,7,FALSE))," ",VLOOKUP(TRIM(B714),ALL!$B$1:$W$9995,7,FALSE)))</f>
        <v/>
      </c>
      <c r="L714" s="10" t="str">
        <f>IF(ISBLANK(VLOOKUP(TRIM(B714),ALL!$B$1:$W$9995,8,FALSE)),"",IF(ISERROR(VLOOKUP(TRIM(B714),ALL!$B$1:$W$9995,8,FALSE))," ",VLOOKUP(TRIM(B714),ALL!$B$1:$W$9995,8,FALSE)))</f>
        <v/>
      </c>
      <c r="M714" s="10" t="str">
        <f>IF(ISBLANK(VLOOKUP(TRIM(B714),ALL!$B$1:$W$9995,9,FALSE)),"",IF(ISERROR(VLOOKUP(TRIM(B714),ALL!$B$1:$W$9995,9,FALSE))," ",VLOOKUP(TRIM(B714),ALL!$B$1:$W$9995,9,FALSE)))</f>
        <v/>
      </c>
      <c r="N714" s="10" t="str">
        <f>IF(ISBLANK(VLOOKUP(TRIM(B714),ALL!$B$1:$W$9995,10,FALSE)),"",IF(ISERROR(VLOOKUP(TRIM(B714),ALL!$B$1:$W$9995,10,FALSE))," ",VLOOKUP(TRIM(B714),ALL!$B$1:$W$9995,10,FALSE)))</f>
        <v/>
      </c>
      <c r="O714" s="118"/>
      <c r="P714"/>
      <c r="Q714"/>
      <c r="R714"/>
      <c r="S714"/>
      <c r="T714"/>
      <c r="AB714"/>
      <c r="AC714"/>
    </row>
    <row r="715" spans="1:29">
      <c r="A715" s="10" t="str">
        <f>IF(ISERROR(VLOOKUP(TRIM(B715),ALL!$B$1:$V$9991,3,FALSE)),"(unc)",VLOOKUP(TRIM(B715),ALL!$B$1:$V$9991,3,FALSE))</f>
        <v>NDT $</v>
      </c>
      <c r="B715" s="124" t="s">
        <v>8926</v>
      </c>
      <c r="C715" s="5" t="s">
        <v>4057</v>
      </c>
      <c r="D715" s="111">
        <f>VLOOKUP(TRIM(B715),BirthdateDraft!$A$1:$M$8977,2,FALSE)</f>
        <v>37507</v>
      </c>
      <c r="E715" s="112" t="str">
        <f>VLOOKUP(TRIM(B715),BirthdateDraft!$A$1:$M$9842,3,FALSE)</f>
        <v>24/1(16)</v>
      </c>
      <c r="F715" s="115" t="s">
        <v>8037</v>
      </c>
      <c r="G715" s="10" t="str">
        <f>IF(ISERROR(VLOOKUP(TRIM(B715),ALL!$B$1:$V$9998,2,FALSE)),"",IF(ISERROR(VLOOKUP(TRIM(B715),ALL!$B$1:$V$9998,2,FALSE))," ",VLOOKUP(TRIM(B715),ALL!$B$1:$V$9998,2,FALSE)))</f>
        <v>SEN</v>
      </c>
      <c r="H715" s="114" t="str">
        <f>IF(ISBLANK(VLOOKUP(TRIM(B715),ALL!$B$1:$W$9995,4,FALSE)),"",IF(ISERROR(VLOOKUP(TRIM(B715),ALL!$B$1:$W$9995,4,FALSE))," ",VLOOKUP(TRIM(B715),ALL!$B$1:$W$9995,4,FALSE)))</f>
        <v>4</v>
      </c>
      <c r="I715" s="114" t="str">
        <f>IF(ISBLANK(VLOOKUP(TRIM(B715),ALL!$B$1:$W$9995,5,FALSE)),"",IF(ISERROR(VLOOKUP(TRIM(B715),ALL!$B$1:$W$9995,5,FALSE))," ",VLOOKUP(TRIM(B715),ALL!$B$1:$W$9995,5,FALSE)))</f>
        <v/>
      </c>
      <c r="J715" s="10">
        <f>IF(ISBLANK(VLOOKUP(TRIM(B715),ALL!$B$1:$W$9995,6,FALSE)),"",IF(ISERROR(VLOOKUP(TRIM(B715),ALL!$B$1:$W$9995,6,FALSE))," ", VLOOKUP(TRIM(B715),ALL!$B$1:$W$9995,6,FALSE)))</f>
        <v>1</v>
      </c>
      <c r="K715" s="10" t="str">
        <f>IF(ISBLANK(VLOOKUP(TRIM(B715),ALL!$B$1:$W$9995,7,FALSE)),"",IF(ISERROR(VLOOKUP(TRIM(B715),ALL!$B$1:$W$9995,7,FALSE))," ",VLOOKUP(TRIM(B715),ALL!$B$1:$W$9995,7,FALSE)))</f>
        <v/>
      </c>
      <c r="L715" s="10"/>
      <c r="M715" s="10"/>
      <c r="N715" s="10"/>
      <c r="P715"/>
      <c r="Q715"/>
      <c r="R715"/>
      <c r="S715"/>
      <c r="T715"/>
      <c r="AB715"/>
      <c r="AC715"/>
    </row>
    <row r="716" spans="1:29">
      <c r="A716" s="10" t="str">
        <f>IF(ISERROR(VLOOKUP(TRIM(B716),ALL!$B$1:$V$9991,3,FALSE)),"(unc)",VLOOKUP(TRIM(B716),ALL!$B$1:$V$9991,3,FALSE))</f>
        <v>NDT $</v>
      </c>
      <c r="B716" s="37" t="s">
        <v>6149</v>
      </c>
      <c r="C716" s="5" t="s">
        <v>4057</v>
      </c>
      <c r="D716" s="111">
        <f>VLOOKUP(TRIM(B716),BirthdateDraft!$A$1:$M$8977,2,FALSE)</f>
        <v>34992</v>
      </c>
      <c r="E716" s="112" t="str">
        <f>VLOOKUP(TRIM(B716),BirthdateDraft!$A$1:$M$9842,3,FALSE)</f>
        <v>19/FA</v>
      </c>
      <c r="F716" s="115"/>
      <c r="G716" s="10" t="str">
        <f>IF(ISERROR(VLOOKUP(TRIM(B716),ALL!$B$1:$V$9998,2,FALSE)),"",IF(ISERROR(VLOOKUP(TRIM(B716),ALL!$B$1:$V$9998,2,FALSE))," ",VLOOKUP(TRIM(B716),ALL!$B$1:$V$9998,2,FALSE)))</f>
        <v>CAN</v>
      </c>
      <c r="H716" s="114" t="str">
        <f>IF(ISBLANK(VLOOKUP(TRIM(B716),ALL!$B$1:$W$9995,4,FALSE)),"",IF(ISERROR(VLOOKUP(TRIM(B716),ALL!$B$1:$W$9995,4,FALSE))," ",VLOOKUP(TRIM(B716),ALL!$B$1:$W$9995,4,FALSE)))</f>
        <v>4</v>
      </c>
      <c r="I716" s="114" t="str">
        <f>IF(ISBLANK(VLOOKUP(TRIM(B716),ALL!$B$1:$W$9995,5,FALSE)),"",IF(ISERROR(VLOOKUP(TRIM(B716),ALL!$B$1:$W$9995,5,FALSE))," ",VLOOKUP(TRIM(B716),ALL!$B$1:$W$9995,5,FALSE)))</f>
        <v/>
      </c>
      <c r="J716" s="10">
        <f>IF(ISBLANK(VLOOKUP(TRIM(B716),ALL!$B$1:$W$9995,6,FALSE)),"",IF(ISERROR(VLOOKUP(TRIM(B716),ALL!$B$1:$W$9995,6,FALSE))," ", VLOOKUP(TRIM(B716),ALL!$B$1:$W$9995,6,FALSE)))</f>
        <v>0</v>
      </c>
      <c r="K716" s="10"/>
      <c r="L716" s="10" t="str">
        <f>IF(ISBLANK(VLOOKUP(TRIM(B716),ALL!$B$1:$W$9995,8,FALSE)),"",IF(ISERROR(VLOOKUP(TRIM(B716),ALL!$B$1:$W$9995,8,FALSE))," ",VLOOKUP(TRIM(B716),ALL!$B$1:$W$9995,8,FALSE)))</f>
        <v/>
      </c>
      <c r="M716" s="10" t="str">
        <f>IF(ISBLANK(VLOOKUP(TRIM(B716),ALL!$B$1:$W$9995,9,FALSE)),"",IF(ISERROR(VLOOKUP(TRIM(B716),ALL!$B$1:$W$9995,9,FALSE))," ",VLOOKUP(TRIM(B716),ALL!$B$1:$W$9995,9,FALSE)))</f>
        <v/>
      </c>
      <c r="N716" s="10" t="str">
        <f>IF(ISBLANK(VLOOKUP(TRIM(B716),ALL!$B$1:$W$9995,10,FALSE)),"",IF(ISERROR(VLOOKUP(TRIM(B716),ALL!$B$1:$W$9995,10,FALSE))," ",VLOOKUP(TRIM(B716),ALL!$B$1:$W$9995,10,FALSE)))</f>
        <v/>
      </c>
      <c r="O716"/>
      <c r="P716"/>
      <c r="Q716"/>
      <c r="R716"/>
      <c r="S716"/>
      <c r="T716"/>
      <c r="AB716"/>
      <c r="AC716"/>
    </row>
    <row r="717" spans="1:29">
      <c r="A717" s="10" t="str">
        <f>IF(ISERROR(VLOOKUP(TRIM(B717),ALL!$B$1:$V$9991,3,FALSE)),"(unc)",VLOOKUP(TRIM(B717),ALL!$B$1:$V$9991,3,FALSE))</f>
        <v>DT $</v>
      </c>
      <c r="B717" s="131" t="s">
        <v>8401</v>
      </c>
      <c r="C717" s="5" t="s">
        <v>4057</v>
      </c>
      <c r="D717" s="111">
        <f>VLOOKUP(TRIM(B717),BirthdateDraft!$A$1:$M$8977,2,FALSE)</f>
        <v>36591</v>
      </c>
      <c r="E717" s="112" t="str">
        <f>VLOOKUP(TRIM(B717),BirthdateDraft!$A$1:$M$9842,3,FALSE)</f>
        <v>23/3</v>
      </c>
      <c r="F717" s="115" t="s">
        <v>8807</v>
      </c>
      <c r="G717" s="10" t="str">
        <f>IF(ISERROR(VLOOKUP(TRIM(B717),ALL!$B$1:$V$9998,2,FALSE)),"",IF(ISERROR(VLOOKUP(TRIM(B717),ALL!$B$1:$V$9998,2,FALSE))," ",VLOOKUP(TRIM(B717),ALL!$B$1:$V$9998,2,FALSE)))</f>
        <v>CHN</v>
      </c>
      <c r="H717" s="114" t="str">
        <f>IF(ISBLANK(VLOOKUP(TRIM(B717),ALL!$B$1:$W$9995,4,FALSE)),"",IF(ISERROR(VLOOKUP(TRIM(B717),ALL!$B$1:$W$9995,4,FALSE))," ",VLOOKUP(TRIM(B717),ALL!$B$1:$W$9995,4,FALSE)))</f>
        <v>0</v>
      </c>
      <c r="I717" s="114" t="str">
        <f>IF(ISBLANK(VLOOKUP(TRIM(B717),ALL!$B$1:$W$9995,5,FALSE)),"",IF(ISERROR(VLOOKUP(TRIM(B717),ALL!$B$1:$W$9995,5,FALSE))," ",VLOOKUP(TRIM(B717),ALL!$B$1:$W$9995,5,FALSE)))</f>
        <v/>
      </c>
      <c r="J717" s="10">
        <f>IF(ISBLANK(VLOOKUP(TRIM(B717),ALL!$B$1:$W$9995,6,FALSE)),"",IF(ISERROR(VLOOKUP(TRIM(B717),ALL!$B$1:$W$9995,6,FALSE))," ", VLOOKUP(TRIM(B717),ALL!$B$1:$W$9995,6,FALSE)))</f>
        <v>3</v>
      </c>
      <c r="K717" s="10"/>
      <c r="L717" s="10"/>
      <c r="M717" s="10"/>
      <c r="N717" s="10"/>
      <c r="P717"/>
      <c r="Q717"/>
      <c r="R717"/>
      <c r="S717"/>
      <c r="T717"/>
      <c r="AB717"/>
      <c r="AC717"/>
    </row>
    <row r="718" spans="1:29">
      <c r="A718" s="10" t="str">
        <f>IF(ISERROR(VLOOKUP(TRIM(B718),ALL!$B$1:$V$9991,3,FALSE)),"(unc)",VLOOKUP(TRIM(B718),ALL!$B$1:$V$9991,3,FALSE))</f>
        <v>End $</v>
      </c>
      <c r="B718" s="500" t="s">
        <v>6110</v>
      </c>
      <c r="C718" s="5" t="s">
        <v>4057</v>
      </c>
      <c r="D718" s="111">
        <f>VLOOKUP(TRIM(B718),BirthdateDraft!$A$1:$M$8977,2,FALSE)</f>
        <v>35063</v>
      </c>
      <c r="E718" s="112" t="str">
        <f>VLOOKUP(TRIM(B718),BirthdateDraft!$A$1:$M$9842,3,FALSE)</f>
        <v>18/FA</v>
      </c>
      <c r="F718" s="115" t="s">
        <v>8807</v>
      </c>
      <c r="G718" s="10" t="str">
        <f>IF(ISERROR(VLOOKUP(TRIM(B718),ALL!$B$1:$V$9998,2,FALSE)),"",IF(ISERROR(VLOOKUP(TRIM(B718),ALL!$B$1:$V$9998,2,FALSE))," ",VLOOKUP(TRIM(B718),ALL!$B$1:$V$9998,2,FALSE)))</f>
        <v>ATN</v>
      </c>
      <c r="H718" s="114" t="str">
        <f>IF(ISBLANK(VLOOKUP(TRIM(B718),ALL!$B$1:$W$9995,4,FALSE)),"",IF(ISERROR(VLOOKUP(TRIM(B718),ALL!$B$1:$W$9995,4,FALSE))," ",VLOOKUP(TRIM(B718),ALL!$B$1:$W$9995,4,FALSE)))</f>
        <v>4</v>
      </c>
      <c r="I718" s="114" t="str">
        <f>IF(ISBLANK(VLOOKUP(TRIM(B718),ALL!$B$1:$W$9995,5,FALSE)),"",IF(ISERROR(VLOOKUP(TRIM(B718),ALL!$B$1:$W$9995,5,FALSE))," ",VLOOKUP(TRIM(B718),ALL!$B$1:$W$9995,5,FALSE)))</f>
        <v/>
      </c>
      <c r="J718" s="10">
        <f>IF(ISBLANK(VLOOKUP(TRIM(B718),ALL!$B$1:$W$9995,6,FALSE)),"",IF(ISERROR(VLOOKUP(TRIM(B718),ALL!$B$1:$W$9995,6,FALSE))," ", VLOOKUP(TRIM(B718),ALL!$B$1:$W$9995,6,FALSE)))</f>
        <v>0</v>
      </c>
      <c r="K718" s="10"/>
      <c r="L718" s="10"/>
      <c r="M718" s="10"/>
      <c r="N718" s="10"/>
      <c r="P718"/>
      <c r="Q718"/>
      <c r="R718"/>
      <c r="S718"/>
      <c r="T718"/>
      <c r="AB718"/>
      <c r="AC718"/>
    </row>
    <row r="719" spans="1:29">
      <c r="A719" s="10" t="str">
        <f>IF(ISERROR(VLOOKUP(TRIM(B719),ALL!$B$1:$V$9991,3,FALSE)),"(unc)",VLOOKUP(TRIM(B719),ALL!$B$1:$V$9991,3,FALSE))</f>
        <v>End $ DT $</v>
      </c>
      <c r="B719" s="131" t="s">
        <v>8137</v>
      </c>
      <c r="C719" s="5" t="s">
        <v>4057</v>
      </c>
      <c r="D719" s="111">
        <f>VLOOKUP(TRIM(B719),BirthdateDraft!$A$1:$M$8977,2,FALSE)</f>
        <v>36954</v>
      </c>
      <c r="E719" s="112" t="str">
        <f>VLOOKUP(TRIM(B719),BirthdateDraft!$A$1:$M$9842,3,FALSE)</f>
        <v>23/4</v>
      </c>
      <c r="F719" s="115" t="s">
        <v>8636</v>
      </c>
      <c r="G719" s="10" t="str">
        <f>IF(ISERROR(VLOOKUP(TRIM(B719),ALL!$B$1:$V$9998,2,FALSE)),"",IF(ISERROR(VLOOKUP(TRIM(B719),ALL!$B$1:$V$9998,2,FALSE))," ",VLOOKUP(TRIM(B719),ALL!$B$1:$V$9998,2,FALSE)))</f>
        <v>INA</v>
      </c>
      <c r="H719" s="114" t="str">
        <f>IF(ISBLANK(VLOOKUP(TRIM(B719),ALL!$B$1:$W$9995,4,FALSE)),"",IF(ISERROR(VLOOKUP(TRIM(B719),ALL!$B$1:$W$9995,4,FALSE))," ",VLOOKUP(TRIM(B719),ALL!$B$1:$W$9995,4,FALSE)))</f>
        <v>0</v>
      </c>
      <c r="I719" s="114" t="str">
        <f>IF(ISBLANK(VLOOKUP(TRIM(B719),ALL!$B$1:$W$9995,5,FALSE)),"",IF(ISERROR(VLOOKUP(TRIM(B719),ALL!$B$1:$W$9995,5,FALSE))," ",VLOOKUP(TRIM(B719),ALL!$B$1:$W$9995,5,FALSE)))</f>
        <v>0</v>
      </c>
      <c r="J719" s="10">
        <f>IF(ISBLANK(VLOOKUP(TRIM(B719),ALL!$B$1:$W$9995,6,FALSE)),"",IF(ISERROR(VLOOKUP(TRIM(B719),ALL!$B$1:$W$9995,6,FALSE))," ", VLOOKUP(TRIM(B719),ALL!$B$1:$W$9995,6,FALSE)))</f>
        <v>3</v>
      </c>
      <c r="K719" s="10"/>
      <c r="L719" s="10"/>
      <c r="M719" s="10"/>
      <c r="N719" s="10"/>
      <c r="P719"/>
      <c r="Q719"/>
      <c r="R719"/>
      <c r="S719"/>
      <c r="T719"/>
      <c r="AB719"/>
      <c r="AC719"/>
    </row>
    <row r="720" spans="1:29">
      <c r="A720" s="10" t="str">
        <f>IF(ISERROR(VLOOKUP(TRIM(B720),ALL!$B$1:$V$9991,3,FALSE)),"(unc)",VLOOKUP(TRIM(B720),ALL!$B$1:$V$9991,3,FALSE))</f>
        <v>End $</v>
      </c>
      <c r="B720" s="5" t="s">
        <v>8908</v>
      </c>
      <c r="C720" s="5" t="s">
        <v>4057</v>
      </c>
      <c r="D720" s="111">
        <f>VLOOKUP(TRIM(B720),BirthdateDraft!$A$1:$M$8977,2,FALSE)</f>
        <v>37080</v>
      </c>
      <c r="E720" s="112" t="str">
        <f>VLOOKUP(TRIM(B720),BirthdateDraft!$A$1:$M$9842,3,FALSE)</f>
        <v>24/2(56)</v>
      </c>
      <c r="F720" s="115" t="s">
        <v>10223</v>
      </c>
      <c r="G720" s="10" t="str">
        <f>IF(ISERROR(VLOOKUP(TRIM(B720),ALL!$B$1:$V$9998,2,FALSE)),"",IF(ISERROR(VLOOKUP(TRIM(B720),ALL!$B$1:$V$9998,2,FALSE))," ",VLOOKUP(TRIM(B720),ALL!$B$1:$V$9998,2,FALSE)))</f>
        <v>DAN</v>
      </c>
      <c r="H720" s="114" t="str">
        <f>IF(ISBLANK(VLOOKUP(TRIM(B720),ALL!$B$1:$W$9995,4,FALSE)),"",IF(ISERROR(VLOOKUP(TRIM(B720),ALL!$B$1:$W$9995,4,FALSE))," ",VLOOKUP(TRIM(B720),ALL!$B$1:$W$9995,4,FALSE)))</f>
        <v>0</v>
      </c>
      <c r="I720" s="114" t="str">
        <f>IF(ISBLANK(VLOOKUP(TRIM(B720),ALL!$B$1:$W$9995,5,FALSE)),"",IF(ISERROR(VLOOKUP(TRIM(B720),ALL!$B$1:$W$9995,5,FALSE))," ",VLOOKUP(TRIM(B720),ALL!$B$1:$W$9995,5,FALSE)))</f>
        <v/>
      </c>
      <c r="J720" s="10">
        <f>IF(ISBLANK(VLOOKUP(TRIM(B720),ALL!$B$1:$W$9995,6,FALSE)),"",IF(ISERROR(VLOOKUP(TRIM(B720),ALL!$B$1:$W$9995,6,FALSE))," ", VLOOKUP(TRIM(B720),ALL!$B$1:$W$9995,6,FALSE)))</f>
        <v>0</v>
      </c>
    </row>
    <row r="721" spans="1:29" ht="15">
      <c r="A721" s="10"/>
      <c r="B721" s="117"/>
      <c r="C721" s="5"/>
      <c r="D721" s="111"/>
      <c r="E721" s="112"/>
      <c r="F721" s="115"/>
      <c r="G721" s="10"/>
      <c r="H721" s="114"/>
      <c r="I721" s="114"/>
      <c r="J721" s="10"/>
      <c r="K721" s="10"/>
      <c r="L721" s="10"/>
      <c r="M721" s="10"/>
      <c r="N721" s="10"/>
      <c r="P721"/>
      <c r="Q721"/>
      <c r="R721"/>
      <c r="S721"/>
      <c r="T721"/>
      <c r="AB721"/>
      <c r="AC721"/>
    </row>
    <row r="722" spans="1:29">
      <c r="A722" s="10" t="str">
        <f>IF(ISERROR(VLOOKUP(TRIM(B722),ALL!$B$1:$V$9991,3,FALSE)),"(unc)",VLOOKUP(TRIM(B722),ALL!$B$1:$V$9991,3,FALSE))</f>
        <v>ROLB</v>
      </c>
      <c r="B722" s="37" t="s">
        <v>6662</v>
      </c>
      <c r="C722" s="5" t="s">
        <v>4057</v>
      </c>
      <c r="D722" s="111">
        <f>VLOOKUP(TRIM(B722),BirthdateDraft!$A$1:$M$8977,2,FALSE)</f>
        <v>35649</v>
      </c>
      <c r="E722" s="112" t="str">
        <f>VLOOKUP(TRIM(B722),BirthdateDraft!$A$1:$M$9842,3,FALSE)</f>
        <v>20/3</v>
      </c>
      <c r="F722" s="115" t="s">
        <v>6907</v>
      </c>
      <c r="G722" s="10" t="str">
        <f>IF(ISERROR(VLOOKUP(TRIM(B722),ALL!$B$1:$V$9998,2,FALSE)),"",IF(ISERROR(VLOOKUP(TRIM(B722),ALL!$B$1:$V$9998,2,FALSE))," ",VLOOKUP(TRIM(B722),ALL!$B$1:$V$9998,2,FALSE)))</f>
        <v>PIA</v>
      </c>
      <c r="H722" s="114" t="str">
        <f>IF(ISBLANK(VLOOKUP(TRIM(B722),ALL!$B$1:$W$9995,4,FALSE)),"",IF(ISERROR(VLOOKUP(TRIM(B722),ALL!$B$1:$W$9995,4,FALSE))," ",VLOOKUP(TRIM(B722),ALL!$B$1:$W$9995,4,FALSE)))</f>
        <v>6-5</v>
      </c>
      <c r="I722" s="114" t="str">
        <f>IF(ISBLANK(VLOOKUP(TRIM(B722),ALL!$B$1:$W$9995,5,FALSE)),"",IF(ISERROR(VLOOKUP(TRIM(B722),ALL!$B$1:$W$9995,5,FALSE))," ",VLOOKUP(TRIM(B722),ALL!$B$1:$W$9995,5,FALSE)))</f>
        <v/>
      </c>
      <c r="J722" s="10">
        <f>IF(ISBLANK(VLOOKUP(TRIM(B722),ALL!$B$1:$W$9995,6,FALSE)),"",IF(ISERROR(VLOOKUP(TRIM(B722),ALL!$B$1:$W$9995,6,FALSE))," ", VLOOKUP(TRIM(B722),ALL!$B$1:$W$9995,6,FALSE)))</f>
        <v>8</v>
      </c>
      <c r="K722" s="10"/>
      <c r="L722" s="10"/>
      <c r="M722" s="10"/>
      <c r="N722" s="10"/>
      <c r="O722"/>
      <c r="P722"/>
      <c r="Q722"/>
      <c r="R722"/>
      <c r="S722"/>
      <c r="T722"/>
      <c r="AB722"/>
      <c r="AC722"/>
    </row>
    <row r="723" spans="1:29" ht="15">
      <c r="A723" s="10" t="str">
        <f>IF(ISERROR(VLOOKUP(TRIM(B723),ALL!$B$1:$V$9991,3,FALSE)),"(unc)",VLOOKUP(TRIM(B723),ALL!$B$1:$V$9991,3,FALSE))</f>
        <v>LOLB</v>
      </c>
      <c r="B723" s="117" t="s">
        <v>5790</v>
      </c>
      <c r="C723" s="5" t="s">
        <v>4057</v>
      </c>
      <c r="D723" s="111">
        <f>VLOOKUP(TRIM(B723),BirthdateDraft!$A$1:$M$8977,2,FALSE)</f>
        <v>35221</v>
      </c>
      <c r="E723" s="112" t="str">
        <f>VLOOKUP(TRIM(B723),BirthdateDraft!$A$1:$M$9842,3,FALSE)</f>
        <v>18/2</v>
      </c>
      <c r="F723" s="115" t="s">
        <v>10456</v>
      </c>
      <c r="G723" s="10" t="str">
        <f>IF(ISERROR(VLOOKUP(TRIM(B723),ALL!$B$1:$V$9998,2,FALSE)),"",IF(ISERROR(VLOOKUP(TRIM(B723),ALL!$B$1:$V$9998,2,FALSE))," ",VLOOKUP(TRIM(B723),ALL!$B$1:$V$9998,2,FALSE)))</f>
        <v>TNA</v>
      </c>
      <c r="H723" s="114" t="str">
        <f>IF(ISBLANK(VLOOKUP(TRIM(B723),ALL!$B$1:$W$9995,4,FALSE)),"",IF(ISERROR(VLOOKUP(TRIM(B723),ALL!$B$1:$W$9995,4,FALSE))," ",VLOOKUP(TRIM(B723),ALL!$B$1:$W$9995,4,FALSE)))</f>
        <v>5-5</v>
      </c>
      <c r="I723" s="114" t="str">
        <f>IF(ISBLANK(VLOOKUP(TRIM(B723),ALL!$B$1:$W$9995,5,FALSE)),"",IF(ISERROR(VLOOKUP(TRIM(B723),ALL!$B$1:$W$9995,5,FALSE))," ",VLOOKUP(TRIM(B723),ALL!$B$1:$W$9995,5,FALSE)))</f>
        <v/>
      </c>
      <c r="J723" s="10">
        <f>IF(ISBLANK(VLOOKUP(TRIM(B723),ALL!$B$1:$W$9995,6,FALSE)),"",IF(ISERROR(VLOOKUP(TRIM(B723),ALL!$B$1:$W$9995,6,FALSE))," ", VLOOKUP(TRIM(B723),ALL!$B$1:$W$9995,6,FALSE)))</f>
        <v>12</v>
      </c>
      <c r="K723" s="10">
        <f>IF(ISBLANK(VLOOKUP(TRIM(B723),ALL!$B$1:$W$9995,7,FALSE)),"",IF(ISERROR(VLOOKUP(TRIM(B723),ALL!$B$1:$W$9995,7,FALSE))," ",VLOOKUP(TRIM(B723),ALL!$B$1:$W$9995,7,FALSE)))</f>
        <v>7</v>
      </c>
      <c r="L723" s="10" t="str">
        <f>IF(ISBLANK(VLOOKUP(TRIM(B723),ALL!$B$1:$W$9995,8,FALSE)),"",IF(ISERROR(VLOOKUP(TRIM(B723),ALL!$B$1:$W$9995,8,FALSE))," ",VLOOKUP(TRIM(B723),ALL!$B$1:$W$9995,8,FALSE)))</f>
        <v/>
      </c>
      <c r="M723" s="10" t="str">
        <f>IF(ISBLANK(VLOOKUP(TRIM(B723),ALL!$B$1:$W$9995,9,FALSE)),"",IF(ISERROR(VLOOKUP(TRIM(B723),ALL!$B$1:$W$9995,9,FALSE))," ",VLOOKUP(TRIM(B723),ALL!$B$1:$W$9995,9,FALSE)))</f>
        <v/>
      </c>
      <c r="N723" s="10" t="str">
        <f>IF(ISBLANK(VLOOKUP(TRIM(B723),ALL!$B$1:$W$9995,10,FALSE)),"",IF(ISERROR(VLOOKUP(TRIM(B723),ALL!$B$1:$W$9995,10,FALSE))," ",VLOOKUP(TRIM(B723),ALL!$B$1:$W$9995,10,FALSE)))</f>
        <v/>
      </c>
      <c r="O723" s="118"/>
      <c r="P723"/>
      <c r="Q723"/>
      <c r="R723"/>
      <c r="S723"/>
      <c r="T723"/>
      <c r="AB723"/>
      <c r="AC723"/>
    </row>
    <row r="724" spans="1:29">
      <c r="A724" s="10" t="str">
        <f>IF(ISERROR(VLOOKUP(TRIM(B724),ALL!$B$1:$V$9991,3,FALSE)),"(unc)",VLOOKUP(TRIM(B724),ALL!$B$1:$V$9991,3,FALSE))</f>
        <v>MLB</v>
      </c>
      <c r="B724" s="37" t="s">
        <v>6176</v>
      </c>
      <c r="C724" s="5" t="s">
        <v>4057</v>
      </c>
      <c r="D724" s="111">
        <f>VLOOKUP(TRIM(B724),BirthdateDraft!$A$1:$M$8977,2,FALSE)</f>
        <v>35047</v>
      </c>
      <c r="E724" s="112" t="str">
        <f>VLOOKUP(TRIM(B724),BirthdateDraft!$A$1:$M$9842,3,FALSE)</f>
        <v>18/FA</v>
      </c>
      <c r="F724" s="115" t="s">
        <v>10457</v>
      </c>
      <c r="G724" s="10" t="str">
        <f>IF(ISERROR(VLOOKUP(TRIM(B724),ALL!$B$1:$V$9998,2,FALSE)),"",IF(ISERROR(VLOOKUP(TRIM(B724),ALL!$B$1:$V$9998,2,FALSE))," ",VLOOKUP(TRIM(B724),ALL!$B$1:$V$9998,2,FALSE)))</f>
        <v>LVA</v>
      </c>
      <c r="H724" s="114" t="str">
        <f>IF(ISBLANK(VLOOKUP(TRIM(B724),ALL!$B$1:$W$9995,4,FALSE)),"",IF(ISERROR(VLOOKUP(TRIM(B724),ALL!$B$1:$W$9995,4,FALSE))," ",VLOOKUP(TRIM(B724),ALL!$B$1:$W$9995,4,FALSE)))</f>
        <v>4-6</v>
      </c>
      <c r="I724" s="114" t="str">
        <f>IF(ISBLANK(VLOOKUP(TRIM(B724),ALL!$B$1:$W$9995,5,FALSE)),"",IF(ISERROR(VLOOKUP(TRIM(B724),ALL!$B$1:$W$9995,5,FALSE))," ",VLOOKUP(TRIM(B724),ALL!$B$1:$W$9995,5,FALSE)))</f>
        <v/>
      </c>
      <c r="J724" s="10">
        <f>IF(ISBLANK(VLOOKUP(TRIM(B724),ALL!$B$1:$W$9995,6,FALSE)),"",IF(ISERROR(VLOOKUP(TRIM(B724),ALL!$B$1:$W$9995,6,FALSE))," ", VLOOKUP(TRIM(B724),ALL!$B$1:$W$9995,6,FALSE)))</f>
        <v>4</v>
      </c>
      <c r="K724" s="10"/>
      <c r="L724" s="10" t="str">
        <f>IF(ISBLANK(VLOOKUP(TRIM(B724),ALL!$B$1:$W$9995,8,FALSE)),"",IF(ISERROR(VLOOKUP(TRIM(B724),ALL!$B$1:$W$9995,8,FALSE))," ",VLOOKUP(TRIM(B724),ALL!$B$1:$W$9995,8,FALSE)))</f>
        <v/>
      </c>
      <c r="M724" s="10" t="str">
        <f>IF(ISBLANK(VLOOKUP(TRIM(B724),ALL!$B$1:$W$9995,9,FALSE)),"",IF(ISERROR(VLOOKUP(TRIM(B724),ALL!$B$1:$W$9995,9,FALSE))," ",VLOOKUP(TRIM(B724),ALL!$B$1:$W$9995,9,FALSE)))</f>
        <v/>
      </c>
      <c r="N724" s="10" t="str">
        <f>IF(ISBLANK(VLOOKUP(TRIM(B724),ALL!$B$1:$W$9995,10,FALSE)),"",IF(ISERROR(VLOOKUP(TRIM(B724),ALL!$B$1:$W$9995,10,FALSE))," ",VLOOKUP(TRIM(B724),ALL!$B$1:$W$9995,10,FALSE)))</f>
        <v/>
      </c>
      <c r="O724" s="118"/>
      <c r="P724"/>
      <c r="Q724"/>
      <c r="R724"/>
      <c r="S724"/>
      <c r="T724"/>
      <c r="AB724"/>
      <c r="AC724"/>
    </row>
    <row r="725" spans="1:29">
      <c r="A725" s="10" t="str">
        <f>IF(ISERROR(VLOOKUP(TRIM(B725),ALL!$B$1:$V$9991,3,FALSE)),"(unc)",VLOOKUP(TRIM(B725),ALL!$B$1:$V$9991,3,FALSE))</f>
        <v>RILB</v>
      </c>
      <c r="B725" s="37" t="s">
        <v>4721</v>
      </c>
      <c r="C725" s="5" t="s">
        <v>4057</v>
      </c>
      <c r="D725" s="111">
        <f>VLOOKUP(TRIM(B725),BirthdateDraft!$A$1:$M$8977,2,FALSE)</f>
        <v>34446</v>
      </c>
      <c r="E725" s="112" t="str">
        <f>VLOOKUP(TRIM(B725),BirthdateDraft!$A$1:$M$9842,3,FALSE)</f>
        <v>16/6</v>
      </c>
      <c r="F725" s="115" t="s">
        <v>10458</v>
      </c>
      <c r="G725" s="10" t="str">
        <f>IF(ISERROR(VLOOKUP(TRIM(B725),ALL!$B$1:$V$9998,2,FALSE)),"",IF(ISERROR(VLOOKUP(TRIM(B725),ALL!$B$1:$V$9998,2,FALSE))," ",VLOOKUP(TRIM(B725),ALL!$B$1:$V$9998,2,FALSE)))</f>
        <v>PIA</v>
      </c>
      <c r="H725" s="114" t="str">
        <f>IF(ISBLANK(VLOOKUP(TRIM(B725),ALL!$B$1:$W$9995,4,FALSE)),"",IF(ISERROR(VLOOKUP(TRIM(B725),ALL!$B$1:$W$9995,4,FALSE))," ",VLOOKUP(TRIM(B725),ALL!$B$1:$W$9995,4,FALSE)))</f>
        <v>4-6</v>
      </c>
      <c r="I725" s="114" t="str">
        <f>IF(ISBLANK(VLOOKUP(TRIM(B725),ALL!$B$1:$W$9995,5,FALSE)),"",IF(ISERROR(VLOOKUP(TRIM(B725),ALL!$B$1:$W$9995,5,FALSE))," ",VLOOKUP(TRIM(B725),ALL!$B$1:$W$9995,5,FALSE)))</f>
        <v/>
      </c>
      <c r="J725" s="10">
        <f>IF(ISBLANK(VLOOKUP(TRIM(B725),ALL!$B$1:$W$9995,6,FALSE)),"",IF(ISERROR(VLOOKUP(TRIM(B725),ALL!$B$1:$W$9995,6,FALSE))," ", VLOOKUP(TRIM(B725),ALL!$B$1:$W$9995,6,FALSE)))</f>
        <v>3</v>
      </c>
      <c r="K725" s="10" t="str">
        <f>IF(ISBLANK(VLOOKUP(TRIM(B725),ALL!$B$1:$W$9995,7,FALSE)),"",IF(ISERROR(VLOOKUP(TRIM(B725),ALL!$B$1:$W$9995,7,FALSE))," ",VLOOKUP(TRIM(B725),ALL!$B$1:$W$9995,7,FALSE)))</f>
        <v/>
      </c>
      <c r="L725" s="10" t="str">
        <f>IF(ISBLANK(VLOOKUP(TRIM(B725),ALL!$B$1:$W$9995,8,FALSE)),"",IF(ISERROR(VLOOKUP(TRIM(B725),ALL!$B$1:$W$9995,8,FALSE))," ",VLOOKUP(TRIM(B725),ALL!$B$1:$W$9995,8,FALSE)))</f>
        <v/>
      </c>
      <c r="M725" s="10" t="str">
        <f>IF(ISBLANK(VLOOKUP(TRIM(B725),ALL!$B$1:$W$9995,9,FALSE)),"",IF(ISERROR(VLOOKUP(TRIM(B725),ALL!$B$1:$W$9995,9,FALSE))," ",VLOOKUP(TRIM(B725),ALL!$B$1:$W$9995,9,FALSE)))</f>
        <v/>
      </c>
      <c r="N725" s="10" t="str">
        <f>IF(ISBLANK(VLOOKUP(TRIM(B725),ALL!$B$1:$W$9995,10,FALSE)),"",IF(ISERROR(VLOOKUP(TRIM(B725),ALL!$B$1:$W$9995,10,FALSE))," ",VLOOKUP(TRIM(B725),ALL!$B$1:$W$9995,10,FALSE)))</f>
        <v/>
      </c>
      <c r="O725" s="118"/>
      <c r="P725"/>
      <c r="Q725"/>
      <c r="R725"/>
      <c r="S725"/>
      <c r="T725"/>
      <c r="AB725"/>
      <c r="AC725"/>
    </row>
    <row r="726" spans="1:29" ht="15">
      <c r="A726" s="10" t="str">
        <f>IF(ISERROR(VLOOKUP(TRIM(B726),ALL!$B$1:$V$9991,3,FALSE)),"(unc)",VLOOKUP(TRIM(B726),ALL!$B$1:$V$9991,3,FALSE))</f>
        <v>RLB</v>
      </c>
      <c r="B726" s="117" t="s">
        <v>7964</v>
      </c>
      <c r="C726" s="5" t="s">
        <v>4057</v>
      </c>
      <c r="D726" s="111">
        <f>VLOOKUP(TRIM(B726),BirthdateDraft!$A$1:$M$8977,2,FALSE)</f>
        <v>36465</v>
      </c>
      <c r="E726" s="112" t="str">
        <f>VLOOKUP(TRIM(B726),BirthdateDraft!$A$1:$M$9842,3,FALSE)</f>
        <v>21/2</v>
      </c>
      <c r="F726" s="115" t="s">
        <v>8080</v>
      </c>
      <c r="G726" s="10" t="str">
        <f>IF(ISERROR(VLOOKUP(TRIM(B726),ALL!$B$1:$V$9998,2,FALSE)),"",IF(ISERROR(VLOOKUP(TRIM(B726),ALL!$B$1:$V$9998,2,FALSE))," ",VLOOKUP(TRIM(B726),ALL!$B$1:$V$9998,2,FALSE)))</f>
        <v>CLA</v>
      </c>
      <c r="H726" s="114" t="str">
        <f>IF(ISBLANK(VLOOKUP(TRIM(B726),ALL!$B$1:$W$9995,4,FALSE)),"",IF(ISERROR(VLOOKUP(TRIM(B726),ALL!$B$1:$W$9995,4,FALSE))," ",VLOOKUP(TRIM(B726),ALL!$B$1:$W$9995,4,FALSE)))</f>
        <v>0-6</v>
      </c>
      <c r="I726" s="114" t="str">
        <f>IF(ISBLANK(VLOOKUP(TRIM(B726),ALL!$B$1:$W$9995,5,FALSE)),"",IF(ISERROR(VLOOKUP(TRIM(B726),ALL!$B$1:$W$9995,5,FALSE))," ",VLOOKUP(TRIM(B726),ALL!$B$1:$W$9995,5,FALSE)))</f>
        <v/>
      </c>
      <c r="J726" s="10">
        <f>IF(ISBLANK(VLOOKUP(TRIM(B726),ALL!$B$1:$W$9995,6,FALSE)),"",IF(ISERROR(VLOOKUP(TRIM(B726),ALL!$B$1:$W$9995,6,FALSE))," ", VLOOKUP(TRIM(B726),ALL!$B$1:$W$9995,6,FALSE)))</f>
        <v>6</v>
      </c>
      <c r="K726" s="10"/>
      <c r="L726" s="10" t="str">
        <f>IF(ISBLANK(VLOOKUP(TRIM(B726),ALL!$B$1:$W$9995,8,FALSE)),"",IF(ISERROR(VLOOKUP(TRIM(B726),ALL!$B$1:$W$9995,8,FALSE))," ",VLOOKUP(TRIM(B726),ALL!$B$1:$W$9995,8,FALSE)))</f>
        <v/>
      </c>
      <c r="M726" s="10" t="str">
        <f>IF(ISBLANK(VLOOKUP(TRIM(B726),ALL!$B$1:$W$9995,9,FALSE)),"",IF(ISERROR(VLOOKUP(TRIM(B726),ALL!$B$1:$W$9995,9,FALSE))," ",VLOOKUP(TRIM(B726),ALL!$B$1:$W$9995,9,FALSE)))</f>
        <v/>
      </c>
      <c r="N726" s="10" t="str">
        <f>IF(ISBLANK(VLOOKUP(TRIM(B726),ALL!$B$1:$W$9995,10,FALSE)),"",IF(ISERROR(VLOOKUP(TRIM(B726),ALL!$B$1:$W$9995,10,FALSE))," ",VLOOKUP(TRIM(B726),ALL!$B$1:$W$9995,10,FALSE)))</f>
        <v/>
      </c>
      <c r="P726"/>
      <c r="Q726"/>
      <c r="R726"/>
      <c r="S726"/>
      <c r="T726"/>
      <c r="AB726"/>
      <c r="AC726"/>
    </row>
    <row r="727" spans="1:29" ht="15">
      <c r="A727" s="10" t="str">
        <f>IF(ISERROR(VLOOKUP(TRIM(B727),ALL!$B$1:$V$9991,3,FALSE)),"(unc)",VLOOKUP(TRIM(B727),ALL!$B$1:$V$9991,3,FALSE))</f>
        <v>LOLB</v>
      </c>
      <c r="B727" s="117" t="s">
        <v>6651</v>
      </c>
      <c r="C727" s="5" t="s">
        <v>4057</v>
      </c>
      <c r="D727" s="111">
        <f>VLOOKUP(TRIM(B727),BirthdateDraft!$A$1:$M$8977,2,FALSE)</f>
        <v>35551</v>
      </c>
      <c r="E727" s="112" t="str">
        <f>VLOOKUP(TRIM(B727),BirthdateDraft!$A$1:$M$9842,3,FALSE)</f>
        <v>20/3</v>
      </c>
      <c r="F727" s="115" t="s">
        <v>8637</v>
      </c>
      <c r="G727" s="10" t="str">
        <f>IF(ISERROR(VLOOKUP(TRIM(B727),ALL!$B$1:$V$9998,2,FALSE)),"",IF(ISERROR(VLOOKUP(TRIM(B727),ALL!$B$1:$V$9998,2,FALSE))," ",VLOOKUP(TRIM(B727),ALL!$B$1:$V$9998,2,FALSE)))</f>
        <v>NEA</v>
      </c>
      <c r="H727" s="114" t="str">
        <f>IF(ISBLANK(VLOOKUP(TRIM(B727),ALL!$B$1:$W$9995,4,FALSE)),"",IF(ISERROR(VLOOKUP(TRIM(B727),ALL!$B$1:$W$9995,4,FALSE))," ",VLOOKUP(TRIM(B727),ALL!$B$1:$W$9995,4,FALSE)))</f>
        <v>0-5</v>
      </c>
      <c r="I727" s="114" t="str">
        <f>IF(ISBLANK(VLOOKUP(TRIM(B727),ALL!$B$1:$W$9995,5,FALSE)),"",IF(ISERROR(VLOOKUP(TRIM(B727),ALL!$B$1:$W$9995,5,FALSE))," ",VLOOKUP(TRIM(B727),ALL!$B$1:$W$9995,5,FALSE)))</f>
        <v/>
      </c>
      <c r="J727" s="10">
        <f>IF(ISBLANK(VLOOKUP(TRIM(B727),ALL!$B$1:$W$9995,6,FALSE)),"",IF(ISERROR(VLOOKUP(TRIM(B727),ALL!$B$1:$W$9995,6,FALSE))," ", VLOOKUP(TRIM(B727),ALL!$B$1:$W$9995,6,FALSE)))</f>
        <v>6</v>
      </c>
      <c r="K727" s="10"/>
      <c r="L727" s="10"/>
      <c r="M727" s="10"/>
      <c r="N727" s="10"/>
      <c r="O727" s="118"/>
      <c r="P727"/>
      <c r="Q727"/>
      <c r="R727"/>
      <c r="S727"/>
      <c r="T727"/>
      <c r="AB727"/>
      <c r="AC727"/>
    </row>
    <row r="728" spans="1:29">
      <c r="A728" s="10" t="str">
        <f>IF(ISERROR(VLOOKUP(TRIM(B728),ALL!$B$1:$V$9991,3,FALSE)),"(unc)",VLOOKUP(TRIM(B728),ALL!$B$1:$V$9991,3,FALSE))</f>
        <v>(unc)</v>
      </c>
      <c r="B728" s="124" t="s">
        <v>8388</v>
      </c>
      <c r="C728" s="5" t="s">
        <v>4057</v>
      </c>
      <c r="D728" s="111">
        <f>VLOOKUP(TRIM(B728),BirthdateDraft!$A$1:$M$8977,2,FALSE)</f>
        <v>37351</v>
      </c>
      <c r="E728" s="112" t="str">
        <f>VLOOKUP(TRIM(B728),BirthdateDraft!$A$1:$M$9842,3,FALSE)</f>
        <v>23/2</v>
      </c>
      <c r="F728" s="115" t="s">
        <v>8687</v>
      </c>
      <c r="G728" s="10" t="str">
        <f>IF(ISERROR(VLOOKUP(TRIM(B728),ALL!$B$1:$V$9998,2,FALSE)),"",IF(ISERROR(VLOOKUP(TRIM(B728),ALL!$B$1:$V$9998,2,FALSE))," ",VLOOKUP(TRIM(B728),ALL!$B$1:$V$9998,2,FALSE)))</f>
        <v/>
      </c>
      <c r="H728" s="114" t="str">
        <f>IF(ISBLANK(VLOOKUP(TRIM(B728),ALL!$B$1:$W$9995,4,FALSE)),"",IF(ISERROR(VLOOKUP(TRIM(B728),ALL!$B$1:$W$9995,4,FALSE))," ",VLOOKUP(TRIM(B728),ALL!$B$1:$W$9995,4,FALSE)))</f>
        <v xml:space="preserve"> </v>
      </c>
      <c r="I728" s="114" t="str">
        <f>IF(ISBLANK(VLOOKUP(TRIM(B728),ALL!$B$1:$W$9995,5,FALSE)),"",IF(ISERROR(VLOOKUP(TRIM(B728),ALL!$B$1:$W$9995,5,FALSE))," ",VLOOKUP(TRIM(B728),ALL!$B$1:$W$9995,5,FALSE)))</f>
        <v xml:space="preserve"> </v>
      </c>
      <c r="J728" s="10" t="str">
        <f>IF(ISBLANK(VLOOKUP(TRIM(B728),ALL!$B$1:$W$9995,6,FALSE)),"",IF(ISERROR(VLOOKUP(TRIM(B728),ALL!$B$1:$W$9995,6,FALSE))," ", VLOOKUP(TRIM(B728),ALL!$B$1:$W$9995,6,FALSE)))</f>
        <v xml:space="preserve"> </v>
      </c>
      <c r="K728" s="10"/>
      <c r="L728" s="10"/>
      <c r="M728" s="10"/>
      <c r="N728" s="10"/>
      <c r="O728" s="118"/>
      <c r="P728"/>
      <c r="Q728"/>
      <c r="R728"/>
      <c r="S728"/>
      <c r="T728"/>
      <c r="AB728"/>
      <c r="AC728"/>
    </row>
    <row r="729" spans="1:29" ht="15">
      <c r="A729" s="10" t="str">
        <f>IF(ISERROR(VLOOKUP(TRIM(B729),ALL!$B$1:$V$9991,3,FALSE)),"(unc)",VLOOKUP(TRIM(B729),ALL!$B$1:$V$9991,3,FALSE))</f>
        <v>LB</v>
      </c>
      <c r="B729" s="117" t="s">
        <v>7690</v>
      </c>
      <c r="C729" s="5" t="s">
        <v>4057</v>
      </c>
      <c r="D729" s="111">
        <f>VLOOKUP(TRIM(B729),BirthdateDraft!$A$1:$M$8977,2,FALSE)</f>
        <v>36705</v>
      </c>
      <c r="E729" s="112" t="str">
        <f>VLOOKUP(TRIM(B729),BirthdateDraft!$A$1:$M$9842,3,FALSE)</f>
        <v>22/5</v>
      </c>
      <c r="F729" s="115" t="s">
        <v>8056</v>
      </c>
      <c r="G729" s="10" t="str">
        <f>IF(ISERROR(VLOOKUP(TRIM(B729),ALL!$B$1:$V$9998,2,FALSE)),"",IF(ISERROR(VLOOKUP(TRIM(B729),ALL!$B$1:$V$9998,2,FALSE))," ",VLOOKUP(TRIM(B729),ALL!$B$1:$V$9998,2,FALSE)))</f>
        <v>DAN</v>
      </c>
      <c r="H729" s="114" t="str">
        <f>IF(ISBLANK(VLOOKUP(TRIM(B729),ALL!$B$1:$W$9995,4,FALSE)),"",IF(ISERROR(VLOOKUP(TRIM(B729),ALL!$B$1:$W$9995,4,FALSE))," ",VLOOKUP(TRIM(B729),ALL!$B$1:$W$9995,4,FALSE)))</f>
        <v>0-0</v>
      </c>
      <c r="I729" s="114" t="str">
        <f>IF(ISBLANK(VLOOKUP(TRIM(B729),ALL!$B$1:$W$9995,5,FALSE)),"",IF(ISERROR(VLOOKUP(TRIM(B729),ALL!$B$1:$W$9995,5,FALSE))," ",VLOOKUP(TRIM(B729),ALL!$B$1:$W$9995,5,FALSE)))</f>
        <v/>
      </c>
      <c r="J729" s="10">
        <f>IF(ISBLANK(VLOOKUP(TRIM(B729),ALL!$B$1:$W$9995,6,FALSE)),"",IF(ISERROR(VLOOKUP(TRIM(B729),ALL!$B$1:$W$9995,6,FALSE))," ", VLOOKUP(TRIM(B729),ALL!$B$1:$W$9995,6,FALSE)))</f>
        <v>3</v>
      </c>
      <c r="K729" s="10"/>
      <c r="L729" s="10"/>
      <c r="M729" s="10"/>
      <c r="N729" s="10"/>
      <c r="O729"/>
      <c r="P729"/>
      <c r="Q729"/>
      <c r="R729"/>
      <c r="S729"/>
      <c r="T729"/>
      <c r="AB729"/>
      <c r="AC729"/>
    </row>
    <row r="731" spans="1:29" ht="15">
      <c r="A731" s="10" t="str">
        <f>IF(ISERROR(VLOOKUP(TRIM(B731),ALL!$B$1:$V$9991,3,FALSE)),"(unc)",VLOOKUP(TRIM(B731),ALL!$B$1:$V$9991,3,FALSE))</f>
        <v>LCB ^</v>
      </c>
      <c r="B731" s="117" t="s">
        <v>6190</v>
      </c>
      <c r="C731" s="5" t="s">
        <v>4057</v>
      </c>
      <c r="D731" s="111">
        <f>VLOOKUP(TRIM(B731),BirthdateDraft!$A$1:$M$8977,2,FALSE)</f>
        <v>35353</v>
      </c>
      <c r="E731" s="112" t="str">
        <f>VLOOKUP(TRIM(B731),BirthdateDraft!$A$1:$M$9842,3,FALSE)</f>
        <v>19/3</v>
      </c>
      <c r="F731" s="115" t="s">
        <v>8038</v>
      </c>
      <c r="G731" s="10" t="str">
        <f>IF(ISERROR(VLOOKUP(TRIM(B731),ALL!$B$1:$V$9998,2,FALSE)),"",IF(ISERROR(VLOOKUP(TRIM(B731),ALL!$B$1:$V$9998,2,FALSE))," ",VLOOKUP(TRIM(B731),ALL!$B$1:$V$9998,2,FALSE)))</f>
        <v>TBN</v>
      </c>
      <c r="H731" s="114" t="str">
        <f>IF(ISBLANK(VLOOKUP(TRIM(B731),ALL!$B$1:$W$9995,4,FALSE)),"",IF(ISERROR(VLOOKUP(TRIM(B731),ALL!$B$1:$W$9995,4,FALSE))," ",VLOOKUP(TRIM(B731),ALL!$B$1:$W$9995,4,FALSE)))</f>
        <v>5</v>
      </c>
      <c r="I731" s="114" t="str">
        <f>IF(ISBLANK(VLOOKUP(TRIM(B731),ALL!$B$1:$W$9995,5,FALSE)),"",IF(ISERROR(VLOOKUP(TRIM(B731),ALL!$B$1:$W$9995,5,FALSE))," ",VLOOKUP(TRIM(B731),ALL!$B$1:$W$9995,5,FALSE)))</f>
        <v/>
      </c>
      <c r="J731" s="10" t="str">
        <f>IF(ISBLANK(VLOOKUP(TRIM(B731),ALL!$B$1:$W$9995,6,FALSE)),"",IF(ISERROR(VLOOKUP(TRIM(B731),ALL!$B$1:$W$9995,6,FALSE))," ", VLOOKUP(TRIM(B731),ALL!$B$1:$W$9995,6,FALSE)))</f>
        <v/>
      </c>
      <c r="K731" s="10" t="str">
        <f>IF(ISBLANK(VLOOKUP(TRIM(B731),ALL!$B$1:$W$9995,7,FALSE)),"",IF(ISERROR(VLOOKUP(TRIM(B731),ALL!$B$1:$W$9995,7,FALSE))," ",VLOOKUP(TRIM(B731),ALL!$B$1:$W$9995,7,FALSE)))</f>
        <v/>
      </c>
      <c r="L731" s="10" t="str">
        <f>IF(ISBLANK(VLOOKUP(TRIM(B731),ALL!$B$1:$W$9995,8,FALSE)),"",IF(ISERROR(VLOOKUP(TRIM(B731),ALL!$B$1:$W$9995,8,FALSE))," ",VLOOKUP(TRIM(B731),ALL!$B$1:$W$9995,8,FALSE)))</f>
        <v/>
      </c>
      <c r="M731" s="10" t="str">
        <f>IF(ISBLANK(VLOOKUP(TRIM(B731),ALL!$B$1:$W$9995,9,FALSE)),"",IF(ISERROR(VLOOKUP(TRIM(B731),ALL!$B$1:$W$9995,9,FALSE))," ",VLOOKUP(TRIM(B731),ALL!$B$1:$W$9995,9,FALSE)))</f>
        <v/>
      </c>
      <c r="N731" s="10" t="str">
        <f>IF(ISBLANK(VLOOKUP(TRIM(B731),ALL!$B$1:$W$9995,10,FALSE)),"",IF(ISERROR(VLOOKUP(TRIM(B731),ALL!$B$1:$W$9995,10,FALSE))," ",VLOOKUP(TRIM(B731),ALL!$B$1:$W$9995,10,FALSE)))</f>
        <v/>
      </c>
      <c r="O731" s="118"/>
      <c r="P731"/>
      <c r="Q731"/>
      <c r="R731"/>
      <c r="S731"/>
      <c r="T731"/>
      <c r="AB731"/>
      <c r="AC731"/>
    </row>
    <row r="732" spans="1:29">
      <c r="A732" s="10" t="str">
        <f>IF(ISERROR(VLOOKUP(TRIM(B732),ALL!$B$1:$V$9991,3,FALSE)),"(unc)",VLOOKUP(TRIM(B732),ALL!$B$1:$V$9991,3,FALSE))</f>
        <v>LCB ^</v>
      </c>
      <c r="B732" s="37" t="s">
        <v>5711</v>
      </c>
      <c r="C732" s="5" t="s">
        <v>4057</v>
      </c>
      <c r="D732" s="111">
        <f>VLOOKUP(TRIM(B732),BirthdateDraft!$A$1:$M$8977,2,FALSE)</f>
        <v>35201</v>
      </c>
      <c r="E732" s="112" t="str">
        <f>VLOOKUP(TRIM(B732),BirthdateDraft!$A$1:$M$9842,3,FALSE)</f>
        <v>18/FA</v>
      </c>
      <c r="F732" s="115" t="s">
        <v>10453</v>
      </c>
      <c r="G732" s="10" t="str">
        <f>IF(ISERROR(VLOOKUP(TRIM(B732),ALL!$B$1:$V$9998,2,FALSE)),"",IF(ISERROR(VLOOKUP(TRIM(B732),ALL!$B$1:$V$9998,2,FALSE))," ",VLOOKUP(TRIM(B732),ALL!$B$1:$V$9998,2,FALSE)))</f>
        <v>SFN</v>
      </c>
      <c r="H732" s="114" t="str">
        <f>IF(ISBLANK(VLOOKUP(TRIM(B732),ALL!$B$1:$W$9995,4,FALSE)),"",IF(ISERROR(VLOOKUP(TRIM(B732),ALL!$B$1:$W$9995,4,FALSE))," ",VLOOKUP(TRIM(B732),ALL!$B$1:$W$9995,4,FALSE)))</f>
        <v>5</v>
      </c>
      <c r="I732" s="114"/>
      <c r="J732" s="10"/>
      <c r="K732" s="10" t="str">
        <f>IF(ISBLANK(VLOOKUP(TRIM(B732),ALL!$B$1:$W$9995,7,FALSE)),"",IF(ISERROR(VLOOKUP(TRIM(B732),ALL!$B$1:$W$9995,7,FALSE))," ",VLOOKUP(TRIM(B732),ALL!$B$1:$W$9995,7,FALSE)))</f>
        <v/>
      </c>
      <c r="L732" s="10" t="str">
        <f>IF(ISBLANK(VLOOKUP(TRIM(B732),ALL!$B$1:$W$9995,8,FALSE)),"",IF(ISERROR(VLOOKUP(TRIM(B732),ALL!$B$1:$W$9995,8,FALSE))," ",VLOOKUP(TRIM(B732),ALL!$B$1:$W$9995,8,FALSE)))</f>
        <v/>
      </c>
      <c r="M732" s="10" t="str">
        <f>IF(ISBLANK(VLOOKUP(TRIM(B732),ALL!$B$1:$W$9995,9,FALSE)),"",IF(ISERROR(VLOOKUP(TRIM(B732),ALL!$B$1:$W$9995,9,FALSE))," ",VLOOKUP(TRIM(B732),ALL!$B$1:$W$9995,9,FALSE)))</f>
        <v/>
      </c>
      <c r="N732" s="10" t="str">
        <f>IF(ISBLANK(VLOOKUP(TRIM(B732),ALL!$B$1:$W$9995,10,FALSE)),"",IF(ISERROR(VLOOKUP(TRIM(B732),ALL!$B$1:$W$9995,10,FALSE))," ",VLOOKUP(TRIM(B732),ALL!$B$1:$W$9995,10,FALSE)))</f>
        <v/>
      </c>
      <c r="O732" s="118"/>
      <c r="P732"/>
      <c r="Q732"/>
      <c r="R732"/>
      <c r="S732"/>
      <c r="T732"/>
      <c r="AB732"/>
      <c r="AC732"/>
    </row>
    <row r="733" spans="1:29" ht="15">
      <c r="A733" s="10" t="str">
        <f>IF(ISERROR(VLOOKUP(TRIM(B733),ALL!$B$1:$V$9991,3,FALSE)),"(unc)",VLOOKUP(TRIM(B733),ALL!$B$1:$V$9991,3,FALSE))</f>
        <v>SS ^ FS</v>
      </c>
      <c r="B733" s="117" t="s">
        <v>7650</v>
      </c>
      <c r="C733" s="5" t="s">
        <v>4057</v>
      </c>
      <c r="D733" s="111">
        <f>VLOOKUP(TRIM(B733),BirthdateDraft!$A$1:$M$8977,2,FALSE)</f>
        <v>36966</v>
      </c>
      <c r="E733" s="112" t="str">
        <f>VLOOKUP(TRIM(B733),BirthdateDraft!$A$1:$M$9842,3,FALSE)</f>
        <v>22/1</v>
      </c>
      <c r="F733" s="115" t="s">
        <v>8079</v>
      </c>
      <c r="G733" s="10" t="str">
        <f>IF(ISERROR(VLOOKUP(TRIM(B733),ALL!$B$1:$V$9998,2,FALSE)),"",IF(ISERROR(VLOOKUP(TRIM(B733),ALL!$B$1:$V$9998,2,FALSE))," ",VLOOKUP(TRIM(B733),ALL!$B$1:$V$9998,2,FALSE)))</f>
        <v>BAA</v>
      </c>
      <c r="H733" s="114" t="str">
        <f>IF(ISBLANK(VLOOKUP(TRIM(B733),ALL!$B$1:$W$9995,4,FALSE)),"",IF(ISERROR(VLOOKUP(TRIM(B733),ALL!$B$1:$W$9995,4,FALSE))," ",VLOOKUP(TRIM(B733),ALL!$B$1:$W$9995,4,FALSE)))</f>
        <v>6-6</v>
      </c>
      <c r="I733" s="114"/>
      <c r="J733" s="10"/>
      <c r="K733" s="10"/>
      <c r="L733" s="10"/>
      <c r="M733" s="10"/>
      <c r="N733" s="10"/>
      <c r="P733"/>
      <c r="Q733"/>
      <c r="R733"/>
      <c r="S733"/>
      <c r="T733"/>
      <c r="AB733"/>
      <c r="AC733"/>
    </row>
    <row r="734" spans="1:29">
      <c r="A734" s="10" t="str">
        <f>IF(ISERROR(VLOOKUP(TRIM(B734),ALL!$B$1:$V$9991,3,FALSE)),"(unc)",VLOOKUP(TRIM(B734),ALL!$B$1:$V$9991,3,FALSE))</f>
        <v>FS ^</v>
      </c>
      <c r="B734" s="37" t="s">
        <v>6096</v>
      </c>
      <c r="C734" s="5" t="s">
        <v>4057</v>
      </c>
      <c r="D734" s="111">
        <f>VLOOKUP(TRIM(B734),BirthdateDraft!$A$1:$M$8977,2,FALSE)</f>
        <v>35641</v>
      </c>
      <c r="E734" s="112" t="str">
        <f>VLOOKUP(TRIM(B734),BirthdateDraft!$A$1:$M$9842,3,FALSE)</f>
        <v>19/1 (21)</v>
      </c>
      <c r="F734" s="115" t="s">
        <v>10454</v>
      </c>
      <c r="G734" s="10" t="str">
        <f>IF(ISERROR(VLOOKUP(TRIM(B734),ALL!$B$1:$V$9998,2,FALSE)),"",IF(ISERROR(VLOOKUP(TRIM(B734),ALL!$B$1:$V$9998,2,FALSE))," ",VLOOKUP(TRIM(B734),ALL!$B$1:$V$9998,2,FALSE)))</f>
        <v>JXA</v>
      </c>
      <c r="H734" s="114" t="str">
        <f>IF(ISBLANK(VLOOKUP(TRIM(B734),ALL!$B$1:$W$9995,4,FALSE)),"",IF(ISERROR(VLOOKUP(TRIM(B734),ALL!$B$1:$W$9995,4,FALSE))," ",VLOOKUP(TRIM(B734),ALL!$B$1:$W$9995,4,FALSE)))</f>
        <v>4-0</v>
      </c>
      <c r="I734" s="114" t="str">
        <f>IF(ISBLANK(VLOOKUP(TRIM(B734),ALL!$B$1:$W$9995,5,FALSE)),"",IF(ISERROR(VLOOKUP(TRIM(B734),ALL!$B$1:$W$9995,5,FALSE))," ",VLOOKUP(TRIM(B734),ALL!$B$1:$W$9995,5,FALSE)))</f>
        <v/>
      </c>
      <c r="J734" s="10" t="str">
        <f>IF(ISBLANK(VLOOKUP(TRIM(B734),ALL!$B$1:$W$9995,6,FALSE)),"",IF(ISERROR(VLOOKUP(TRIM(B734),ALL!$B$1:$W$9995,6,FALSE))," ", VLOOKUP(TRIM(B734),ALL!$B$1:$W$9995,6,FALSE)))</f>
        <v/>
      </c>
      <c r="K734" s="10"/>
      <c r="L734" s="10" t="str">
        <f>IF(ISBLANK(VLOOKUP(TRIM(B734),ALL!$B$1:$W$9995,8,FALSE)),"",IF(ISERROR(VLOOKUP(TRIM(B734),ALL!$B$1:$W$9995,8,FALSE))," ",VLOOKUP(TRIM(B734),ALL!$B$1:$W$9995,8,FALSE)))</f>
        <v/>
      </c>
      <c r="M734" s="10" t="str">
        <f>IF(ISBLANK(VLOOKUP(TRIM(B734),ALL!$B$1:$W$9995,9,FALSE)),"",IF(ISERROR(VLOOKUP(TRIM(B734),ALL!$B$1:$W$9995,9,FALSE))," ",VLOOKUP(TRIM(B734),ALL!$B$1:$W$9995,9,FALSE)))</f>
        <v/>
      </c>
      <c r="N734" s="10" t="str">
        <f>IF(ISBLANK(VLOOKUP(TRIM(B734),ALL!$B$1:$W$9995,10,FALSE)),"",IF(ISERROR(VLOOKUP(TRIM(B734),ALL!$B$1:$W$9995,10,FALSE))," ",VLOOKUP(TRIM(B734),ALL!$B$1:$W$9995,10,FALSE)))</f>
        <v/>
      </c>
      <c r="O734"/>
      <c r="P734"/>
      <c r="Q734"/>
      <c r="R734"/>
      <c r="S734"/>
      <c r="T734"/>
      <c r="AB734"/>
      <c r="AC734"/>
    </row>
    <row r="735" spans="1:29" ht="15">
      <c r="A735" s="10" t="str">
        <f>IF(ISERROR(VLOOKUP(TRIM(B735),ALL!$B$1:$V$9991,3,FALSE)),"(unc)",VLOOKUP(TRIM(B735),ALL!$B$1:$V$9991,3,FALSE))</f>
        <v>LCB ^</v>
      </c>
      <c r="B735" s="117" t="s">
        <v>7002</v>
      </c>
      <c r="C735" s="5" t="s">
        <v>4057</v>
      </c>
      <c r="D735" s="111">
        <f>VLOOKUP(TRIM(B735),BirthdateDraft!$A$1:$M$8977,2,FALSE)</f>
        <v>36586</v>
      </c>
      <c r="E735" s="112" t="str">
        <f>VLOOKUP(TRIM(B735),BirthdateDraft!$A$1:$M$9842,3,FALSE)</f>
        <v>21/2</v>
      </c>
      <c r="F735" s="115" t="s">
        <v>8028</v>
      </c>
      <c r="G735" s="10" t="str">
        <f>IF(ISERROR(VLOOKUP(TRIM(B735),ALL!$B$1:$V$9998,2,FALSE)),"",IF(ISERROR(VLOOKUP(TRIM(B735),ALL!$B$1:$V$9998,2,FALSE))," ",VLOOKUP(TRIM(B735),ALL!$B$1:$V$9998,2,FALSE)))</f>
        <v>JXA</v>
      </c>
      <c r="H735" s="114" t="str">
        <f>IF(ISBLANK(VLOOKUP(TRIM(B735),ALL!$B$1:$W$9995,4,FALSE)),"",IF(ISERROR(VLOOKUP(TRIM(B735),ALL!$B$1:$W$9995,4,FALSE))," ",VLOOKUP(TRIM(B735),ALL!$B$1:$W$9995,4,FALSE)))</f>
        <v>4</v>
      </c>
      <c r="I735" s="114"/>
      <c r="J735" s="10"/>
      <c r="K735" s="10"/>
      <c r="L735" s="10" t="str">
        <f>IF(ISBLANK(VLOOKUP(TRIM(B735),ALL!$B$1:$W$9995,8,FALSE)),"",IF(ISERROR(VLOOKUP(TRIM(B735),ALL!$B$1:$W$9995,8,FALSE))," ",VLOOKUP(TRIM(B735),ALL!$B$1:$W$9995,8,FALSE)))</f>
        <v/>
      </c>
      <c r="M735" s="10" t="str">
        <f>IF(ISBLANK(VLOOKUP(TRIM(B735),ALL!$B$1:$W$9995,9,FALSE)),"",IF(ISERROR(VLOOKUP(TRIM(B735),ALL!$B$1:$W$9995,9,FALSE))," ",VLOOKUP(TRIM(B735),ALL!$B$1:$W$9995,9,FALSE)))</f>
        <v/>
      </c>
      <c r="N735" s="10" t="str">
        <f>IF(ISBLANK(VLOOKUP(TRIM(B735),ALL!$B$1:$W$9995,10,FALSE)),"",IF(ISERROR(VLOOKUP(TRIM(B735),ALL!$B$1:$W$9995,10,FALSE))," ",VLOOKUP(TRIM(B735),ALL!$B$1:$W$9995,10,FALSE)))</f>
        <v/>
      </c>
      <c r="P735"/>
      <c r="Q735"/>
      <c r="R735"/>
      <c r="S735"/>
      <c r="T735"/>
      <c r="AB735"/>
      <c r="AC735"/>
    </row>
    <row r="736" spans="1:29">
      <c r="A736" s="10" t="str">
        <f>IF(ISERROR(VLOOKUP(TRIM(B736),ALL!$B$1:$V$9991,3,FALSE)),"(unc)",VLOOKUP(TRIM(B736),ALL!$B$1:$V$9991,3,FALSE))</f>
        <v>LCB ^</v>
      </c>
      <c r="B736" s="427" t="s">
        <v>8976</v>
      </c>
      <c r="C736" s="5" t="s">
        <v>4057</v>
      </c>
      <c r="D736" s="111">
        <f>VLOOKUP(TRIM(B736),BirthdateDraft!$A$1:$M$8977,2,FALSE)</f>
        <v>36348</v>
      </c>
      <c r="E736" s="112" t="str">
        <f>VLOOKUP(TRIM(B736),BirthdateDraft!$A$1:$M$9842,3,FALSE)</f>
        <v>22/5</v>
      </c>
      <c r="F736" s="115" t="s">
        <v>6862</v>
      </c>
      <c r="G736" s="10" t="str">
        <f>IF(ISERROR(VLOOKUP(TRIM(B736),ALL!$B$1:$V$9998,2,FALSE)),"",IF(ISERROR(VLOOKUP(TRIM(B736),ALL!$B$1:$V$9998,2,FALSE))," ",VLOOKUP(TRIM(B736),ALL!$B$1:$V$9998,2,FALSE)))</f>
        <v>INA</v>
      </c>
      <c r="H736" s="114" t="str">
        <f>IF(ISBLANK(VLOOKUP(TRIM(B736),ALL!$B$1:$W$9995,4,FALSE)),"",IF(ISERROR(VLOOKUP(TRIM(B736),ALL!$B$1:$W$9995,4,FALSE))," ",VLOOKUP(TRIM(B736),ALL!$B$1:$W$9995,4,FALSE)))</f>
        <v>5</v>
      </c>
      <c r="I736" s="114"/>
      <c r="J736" s="10"/>
      <c r="K736" s="10"/>
      <c r="L736" s="10"/>
      <c r="M736" s="10"/>
      <c r="N736" s="10"/>
      <c r="O736"/>
      <c r="P736"/>
      <c r="Q736"/>
      <c r="R736"/>
      <c r="S736"/>
      <c r="T736"/>
      <c r="AB736"/>
      <c r="AC736"/>
    </row>
    <row r="737" spans="1:29" ht="15">
      <c r="A737" s="10" t="str">
        <f>IF(ISERROR(VLOOKUP(TRIM(B737),ALL!$B$1:$V$9991,3,FALSE)),"(unc)",VLOOKUP(TRIM(B737),ALL!$B$1:$V$9991,3,FALSE))</f>
        <v>SS ^</v>
      </c>
      <c r="B737" s="501" t="s">
        <v>3087</v>
      </c>
      <c r="C737" s="5" t="s">
        <v>4057</v>
      </c>
      <c r="D737" s="111">
        <f>VLOOKUP(TRIM(B737),BirthdateDraft!$A$1:$M$8977,2,FALSE)</f>
        <v>33353</v>
      </c>
      <c r="E737" s="112" t="str">
        <f>VLOOKUP(TRIM(B737),BirthdateDraft!$A$1:$M$9842,3,FALSE)</f>
        <v>13/7</v>
      </c>
      <c r="F737" s="115" t="s">
        <v>10488</v>
      </c>
      <c r="G737" s="10" t="str">
        <f>IF(ISERROR(VLOOKUP(TRIM(B737),ALL!$B$1:$V$9998,2,FALSE)),"",IF(ISERROR(VLOOKUP(TRIM(B737),ALL!$B$1:$V$9998,2,FALSE))," ",VLOOKUP(TRIM(B737),ALL!$B$1:$V$9998,2,FALSE)))</f>
        <v>MIA</v>
      </c>
      <c r="H737" s="114" t="str">
        <f>IF(ISBLANK(VLOOKUP(TRIM(B737),ALL!$B$1:$W$9995,4,FALSE)),"",IF(ISERROR(VLOOKUP(TRIM(B737),ALL!$B$1:$W$9995,4,FALSE))," ",VLOOKUP(TRIM(B737),ALL!$B$1:$W$9995,4,FALSE)))</f>
        <v>4-4</v>
      </c>
      <c r="I737" s="114"/>
      <c r="J737" s="10"/>
      <c r="K737" s="10"/>
      <c r="L737" s="10"/>
      <c r="M737" s="10"/>
      <c r="N737" s="10"/>
      <c r="P737"/>
      <c r="Q737"/>
      <c r="R737"/>
      <c r="S737"/>
      <c r="T737"/>
      <c r="AB737"/>
      <c r="AC737"/>
    </row>
    <row r="738" spans="1:29" ht="15">
      <c r="A738" s="10"/>
      <c r="B738" s="117"/>
      <c r="C738" s="5"/>
      <c r="D738" s="111"/>
      <c r="E738" s="112"/>
      <c r="F738" s="115"/>
      <c r="G738" s="10"/>
      <c r="H738" s="114"/>
      <c r="I738" s="114"/>
      <c r="J738" s="10"/>
      <c r="K738" s="10"/>
      <c r="L738" s="10" t="str">
        <f>IF(ISBLANK(VLOOKUP(TRIM(B738),ALL!$B$1:$W$9995,8,FALSE)),"",IF(ISERROR(VLOOKUP(TRIM(B738),ALL!$B$1:$W$9995,8,FALSE))," ",VLOOKUP(TRIM(B738),ALL!$B$1:$W$9995,8,FALSE)))</f>
        <v xml:space="preserve"> </v>
      </c>
      <c r="M738" s="10" t="str">
        <f>IF(ISBLANK(VLOOKUP(TRIM(B738),ALL!$B$1:$W$9995,9,FALSE)),"",IF(ISERROR(VLOOKUP(TRIM(B738),ALL!$B$1:$W$9995,9,FALSE))," ",VLOOKUP(TRIM(B738),ALL!$B$1:$W$9995,9,FALSE)))</f>
        <v xml:space="preserve"> </v>
      </c>
      <c r="N738" s="10" t="str">
        <f>IF(ISBLANK(VLOOKUP(TRIM(B738),ALL!$B$1:$W$9995,10,FALSE)),"",IF(ISERROR(VLOOKUP(TRIM(B738),ALL!$B$1:$W$9995,10,FALSE))," ",VLOOKUP(TRIM(B738),ALL!$B$1:$W$9995,10,FALSE)))</f>
        <v xml:space="preserve"> </v>
      </c>
      <c r="P738"/>
      <c r="Q738"/>
      <c r="R738"/>
      <c r="S738"/>
      <c r="T738"/>
      <c r="AB738"/>
      <c r="AC738"/>
    </row>
    <row r="739" spans="1:29" ht="15">
      <c r="A739" s="10" t="str">
        <f>IF(ISERROR(VLOOKUP(TRIM(B739),ALL!$B$1:$V$9991,3,FALSE)),"(unc)",VLOOKUP(TRIM(B739),ALL!$B$1:$V$9991,3,FALSE))</f>
        <v>Punt</v>
      </c>
      <c r="B739" s="445" t="s">
        <v>9739</v>
      </c>
      <c r="C739" s="5" t="s">
        <v>4057</v>
      </c>
      <c r="D739" s="111">
        <f>VLOOKUP(TRIM(B739),BirthdateDraft!$A$1:$M$8977,2,FALSE)</f>
        <v>34881</v>
      </c>
      <c r="E739" s="112" t="str">
        <f>VLOOKUP(TRIM(B739),BirthdateDraft!$A$1:$M$9842,3,FALSE)</f>
        <v>FA</v>
      </c>
      <c r="F739" s="115" t="s">
        <v>8640</v>
      </c>
      <c r="G739" s="10" t="str">
        <f>IF(ISERROR(VLOOKUP(TRIM(B739),ALL!$B$1:$V$9998,2,FALSE)),"",IF(ISERROR(VLOOKUP(TRIM(B739),ALL!$B$1:$V$9998,2,FALSE))," ",VLOOKUP(TRIM(B739),ALL!$B$1:$V$9998,2,FALSE)))</f>
        <v>PIA</v>
      </c>
      <c r="H739" s="114"/>
      <c r="I739" s="114"/>
      <c r="J739" s="10"/>
      <c r="K739" s="10"/>
      <c r="L739" s="10"/>
      <c r="M739" s="10"/>
      <c r="N739" s="10"/>
      <c r="P739"/>
      <c r="Q739"/>
      <c r="R739"/>
      <c r="S739"/>
      <c r="T739"/>
      <c r="AB739"/>
      <c r="AC739"/>
    </row>
    <row r="740" spans="1:29" ht="15">
      <c r="A740" s="10" t="str">
        <f>IF(ISERROR(VLOOKUP(TRIM(B740),ALL!$B$1:$V$9991,3,FALSE)),"(unc)",VLOOKUP(TRIM(B740),ALL!$B$1:$V$9991,3,FALSE))</f>
        <v>PK</v>
      </c>
      <c r="B740" s="447" t="s">
        <v>8428</v>
      </c>
      <c r="C740" s="5" t="s">
        <v>4057</v>
      </c>
      <c r="D740" s="111">
        <f>VLOOKUP(TRIM(B740),BirthdateDraft!$A$1:$M$8977,2,FALSE)</f>
        <v>36448</v>
      </c>
      <c r="E740" s="112" t="str">
        <f>VLOOKUP(TRIM(B740),BirthdateDraft!$A$1:$M$9842,3,FALSE)</f>
        <v>23/4</v>
      </c>
      <c r="F740" s="115" t="s">
        <v>8641</v>
      </c>
      <c r="G740" s="10" t="str">
        <f>IF(ISERROR(VLOOKUP(TRIM(B740),ALL!$B$1:$V$9998,2,FALSE)),"",IF(ISERROR(VLOOKUP(TRIM(B740),ALL!$B$1:$V$9998,2,FALSE))," ",VLOOKUP(TRIM(B740),ALL!$B$1:$V$9998,2,FALSE)))</f>
        <v>ARN</v>
      </c>
      <c r="H740" s="114"/>
      <c r="I740" s="114"/>
      <c r="J740" s="10"/>
      <c r="K740" s="10"/>
      <c r="L740" s="10" t="str">
        <f>IF(ISBLANK(VLOOKUP(TRIM(B740),ALL!$B$1:$W$9995,8,FALSE)),"",IF(ISERROR(VLOOKUP(TRIM(B740),ALL!$B$1:$W$9995,8,FALSE))," ",VLOOKUP(TRIM(B740),ALL!$B$1:$W$9995,8,FALSE)))</f>
        <v/>
      </c>
      <c r="M740" s="10" t="str">
        <f>IF(ISBLANK(VLOOKUP(TRIM(B740),ALL!$B$1:$W$9995,9,FALSE)),"",IF(ISERROR(VLOOKUP(TRIM(B740),ALL!$B$1:$W$9995,9,FALSE))," ",VLOOKUP(TRIM(B740),ALL!$B$1:$W$9995,9,FALSE)))</f>
        <v/>
      </c>
      <c r="N740" s="10" t="str">
        <f>IF(ISBLANK(VLOOKUP(TRIM(B740),ALL!$B$1:$W$9995,10,FALSE)),"",IF(ISERROR(VLOOKUP(TRIM(B740),ALL!$B$1:$W$9995,10,FALSE))," ",VLOOKUP(TRIM(B740),ALL!$B$1:$W$9995,10,FALSE)))</f>
        <v/>
      </c>
      <c r="P740"/>
      <c r="Q740"/>
      <c r="R740"/>
      <c r="S740"/>
      <c r="T740"/>
      <c r="AB740"/>
      <c r="AC740"/>
    </row>
    <row r="741" spans="1:29">
      <c r="A741" s="10" t="str">
        <f>IF(ISERROR(VLOOKUP(TRIM(B741),ALL!$B$1:$V$9991,3,FALSE)),"(unc)",VLOOKUP(TRIM(B741),ALL!$B$1:$V$9991,3,FALSE))</f>
        <v>KOR PR</v>
      </c>
      <c r="B741" s="124" t="s">
        <v>7254</v>
      </c>
      <c r="C741" s="5" t="s">
        <v>4057</v>
      </c>
      <c r="D741" s="111">
        <f>VLOOKUP(TRIM(B741),BirthdateDraft!$A$1:$M$8977,2,FALSE)</f>
        <v>35991</v>
      </c>
      <c r="E741" s="112" t="s">
        <v>10286</v>
      </c>
      <c r="F741" s="115" t="s">
        <v>8641</v>
      </c>
      <c r="G741" s="10" t="str">
        <f>IF(ISERROR(VLOOKUP(TRIM(B741),ALL!$B$1:$V$9998,2,FALSE)),"",IF(ISERROR(VLOOKUP(TRIM(B741),ALL!$B$1:$V$9998,2,FALSE))," ",VLOOKUP(TRIM(B741),ALL!$B$1:$V$9998,2,FALSE)))</f>
        <v>ATN</v>
      </c>
      <c r="L741" s="10" t="str">
        <f>IF(ISBLANK(VLOOKUP(TRIM(B741),ALL!$B$1:$W$9995,8,FALSE)),"",IF(ISERROR(VLOOKUP(TRIM(B741),ALL!$B$1:$W$9995,8,FALSE))," ",VLOOKUP(TRIM(B741),ALL!$B$1:$W$9995,8,FALSE)))</f>
        <v/>
      </c>
      <c r="M741" s="10" t="str">
        <f>IF(ISBLANK(VLOOKUP(TRIM(B741),ALL!$B$1:$W$9995,9,FALSE)),"",IF(ISERROR(VLOOKUP(TRIM(B741),ALL!$B$1:$W$9995,9,FALSE))," ",VLOOKUP(TRIM(B741),ALL!$B$1:$W$9995,9,FALSE)))</f>
        <v/>
      </c>
      <c r="N741" s="10" t="str">
        <f>IF(ISBLANK(VLOOKUP(TRIM(B741),ALL!$B$1:$W$9995,10,FALSE)),"",IF(ISERROR(VLOOKUP(TRIM(B741),ALL!$B$1:$W$9995,10,FALSE))," ",VLOOKUP(TRIM(B741),ALL!$B$1:$W$9995,10,FALSE)))</f>
        <v/>
      </c>
      <c r="O741"/>
      <c r="P741"/>
      <c r="Q741"/>
      <c r="R741"/>
      <c r="S741"/>
      <c r="T741"/>
      <c r="AB741"/>
      <c r="AC741"/>
    </row>
    <row r="742" spans="1:29">
      <c r="L742" s="10" t="str">
        <f>IF(ISBLANK(VLOOKUP(TRIM(B742),ALL!$B$1:$W$9995,8,FALSE)),"",IF(ISERROR(VLOOKUP(TRIM(B742),ALL!$B$1:$W$9995,8,FALSE))," ",VLOOKUP(TRIM(B742),ALL!$B$1:$W$9995,8,FALSE)))</f>
        <v xml:space="preserve"> </v>
      </c>
      <c r="M742" s="10" t="str">
        <f>IF(ISBLANK(VLOOKUP(TRIM(B742),ALL!$B$1:$W$9995,9,FALSE)),"",IF(ISERROR(VLOOKUP(TRIM(B742),ALL!$B$1:$W$9995,9,FALSE))," ",VLOOKUP(TRIM(B742),ALL!$B$1:$W$9995,9,FALSE)))</f>
        <v xml:space="preserve"> </v>
      </c>
      <c r="N742" s="10" t="str">
        <f>IF(ISBLANK(VLOOKUP(TRIM(B742),ALL!$B$1:$W$9995,10,FALSE)),"",IF(ISERROR(VLOOKUP(TRIM(B742),ALL!$B$1:$W$9995,10,FALSE))," ",VLOOKUP(TRIM(B742),ALL!$B$1:$W$9995,10,FALSE)))</f>
        <v xml:space="preserve"> </v>
      </c>
      <c r="O742"/>
      <c r="P742"/>
      <c r="Q742"/>
      <c r="R742"/>
      <c r="S742"/>
      <c r="T742"/>
      <c r="AB742"/>
      <c r="AC742"/>
    </row>
    <row r="743" spans="1:29" ht="20.25">
      <c r="A743" s="105" t="s">
        <v>5098</v>
      </c>
      <c r="I743" s="123">
        <f>COUNTA(B744:B809)</f>
        <v>54</v>
      </c>
      <c r="J743" s="108"/>
      <c r="L743" s="10" t="str">
        <f>IF(ISBLANK(VLOOKUP(TRIM(B743),ALL!$B$1:$W$9995,8,FALSE)),"",IF(ISERROR(VLOOKUP(TRIM(B743),ALL!$B$1:$W$9995,8,FALSE))," ",VLOOKUP(TRIM(B743),ALL!$B$1:$W$9995,8,FALSE)))</f>
        <v xml:space="preserve"> </v>
      </c>
      <c r="M743" s="10" t="str">
        <f>IF(ISBLANK(VLOOKUP(TRIM(B743),ALL!$B$1:$W$9995,9,FALSE)),"",IF(ISERROR(VLOOKUP(TRIM(B743),ALL!$B$1:$W$9995,9,FALSE))," ",VLOOKUP(TRIM(B743),ALL!$B$1:$W$9995,9,FALSE)))</f>
        <v xml:space="preserve"> </v>
      </c>
      <c r="N743" s="10" t="str">
        <f>IF(ISBLANK(VLOOKUP(TRIM(B743),ALL!$B$1:$W$9995,10,FALSE)),"",IF(ISERROR(VLOOKUP(TRIM(B743),ALL!$B$1:$W$9995,10,FALSE))," ",VLOOKUP(TRIM(B743),ALL!$B$1:$W$9995,10,FALSE)))</f>
        <v xml:space="preserve"> </v>
      </c>
      <c r="P743"/>
      <c r="Q743"/>
      <c r="R743"/>
      <c r="S743"/>
      <c r="T743"/>
      <c r="AB743"/>
      <c r="AC743"/>
    </row>
    <row r="744" spans="1:29">
      <c r="L744" s="10" t="str">
        <f>IF(ISBLANK(VLOOKUP(TRIM(B744),ALL!$B$1:$W$9995,8,FALSE)),"",IF(ISERROR(VLOOKUP(TRIM(B744),ALL!$B$1:$W$9995,8,FALSE))," ",VLOOKUP(TRIM(B744),ALL!$B$1:$W$9995,8,FALSE)))</f>
        <v xml:space="preserve"> </v>
      </c>
      <c r="M744" s="10" t="str">
        <f>IF(ISBLANK(VLOOKUP(TRIM(B744),ALL!$B$1:$W$9995,9,FALSE)),"",IF(ISERROR(VLOOKUP(TRIM(B744),ALL!$B$1:$W$9995,9,FALSE))," ",VLOOKUP(TRIM(B744),ALL!$B$1:$W$9995,9,FALSE)))</f>
        <v xml:space="preserve"> </v>
      </c>
      <c r="N744" s="10" t="str">
        <f>IF(ISBLANK(VLOOKUP(TRIM(B744),ALL!$B$1:$W$9995,10,FALSE)),"",IF(ISERROR(VLOOKUP(TRIM(B744),ALL!$B$1:$W$9995,10,FALSE))," ",VLOOKUP(TRIM(B744),ALL!$B$1:$W$9995,10,FALSE)))</f>
        <v xml:space="preserve"> </v>
      </c>
      <c r="O744"/>
      <c r="P744"/>
      <c r="Q744"/>
      <c r="R744"/>
      <c r="S744"/>
      <c r="T744"/>
      <c r="AB744"/>
      <c r="AC744"/>
    </row>
    <row r="745" spans="1:29">
      <c r="A745" s="10" t="str">
        <f>IF(ISERROR(VLOOKUP(TRIM(B745),ALL!$B$1:$V$9991,3,FALSE)),"(unc)",VLOOKUP(TRIM(B745),ALL!$B$1:$V$9991,3,FALSE))</f>
        <v>QB</v>
      </c>
      <c r="B745" s="37" t="s">
        <v>6794</v>
      </c>
      <c r="C745" s="5" t="s">
        <v>3520</v>
      </c>
      <c r="D745" s="111">
        <f>VLOOKUP(TRIM(B745),BirthdateDraft!$A$1:$M$8977,2,FALSE)</f>
        <v>35409</v>
      </c>
      <c r="E745" s="112" t="str">
        <f>VLOOKUP(TRIM(B745),BirthdateDraft!$A$1:$M$5842,3,FALSE)</f>
        <v>20/1</v>
      </c>
      <c r="F745" s="115" t="s">
        <v>8643</v>
      </c>
      <c r="G745" s="10" t="s">
        <v>76</v>
      </c>
      <c r="H745" s="114" t="str">
        <f>IF(ISBLANK(VLOOKUP(TRIM(B745),ALL!$B$1:$W$9995,4,FALSE)),"",IF(ISERROR(VLOOKUP(TRIM(B745),ALL!$B$1:$W$9995,4,FALSE))," ",VLOOKUP(TRIM(B745),ALL!$B$1:$W$9995,4,FALSE)))</f>
        <v/>
      </c>
      <c r="I745" s="114" t="str">
        <f>IF(ISBLANK(VLOOKUP(TRIM(B745),ALL!$B$1:$W$9995,5,FALSE)),"",IF(ISERROR(VLOOKUP(TRIM(B745),ALL!$B$1:$W$9995,5,FALSE))," ",VLOOKUP(TRIM(B745),ALL!$B$1:$W$9995,5,FALSE)))</f>
        <v/>
      </c>
      <c r="J745" s="10" t="str">
        <f>IF(ISBLANK(VLOOKUP(TRIM(B745),ALL!$B$1:$W$9995,6,FALSE)),"",IF(ISERROR(VLOOKUP(TRIM(B745),ALL!$B$1:$W$9995,6,FALSE))," ", VLOOKUP(TRIM(B745),ALL!$B$1:$W$9995,6,FALSE)))</f>
        <v/>
      </c>
      <c r="K745" s="10" t="str">
        <f>IF(ISBLANK(VLOOKUP(TRIM(B745),ALL!$B$1:$W$9995,7,FALSE)),"",IF(ISERROR(VLOOKUP(TRIM(B745),ALL!$B$1:$W$9995,7,FALSE))," ",VLOOKUP(TRIM(B745),ALL!$B$1:$W$9995,7,FALSE)))</f>
        <v/>
      </c>
      <c r="L745" s="10" t="str">
        <f>IF(ISBLANK(VLOOKUP(TRIM(B745),ALL!$B$1:$W$9995,8,FALSE)),"",IF(ISERROR(VLOOKUP(TRIM(B745),ALL!$B$1:$W$9995,8,FALSE))," ",VLOOKUP(TRIM(B745),ALL!$B$1:$W$9995,8,FALSE)))</f>
        <v/>
      </c>
      <c r="M745" s="10" t="str">
        <f>IF(ISBLANK(VLOOKUP(TRIM(B745),ALL!$B$1:$W$9995,9,FALSE)),"",IF(ISERROR(VLOOKUP(TRIM(B745),ALL!$B$1:$W$9995,9,FALSE))," ",VLOOKUP(TRIM(B745),ALL!$B$1:$W$9995,9,FALSE)))</f>
        <v/>
      </c>
      <c r="N745" s="10" t="str">
        <f>IF(ISBLANK(VLOOKUP(TRIM(B745),ALL!$B$1:$W$9995,10,FALSE)),"",IF(ISERROR(VLOOKUP(TRIM(B745),ALL!$B$1:$W$9995,10,FALSE))," ",VLOOKUP(TRIM(B745),ALL!$B$1:$W$9995,10,FALSE)))</f>
        <v/>
      </c>
      <c r="P745"/>
      <c r="Q745"/>
      <c r="R745"/>
      <c r="S745"/>
      <c r="T745"/>
      <c r="AB745"/>
      <c r="AC745"/>
    </row>
    <row r="746" spans="1:29" ht="15">
      <c r="A746" s="10" t="str">
        <f>IF(ISERROR(VLOOKUP(TRIM(B746),ALL!$B$1:$V$9991,3,FALSE)),"(unc)",VLOOKUP(TRIM(B746),ALL!$B$1:$V$9991,3,FALSE))</f>
        <v>QB</v>
      </c>
      <c r="B746" s="426" t="s">
        <v>8188</v>
      </c>
      <c r="C746" s="5" t="s">
        <v>3520</v>
      </c>
      <c r="D746" s="111">
        <f>VLOOKUP(TRIM(B746),BirthdateDraft!$A$1:$M$8977,2,FALSE)</f>
        <v>35166</v>
      </c>
      <c r="E746" s="112" t="str">
        <f>VLOOKUP(TRIM(B746),BirthdateDraft!$A$1:$M$5842,3,FALSE)</f>
        <v>23/FA</v>
      </c>
      <c r="F746" s="115" t="s">
        <v>8643</v>
      </c>
      <c r="G746" s="10" t="s">
        <v>76</v>
      </c>
      <c r="H746" s="114" t="str">
        <f>IF(ISBLANK(VLOOKUP(TRIM(B746),ALL!$B$1:$W$9995,4,FALSE)),"",IF(ISERROR(VLOOKUP(TRIM(B746),ALL!$B$1:$W$9995,4,FALSE))," ",VLOOKUP(TRIM(B746),ALL!$B$1:$W$9995,4,FALSE)))</f>
        <v/>
      </c>
      <c r="I746" s="114" t="str">
        <f>IF(ISBLANK(VLOOKUP(TRIM(B746),ALL!$B$1:$W$9995,5,FALSE)),"",IF(ISERROR(VLOOKUP(TRIM(B746),ALL!$B$1:$W$9995,5,FALSE))," ",VLOOKUP(TRIM(B746),ALL!$B$1:$W$9995,5,FALSE)))</f>
        <v/>
      </c>
      <c r="J746" s="10" t="str">
        <f>IF(ISBLANK(VLOOKUP(TRIM(B746),ALL!$B$1:$W$9995,6,FALSE)),"",IF(ISERROR(VLOOKUP(TRIM(B746),ALL!$B$1:$W$9995,6,FALSE))," ", VLOOKUP(TRIM(B746),ALL!$B$1:$W$9995,6,FALSE)))</f>
        <v/>
      </c>
      <c r="K746" s="10" t="str">
        <f>IF(ISBLANK(VLOOKUP(TRIM(B746),ALL!$B$1:$W$9995,7,FALSE)),"",IF(ISERROR(VLOOKUP(TRIM(B746),ALL!$B$1:$W$9995,7,FALSE))," ",VLOOKUP(TRIM(B746),ALL!$B$1:$W$9995,7,FALSE)))</f>
        <v/>
      </c>
      <c r="L746" s="10" t="str">
        <f>IF(ISBLANK(VLOOKUP(TRIM(B746),ALL!$B$1:$W$9995,8,FALSE)),"",IF(ISERROR(VLOOKUP(TRIM(B746),ALL!$B$1:$W$9995,8,FALSE))," ",VLOOKUP(TRIM(B746),ALL!$B$1:$W$9995,8,FALSE)))</f>
        <v/>
      </c>
      <c r="M746" s="10" t="str">
        <f>IF(ISBLANK(VLOOKUP(TRIM(B746),ALL!$B$1:$W$9995,9,FALSE)),"",IF(ISERROR(VLOOKUP(TRIM(B746),ALL!$B$1:$W$9995,9,FALSE))," ",VLOOKUP(TRIM(B746),ALL!$B$1:$W$9995,9,FALSE)))</f>
        <v/>
      </c>
      <c r="N746" s="10" t="str">
        <f>IF(ISBLANK(VLOOKUP(TRIM(B746),ALL!$B$1:$W$9995,10,FALSE)),"",IF(ISERROR(VLOOKUP(TRIM(B746),ALL!$B$1:$W$9995,10,FALSE))," ",VLOOKUP(TRIM(B746),ALL!$B$1:$W$9995,10,FALSE)))</f>
        <v/>
      </c>
      <c r="P746"/>
      <c r="Q746"/>
      <c r="R746"/>
      <c r="S746"/>
      <c r="T746"/>
      <c r="AB746"/>
      <c r="AC746"/>
    </row>
    <row r="747" spans="1:29" ht="15">
      <c r="A747" s="10"/>
      <c r="B747" s="426"/>
      <c r="C747" s="5"/>
      <c r="D747" s="111"/>
      <c r="E747" s="112"/>
      <c r="F747" s="115"/>
      <c r="G747" s="10"/>
      <c r="H747" s="114"/>
      <c r="I747" s="114"/>
      <c r="J747" s="10"/>
      <c r="K747" s="10"/>
      <c r="L747" s="10"/>
      <c r="M747" s="10"/>
      <c r="N747" s="10"/>
      <c r="P747"/>
      <c r="Q747"/>
      <c r="R747"/>
      <c r="S747"/>
      <c r="T747"/>
      <c r="AB747"/>
      <c r="AC747"/>
    </row>
    <row r="748" spans="1:29">
      <c r="A748" s="10" t="str">
        <f>IF(ISERROR(VLOOKUP(TRIM(B748),ALL!$B$1:$V$9991,3,FALSE)),"(unc)",VLOOKUP(TRIM(B748),ALL!$B$1:$V$9991,3,FALSE))</f>
        <v>HB</v>
      </c>
      <c r="B748" s="37" t="s">
        <v>7210</v>
      </c>
      <c r="C748" s="5" t="s">
        <v>3520</v>
      </c>
      <c r="D748" s="111">
        <f>VLOOKUP(TRIM(B748),BirthdateDraft!$A$1:$M$8977,2,FALSE)</f>
        <v>36617</v>
      </c>
      <c r="E748" s="112" t="str">
        <f>VLOOKUP(TRIM(B748),BirthdateDraft!$A$1:$M$9842,3,FALSE)</f>
        <v>21/2</v>
      </c>
      <c r="F748" s="115" t="s">
        <v>8644</v>
      </c>
      <c r="G748" s="10" t="str">
        <f>IF(ISERROR(VLOOKUP(TRIM(B748),ALL!$B$1:$V$9998,2,FALSE)),"",IF(ISERROR(VLOOKUP(TRIM(B748),ALL!$B$1:$V$9998,2,FALSE))," ",VLOOKUP(TRIM(B748),ALL!$B$1:$V$9998,2,FALSE)))</f>
        <v>DNA</v>
      </c>
      <c r="H748" s="114" t="str">
        <f>IF(ISBLANK(VLOOKUP(TRIM(B748),ALL!$B$1:$W$9995,11,FALSE)),"",IF(ISERROR(VLOOKUP(TRIM(B748),ALL!$B$1:$W$9995,11,FALSE))," ",VLOOKUP(TRIM(B748),ALL!$B$1:$W$9995,11,FALSE)))</f>
        <v>A</v>
      </c>
      <c r="I748" s="114" t="str">
        <f>"Carries ="&amp;VLOOKUP(B748,Rankings!$A$163:$C$283,3,FALSE)</f>
        <v>Carries =139</v>
      </c>
      <c r="J748" s="10"/>
      <c r="K748" s="10"/>
      <c r="L748" s="10">
        <f>IF(ISBLANK(VLOOKUP(TRIM(B748),ALL!$B$1:$W$9995,8,FALSE)),"",IF(ISERROR(VLOOKUP(TRIM(B748),ALL!$B$1:$W$9995,8,FALSE))," ",VLOOKUP(TRIM(B748),ALL!$B$1:$W$9995,8,FALSE)))</f>
        <v>0</v>
      </c>
      <c r="M748" s="10" t="str">
        <f>IF(ISBLANK(VLOOKUP(TRIM(B748),ALL!$B$1:$W$9995,9,FALSE)),"",IF(ISERROR(VLOOKUP(TRIM(B748),ALL!$B$1:$W$9995,9,FALSE))," ",VLOOKUP(TRIM(B748),ALL!$B$1:$W$9995,9,FALSE)))</f>
        <v/>
      </c>
      <c r="N748" s="10">
        <f>IF(ISBLANK(VLOOKUP(TRIM(B748),ALL!$B$1:$W$9995,10,FALSE)),"",IF(ISERROR(VLOOKUP(TRIM(B748),ALL!$B$1:$W$9995,10,FALSE))," ",VLOOKUP(TRIM(B748),ALL!$B$1:$W$9995,10,FALSE)))</f>
        <v>2</v>
      </c>
      <c r="P748"/>
      <c r="Q748"/>
      <c r="R748"/>
      <c r="S748"/>
      <c r="T748"/>
      <c r="AB748"/>
      <c r="AC748"/>
    </row>
    <row r="749" spans="1:29">
      <c r="A749" s="10" t="str">
        <f>IF(ISERROR(VLOOKUP(TRIM(B749),ALL!$B$1:$V$9991,3,FALSE)),"(unc)",VLOOKUP(TRIM(B749),ALL!$B$1:$V$9991,3,FALSE))</f>
        <v>HB</v>
      </c>
      <c r="B749" s="37" t="s">
        <v>7576</v>
      </c>
      <c r="C749" s="5" t="s">
        <v>3520</v>
      </c>
      <c r="D749" s="111">
        <f>VLOOKUP(TRIM(B749),BirthdateDraft!$A$1:$M$8977,2,FALSE)</f>
        <v>36764</v>
      </c>
      <c r="E749" s="112" t="str">
        <f>VLOOKUP(TRIM(B749),BirthdateDraft!$A$1:$M$9842,3,FALSE)</f>
        <v>ww/5</v>
      </c>
      <c r="F749" s="115" t="s">
        <v>8645</v>
      </c>
      <c r="G749" s="10" t="str">
        <f>IF(ISERROR(VLOOKUP(TRIM(B749),ALL!$B$1:$V$9998,2,FALSE)),"",IF(ISERROR(VLOOKUP(TRIM(B749),ALL!$B$1:$V$9998,2,FALSE))," ",VLOOKUP(TRIM(B749),ALL!$B$1:$V$9998,2,FALSE)))</f>
        <v>LAN</v>
      </c>
      <c r="H749" s="114" t="str">
        <f>IF(ISBLANK(VLOOKUP(TRIM(B749),ALL!$B$1:$W$9995,11,FALSE)),"",IF(ISERROR(VLOOKUP(TRIM(B749),ALL!$B$1:$W$9995,11,FALSE))," ",VLOOKUP(TRIM(B749),ALL!$B$1:$W$9995,11,FALSE)))</f>
        <v>C</v>
      </c>
      <c r="I749" s="114" t="str">
        <f>"Carries ="&amp;VLOOKUP(B749,Rankings!$A$163:$C$283,3,FALSE)</f>
        <v>Carries =316</v>
      </c>
      <c r="J749" s="10" t="str">
        <f>IF(ISBLANK(VLOOKUP(TRIM(B749),ALL!$B$1:$W$9995,6,FALSE)),"",IF(ISERROR(VLOOKUP(TRIM(B749),ALL!$B$1:$W$9995,6,FALSE))," ", VLOOKUP(TRIM(B749),ALL!$B$1:$W$9995,6,FALSE)))</f>
        <v/>
      </c>
      <c r="K749" s="10" t="str">
        <f>IF(ISBLANK(VLOOKUP(TRIM(B749),ALL!$B$1:$W$9995,7,FALSE)),"",IF(ISERROR(VLOOKUP(TRIM(B749),ALL!$B$1:$W$9995,7,FALSE))," ",VLOOKUP(TRIM(B749),ALL!$B$1:$W$9995,7,FALSE)))</f>
        <v/>
      </c>
      <c r="L749" s="10">
        <f>IF(ISBLANK(VLOOKUP(TRIM(B749),ALL!$B$1:$W$9995,8,FALSE)),"",IF(ISERROR(VLOOKUP(TRIM(B749),ALL!$B$1:$W$9995,8,FALSE))," ",VLOOKUP(TRIM(B749),ALL!$B$1:$W$9995,8,FALSE)))</f>
        <v>0</v>
      </c>
      <c r="M749" s="10" t="str">
        <f>IF(ISBLANK(VLOOKUP(TRIM(B749),ALL!$B$1:$W$9995,9,FALSE)),"",IF(ISERROR(VLOOKUP(TRIM(B749),ALL!$B$1:$W$9995,9,FALSE))," ",VLOOKUP(TRIM(B749),ALL!$B$1:$W$9995,9,FALSE)))</f>
        <v/>
      </c>
      <c r="N749" s="10">
        <f>IF(ISBLANK(VLOOKUP(TRIM(B749),ALL!$B$1:$W$9995,10,FALSE)),"",IF(ISERROR(VLOOKUP(TRIM(B749),ALL!$B$1:$W$9995,10,FALSE))," ",VLOOKUP(TRIM(B749),ALL!$B$1:$W$9995,10,FALSE)))</f>
        <v>0</v>
      </c>
      <c r="P749"/>
      <c r="Q749"/>
      <c r="R749"/>
      <c r="S749"/>
      <c r="T749"/>
      <c r="AB749"/>
      <c r="AC749"/>
    </row>
    <row r="750" spans="1:29">
      <c r="A750" s="10" t="str">
        <f>IF(ISERROR(VLOOKUP(TRIM(B750),ALL!$B$1:$V$9991,3,FALSE)),"(unc)",VLOOKUP(TRIM(B750),ALL!$B$1:$V$9991,3,FALSE))</f>
        <v>HB FB</v>
      </c>
      <c r="B750" s="37" t="s">
        <v>6783</v>
      </c>
      <c r="C750" s="5" t="s">
        <v>3520</v>
      </c>
      <c r="D750" s="111">
        <f>VLOOKUP(TRIM(B750),BirthdateDraft!$A$1:$M$8977,2,FALSE)</f>
        <v>35059</v>
      </c>
      <c r="E750" s="112" t="str">
        <f>VLOOKUP(TRIM(B750),BirthdateDraft!$A$1:$M$9842,3,FALSE)</f>
        <v>17/5</v>
      </c>
      <c r="F750" s="115" t="s">
        <v>10080</v>
      </c>
      <c r="G750" s="10" t="str">
        <f>IF(ISERROR(VLOOKUP(TRIM(B750),ALL!$B$1:$V$9998,2,FALSE)),"",IF(ISERROR(VLOOKUP(TRIM(B750),ALL!$B$1:$V$9998,2,FALSE))," ",VLOOKUP(TRIM(B750),ALL!$B$1:$V$9998,2,FALSE)))</f>
        <v>WAN</v>
      </c>
      <c r="H750" s="114" t="str">
        <f>IF(ISBLANK(VLOOKUP(TRIM(B750),ALL!$B$1:$W$9995,11,FALSE)),"",IF(ISERROR(VLOOKUP(TRIM(B750),ALL!$B$1:$W$9995,11,FALSE))," ",VLOOKUP(TRIM(B750),ALL!$B$1:$W$9995,11,FALSE)))</f>
        <v>E</v>
      </c>
      <c r="I750" s="114" t="str">
        <f>"Carries ="&amp;VLOOKUP(B750,Rankings!$A$163:$C$283,3,FALSE)</f>
        <v>Carries =55</v>
      </c>
      <c r="J750" s="10" t="str">
        <f>IF(ISBLANK(VLOOKUP(TRIM(B750),ALL!$B$1:$W$9995,6,FALSE)),"",IF(ISERROR(VLOOKUP(TRIM(B750),ALL!$B$1:$W$9995,6,FALSE))," ", VLOOKUP(TRIM(B750),ALL!$B$1:$W$9995,6,FALSE)))</f>
        <v/>
      </c>
      <c r="K750" s="10" t="str">
        <f>IF(ISBLANK(VLOOKUP(TRIM(B750),ALL!$B$1:$W$9995,7,FALSE)),"",IF(ISERROR(VLOOKUP(TRIM(B750),ALL!$B$1:$W$9995,7,FALSE))," ",VLOOKUP(TRIM(B750),ALL!$B$1:$W$9995,7,FALSE)))</f>
        <v/>
      </c>
      <c r="L750" s="10">
        <f>IF(ISBLANK(VLOOKUP(TRIM(B750),ALL!$B$1:$W$9995,8,FALSE)),"",IF(ISERROR(VLOOKUP(TRIM(B750),ALL!$B$1:$W$9995,8,FALSE))," ",VLOOKUP(TRIM(B750),ALL!$B$1:$W$9995,8,FALSE)))</f>
        <v>0</v>
      </c>
      <c r="M750" s="10" t="str">
        <f>IF(ISBLANK(VLOOKUP(TRIM(B750),ALL!$B$1:$W$9995,9,FALSE)),"",IF(ISERROR(VLOOKUP(TRIM(B750),ALL!$B$1:$W$9995,9,FALSE))," ",VLOOKUP(TRIM(B750),ALL!$B$1:$W$9995,9,FALSE)))</f>
        <v/>
      </c>
      <c r="N750" s="10">
        <f>IF(ISBLANK(VLOOKUP(TRIM(B750),ALL!$B$1:$W$9995,10,FALSE)),"",IF(ISERROR(VLOOKUP(TRIM(B750),ALL!$B$1:$W$9995,10,FALSE))," ",VLOOKUP(TRIM(B750),ALL!$B$1:$W$9995,10,FALSE)))</f>
        <v>2</v>
      </c>
      <c r="P750"/>
      <c r="Q750"/>
      <c r="R750"/>
      <c r="S750"/>
      <c r="T750"/>
      <c r="AB750"/>
      <c r="AC750"/>
    </row>
    <row r="752" spans="1:29">
      <c r="A752" s="10"/>
      <c r="B752" s="37"/>
      <c r="C752" s="5"/>
      <c r="D752" s="111"/>
      <c r="E752" s="112"/>
      <c r="F752" s="115"/>
      <c r="G752" s="10"/>
      <c r="H752" s="114" t="str">
        <f>IF(ISBLANK(VLOOKUP(TRIM(B752),ALL!$B$1:$W$9995,11,FALSE)),"",IF(ISERROR(VLOOKUP(TRIM(B752),ALL!$B$1:$W$9995,11,FALSE))," ",VLOOKUP(TRIM(B752),ALL!$B$1:$W$9995,11,FALSE)))</f>
        <v xml:space="preserve"> </v>
      </c>
      <c r="I752" s="114"/>
      <c r="J752" s="10"/>
      <c r="K752" s="10"/>
      <c r="L752" s="10" t="str">
        <f>IF(ISBLANK(VLOOKUP(TRIM(B752),ALL!$B$1:$W$9995,8,FALSE)),"",IF(ISERROR(VLOOKUP(TRIM(B752),ALL!$B$1:$W$9995,8,FALSE))," ",VLOOKUP(TRIM(B752),ALL!$B$1:$W$9995,8,FALSE)))</f>
        <v xml:space="preserve"> </v>
      </c>
      <c r="M752" s="10" t="str">
        <f>IF(ISBLANK(VLOOKUP(TRIM(B752),ALL!$B$1:$W$9995,9,FALSE)),"",IF(ISERROR(VLOOKUP(TRIM(B752),ALL!$B$1:$W$9995,9,FALSE))," ",VLOOKUP(TRIM(B752),ALL!$B$1:$W$9995,9,FALSE)))</f>
        <v xml:space="preserve"> </v>
      </c>
      <c r="N752" s="10" t="str">
        <f>IF(ISBLANK(VLOOKUP(TRIM(B752),ALL!$B$1:$W$9995,10,FALSE)),"",IF(ISERROR(VLOOKUP(TRIM(B752),ALL!$B$1:$W$9995,10,FALSE))," ",VLOOKUP(TRIM(B752),ALL!$B$1:$W$9995,10,FALSE)))</f>
        <v xml:space="preserve"> </v>
      </c>
      <c r="P752"/>
      <c r="Q752"/>
      <c r="R752"/>
      <c r="S752"/>
      <c r="T752"/>
      <c r="AB752"/>
      <c r="AC752"/>
    </row>
    <row r="753" spans="1:29">
      <c r="A753" s="10" t="str">
        <f>IF(ISERROR(VLOOKUP(TRIM(B753),ALL!$B$1:$V$9991,3,FALSE)),"(unc)",VLOOKUP(TRIM(B753),ALL!$B$1:$V$9991,3,FALSE))</f>
        <v>WR</v>
      </c>
      <c r="B753" s="37" t="s">
        <v>7701</v>
      </c>
      <c r="C753" s="5" t="s">
        <v>3520</v>
      </c>
      <c r="D753" s="111">
        <f>VLOOKUP(TRIM(B753),BirthdateDraft!$A$1:$M$8977,2,FALSE)</f>
        <v>36976</v>
      </c>
      <c r="E753" s="112" t="str">
        <f>VLOOKUP(TRIM(B753),BirthdateDraft!$A$1:$M$9842,3,FALSE)</f>
        <v>22/1</v>
      </c>
      <c r="F753" s="115" t="s">
        <v>8646</v>
      </c>
      <c r="G753" s="10" t="str">
        <f>IF(ISERROR(VLOOKUP(TRIM(B753),ALL!$B$1:$V$9998,2,FALSE)),"",IF(ISERROR(VLOOKUP(TRIM(B753),ALL!$B$1:$V$9998,2,FALSE))," ",VLOOKUP(TRIM(B753),ALL!$B$1:$V$9998,2,FALSE)))</f>
        <v>DEN</v>
      </c>
      <c r="H753" s="114" t="str">
        <f>IF(ISBLANK(VLOOKUP(TRIM(B753),ALL!$B$1:$W$9995,11,FALSE)),"",IF(ISERROR(VLOOKUP(TRIM(B753),ALL!$B$1:$W$9995,11,FALSE))," ",VLOOKUP(TRIM(B753),ALL!$B$1:$W$9995,11,FALSE)))</f>
        <v>A</v>
      </c>
      <c r="I753" s="114" t="str">
        <f>VLOOKUP(TRIM(B753),Rankings!$A$1:$M$9887,9,FALSE)</f>
        <v xml:space="preserve"> 4-5-6</v>
      </c>
      <c r="J753" s="10"/>
      <c r="K753" s="10"/>
      <c r="L753" s="10"/>
      <c r="M753" s="10"/>
      <c r="N753" s="10"/>
      <c r="P753"/>
      <c r="Q753"/>
      <c r="R753"/>
      <c r="S753"/>
      <c r="T753"/>
      <c r="AB753"/>
      <c r="AC753"/>
    </row>
    <row r="754" spans="1:29">
      <c r="A754" s="10" t="str">
        <f>IF(ISERROR(VLOOKUP(TRIM(B754),ALL!$B$1:$V$9991,3,FALSE)),"(unc)",VLOOKUP(TRIM(B754),ALL!$B$1:$V$9991,3,FALSE))</f>
        <v>WR</v>
      </c>
      <c r="B754" s="37" t="s">
        <v>7591</v>
      </c>
      <c r="C754" s="5" t="s">
        <v>3520</v>
      </c>
      <c r="D754" s="111">
        <f>VLOOKUP(TRIM(B754),BirthdateDraft!$A$1:$M$8977,2,FALSE)</f>
        <v>36559</v>
      </c>
      <c r="E754" s="112" t="str">
        <f>VLOOKUP(TRIM(B754),BirthdateDraft!$A$1:$M$9842,3,FALSE)</f>
        <v>22/5</v>
      </c>
      <c r="F754" s="115" t="s">
        <v>8647</v>
      </c>
      <c r="G754" s="10" t="str">
        <f>IF(ISERROR(VLOOKUP(TRIM(B754),ALL!$B$1:$V$9998,2,FALSE)),"",IF(ISERROR(VLOOKUP(TRIM(B754),ALL!$B$1:$V$9998,2,FALSE))," ",VLOOKUP(TRIM(B754),ALL!$B$1:$V$9998,2,FALSE)))</f>
        <v>BFA</v>
      </c>
      <c r="H754" s="114" t="str">
        <f>IF(ISBLANK(VLOOKUP(TRIM(B754),ALL!$B$1:$W$9995,11,FALSE)),"",IF(ISERROR(VLOOKUP(TRIM(B754),ALL!$B$1:$W$9995,11,FALSE))," ",VLOOKUP(TRIM(B754),ALL!$B$1:$W$9995,11,FALSE)))</f>
        <v>A</v>
      </c>
      <c r="I754" s="114" t="str">
        <f>VLOOKUP(TRIM(B754),Rankings!$A$1:$M$9887,9,FALSE)</f>
        <v xml:space="preserve"> 5-5-4</v>
      </c>
      <c r="J754" s="10" t="str">
        <f>IF(ISBLANK(VLOOKUP(TRIM(#REF!),ALL!$B$1:$W$9995,6,FALSE)),"",IF(ISERROR(VLOOKUP(TRIM(#REF!),ALL!$B$1:$W$9995,6,FALSE))," ", VLOOKUP(TRIM(#REF!),ALL!$B$1:$W$9995,6,FALSE)))</f>
        <v xml:space="preserve"> </v>
      </c>
      <c r="K754" s="10" t="str">
        <f>IF(ISBLANK(VLOOKUP(TRIM(#REF!),ALL!$B$1:$W$9995,7,FALSE)),"",IF(ISERROR(VLOOKUP(TRIM(#REF!),ALL!$B$1:$W$9995,7,FALSE))," ",VLOOKUP(TRIM(#REF!),ALL!$B$1:$W$9995,7,FALSE)))</f>
        <v xml:space="preserve"> </v>
      </c>
      <c r="L754" s="10" t="str">
        <f>IF(ISBLANK(VLOOKUP(TRIM(#REF!),ALL!$B$1:$W$9995,8,FALSE)),"",IF(ISERROR(VLOOKUP(TRIM(#REF!),ALL!$B$1:$W$9995,8,FALSE))," ",VLOOKUP(TRIM(#REF!),ALL!$B$1:$W$9995,8,FALSE)))</f>
        <v xml:space="preserve"> </v>
      </c>
      <c r="M754" s="10" t="str">
        <f>IF(ISBLANK(VLOOKUP(TRIM(#REF!),ALL!$B$1:$W$9995,9,FALSE)),"",IF(ISERROR(VLOOKUP(TRIM(#REF!),ALL!$B$1:$W$9995,9,FALSE))," ",VLOOKUP(TRIM(#REF!),ALL!$B$1:$W$9995,9,FALSE)))</f>
        <v xml:space="preserve"> </v>
      </c>
      <c r="N754" s="10" t="str">
        <f>IF(ISBLANK(VLOOKUP(TRIM(#REF!),ALL!$B$1:$W$9995,10,FALSE)),"",IF(ISERROR(VLOOKUP(TRIM(#REF!),ALL!$B$1:$W$9995,10,FALSE))," ",VLOOKUP(TRIM(#REF!),ALL!$B$1:$W$9995,10,FALSE)))</f>
        <v xml:space="preserve"> </v>
      </c>
      <c r="P754"/>
      <c r="Q754"/>
      <c r="R754"/>
      <c r="S754"/>
      <c r="T754"/>
      <c r="AB754"/>
      <c r="AC754"/>
    </row>
    <row r="755" spans="1:29">
      <c r="A755" s="10" t="str">
        <f>IF(ISERROR(VLOOKUP(TRIM(B755),ALL!$B$1:$V$9991,3,FALSE)),"(unc)",VLOOKUP(TRIM(B755),ALL!$B$1:$V$9991,3,FALSE))</f>
        <v>WR</v>
      </c>
      <c r="B755" s="126" t="s">
        <v>8520</v>
      </c>
      <c r="C755" s="5" t="s">
        <v>3520</v>
      </c>
      <c r="D755" s="111">
        <f>VLOOKUP(TRIM(B755),BirthdateDraft!$A$1:$M$8977,2,FALSE)</f>
        <v>36579</v>
      </c>
      <c r="E755" s="112" t="str">
        <f>VLOOKUP(TRIM(B755),BirthdateDraft!$A$1:$M$9842,3,FALSE)</f>
        <v>23/3</v>
      </c>
      <c r="F755" s="115" t="s">
        <v>8647</v>
      </c>
      <c r="G755" s="10" t="str">
        <f>IF(ISERROR(VLOOKUP(TRIM(B755),ALL!$B$1:$V$9998,2,FALSE)),"",IF(ISERROR(VLOOKUP(TRIM(B755),ALL!$B$1:$V$9998,2,FALSE))," ",VLOOKUP(TRIM(B755),ALL!$B$1:$V$9998,2,FALSE)))</f>
        <v>ARN</v>
      </c>
      <c r="H755" s="114" t="str">
        <f>IF(ISBLANK(VLOOKUP(TRIM(B755),ALL!$B$1:$W$9995,11,FALSE)),"",IF(ISERROR(VLOOKUP(TRIM(B755),ALL!$B$1:$W$9995,11,FALSE))," ",VLOOKUP(TRIM(B755),ALL!$B$1:$W$9995,11,FALSE)))</f>
        <v>E</v>
      </c>
      <c r="I755" s="114" t="str">
        <f>VLOOKUP(TRIM(B755),Rankings!$A$1:$M$9887,9,FALSE)</f>
        <v xml:space="preserve"> 4-4-4</v>
      </c>
      <c r="J755" s="10"/>
      <c r="K755" s="10"/>
      <c r="L755" s="10"/>
      <c r="M755" s="10"/>
      <c r="N755" s="10"/>
      <c r="P755"/>
      <c r="Q755"/>
      <c r="R755"/>
      <c r="S755"/>
      <c r="T755"/>
      <c r="AB755"/>
      <c r="AC755"/>
    </row>
    <row r="756" spans="1:29">
      <c r="A756" s="10" t="str">
        <f>IF(ISERROR(VLOOKUP(TRIM(B756),ALL!$B$1:$V$9991,3,FALSE)),"(unc)",VLOOKUP(TRIM(B756),ALL!$B$1:$V$9991,3,FALSE))</f>
        <v>WR KOR</v>
      </c>
      <c r="B756" s="124" t="s">
        <v>9036</v>
      </c>
      <c r="C756" s="5" t="s">
        <v>3520</v>
      </c>
      <c r="D756" s="111">
        <f>VLOOKUP(TRIM(B756),BirthdateDraft!$A$1:$M$8977,2,FALSE)</f>
        <v>36800</v>
      </c>
      <c r="E756" s="112" t="str">
        <f>VLOOKUP(TRIM(B756),BirthdateDraft!$A$1:$M$9842,3,FALSE)</f>
        <v>24/6(213)</v>
      </c>
      <c r="F756" s="115" t="s">
        <v>8647</v>
      </c>
      <c r="G756" s="10" t="str">
        <f>IF(ISERROR(VLOOKUP(TRIM(B756),ALL!$B$1:$V$9998,2,FALSE)),"",IF(ISERROR(VLOOKUP(TRIM(B756),ALL!$B$1:$V$9998,2,FALSE))," ",VLOOKUP(TRIM(B756),ALL!$B$1:$V$9998,2,FALSE)))</f>
        <v>LAN</v>
      </c>
      <c r="H756" s="114" t="str">
        <f>IF(ISBLANK(VLOOKUP(TRIM(B756),ALL!$B$1:$W$9995,11,FALSE)),"",IF(ISERROR(VLOOKUP(TRIM(B756),ALL!$B$1:$W$9995,11,FALSE))," ",VLOOKUP(TRIM(B756),ALL!$B$1:$W$9995,11,FALSE)))</f>
        <v>B</v>
      </c>
      <c r="I756" s="114" t="str">
        <f>VLOOKUP(TRIM(B756),Rankings!$A$1:$M$9887,9,FALSE)</f>
        <v xml:space="preserve"> 4-3-3</v>
      </c>
      <c r="J756" s="10"/>
      <c r="K756" s="10"/>
      <c r="L756" s="10"/>
      <c r="M756" s="10"/>
      <c r="N756" s="10"/>
      <c r="P756"/>
      <c r="Q756"/>
      <c r="R756"/>
      <c r="S756"/>
      <c r="T756"/>
      <c r="AB756"/>
      <c r="AC756"/>
    </row>
    <row r="757" spans="1:29">
      <c r="A757" s="10" t="str">
        <f>IF(ISERROR(VLOOKUP(TRIM(B757),ALL!$B$1:$V$9991,3,FALSE)),"(unc)",VLOOKUP(TRIM(B757),ALL!$B$1:$V$9991,3,FALSE))</f>
        <v>TE</v>
      </c>
      <c r="B757" s="37" t="s">
        <v>6701</v>
      </c>
      <c r="C757" s="5" t="s">
        <v>3520</v>
      </c>
      <c r="D757" s="111">
        <f>VLOOKUP(TRIM(B757),BirthdateDraft!$A$1:$M$8977,2,FALSE)</f>
        <v>35466</v>
      </c>
      <c r="E757" s="112" t="str">
        <f>VLOOKUP(TRIM(B757),BirthdateDraft!$A$1:$M$9842,3,FALSE)</f>
        <v>20/3</v>
      </c>
      <c r="F757" s="115" t="s">
        <v>6921</v>
      </c>
      <c r="G757" s="10" t="str">
        <f>IF(ISERROR(VLOOKUP(TRIM(B757),ALL!$B$1:$V$9998,2,FALSE)),"",IF(ISERROR(VLOOKUP(TRIM(B757),ALL!$B$1:$V$9998,2,FALSE))," ",VLOOKUP(TRIM(B757),ALL!$B$1:$V$9998,2,FALSE)))</f>
        <v>DNA</v>
      </c>
      <c r="H757" s="114" t="str">
        <f>IF(ISBLANK(VLOOKUP(TRIM(B757),ALL!$B$1:$W$9995,11,FALSE)),"",IF(ISERROR(VLOOKUP(TRIM(B757),ALL!$B$1:$W$9995,11,FALSE))," ",VLOOKUP(TRIM(B757),ALL!$B$1:$W$9995,11,FALSE)))</f>
        <v>B</v>
      </c>
      <c r="I757" s="114" t="str">
        <f>VLOOKUP(TRIM(B757),Rankings!$A$1:$M$9887,9,FALSE)</f>
        <v xml:space="preserve"> 3-3-2</v>
      </c>
      <c r="J757" s="10"/>
      <c r="K757" s="10"/>
      <c r="L757" s="10"/>
      <c r="M757" s="10"/>
      <c r="N757" s="10"/>
      <c r="P757"/>
      <c r="Q757"/>
      <c r="R757"/>
      <c r="S757"/>
      <c r="T757"/>
      <c r="AB757"/>
      <c r="AC757"/>
    </row>
    <row r="758" spans="1:29">
      <c r="A758" s="10" t="str">
        <f>IF(ISERROR(VLOOKUP(TRIM(B758),ALL!$B$1:$V$9991,3,FALSE)),"(unc)",VLOOKUP(TRIM(B758),ALL!$B$1:$V$9991,3,FALSE))</f>
        <v>BB TE</v>
      </c>
      <c r="B758" s="37" t="s">
        <v>4874</v>
      </c>
      <c r="C758" s="5" t="s">
        <v>3520</v>
      </c>
      <c r="D758" s="111">
        <f>VLOOKUP(TRIM(B758),BirthdateDraft!$A$1:$M$8977,2,FALSE)</f>
        <v>34675</v>
      </c>
      <c r="E758" s="112" t="str">
        <f>VLOOKUP(TRIM(B758),BirthdateDraft!$A$1:$M$9842,3,FALSE)</f>
        <v>16/2</v>
      </c>
      <c r="F758" s="115"/>
      <c r="G758" s="10" t="str">
        <f>IF(ISERROR(VLOOKUP(TRIM(B758),ALL!$B$1:$V$9998,2,FALSE)),"",IF(ISERROR(VLOOKUP(TRIM(B758),ALL!$B$1:$V$9998,2,FALSE))," ",VLOOKUP(TRIM(B758),ALL!$B$1:$V$9998,2,FALSE)))</f>
        <v>NEA</v>
      </c>
      <c r="H758" s="114" t="str">
        <f>IF(ISBLANK(VLOOKUP(TRIM(B758),ALL!$B$1:$W$9995,11,FALSE)),"",IF(ISERROR(VLOOKUP(TRIM(B758),ALL!$B$1:$W$9995,11,FALSE))," ",VLOOKUP(TRIM(B758),ALL!$B$1:$W$9995,11,FALSE)))</f>
        <v>D</v>
      </c>
      <c r="I758" s="114" t="str">
        <f>VLOOKUP(TRIM(B758),Rankings!$A$1:$M$9887,9,FALSE)</f>
        <v xml:space="preserve"> 5-5-3</v>
      </c>
      <c r="J758" s="10" t="str">
        <f>IF(ISBLANK(VLOOKUP(TRIM(B758),ALL!$B$1:$W$9995,6,FALSE)),"",IF(ISERROR(VLOOKUP(TRIM(B758),ALL!$B$1:$W$9995,6,FALSE))," ", VLOOKUP(TRIM(B758),ALL!$B$1:$W$9995,6,FALSE)))</f>
        <v/>
      </c>
      <c r="K758" s="10" t="str">
        <f>IF(ISBLANK(VLOOKUP(TRIM(B758),ALL!$B$1:$W$9995,7,FALSE)),"",IF(ISERROR(VLOOKUP(TRIM(B758),ALL!$B$1:$W$9995,7,FALSE))," ",VLOOKUP(TRIM(B758),ALL!$B$1:$W$9995,7,FALSE)))</f>
        <v/>
      </c>
      <c r="L758" s="10">
        <f>IF(ISBLANK(VLOOKUP(TRIM(B758),ALL!$B$1:$W$9995,8,FALSE)),"",IF(ISERROR(VLOOKUP(TRIM(B758),ALL!$B$1:$W$9995,8,FALSE))," ",VLOOKUP(TRIM(B758),ALL!$B$1:$W$9995,8,FALSE)))</f>
        <v>0</v>
      </c>
      <c r="M758" s="10" t="str">
        <f>IF(ISBLANK(VLOOKUP(TRIM(B758),ALL!$B$1:$W$9995,9,FALSE)),"",IF(ISERROR(VLOOKUP(TRIM(B758),ALL!$B$1:$W$9995,9,FALSE))," ",VLOOKUP(TRIM(B758),ALL!$B$1:$W$9995,9,FALSE)))</f>
        <v/>
      </c>
      <c r="N758" s="10">
        <f>IF(ISBLANK(VLOOKUP(TRIM(B758),ALL!$B$1:$W$9995,10,FALSE)),"",IF(ISERROR(VLOOKUP(TRIM(B758),ALL!$B$1:$W$9995,10,FALSE))," ",VLOOKUP(TRIM(B758),ALL!$B$1:$W$9995,10,FALSE)))</f>
        <v>3</v>
      </c>
      <c r="P758"/>
      <c r="Q758"/>
      <c r="R758"/>
      <c r="S758"/>
      <c r="T758"/>
      <c r="AB758"/>
      <c r="AC758"/>
    </row>
    <row r="759" spans="1:29">
      <c r="A759" s="10" t="str">
        <f>IF(ISERROR(VLOOKUP(TRIM(B759),ALL!$B$1:$V$9991,3,FALSE)),"(unc)",VLOOKUP(TRIM(B759),ALL!$B$1:$V$9991,3,FALSE))</f>
        <v>TE</v>
      </c>
      <c r="B759" s="37" t="s">
        <v>5877</v>
      </c>
      <c r="C759" s="5" t="s">
        <v>3520</v>
      </c>
      <c r="D759" s="111">
        <f>VLOOKUP(TRIM(B759),BirthdateDraft!$A$1:$M$8977,2,FALSE)</f>
        <v>34910</v>
      </c>
      <c r="E759" s="112" t="str">
        <f>VLOOKUP(TRIM(B759),BirthdateDraft!$A$1:$M$9842,3,FALSE)</f>
        <v>18/5</v>
      </c>
      <c r="F759" s="115"/>
      <c r="G759" s="10" t="str">
        <f>IF(ISERROR(VLOOKUP(TRIM(B759),ALL!$B$1:$V$9998,2,FALSE)),"",IF(ISERROR(VLOOKUP(TRIM(B759),ALL!$B$1:$V$9998,2,FALSE))," ",VLOOKUP(TRIM(B759),ALL!$B$1:$V$9998,2,FALSE)))</f>
        <v>NYA</v>
      </c>
      <c r="H759" s="114" t="str">
        <f>IF(ISBLANK(VLOOKUP(TRIM(B759),ALL!$B$1:$W$9995,11,FALSE)),"",IF(ISERROR(VLOOKUP(TRIM(B759),ALL!$B$1:$W$9995,11,FALSE))," ",VLOOKUP(TRIM(B759),ALL!$B$1:$W$9995,11,FALSE)))</f>
        <v>C</v>
      </c>
      <c r="I759" s="114" t="str">
        <f>VLOOKUP(TRIM(B759),Rankings!$A$1:$M$9887,9,FALSE)</f>
        <v xml:space="preserve"> 5-4-2</v>
      </c>
      <c r="J759" s="10" t="str">
        <f>IF(ISBLANK(VLOOKUP(TRIM(B759),ALL!$B$1:$W$9995,6,FALSE)),"",IF(ISERROR(VLOOKUP(TRIM(B759),ALL!$B$1:$W$9995,6,FALSE))," ", VLOOKUP(TRIM(B759),ALL!$B$1:$W$9995,6,FALSE)))</f>
        <v/>
      </c>
      <c r="K759" s="10" t="str">
        <f>IF(ISBLANK(VLOOKUP(TRIM(B759),ALL!$B$1:$W$9995,7,FALSE)),"",IF(ISERROR(VLOOKUP(TRIM(B759),ALL!$B$1:$W$9995,7,FALSE))," ",VLOOKUP(TRIM(B759),ALL!$B$1:$W$9995,7,FALSE)))</f>
        <v/>
      </c>
      <c r="L759" s="10">
        <f>IF(ISBLANK(VLOOKUP(TRIM(B759),ALL!$B$1:$W$9995,8,FALSE)),"",IF(ISERROR(VLOOKUP(TRIM(B759),ALL!$B$1:$W$9995,8,FALSE))," ",VLOOKUP(TRIM(B759),ALL!$B$1:$W$9995,8,FALSE)))</f>
        <v>0</v>
      </c>
      <c r="M759" s="10" t="str">
        <f>IF(ISBLANK(VLOOKUP(TRIM(B759),ALL!$B$1:$W$9995,9,FALSE)),"",IF(ISERROR(VLOOKUP(TRIM(B759),ALL!$B$1:$W$9995,9,FALSE))," ",VLOOKUP(TRIM(B759),ALL!$B$1:$W$9995,9,FALSE)))</f>
        <v/>
      </c>
      <c r="N759" s="10">
        <f>IF(ISBLANK(VLOOKUP(TRIM(B759),ALL!$B$1:$W$9995,10,FALSE)),"",IF(ISERROR(VLOOKUP(TRIM(B759),ALL!$B$1:$W$9995,10,FALSE))," ",VLOOKUP(TRIM(B759),ALL!$B$1:$W$9995,10,FALSE)))</f>
        <v>0</v>
      </c>
      <c r="P759"/>
      <c r="Q759"/>
      <c r="R759"/>
      <c r="S759"/>
      <c r="T759"/>
      <c r="AB759"/>
      <c r="AC759"/>
    </row>
    <row r="760" spans="1:29">
      <c r="A760" s="10" t="str">
        <f>IF(ISERROR(VLOOKUP(TRIM(B760),ALL!$B$1:$V$9991,3,FALSE)),"(unc)",VLOOKUP(TRIM(B760),ALL!$B$1:$V$9991,3,FALSE))</f>
        <v>TE</v>
      </c>
      <c r="B760" s="427" t="s">
        <v>8996</v>
      </c>
      <c r="C760" s="5" t="s">
        <v>3520</v>
      </c>
      <c r="D760" s="111">
        <f>VLOOKUP(TRIM(B760),BirthdateDraft!$A$1:$M$8977,2,FALSE)</f>
        <v>37707</v>
      </c>
      <c r="E760" s="112" t="str">
        <f>VLOOKUP(TRIM(B760),BirthdateDraft!$A$1:$M$9842,3,FALSE)</f>
        <v>24/4(101)</v>
      </c>
      <c r="F760" s="115" t="s">
        <v>9981</v>
      </c>
      <c r="G760" s="10" t="str">
        <f>IF(ISERROR(VLOOKUP(TRIM(B760),ALL!$B$1:$V$9998,2,FALSE)),"",IF(ISERROR(VLOOKUP(TRIM(B760),ALL!$B$1:$V$9998,2,FALSE))," ",VLOOKUP(TRIM(B760),ALL!$B$1:$V$9998,2,FALSE)))</f>
        <v>CAN</v>
      </c>
      <c r="H760" s="114" t="str">
        <f>IF(ISBLANK(VLOOKUP(TRIM(B760),ALL!$B$1:$W$9995,11,FALSE)),"",IF(ISERROR(VLOOKUP(TRIM(B760),ALL!$B$1:$W$9995,11,FALSE))," ",VLOOKUP(TRIM(B760),ALL!$B$1:$W$9995,11,FALSE)))</f>
        <v>C</v>
      </c>
      <c r="I760" s="114" t="str">
        <f>VLOOKUP(TRIM(B760),Rankings!$A$1:$M$9887,9,FALSE)</f>
        <v xml:space="preserve"> 4-4-3</v>
      </c>
      <c r="J760" s="10" t="str">
        <f>IF(ISBLANK(VLOOKUP(TRIM(B760),ALL!$B$1:$W$9995,6,FALSE)),"",IF(ISERROR(VLOOKUP(TRIM(B760),ALL!$B$1:$W$9995,6,FALSE))," ", VLOOKUP(TRIM(B760),ALL!$B$1:$W$9995,6,FALSE)))</f>
        <v/>
      </c>
      <c r="K760" s="10" t="str">
        <f>IF(ISBLANK(VLOOKUP(TRIM(B760),ALL!$B$1:$W$9995,7,FALSE)),"",IF(ISERROR(VLOOKUP(TRIM(B760),ALL!$B$1:$W$9995,7,FALSE))," ",VLOOKUP(TRIM(B760),ALL!$B$1:$W$9995,7,FALSE)))</f>
        <v/>
      </c>
      <c r="L760" s="10">
        <f>IF(ISBLANK(VLOOKUP(TRIM(B760),ALL!$B$1:$W$9995,8,FALSE)),"",IF(ISERROR(VLOOKUP(TRIM(B760),ALL!$B$1:$W$9995,8,FALSE))," ",VLOOKUP(TRIM(B760),ALL!$B$1:$W$9995,8,FALSE)))</f>
        <v>0</v>
      </c>
      <c r="M760" s="10" t="str">
        <f>IF(ISBLANK(VLOOKUP(TRIM(B760),ALL!$B$1:$W$9995,9,FALSE)),"",IF(ISERROR(VLOOKUP(TRIM(B760),ALL!$B$1:$W$9995,9,FALSE))," ",VLOOKUP(TRIM(B760),ALL!$B$1:$W$9995,9,FALSE)))</f>
        <v/>
      </c>
      <c r="N760" s="10">
        <f>IF(ISBLANK(VLOOKUP(TRIM(B760),ALL!$B$1:$W$9995,10,FALSE)),"",IF(ISERROR(VLOOKUP(TRIM(B760),ALL!$B$1:$W$9995,10,FALSE))," ",VLOOKUP(TRIM(B760),ALL!$B$1:$W$9995,10,FALSE)))</f>
        <v>0</v>
      </c>
      <c r="P760"/>
      <c r="Q760"/>
      <c r="R760"/>
      <c r="S760"/>
      <c r="T760"/>
      <c r="AB760"/>
      <c r="AC760"/>
    </row>
    <row r="761" spans="1:29">
      <c r="A761" s="10" t="str">
        <f>IF(ISERROR(VLOOKUP(TRIM(B761),ALL!$B$1:$V$9991,3,FALSE)),"(unc)",VLOOKUP(TRIM(B761),ALL!$B$1:$V$9991,3,FALSE))</f>
        <v>BB TE</v>
      </c>
      <c r="B761" s="37" t="s">
        <v>7625</v>
      </c>
      <c r="C761" s="5" t="s">
        <v>3520</v>
      </c>
      <c r="D761" s="111">
        <f>VLOOKUP(TRIM(B761),BirthdateDraft!$A$1:$M$8977,2,FALSE)</f>
        <v>36133</v>
      </c>
      <c r="E761" s="112" t="str">
        <f>VLOOKUP(TRIM(B761),BirthdateDraft!$A$1:$M$9842,3,FALSE)</f>
        <v>22/6</v>
      </c>
      <c r="F761" s="115" t="s">
        <v>6862</v>
      </c>
      <c r="G761" s="10" t="str">
        <f>IF(ISERROR(VLOOKUP(TRIM(B761),ALL!$B$1:$V$9998,2,FALSE)),"",IF(ISERROR(VLOOKUP(TRIM(B761),ALL!$B$1:$V$9998,2,FALSE))," ",VLOOKUP(TRIM(B761),ALL!$B$1:$V$9998,2,FALSE)))</f>
        <v>PHN</v>
      </c>
      <c r="H761" s="114" t="str">
        <f>IF(ISBLANK(VLOOKUP(TRIM(B761),ALL!$B$1:$W$9995,11,FALSE)),"",IF(ISERROR(VLOOKUP(TRIM(B761),ALL!$B$1:$W$9995,11,FALSE))," ",VLOOKUP(TRIM(B761),ALL!$B$1:$W$9995,11,FALSE)))</f>
        <v>C</v>
      </c>
      <c r="I761" s="114" t="str">
        <f>VLOOKUP(TRIM(B761),Rankings!$A$1:$M$9887,9,FALSE)</f>
        <v xml:space="preserve"> 4-3-3</v>
      </c>
      <c r="J761" s="10" t="str">
        <f>IF(ISBLANK(VLOOKUP(TRIM(B761),ALL!$B$1:$W$9995,6,FALSE)),"",IF(ISERROR(VLOOKUP(TRIM(B761),ALL!$B$1:$W$9995,6,FALSE))," ", VLOOKUP(TRIM(B761),ALL!$B$1:$W$9995,6,FALSE)))</f>
        <v/>
      </c>
      <c r="K761" s="10" t="str">
        <f>IF(ISBLANK(VLOOKUP(TRIM(B761),ALL!$B$1:$W$9995,7,FALSE)),"",IF(ISERROR(VLOOKUP(TRIM(B761),ALL!$B$1:$W$9995,7,FALSE))," ",VLOOKUP(TRIM(B761),ALL!$B$1:$W$9995,7,FALSE)))</f>
        <v/>
      </c>
      <c r="L761" s="10">
        <f>IF(ISBLANK(VLOOKUP(TRIM(B761),ALL!$B$1:$W$9995,8,FALSE)),"",IF(ISERROR(VLOOKUP(TRIM(B761),ALL!$B$1:$W$9995,8,FALSE))," ",VLOOKUP(TRIM(B761),ALL!$B$1:$W$9995,8,FALSE)))</f>
        <v>0</v>
      </c>
      <c r="M761" s="10" t="str">
        <f>IF(ISBLANK(VLOOKUP(TRIM(B761),ALL!$B$1:$W$9995,9,FALSE)),"",IF(ISERROR(VLOOKUP(TRIM(B761),ALL!$B$1:$W$9995,9,FALSE))," ",VLOOKUP(TRIM(B761),ALL!$B$1:$W$9995,9,FALSE)))</f>
        <v/>
      </c>
      <c r="N761" s="10">
        <f>IF(ISBLANK(VLOOKUP(TRIM(B761),ALL!$B$1:$W$9995,10,FALSE)),"",IF(ISERROR(VLOOKUP(TRIM(B761),ALL!$B$1:$W$9995,10,FALSE))," ",VLOOKUP(TRIM(B761),ALL!$B$1:$W$9995,10,FALSE)))</f>
        <v>0</v>
      </c>
      <c r="P761"/>
      <c r="Q761"/>
      <c r="R761"/>
      <c r="S761"/>
      <c r="T761"/>
      <c r="AB761"/>
      <c r="AC761"/>
    </row>
    <row r="762" spans="1:29">
      <c r="A762" s="10" t="str">
        <f>IF(ISERROR(VLOOKUP(TRIM(B762),ALL!$B$1:$V$9991,3,FALSE)),"(unc)",VLOOKUP(TRIM(B762),ALL!$B$1:$V$9991,3,FALSE))</f>
        <v>WR</v>
      </c>
      <c r="B762" s="37" t="s">
        <v>5578</v>
      </c>
      <c r="C762" s="5" t="s">
        <v>3520</v>
      </c>
      <c r="D762" s="111">
        <f>VLOOKUP(TRIM(B762),BirthdateDraft!$A$1:$M$8977,2,FALSE)</f>
        <v>34611</v>
      </c>
      <c r="E762" s="112" t="str">
        <f>VLOOKUP(TRIM(B762),BirthdateDraft!$A$1:$M$9842,3,FALSE)</f>
        <v>17/1 (7)</v>
      </c>
      <c r="F762" s="115"/>
      <c r="G762" s="10" t="str">
        <f>IF(ISERROR(VLOOKUP(TRIM(B762),ALL!$B$1:$V$9998,2,FALSE)),"",IF(ISERROR(VLOOKUP(TRIM(B762),ALL!$B$1:$V$9998,2,FALSE))," ",VLOOKUP(TRIM(B762),ALL!$B$1:$V$9998,2,FALSE)))</f>
        <v>PIA</v>
      </c>
      <c r="H762" s="114" t="str">
        <f>IF(ISBLANK(VLOOKUP(TRIM(B762),ALL!$B$1:$W$9995,11,FALSE)),"",IF(ISERROR(VLOOKUP(TRIM(B762),ALL!$B$1:$W$9995,11,FALSE))," ",VLOOKUP(TRIM(B762),ALL!$B$1:$W$9995,11,FALSE)))</f>
        <v>E</v>
      </c>
      <c r="I762" s="114" t="e">
        <f>VLOOKUP(TRIM(B762),Rankings!$A$1:$M$9887,9,FALSE)</f>
        <v>#N/A</v>
      </c>
      <c r="J762" s="10" t="str">
        <f>IF(ISBLANK(VLOOKUP(TRIM(B762),ALL!$B$1:$W$9995,6,FALSE)),"",IF(ISERROR(VLOOKUP(TRIM(B762),ALL!$B$1:$W$9995,6,FALSE))," ", VLOOKUP(TRIM(B762),ALL!$B$1:$W$9995,6,FALSE)))</f>
        <v/>
      </c>
      <c r="K762" s="10" t="str">
        <f>IF(ISBLANK(VLOOKUP(TRIM(B762),ALL!$B$1:$W$9995,7,FALSE)),"",IF(ISERROR(VLOOKUP(TRIM(B762),ALL!$B$1:$W$9995,7,FALSE))," ",VLOOKUP(TRIM(B762),ALL!$B$1:$W$9995,7,FALSE)))</f>
        <v/>
      </c>
      <c r="L762" s="10" t="str">
        <f>IF(ISBLANK(VLOOKUP(TRIM(B762),ALL!$B$1:$W$9995,8,FALSE)),"",IF(ISERROR(VLOOKUP(TRIM(B762),ALL!$B$1:$W$9995,8,FALSE))," ",VLOOKUP(TRIM(B762),ALL!$B$1:$W$9995,8,FALSE)))</f>
        <v/>
      </c>
      <c r="M762" s="10" t="str">
        <f>IF(ISBLANK(VLOOKUP(TRIM(B762),ALL!$B$1:$W$9995,9,FALSE)),"",IF(ISERROR(VLOOKUP(TRIM(B762),ALL!$B$1:$W$9995,9,FALSE))," ",VLOOKUP(TRIM(B762),ALL!$B$1:$W$9995,9,FALSE)))</f>
        <v/>
      </c>
      <c r="N762" s="10" t="str">
        <f>IF(ISBLANK(VLOOKUP(TRIM(B762),ALL!$B$1:$W$9995,10,FALSE)),"",IF(ISERROR(VLOOKUP(TRIM(B762),ALL!$B$1:$W$9995,10,FALSE))," ",VLOOKUP(TRIM(B762),ALL!$B$1:$W$9995,10,FALSE)))</f>
        <v/>
      </c>
      <c r="P762"/>
      <c r="Q762"/>
      <c r="R762"/>
      <c r="S762"/>
      <c r="T762"/>
      <c r="AB762"/>
      <c r="AC762"/>
    </row>
    <row r="764" spans="1:29">
      <c r="A764" s="10"/>
      <c r="B764" s="37"/>
      <c r="C764" s="5"/>
      <c r="D764" s="111"/>
      <c r="E764" s="112"/>
      <c r="F764" s="115"/>
      <c r="G764" s="10"/>
      <c r="H764" s="114"/>
      <c r="I764" s="114"/>
      <c r="J764" s="10"/>
      <c r="K764" s="10"/>
      <c r="L764" s="10" t="str">
        <f>IF(ISBLANK(VLOOKUP(TRIM(B764),ALL!$B$1:$W$9995,8,FALSE)),"",IF(ISERROR(VLOOKUP(TRIM(B764),ALL!$B$1:$W$9995,8,FALSE))," ",VLOOKUP(TRIM(B764),ALL!$B$1:$W$9995,8,FALSE)))</f>
        <v xml:space="preserve"> </v>
      </c>
      <c r="M764" s="10" t="str">
        <f>IF(ISBLANK(VLOOKUP(TRIM(B764),ALL!$B$1:$W$9995,9,FALSE)),"",IF(ISERROR(VLOOKUP(TRIM(B764),ALL!$B$1:$W$9995,9,FALSE))," ",VLOOKUP(TRIM(B764),ALL!$B$1:$W$9995,9,FALSE)))</f>
        <v xml:space="preserve"> </v>
      </c>
      <c r="N764" s="10" t="str">
        <f>IF(ISBLANK(VLOOKUP(TRIM(B764),ALL!$B$1:$W$9995,10,FALSE)),"",IF(ISERROR(VLOOKUP(TRIM(B764),ALL!$B$1:$W$9995,10,FALSE))," ",VLOOKUP(TRIM(B764),ALL!$B$1:$W$9995,10,FALSE)))</f>
        <v xml:space="preserve"> </v>
      </c>
      <c r="P764"/>
      <c r="Q764"/>
      <c r="R764"/>
      <c r="S764"/>
      <c r="T764"/>
      <c r="AB764"/>
      <c r="AC764"/>
    </row>
    <row r="765" spans="1:29">
      <c r="A765" s="10" t="str">
        <f>IF(ISERROR(VLOOKUP(TRIM(B765),ALL!$B$1:$V$9991,3,FALSE)),"(unc)",VLOOKUP(TRIM(B765),ALL!$B$1:$V$9991,3,FALSE))</f>
        <v>(unc)</v>
      </c>
      <c r="B765" s="37" t="s">
        <v>7247</v>
      </c>
      <c r="C765" s="5" t="s">
        <v>3520</v>
      </c>
      <c r="D765" s="111" t="e">
        <f>VLOOKUP(TRIM(B765),BirthdateDraft!$A$1:$M$8977,2,FALSE)</f>
        <v>#N/A</v>
      </c>
      <c r="E765" s="112" t="e">
        <f>VLOOKUP(TRIM(B765),BirthdateDraft!$A$1:$M$9842,3,FALSE)</f>
        <v>#N/A</v>
      </c>
      <c r="F765" s="115" t="s">
        <v>6919</v>
      </c>
      <c r="G765" s="10" t="str">
        <f>IF(ISERROR(VLOOKUP(TRIM(B765),ALL!$B$1:$V$9998,2,FALSE)),"",IF(ISERROR(VLOOKUP(TRIM(B765),ALL!$B$1:$V$9998,2,FALSE))," ",VLOOKUP(TRIM(B765),ALL!$B$1:$V$9998,2,FALSE)))</f>
        <v/>
      </c>
      <c r="H765" s="114" t="str">
        <f>IF(ISBLANK(VLOOKUP(TRIM(B765),ALL!$B$1:$W$9995,4,FALSE)),"",IF(ISERROR(VLOOKUP(TRIM(B765),ALL!$B$1:$W$9995,4,FALSE))," ",VLOOKUP(TRIM(B765),ALL!$B$1:$W$9995,4,FALSE)))</f>
        <v xml:space="preserve"> </v>
      </c>
      <c r="I765" s="114" t="str">
        <f>IF(ISBLANK(VLOOKUP(TRIM(B765),ALL!$B$1:$W$9995,5,FALSE)),"",IF(ISERROR(VLOOKUP(TRIM(B765),ALL!$B$1:$W$9995,5,FALSE))," ",VLOOKUP(TRIM(B765),ALL!$B$1:$W$9995,5,FALSE)))</f>
        <v xml:space="preserve"> </v>
      </c>
      <c r="J765" s="10" t="str">
        <f>IF(ISBLANK(VLOOKUP(TRIM(B765),ALL!$B$1:$W$9995,6,FALSE)),"",IF(ISERROR(VLOOKUP(TRIM(B765),ALL!$B$1:$W$9995,6,FALSE))," ", VLOOKUP(TRIM(B765),ALL!$B$1:$W$9995,6,FALSE)))</f>
        <v xml:space="preserve"> </v>
      </c>
      <c r="K765" s="10" t="str">
        <f>IF(ISBLANK(VLOOKUP(TRIM(B765),ALL!$B$1:$W$9995,7,FALSE)),"",IF(ISERROR(VLOOKUP(TRIM(B765),ALL!$B$1:$W$9995,7,FALSE))," ",VLOOKUP(TRIM(B765),ALL!$B$1:$W$9995,7,FALSE)))</f>
        <v xml:space="preserve"> </v>
      </c>
      <c r="L765" s="10" t="str">
        <f>IF(ISBLANK(VLOOKUP(TRIM(B765),ALL!$B$1:$W$9995,8,FALSE)),"",IF(ISERROR(VLOOKUP(TRIM(B765),ALL!$B$1:$W$9995,8,FALSE))," ",VLOOKUP(TRIM(B765),ALL!$B$1:$W$9995,8,FALSE)))</f>
        <v xml:space="preserve"> </v>
      </c>
      <c r="M765" s="10" t="str">
        <f>IF(ISBLANK(VLOOKUP(TRIM(B765),ALL!$B$1:$W$9995,9,FALSE)),"",IF(ISERROR(VLOOKUP(TRIM(B765),ALL!$B$1:$W$9995,9,FALSE))," ",VLOOKUP(TRIM(B765),ALL!$B$1:$W$9995,9,FALSE)))</f>
        <v xml:space="preserve"> </v>
      </c>
      <c r="N765" s="10" t="str">
        <f>IF(ISBLANK(VLOOKUP(TRIM(B765),ALL!$B$1:$W$9995,10,FALSE)),"",IF(ISERROR(VLOOKUP(TRIM(B765),ALL!$B$1:$W$9995,10,FALSE))," ",VLOOKUP(TRIM(B765),ALL!$B$1:$W$9995,10,FALSE)))</f>
        <v xml:space="preserve"> </v>
      </c>
      <c r="P765"/>
      <c r="Q765"/>
      <c r="R765"/>
      <c r="S765"/>
      <c r="T765"/>
      <c r="AB765"/>
      <c r="AC765"/>
    </row>
    <row r="766" spans="1:29">
      <c r="A766" s="10" t="str">
        <f>IF(ISERROR(VLOOKUP(TRIM(B766),ALL!$B$1:$V$9991,3,FALSE)),"(unc)",VLOOKUP(TRIM(B766),ALL!$B$1:$V$9991,3,FALSE))</f>
        <v>LOT @</v>
      </c>
      <c r="B766" s="64" t="s">
        <v>9577</v>
      </c>
      <c r="C766" s="5" t="s">
        <v>3520</v>
      </c>
      <c r="D766" s="111">
        <f>VLOOKUP(TRIM(B766),BirthdateDraft!$A$1:$M$8977,2,FALSE)</f>
        <v>37075</v>
      </c>
      <c r="E766" s="112" t="str">
        <f>VLOOKUP(TRIM(B766),BirthdateDraft!$A$1:$M$9842,3,FALSE)</f>
        <v>23/1</v>
      </c>
      <c r="F766" s="115">
        <v>24.3</v>
      </c>
      <c r="G766" s="10" t="str">
        <f>IF(ISERROR(VLOOKUP(TRIM(B766),ALL!$B$1:$V$9998,2,FALSE)),"",IF(ISERROR(VLOOKUP(TRIM(B766),ALL!$B$1:$V$9998,2,FALSE))," ",VLOOKUP(TRIM(B766),ALL!$B$1:$V$9998,2,FALSE)))</f>
        <v>ARN</v>
      </c>
      <c r="H766" s="114" t="str">
        <f>IF(ISBLANK(VLOOKUP(TRIM(B766),ALL!$B$1:$W$9995,4,FALSE)),"",IF(ISERROR(VLOOKUP(TRIM(B766),ALL!$B$1:$W$9995,4,FALSE))," ",VLOOKUP(TRIM(B766),ALL!$B$1:$W$9995,4,FALSE)))</f>
        <v/>
      </c>
      <c r="I766" s="114" t="str">
        <f>IF(ISBLANK(VLOOKUP(TRIM(B766),ALL!$B$1:$W$9995,5,FALSE)),"",IF(ISERROR(VLOOKUP(TRIM(B766),ALL!$B$1:$W$9995,5,FALSE))," ",VLOOKUP(TRIM(B766),ALL!$B$1:$W$9995,5,FALSE)))</f>
        <v/>
      </c>
      <c r="J766" s="10" t="str">
        <f>IF(ISBLANK(VLOOKUP(TRIM(B766),ALL!$B$1:$W$9995,6,FALSE)),"",IF(ISERROR(VLOOKUP(TRIM(B766),ALL!$B$1:$W$9995,6,FALSE))," ", VLOOKUP(TRIM(B766),ALL!$B$1:$W$9995,6,FALSE)))</f>
        <v/>
      </c>
      <c r="K766" s="10" t="str">
        <f>IF(ISBLANK(VLOOKUP(TRIM(B766),ALL!$B$1:$W$9995,7,FALSE)),"",IF(ISERROR(VLOOKUP(TRIM(B766),ALL!$B$1:$W$9995,7,FALSE))," ",VLOOKUP(TRIM(B766),ALL!$B$1:$W$9995,7,FALSE)))</f>
        <v/>
      </c>
      <c r="L766" s="10">
        <f>IF(ISBLANK(VLOOKUP(TRIM(B766),ALL!$B$1:$W$9995,8,FALSE)),"",IF(ISERROR(VLOOKUP(TRIM(B766),ALL!$B$1:$W$9995,8,FALSE))," ",VLOOKUP(TRIM(B766),ALL!$B$1:$W$9995,8,FALSE)))</f>
        <v>5</v>
      </c>
      <c r="M766" s="10" t="str">
        <f>IF(ISBLANK(VLOOKUP(TRIM(B766),ALL!$B$1:$W$9995,9,FALSE)),"",IF(ISERROR(VLOOKUP(TRIM(B766),ALL!$B$1:$W$9995,9,FALSE))," ",VLOOKUP(TRIM(B766),ALL!$B$1:$W$9995,9,FALSE)))</f>
        <v/>
      </c>
      <c r="N766" s="10">
        <f>IF(ISBLANK(VLOOKUP(TRIM(B766),ALL!$B$1:$W$9995,10,FALSE)),"",IF(ISERROR(VLOOKUP(TRIM(B766),ALL!$B$1:$W$9995,10,FALSE))," ",VLOOKUP(TRIM(B766),ALL!$B$1:$W$9995,10,FALSE)))</f>
        <v>7</v>
      </c>
      <c r="O766"/>
      <c r="P766"/>
      <c r="Q766"/>
      <c r="R766"/>
      <c r="S766"/>
      <c r="T766"/>
      <c r="AB766"/>
      <c r="AC766"/>
    </row>
    <row r="767" spans="1:29">
      <c r="A767" s="10" t="str">
        <f>IF(ISERROR(VLOOKUP(TRIM(B767),ALL!$B$1:$V$9991,3,FALSE)),"(unc)",VLOOKUP(TRIM(B767),ALL!$B$1:$V$9991,3,FALSE))</f>
        <v>LOT @</v>
      </c>
      <c r="B767" s="37" t="s">
        <v>3117</v>
      </c>
      <c r="C767" s="5" t="s">
        <v>3520</v>
      </c>
      <c r="D767" s="111">
        <f>VLOOKUP(TRIM(B767),BirthdateDraft!$A$1:$M$8977,2,FALSE)</f>
        <v>33442</v>
      </c>
      <c r="E767" s="112" t="str">
        <f>VLOOKUP(TRIM(B767),BirthdateDraft!$A$1:$M$9842,3,FALSE)</f>
        <v>13/3</v>
      </c>
      <c r="F767" s="115">
        <v>25.3</v>
      </c>
      <c r="G767" s="10" t="str">
        <f>IF(ISERROR(VLOOKUP(TRIM(B767),ALL!$B$1:$V$9998,2,FALSE)),"",IF(ISERROR(VLOOKUP(TRIM(B767),ALL!$B$1:$V$9998,2,FALSE))," ",VLOOKUP(TRIM(B767),ALL!$B$1:$V$9998,2,FALSE)))</f>
        <v>MIA</v>
      </c>
      <c r="H767" s="114" t="str">
        <f>IF(ISBLANK(VLOOKUP(TRIM(B767),ALL!$B$1:$W$9995,4,FALSE)),"",IF(ISERROR(VLOOKUP(TRIM(B767),ALL!$B$1:$W$9995,4,FALSE))," ",VLOOKUP(TRIM(B767),ALL!$B$1:$W$9995,4,FALSE)))</f>
        <v/>
      </c>
      <c r="I767" s="114" t="str">
        <f>IF(ISBLANK(VLOOKUP(TRIM(B767),ALL!$B$1:$W$9995,5,FALSE)),"",IF(ISERROR(VLOOKUP(TRIM(B767),ALL!$B$1:$W$9995,5,FALSE))," ",VLOOKUP(TRIM(B767),ALL!$B$1:$W$9995,5,FALSE)))</f>
        <v/>
      </c>
      <c r="J767" s="10" t="str">
        <f>IF(ISBLANK(VLOOKUP(TRIM(B767),ALL!$B$1:$W$9995,6,FALSE)),"",IF(ISERROR(VLOOKUP(TRIM(B767),ALL!$B$1:$W$9995,6,FALSE))," ", VLOOKUP(TRIM(B767),ALL!$B$1:$W$9995,6,FALSE)))</f>
        <v/>
      </c>
      <c r="K767" s="10" t="str">
        <f>IF(ISBLANK(VLOOKUP(TRIM(B767),ALL!$B$1:$W$9995,7,FALSE)),"",IF(ISERROR(VLOOKUP(TRIM(B767),ALL!$B$1:$W$9995,7,FALSE))," ",VLOOKUP(TRIM(B767),ALL!$B$1:$W$9995,7,FALSE)))</f>
        <v/>
      </c>
      <c r="L767" s="10">
        <f>IF(ISBLANK(VLOOKUP(TRIM(B767),ALL!$B$1:$W$9995,8,FALSE)),"",IF(ISERROR(VLOOKUP(TRIM(B767),ALL!$B$1:$W$9995,8,FALSE))," ",VLOOKUP(TRIM(B767),ALL!$B$1:$W$9995,8,FALSE)))</f>
        <v>6</v>
      </c>
      <c r="M767" s="10" t="str">
        <f>IF(ISBLANK(VLOOKUP(TRIM(B767),ALL!$B$1:$W$9995,9,FALSE)),"",IF(ISERROR(VLOOKUP(TRIM(B767),ALL!$B$1:$W$9995,9,FALSE))," ",VLOOKUP(TRIM(B767),ALL!$B$1:$W$9995,9,FALSE)))</f>
        <v/>
      </c>
      <c r="N767" s="10">
        <f>IF(ISBLANK(VLOOKUP(TRIM(B767),ALL!$B$1:$W$9995,10,FALSE)),"",IF(ISERROR(VLOOKUP(TRIM(B767),ALL!$B$1:$W$9995,10,FALSE))," ",VLOOKUP(TRIM(B767),ALL!$B$1:$W$9995,10,FALSE)))</f>
        <v>7</v>
      </c>
      <c r="P767"/>
      <c r="Q767"/>
      <c r="R767"/>
      <c r="S767"/>
      <c r="T767"/>
      <c r="AB767"/>
      <c r="AC767"/>
    </row>
    <row r="768" spans="1:29">
      <c r="A768" s="10" t="str">
        <f>IF(ISERROR(VLOOKUP(TRIM(B767),ALL!$B$1:$V$9991,3,FALSE)),"(unc)",VLOOKUP(TRIM(B767),ALL!$B$1:$V$9991,3,FALSE))</f>
        <v>LOT @</v>
      </c>
      <c r="B768" s="124" t="s">
        <v>9052</v>
      </c>
      <c r="C768" s="5" t="s">
        <v>3520</v>
      </c>
      <c r="D768" s="111">
        <f>VLOOKUP(TRIM(B768),BirthdateDraft!$A$1:$M$8977,2,FALSE)</f>
        <v>37351</v>
      </c>
      <c r="E768" s="112" t="str">
        <f>VLOOKUP(TRIM(B768),BirthdateDraft!$A$1:$M$9842,3,FALSE)</f>
        <v>24/1(14)</v>
      </c>
      <c r="F768" s="115" t="s">
        <v>9862</v>
      </c>
      <c r="G768" s="10" t="str">
        <f>IF(ISERROR(VLOOKUP(TRIM(B768),ALL!$B$1:$V$9998,2,FALSE)),"",IF(ISERROR(VLOOKUP(TRIM(B768),ALL!$B$1:$V$9998,2,FALSE))," ",VLOOKUP(TRIM(B768),ALL!$B$1:$V$9998,2,FALSE)))</f>
        <v>NON</v>
      </c>
      <c r="H768" s="114" t="str">
        <f>IF(ISBLANK(VLOOKUP(TRIM(B768),ALL!$B$1:$W$9995,4,FALSE)),"",IF(ISERROR(VLOOKUP(TRIM(B768),ALL!$B$1:$W$9995,4,FALSE))," ",VLOOKUP(TRIM(B768),ALL!$B$1:$W$9995,4,FALSE)))</f>
        <v/>
      </c>
      <c r="I768" s="114" t="str">
        <f>IF(ISBLANK(VLOOKUP(TRIM(B768),ALL!$B$1:$W$9995,5,FALSE)),"",IF(ISERROR(VLOOKUP(TRIM(B768),ALL!$B$1:$W$9995,5,FALSE))," ",VLOOKUP(TRIM(B768),ALL!$B$1:$W$9995,5,FALSE)))</f>
        <v/>
      </c>
      <c r="J768" s="10" t="str">
        <f>IF(ISBLANK(VLOOKUP(TRIM(B768),ALL!$B$1:$W$9995,6,FALSE)),"",IF(ISERROR(VLOOKUP(TRIM(B768),ALL!$B$1:$W$9995,6,FALSE))," ", VLOOKUP(TRIM(B768),ALL!$B$1:$W$9995,6,FALSE)))</f>
        <v/>
      </c>
      <c r="K768" s="10" t="str">
        <f>IF(ISBLANK(VLOOKUP(TRIM(B768),ALL!$B$1:$W$9995,7,FALSE)),"",IF(ISERROR(VLOOKUP(TRIM(B768),ALL!$B$1:$W$9995,7,FALSE))," ",VLOOKUP(TRIM(B768),ALL!$B$1:$W$9995,7,FALSE)))</f>
        <v/>
      </c>
      <c r="L768" s="10">
        <f>IF(ISBLANK(VLOOKUP(TRIM(B768),ALL!$B$1:$W$9995,8,FALSE)),"",IF(ISERROR(VLOOKUP(TRIM(B768),ALL!$B$1:$W$9995,8,FALSE))," ",VLOOKUP(TRIM(B768),ALL!$B$1:$W$9995,8,FALSE)))</f>
        <v>4</v>
      </c>
      <c r="M768" s="10" t="str">
        <f>IF(ISBLANK(VLOOKUP(TRIM(B768),ALL!$B$1:$W$9995,9,FALSE)),"",IF(ISERROR(VLOOKUP(TRIM(B768),ALL!$B$1:$W$9995,9,FALSE))," ",VLOOKUP(TRIM(B768),ALL!$B$1:$W$9995,9,FALSE)))</f>
        <v/>
      </c>
      <c r="N768" s="10">
        <f>IF(ISBLANK(VLOOKUP(TRIM(B768),ALL!$B$1:$W$9995,10,FALSE)),"",IF(ISERROR(VLOOKUP(TRIM(B768),ALL!$B$1:$W$9995,10,FALSE))," ",VLOOKUP(TRIM(B768),ALL!$B$1:$W$9995,10,FALSE)))</f>
        <v>4</v>
      </c>
      <c r="P768"/>
      <c r="Q768"/>
      <c r="R768"/>
      <c r="S768"/>
      <c r="T768"/>
      <c r="AB768"/>
      <c r="AC768"/>
    </row>
    <row r="769" spans="1:29">
      <c r="A769" s="10" t="str">
        <f>IF(ISERROR(VLOOKUP(TRIM(B769),ALL!$B$1:$V$9991,3,FALSE)),"(unc)",VLOOKUP(TRIM(B769),ALL!$B$1:$V$9991,3,FALSE))</f>
        <v>RG @</v>
      </c>
      <c r="B769" s="37" t="s">
        <v>6700</v>
      </c>
      <c r="C769" s="5" t="s">
        <v>3520</v>
      </c>
      <c r="D769" s="111">
        <f>VLOOKUP(TRIM(B769),BirthdateDraft!$A$1:$M$8977,2,FALSE)</f>
        <v>36325</v>
      </c>
      <c r="E769" s="112" t="str">
        <f>VLOOKUP(TRIM(B769),BirthdateDraft!$A$1:$M$9842,3,FALSE)</f>
        <v>20/1</v>
      </c>
      <c r="F769" s="115" t="s">
        <v>6919</v>
      </c>
      <c r="G769" s="10" t="str">
        <f>IF(ISERROR(VLOOKUP(TRIM(B769),ALL!$B$1:$V$9998,2,FALSE)),"",IF(ISERROR(VLOOKUP(TRIM(B769),ALL!$B$1:$V$9998,2,FALSE))," ",VLOOKUP(TRIM(B769),ALL!$B$1:$V$9998,2,FALSE)))</f>
        <v>NON</v>
      </c>
      <c r="H769" s="114" t="str">
        <f>IF(ISBLANK(VLOOKUP(TRIM(B769),ALL!$B$1:$W$9995,4,FALSE)),"",IF(ISERROR(VLOOKUP(TRIM(B769),ALL!$B$1:$W$9995,4,FALSE))," ",VLOOKUP(TRIM(B769),ALL!$B$1:$W$9995,4,FALSE)))</f>
        <v/>
      </c>
      <c r="I769" s="114" t="str">
        <f>IF(ISBLANK(VLOOKUP(TRIM(B769),ALL!$B$1:$W$9995,5,FALSE)),"",IF(ISERROR(VLOOKUP(TRIM(B769),ALL!$B$1:$W$9995,5,FALSE))," ",VLOOKUP(TRIM(B769),ALL!$B$1:$W$9995,5,FALSE)))</f>
        <v/>
      </c>
      <c r="J769" s="10" t="str">
        <f>IF(ISBLANK(VLOOKUP(TRIM(B769),ALL!$B$1:$W$9995,6,FALSE)),"",IF(ISERROR(VLOOKUP(TRIM(B769),ALL!$B$1:$W$9995,6,FALSE))," ", VLOOKUP(TRIM(B769),ALL!$B$1:$W$9995,6,FALSE)))</f>
        <v/>
      </c>
      <c r="K769" s="10" t="str">
        <f>IF(ISBLANK(VLOOKUP(TRIM(B769),ALL!$B$1:$W$9995,7,FALSE)),"",IF(ISERROR(VLOOKUP(TRIM(B769),ALL!$B$1:$W$9995,7,FALSE))," ",VLOOKUP(TRIM(B769),ALL!$B$1:$W$9995,7,FALSE)))</f>
        <v/>
      </c>
      <c r="L769" s="10">
        <f>IF(ISBLANK(VLOOKUP(TRIM(B769),ALL!$B$1:$W$9995,8,FALSE)),"",IF(ISERROR(VLOOKUP(TRIM(B769),ALL!$B$1:$W$9995,8,FALSE))," ",VLOOKUP(TRIM(B769),ALL!$B$1:$W$9995,8,FALSE)))</f>
        <v>4</v>
      </c>
      <c r="M769" s="10" t="str">
        <f>IF(ISBLANK(VLOOKUP(TRIM(B769),ALL!$B$1:$W$9995,9,FALSE)),"",IF(ISERROR(VLOOKUP(TRIM(B769),ALL!$B$1:$W$9995,9,FALSE))," ",VLOOKUP(TRIM(B769),ALL!$B$1:$W$9995,9,FALSE)))</f>
        <v/>
      </c>
      <c r="N769" s="10">
        <f>IF(ISBLANK(VLOOKUP(TRIM(B769),ALL!$B$1:$W$9995,10,FALSE)),"",IF(ISERROR(VLOOKUP(TRIM(B769),ALL!$B$1:$W$9995,10,FALSE))," ",VLOOKUP(TRIM(B769),ALL!$B$1:$W$9995,10,FALSE)))</f>
        <v>7</v>
      </c>
      <c r="P769"/>
      <c r="Q769"/>
      <c r="R769"/>
      <c r="S769"/>
      <c r="T769"/>
      <c r="AB769"/>
      <c r="AC769"/>
    </row>
    <row r="770" spans="1:29">
      <c r="A770" s="10" t="str">
        <f>IF(ISERROR(VLOOKUP(TRIM(B770),ALL!$B$1:$V$9991,3,FALSE)),"(unc)",VLOOKUP(TRIM(B770),ALL!$B$1:$V$9991,3,FALSE))</f>
        <v>OC @</v>
      </c>
      <c r="B770" s="37" t="s">
        <v>4832</v>
      </c>
      <c r="C770" s="5" t="s">
        <v>3520</v>
      </c>
      <c r="D770" s="111">
        <f>VLOOKUP(TRIM(B770),BirthdateDraft!$A$1:$M$8977,2,FALSE)</f>
        <v>34043</v>
      </c>
      <c r="E770" s="112" t="str">
        <f>VLOOKUP(TRIM(B770),BirthdateDraft!$A$1:$M$9842,3,FALSE)</f>
        <v>16/6</v>
      </c>
      <c r="F770" s="115"/>
      <c r="G770" s="10" t="str">
        <f>IF(ISERROR(VLOOKUP(TRIM(B770),ALL!$B$1:$V$9998,2,FALSE)),"",IF(ISERROR(VLOOKUP(TRIM(B770),ALL!$B$1:$V$9998,2,FALSE))," ",VLOOKUP(TRIM(B770),ALL!$B$1:$V$9998,2,FALSE)))</f>
        <v>CNA</v>
      </c>
      <c r="H770" s="114" t="str">
        <f>IF(ISBLANK(VLOOKUP(TRIM(B770),ALL!$B$1:$W$9995,4,FALSE)),"",IF(ISERROR(VLOOKUP(TRIM(B770),ALL!$B$1:$W$9995,4,FALSE))," ",VLOOKUP(TRIM(B770),ALL!$B$1:$W$9995,4,FALSE)))</f>
        <v/>
      </c>
      <c r="I770" s="114" t="str">
        <f>IF(ISBLANK(VLOOKUP(TRIM(B770),ALL!$B$1:$W$9995,5,FALSE)),"",IF(ISERROR(VLOOKUP(TRIM(B770),ALL!$B$1:$W$9995,5,FALSE))," ",VLOOKUP(TRIM(B770),ALL!$B$1:$W$9995,5,FALSE)))</f>
        <v/>
      </c>
      <c r="J770" s="10" t="str">
        <f>IF(ISBLANK(VLOOKUP(TRIM(B770),ALL!$B$1:$W$9995,6,FALSE)),"",IF(ISERROR(VLOOKUP(TRIM(B770),ALL!$B$1:$W$9995,6,FALSE))," ", VLOOKUP(TRIM(B770),ALL!$B$1:$W$9995,6,FALSE)))</f>
        <v/>
      </c>
      <c r="K770" s="10" t="str">
        <f>IF(ISBLANK(VLOOKUP(TRIM(B770),ALL!$B$1:$W$9995,7,FALSE)),"",IF(ISERROR(VLOOKUP(TRIM(B770),ALL!$B$1:$W$9995,7,FALSE))," ",VLOOKUP(TRIM(B770),ALL!$B$1:$W$9995,7,FALSE)))</f>
        <v/>
      </c>
      <c r="L770" s="10">
        <f>IF(ISBLANK(VLOOKUP(TRIM(B770),ALL!$B$1:$W$9995,8,FALSE)),"",IF(ISERROR(VLOOKUP(TRIM(B770),ALL!$B$1:$W$9995,8,FALSE))," ",VLOOKUP(TRIM(B770),ALL!$B$1:$W$9995,8,FALSE)))</f>
        <v>0</v>
      </c>
      <c r="M770" s="10" t="str">
        <f>IF(ISBLANK(VLOOKUP(TRIM(B770),ALL!$B$1:$W$9995,9,FALSE)),"",IF(ISERROR(VLOOKUP(TRIM(B770),ALL!$B$1:$W$9995,9,FALSE))," ",VLOOKUP(TRIM(B770),ALL!$B$1:$W$9995,9,FALSE)))</f>
        <v/>
      </c>
      <c r="N770" s="10">
        <f>IF(ISBLANK(VLOOKUP(TRIM(B770),ALL!$B$1:$W$9995,10,FALSE)),"",IF(ISERROR(VLOOKUP(TRIM(B770),ALL!$B$1:$W$9995,10,FALSE))," ",VLOOKUP(TRIM(B770),ALL!$B$1:$W$9995,10,FALSE)))</f>
        <v>7</v>
      </c>
      <c r="P770"/>
      <c r="Q770"/>
      <c r="R770"/>
      <c r="S770"/>
      <c r="T770"/>
      <c r="AB770"/>
      <c r="AC770"/>
    </row>
    <row r="771" spans="1:29">
      <c r="A771" s="10" t="str">
        <f>IF(ISERROR(VLOOKUP(TRIM(B771),ALL!$B$1:$V$9991,3,FALSE)),"(unc)",VLOOKUP(TRIM(B771),ALL!$B$1:$V$9991,3,FALSE))</f>
        <v>LG @</v>
      </c>
      <c r="B771" s="37" t="s">
        <v>8442</v>
      </c>
      <c r="C771" s="5" t="s">
        <v>3520</v>
      </c>
      <c r="D771" s="111">
        <f>VLOOKUP(TRIM(B771),BirthdateDraft!$A$1:$M$8977,2,FALSE)</f>
        <v>37103</v>
      </c>
      <c r="E771" s="112" t="str">
        <f>VLOOKUP(TRIM(B771),BirthdateDraft!$A$1:$M$9842,3,FALSE)</f>
        <v>23/1</v>
      </c>
      <c r="F771" s="115" t="s">
        <v>8646</v>
      </c>
      <c r="G771" s="10" t="str">
        <f>IF(ISERROR(VLOOKUP(TRIM(B771),ALL!$B$1:$V$9998,2,FALSE)),"",IF(ISERROR(VLOOKUP(TRIM(B771),ALL!$B$1:$V$9998,2,FALSE))," ",VLOOKUP(TRIM(B771),ALL!$B$1:$V$9998,2,FALSE)))</f>
        <v>TNA</v>
      </c>
      <c r="H771" s="114" t="str">
        <f>IF(ISBLANK(VLOOKUP(TRIM(B771),ALL!$B$1:$W$9995,4,FALSE)),"",IF(ISERROR(VLOOKUP(TRIM(B771),ALL!$B$1:$W$9995,4,FALSE))," ",VLOOKUP(TRIM(B771),ALL!$B$1:$W$9995,4,FALSE)))</f>
        <v/>
      </c>
      <c r="I771" s="114" t="str">
        <f>IF(ISBLANK(VLOOKUP(TRIM(B771),ALL!$B$1:$W$9995,5,FALSE)),"",IF(ISERROR(VLOOKUP(TRIM(B771),ALL!$B$1:$W$9995,5,FALSE))," ",VLOOKUP(TRIM(B771),ALL!$B$1:$W$9995,5,FALSE)))</f>
        <v/>
      </c>
      <c r="J771" s="10" t="str">
        <f>IF(ISBLANK(VLOOKUP(TRIM(B771),ALL!$B$1:$W$9995,6,FALSE)),"",IF(ISERROR(VLOOKUP(TRIM(B771),ALL!$B$1:$W$9995,6,FALSE))," ", VLOOKUP(TRIM(B771),ALL!$B$1:$W$9995,6,FALSE)))</f>
        <v/>
      </c>
      <c r="K771" s="10" t="str">
        <f>IF(ISBLANK(VLOOKUP(TRIM(B771),ALL!$B$1:$W$9995,7,FALSE)),"",IF(ISERROR(VLOOKUP(TRIM(B771),ALL!$B$1:$W$9995,7,FALSE))," ",VLOOKUP(TRIM(B771),ALL!$B$1:$W$9995,7,FALSE)))</f>
        <v/>
      </c>
      <c r="L771" s="10">
        <f>IF(ISBLANK(VLOOKUP(TRIM(B771),ALL!$B$1:$W$9995,8,FALSE)),"",IF(ISERROR(VLOOKUP(TRIM(B771),ALL!$B$1:$W$9995,8,FALSE))," ",VLOOKUP(TRIM(B771),ALL!$B$1:$W$9995,8,FALSE)))</f>
        <v>0</v>
      </c>
      <c r="M771" s="10" t="str">
        <f>IF(ISBLANK(VLOOKUP(TRIM(B771),ALL!$B$1:$W$9995,9,FALSE)),"",IF(ISERROR(VLOOKUP(TRIM(B771),ALL!$B$1:$W$9995,9,FALSE))," ",VLOOKUP(TRIM(B771),ALL!$B$1:$W$9995,9,FALSE)))</f>
        <v/>
      </c>
      <c r="N771" s="10">
        <f>IF(ISBLANK(VLOOKUP(TRIM(B771),ALL!$B$1:$W$9995,10,FALSE)),"",IF(ISERROR(VLOOKUP(TRIM(B771),ALL!$B$1:$W$9995,10,FALSE))," ",VLOOKUP(TRIM(B771),ALL!$B$1:$W$9995,10,FALSE)))</f>
        <v>5</v>
      </c>
      <c r="P771"/>
      <c r="Q771"/>
      <c r="R771"/>
      <c r="S771"/>
      <c r="T771"/>
      <c r="AB771"/>
      <c r="AC771"/>
    </row>
    <row r="772" spans="1:29">
      <c r="A772" s="10" t="str">
        <f>IF(ISERROR(VLOOKUP(TRIM(B772),ALL!$B$1:$V$9991,3,FALSE)),"(unc)",VLOOKUP(TRIM(B772),ALL!$B$1:$V$9991,3,FALSE))</f>
        <v>ROT @</v>
      </c>
      <c r="B772" s="37" t="s">
        <v>8317</v>
      </c>
      <c r="C772" s="5" t="s">
        <v>3520</v>
      </c>
      <c r="D772" s="111">
        <f>VLOOKUP(TRIM(B772),BirthdateDraft!$A$1:$M$8977,2,FALSE)</f>
        <v>37027</v>
      </c>
      <c r="E772" s="112" t="str">
        <f>VLOOKUP(TRIM(B772),BirthdateDraft!$A$1:$M$9842,3,FALSE)</f>
        <v>23/1</v>
      </c>
      <c r="F772" s="115" t="s">
        <v>8648</v>
      </c>
      <c r="G772" s="10" t="str">
        <f>IF(ISERROR(VLOOKUP(TRIM(B772),ALL!$B$1:$V$9998,2,FALSE)),"",IF(ISERROR(VLOOKUP(TRIM(B772),ALL!$B$1:$V$9998,2,FALSE))," ",VLOOKUP(TRIM(B772),ALL!$B$1:$V$9998,2,FALSE)))</f>
        <v>PIA</v>
      </c>
      <c r="H772" s="114" t="str">
        <f>IF(ISBLANK(VLOOKUP(TRIM(B772),ALL!$B$1:$W$9995,4,FALSE)),"",IF(ISERROR(VLOOKUP(TRIM(B772),ALL!$B$1:$W$9995,4,FALSE))," ",VLOOKUP(TRIM(B772),ALL!$B$1:$W$9995,4,FALSE)))</f>
        <v/>
      </c>
      <c r="I772" s="114" t="str">
        <f>IF(ISBLANK(VLOOKUP(TRIM(B772),ALL!$B$1:$W$9995,5,FALSE)),"",IF(ISERROR(VLOOKUP(TRIM(B772),ALL!$B$1:$W$9995,5,FALSE))," ",VLOOKUP(TRIM(B772),ALL!$B$1:$W$9995,5,FALSE)))</f>
        <v/>
      </c>
      <c r="J772" s="10" t="str">
        <f>IF(ISBLANK(VLOOKUP(TRIM(B772),ALL!$B$1:$W$9995,6,FALSE)),"",IF(ISERROR(VLOOKUP(TRIM(B772),ALL!$B$1:$W$9995,6,FALSE))," ", VLOOKUP(TRIM(B772),ALL!$B$1:$W$9995,6,FALSE)))</f>
        <v/>
      </c>
      <c r="K772" s="10" t="str">
        <f>IF(ISBLANK(VLOOKUP(TRIM(B772),ALL!$B$1:$W$9995,7,FALSE)),"",IF(ISERROR(VLOOKUP(TRIM(B772),ALL!$B$1:$W$9995,7,FALSE))," ",VLOOKUP(TRIM(B772),ALL!$B$1:$W$9995,7,FALSE)))</f>
        <v/>
      </c>
      <c r="L772" s="10">
        <f>IF(ISBLANK(VLOOKUP(TRIM(B772),ALL!$B$1:$W$9995,8,FALSE)),"",IF(ISERROR(VLOOKUP(TRIM(B772),ALL!$B$1:$W$9995,8,FALSE))," ",VLOOKUP(TRIM(B772),ALL!$B$1:$W$9995,8,FALSE)))</f>
        <v>4</v>
      </c>
      <c r="M772" s="10" t="str">
        <f>IF(ISBLANK(VLOOKUP(TRIM(B772),ALL!$B$1:$W$9995,9,FALSE)),"",IF(ISERROR(VLOOKUP(TRIM(B772),ALL!$B$1:$W$9995,9,FALSE))," ",VLOOKUP(TRIM(B772),ALL!$B$1:$W$9995,9,FALSE)))</f>
        <v/>
      </c>
      <c r="N772" s="10">
        <f>IF(ISBLANK(VLOOKUP(TRIM(B772),ALL!$B$1:$W$9995,10,FALSE)),"",IF(ISERROR(VLOOKUP(TRIM(B772),ALL!$B$1:$W$9995,10,FALSE))," ",VLOOKUP(TRIM(B772),ALL!$B$1:$W$9995,10,FALSE)))</f>
        <v>3</v>
      </c>
      <c r="P772"/>
      <c r="Q772"/>
      <c r="R772"/>
      <c r="S772"/>
      <c r="T772"/>
      <c r="AB772"/>
      <c r="AC772"/>
    </row>
    <row r="773" spans="1:29">
      <c r="A773" s="10" t="str">
        <f>IF(ISERROR(VLOOKUP(TRIM(B773),ALL!$B$1:$V$9991,3,FALSE)),"(unc)",VLOOKUP(TRIM(B773),ALL!$B$1:$V$9991,3,FALSE))</f>
        <v>OC @</v>
      </c>
      <c r="B773" s="37" t="s">
        <v>7630</v>
      </c>
      <c r="C773" s="5" t="s">
        <v>3520</v>
      </c>
      <c r="D773" s="111">
        <f>VLOOKUP(TRIM(B773),BirthdateDraft!$A$1:$M$8977,2,FALSE)</f>
        <v>36393</v>
      </c>
      <c r="E773" s="112" t="str">
        <f>VLOOKUP(TRIM(B773),BirthdateDraft!$A$1:$M$9842,3,FALSE)</f>
        <v>22/2</v>
      </c>
      <c r="F773" s="115" t="s">
        <v>8087</v>
      </c>
      <c r="G773" s="10" t="str">
        <f>IF(ISERROR(VLOOKUP(TRIM(B773),ALL!$B$1:$V$9998,2,FALSE)),"",IF(ISERROR(VLOOKUP(TRIM(B773),ALL!$B$1:$V$9998,2,FALSE))," ",VLOOKUP(TRIM(B773),ALL!$B$1:$V$9998,2,FALSE)))</f>
        <v>PHN</v>
      </c>
      <c r="H773" s="114" t="str">
        <f>IF(ISBLANK(VLOOKUP(TRIM(B773),ALL!$B$1:$W$9995,4,FALSE)),"",IF(ISERROR(VLOOKUP(TRIM(B773),ALL!$B$1:$W$9995,4,FALSE))," ",VLOOKUP(TRIM(B773),ALL!$B$1:$W$9995,4,FALSE)))</f>
        <v/>
      </c>
      <c r="I773" s="114" t="str">
        <f>IF(ISBLANK(VLOOKUP(TRIM(B773),ALL!$B$1:$W$9995,5,FALSE)),"",IF(ISERROR(VLOOKUP(TRIM(B773),ALL!$B$1:$W$9995,5,FALSE))," ",VLOOKUP(TRIM(B773),ALL!$B$1:$W$9995,5,FALSE)))</f>
        <v/>
      </c>
      <c r="J773" s="10" t="str">
        <f>IF(ISBLANK(VLOOKUP(TRIM(B773),ALL!$B$1:$W$9995,6,FALSE)),"",IF(ISERROR(VLOOKUP(TRIM(B773),ALL!$B$1:$W$9995,6,FALSE))," ", VLOOKUP(TRIM(B773),ALL!$B$1:$W$9995,6,FALSE)))</f>
        <v/>
      </c>
      <c r="K773" s="10" t="str">
        <f>IF(ISBLANK(VLOOKUP(TRIM(B773),ALL!$B$1:$W$9995,7,FALSE)),"",IF(ISERROR(VLOOKUP(TRIM(B773),ALL!$B$1:$W$9995,7,FALSE))," ",VLOOKUP(TRIM(B773),ALL!$B$1:$W$9995,7,FALSE)))</f>
        <v/>
      </c>
      <c r="L773" s="10">
        <f>IF(ISBLANK(VLOOKUP(TRIM(B773),ALL!$B$1:$W$9995,8,FALSE)),"",IF(ISERROR(VLOOKUP(TRIM(B773),ALL!$B$1:$W$9995,8,FALSE))," ",VLOOKUP(TRIM(B773),ALL!$B$1:$W$9995,8,FALSE)))</f>
        <v>6</v>
      </c>
      <c r="M773" s="10" t="str">
        <f>IF(ISBLANK(VLOOKUP(TRIM(B773),ALL!$B$1:$W$9995,9,FALSE)),"",IF(ISERROR(VLOOKUP(TRIM(B773),ALL!$B$1:$W$9995,9,FALSE))," ",VLOOKUP(TRIM(B773),ALL!$B$1:$W$9995,9,FALSE)))</f>
        <v/>
      </c>
      <c r="N773" s="10">
        <f>IF(ISBLANK(VLOOKUP(TRIM(B773),ALL!$B$1:$W$9995,10,FALSE)),"",IF(ISERROR(VLOOKUP(TRIM(B773),ALL!$B$1:$W$9995,10,FALSE))," ",VLOOKUP(TRIM(B773),ALL!$B$1:$W$9995,10,FALSE)))</f>
        <v>2</v>
      </c>
      <c r="P773"/>
      <c r="Q773"/>
      <c r="R773"/>
      <c r="S773"/>
      <c r="T773"/>
      <c r="AB773"/>
      <c r="AC773"/>
    </row>
    <row r="774" spans="1:29">
      <c r="A774" s="10" t="str">
        <f>IF(ISERROR(VLOOKUP(TRIM(B774),ALL!$B$1:$V$9991,3,FALSE)),"(unc)",VLOOKUP(TRIM(B774),ALL!$B$1:$V$9991,3,FALSE))</f>
        <v>G @</v>
      </c>
      <c r="B774" s="124" t="s">
        <v>7904</v>
      </c>
      <c r="C774" s="5" t="s">
        <v>3520</v>
      </c>
      <c r="D774" s="111">
        <f>VLOOKUP(TRIM(B774),BirthdateDraft!$A$1:$M$8977,2,FALSE)</f>
        <v>35799</v>
      </c>
      <c r="E774" s="112" t="str">
        <f>VLOOKUP(TRIM(B774),BirthdateDraft!$A$1:$M$9842,3,FALSE)</f>
        <v>22/FA</v>
      </c>
      <c r="F774" s="115" t="s">
        <v>8750</v>
      </c>
      <c r="G774" s="10" t="str">
        <f>IF(ISERROR(VLOOKUP(TRIM(B774),ALL!$B$1:$V$9998,2,FALSE)),"",IF(ISERROR(VLOOKUP(TRIM(B774),ALL!$B$1:$V$9998,2,FALSE))," ",VLOOKUP(TRIM(B774),ALL!$B$1:$V$9998,2,FALSE)))</f>
        <v>LVA</v>
      </c>
      <c r="H774" s="114" t="str">
        <f>IF(ISBLANK(VLOOKUP(TRIM(B774),ALL!$B$1:$W$9995,4,FALSE)),"",IF(ISERROR(VLOOKUP(TRIM(B774),ALL!$B$1:$W$9995,4,FALSE))," ",VLOOKUP(TRIM(B774),ALL!$B$1:$W$9995,4,FALSE)))</f>
        <v/>
      </c>
      <c r="I774" s="114" t="str">
        <f>IF(ISBLANK(VLOOKUP(TRIM(B774),ALL!$B$1:$W$9995,5,FALSE)),"",IF(ISERROR(VLOOKUP(TRIM(B774),ALL!$B$1:$W$9995,5,FALSE))," ",VLOOKUP(TRIM(B774),ALL!$B$1:$W$9995,5,FALSE)))</f>
        <v/>
      </c>
      <c r="J774" s="10" t="str">
        <f>IF(ISBLANK(VLOOKUP(TRIM(B774),ALL!$B$1:$W$9995,6,FALSE)),"",IF(ISERROR(VLOOKUP(TRIM(B774),ALL!$B$1:$W$9995,6,FALSE))," ", VLOOKUP(TRIM(B774),ALL!$B$1:$W$9995,6,FALSE)))</f>
        <v/>
      </c>
      <c r="K774" s="10" t="str">
        <f>IF(ISBLANK(VLOOKUP(TRIM(B774),ALL!$B$1:$W$9995,7,FALSE)),"",IF(ISERROR(VLOOKUP(TRIM(B774),ALL!$B$1:$W$9995,7,FALSE))," ",VLOOKUP(TRIM(B774),ALL!$B$1:$W$9995,7,FALSE)))</f>
        <v/>
      </c>
      <c r="L774" s="10">
        <f>IF(ISBLANK(VLOOKUP(TRIM(B774),ALL!$B$1:$W$9995,8,FALSE)),"",IF(ISERROR(VLOOKUP(TRIM(B774),ALL!$B$1:$W$9995,8,FALSE))," ",VLOOKUP(TRIM(B774),ALL!$B$1:$W$9995,8,FALSE)))</f>
        <v>4</v>
      </c>
      <c r="M774" s="10" t="str">
        <f>IF(ISBLANK(VLOOKUP(TRIM(B774),ALL!$B$1:$W$9995,9,FALSE)),"",IF(ISERROR(VLOOKUP(TRIM(B774),ALL!$B$1:$W$9995,9,FALSE))," ",VLOOKUP(TRIM(B774),ALL!$B$1:$W$9995,9,FALSE)))</f>
        <v/>
      </c>
      <c r="N774" s="10">
        <f>IF(ISBLANK(VLOOKUP(TRIM(B774),ALL!$B$1:$W$9995,10,FALSE)),"",IF(ISERROR(VLOOKUP(TRIM(B774),ALL!$B$1:$W$9995,10,FALSE))," ",VLOOKUP(TRIM(B774),ALL!$B$1:$W$9995,10,FALSE)))</f>
        <v>0</v>
      </c>
      <c r="P774"/>
      <c r="Q774"/>
      <c r="R774"/>
      <c r="S774"/>
      <c r="T774"/>
      <c r="AB774"/>
      <c r="AC774"/>
    </row>
    <row r="775" spans="1:29">
      <c r="A775" s="10" t="str">
        <f>IF(ISERROR(VLOOKUP(TRIM(B775),ALL!$B$1:$V$9991,3,FALSE)),"(unc)",VLOOKUP(TRIM(B775),ALL!$B$1:$V$9991,3,FALSE))</f>
        <v>G @ TE</v>
      </c>
      <c r="B775" s="448" t="s">
        <v>9004</v>
      </c>
      <c r="C775" s="5" t="s">
        <v>3520</v>
      </c>
      <c r="D775" s="111">
        <f>VLOOKUP(TRIM(B775),BirthdateDraft!$A$1:$M$8977,2,FALSE)</f>
        <v>36998</v>
      </c>
      <c r="E775" s="112" t="str">
        <f>VLOOKUP(TRIM(B775),BirthdateDraft!$A$1:$M$9842,3,FALSE)</f>
        <v>24/3(85)</v>
      </c>
      <c r="F775" s="115" t="s">
        <v>10268</v>
      </c>
      <c r="G775" s="10" t="str">
        <f>IF(ISERROR(VLOOKUP(TRIM(B775),ALL!$B$1:$V$9998,2,FALSE)),"",IF(ISERROR(VLOOKUP(TRIM(B775),ALL!$B$1:$V$9998,2,FALSE))," ",VLOOKUP(TRIM(B775),ALL!$B$1:$V$9998,2,FALSE)))</f>
        <v>CLA</v>
      </c>
      <c r="H775" s="114" t="str">
        <f>IF(ISBLANK(VLOOKUP(TRIM(B775),ALL!$B$1:$W$9995,4,FALSE)),"",IF(ISERROR(VLOOKUP(TRIM(B775),ALL!$B$1:$W$9995,4,FALSE))," ",VLOOKUP(TRIM(B775),ALL!$B$1:$W$9995,4,FALSE)))</f>
        <v/>
      </c>
      <c r="I775" s="114" t="str">
        <f>IF(ISBLANK(VLOOKUP(TRIM(B775),ALL!$B$1:$W$9995,5,FALSE)),"",IF(ISERROR(VLOOKUP(TRIM(B775),ALL!$B$1:$W$9995,5,FALSE))," ",VLOOKUP(TRIM(B775),ALL!$B$1:$W$9995,5,FALSE)))</f>
        <v/>
      </c>
      <c r="J775" s="10" t="str">
        <f>IF(ISBLANK(VLOOKUP(TRIM(B775),ALL!$B$1:$W$9995,6,FALSE)),"",IF(ISERROR(VLOOKUP(TRIM(B775),ALL!$B$1:$W$9995,6,FALSE))," ", VLOOKUP(TRIM(B775),ALL!$B$1:$W$9995,6,FALSE)))</f>
        <v/>
      </c>
      <c r="K775" s="10" t="str">
        <f>IF(ISBLANK(VLOOKUP(TRIM(B775),ALL!$B$1:$W$9995,7,FALSE)),"",IF(ISERROR(VLOOKUP(TRIM(B775),ALL!$B$1:$W$9995,7,FALSE))," ",VLOOKUP(TRIM(B775),ALL!$B$1:$W$9995,7,FALSE)))</f>
        <v/>
      </c>
      <c r="L775" s="10">
        <f>IF(ISBLANK(VLOOKUP(TRIM(B775),ALL!$B$1:$W$9995,8,FALSE)),"",IF(ISERROR(VLOOKUP(TRIM(B775),ALL!$B$1:$W$9995,8,FALSE))," ",VLOOKUP(TRIM(B775),ALL!$B$1:$W$9995,8,FALSE)))</f>
        <v>0</v>
      </c>
      <c r="M775" s="10">
        <f>IF(ISBLANK(VLOOKUP(TRIM(B775),ALL!$B$1:$W$9995,9,FALSE)),"",IF(ISERROR(VLOOKUP(TRIM(B775),ALL!$B$1:$W$9995,9,FALSE))," ",VLOOKUP(TRIM(B775),ALL!$B$1:$W$9995,9,FALSE)))</f>
        <v>4</v>
      </c>
      <c r="N775" s="10">
        <f>IF(ISBLANK(VLOOKUP(TRIM(B775),ALL!$B$1:$W$9995,10,FALSE)),"",IF(ISERROR(VLOOKUP(TRIM(B775),ALL!$B$1:$W$9995,10,FALSE))," ",VLOOKUP(TRIM(B775),ALL!$B$1:$W$9995,10,FALSE)))</f>
        <v>2</v>
      </c>
      <c r="P775"/>
      <c r="Q775"/>
      <c r="R775"/>
      <c r="S775"/>
      <c r="T775"/>
      <c r="AB775"/>
      <c r="AC775"/>
    </row>
    <row r="777" spans="1:29">
      <c r="A777" s="10"/>
      <c r="B777" s="37"/>
    </row>
    <row r="778" spans="1:29">
      <c r="A778" s="10" t="str">
        <f>IF(ISERROR(VLOOKUP(TRIM(B778),ALL!$B$1:$V$9991,3,FALSE)),"(unc)",VLOOKUP(TRIM(B778),ALL!$B$1:$V$9991,3,FALSE))</f>
        <v>LE $</v>
      </c>
      <c r="B778" s="37" t="s">
        <v>6207</v>
      </c>
      <c r="C778" s="5" t="s">
        <v>3520</v>
      </c>
      <c r="D778" s="111">
        <f>VLOOKUP(TRIM(B778),BirthdateDraft!$A$1:$M$8977,2,FALSE)</f>
        <v>35312</v>
      </c>
      <c r="E778" s="112" t="str">
        <f>VLOOKUP(TRIM(B778),BirthdateDraft!$A$1:$M$9842,3,FALSE)</f>
        <v>19/1 (26)</v>
      </c>
      <c r="F778" s="115" t="s">
        <v>6857</v>
      </c>
      <c r="G778" s="10" t="str">
        <f>IF(ISERROR(VLOOKUP(TRIM(B778),ALL!$B$1:$V$9998,2,FALSE)),"",IF(ISERROR(VLOOKUP(TRIM(B778),ALL!$B$1:$V$9998,2,FALSE))," ",VLOOKUP(TRIM(B778),ALL!$B$1:$V$9998,2,FALSE)))</f>
        <v>CHN</v>
      </c>
      <c r="H778" s="114" t="str">
        <f>IF(ISBLANK(VLOOKUP(TRIM(B778),ALL!$B$1:$W$9995,4,FALSE)),"",IF(ISERROR(VLOOKUP(TRIM(B778),ALL!$B$1:$W$9995,4,FALSE))," ",VLOOKUP(TRIM(B778),ALL!$B$1:$W$9995,4,FALSE)))</f>
        <v>5</v>
      </c>
      <c r="I778" s="114" t="str">
        <f>IF(ISBLANK(VLOOKUP(TRIM(B778),ALL!$B$1:$W$9995,5,FALSE)),"",IF(ISERROR(VLOOKUP(TRIM(B778),ALL!$B$1:$W$9995,5,FALSE))," ",VLOOKUP(TRIM(B778),ALL!$B$1:$W$9995,5,FALSE)))</f>
        <v/>
      </c>
      <c r="J778" s="10">
        <f>IF(ISBLANK(VLOOKUP(TRIM(B778),ALL!$B$1:$W$9995,6,FALSE)),"",IF(ISERROR(VLOOKUP(TRIM(B778),ALL!$B$1:$W$9995,6,FALSE))," ", VLOOKUP(TRIM(B778),ALL!$B$1:$W$9995,6,FALSE)))</f>
        <v>9</v>
      </c>
      <c r="K778" s="10" t="str">
        <f>IF(ISBLANK(VLOOKUP(TRIM(B778),ALL!$B$1:$W$9995,7,FALSE)),"",IF(ISERROR(VLOOKUP(TRIM(B778),ALL!$B$1:$W$9995,7,FALSE))," ",VLOOKUP(TRIM(B778),ALL!$B$1:$W$9995,7,FALSE)))</f>
        <v/>
      </c>
      <c r="L778" s="10" t="str">
        <f>IF(ISBLANK(VLOOKUP(TRIM(B778),ALL!$B$1:$W$9995,8,FALSE)),"",IF(ISERROR(VLOOKUP(TRIM(B778),ALL!$B$1:$W$9995,8,FALSE))," ",VLOOKUP(TRIM(B778),ALL!$B$1:$W$9995,8,FALSE)))</f>
        <v/>
      </c>
      <c r="M778" s="10" t="str">
        <f>IF(ISBLANK(VLOOKUP(TRIM(B778),ALL!$B$1:$W$9995,9,FALSE)),"",IF(ISERROR(VLOOKUP(TRIM(B778),ALL!$B$1:$W$9995,9,FALSE))," ",VLOOKUP(TRIM(B778),ALL!$B$1:$W$9995,9,FALSE)))</f>
        <v/>
      </c>
      <c r="N778" s="10" t="str">
        <f>IF(ISBLANK(VLOOKUP(TRIM(B778),ALL!$B$1:$W$9995,10,FALSE)),"",IF(ISERROR(VLOOKUP(TRIM(B778),ALL!$B$1:$W$9995,10,FALSE))," ",VLOOKUP(TRIM(B778),ALL!$B$1:$W$9995,10,FALSE)))</f>
        <v/>
      </c>
      <c r="P778"/>
      <c r="Q778"/>
      <c r="R778"/>
      <c r="S778"/>
      <c r="T778"/>
      <c r="AB778"/>
      <c r="AC778"/>
    </row>
    <row r="779" spans="1:29">
      <c r="A779" s="10" t="str">
        <f>IF(ISERROR(VLOOKUP(TRIM(B779),ALL!$B$1:$V$9991,3,FALSE)),"(unc)",VLOOKUP(TRIM(B779),ALL!$B$1:$V$9991,3,FALSE))</f>
        <v>NDT $</v>
      </c>
      <c r="B779" s="37" t="s">
        <v>7653</v>
      </c>
      <c r="C779" s="5" t="s">
        <v>3520</v>
      </c>
      <c r="D779" s="111">
        <f>VLOOKUP(TRIM(B779),BirthdateDraft!$A$1:$M$8977,2,FALSE)</f>
        <v>36448</v>
      </c>
      <c r="E779" s="112" t="str">
        <f>VLOOKUP(TRIM(B779),BirthdateDraft!$A$1:$M$9842,3,FALSE)</f>
        <v>22/3</v>
      </c>
      <c r="F779" s="115" t="s">
        <v>8098</v>
      </c>
      <c r="G779" s="10" t="str">
        <f>IF(ISERROR(VLOOKUP(TRIM(B779),ALL!$B$1:$V$9998,2,FALSE)),"",IF(ISERROR(VLOOKUP(TRIM(B779),ALL!$B$1:$V$9998,2,FALSE))," ",VLOOKUP(TRIM(B779),ALL!$B$1:$V$9998,2,FALSE)))</f>
        <v>BAA</v>
      </c>
      <c r="H779" s="114" t="str">
        <f>IF(ISBLANK(VLOOKUP(TRIM(B779),ALL!$B$1:$W$9995,4,FALSE)),"",IF(ISERROR(VLOOKUP(TRIM(B779),ALL!$B$1:$W$9995,4,FALSE))," ",VLOOKUP(TRIM(B779),ALL!$B$1:$W$9995,4,FALSE)))</f>
        <v>5</v>
      </c>
      <c r="I779" s="114" t="str">
        <f>IF(ISBLANK(VLOOKUP(TRIM(B779),ALL!$B$1:$W$9995,5,FALSE)),"",IF(ISERROR(VLOOKUP(TRIM(B779),ALL!$B$1:$W$9995,5,FALSE))," ",VLOOKUP(TRIM(B779),ALL!$B$1:$W$9995,5,FALSE)))</f>
        <v/>
      </c>
      <c r="J779" s="10">
        <f>IF(ISBLANK(VLOOKUP(TRIM(B779),ALL!$B$1:$W$9995,6,FALSE)),"",IF(ISERROR(VLOOKUP(TRIM(B779),ALL!$B$1:$W$9995,6,FALSE))," ", VLOOKUP(TRIM(B779),ALL!$B$1:$W$9995,6,FALSE)))</f>
        <v>1</v>
      </c>
      <c r="K779" s="10" t="str">
        <f>IF(ISBLANK(VLOOKUP(TRIM(B779),ALL!$B$1:$W$9995,7,FALSE)),"",IF(ISERROR(VLOOKUP(TRIM(B779),ALL!$B$1:$W$9995,7,FALSE))," ",VLOOKUP(TRIM(B779),ALL!$B$1:$W$9995,7,FALSE)))</f>
        <v/>
      </c>
      <c r="L779" s="10" t="str">
        <f>IF(ISBLANK(VLOOKUP(TRIM(B779),ALL!$B$1:$W$9995,8,FALSE)),"",IF(ISERROR(VLOOKUP(TRIM(B779),ALL!$B$1:$W$9995,8,FALSE))," ",VLOOKUP(TRIM(B779),ALL!$B$1:$W$9995,8,FALSE)))</f>
        <v/>
      </c>
      <c r="M779" s="10" t="str">
        <f>IF(ISBLANK(VLOOKUP(TRIM(B779),ALL!$B$1:$W$9995,9,FALSE)),"",IF(ISERROR(VLOOKUP(TRIM(B779),ALL!$B$1:$W$9995,9,FALSE))," ",VLOOKUP(TRIM(B779),ALL!$B$1:$W$9995,9,FALSE)))</f>
        <v/>
      </c>
      <c r="N779" s="10" t="str">
        <f>IF(ISBLANK(VLOOKUP(TRIM(B779),ALL!$B$1:$W$9995,10,FALSE)),"",IF(ISERROR(VLOOKUP(TRIM(B779),ALL!$B$1:$W$9995,10,FALSE))," ",VLOOKUP(TRIM(B779),ALL!$B$1:$W$9995,10,FALSE)))</f>
        <v/>
      </c>
      <c r="P779"/>
      <c r="Q779"/>
      <c r="R779"/>
      <c r="S779"/>
      <c r="T779"/>
      <c r="AB779"/>
      <c r="AC779"/>
    </row>
    <row r="780" spans="1:29">
      <c r="A780" s="10" t="str">
        <f>IF(ISERROR(VLOOKUP(TRIM(B780),ALL!$B$1:$V$9991,3,FALSE)),"(unc)",VLOOKUP(TRIM(B780),ALL!$B$1:$V$9991,3,FALSE))</f>
        <v>End $ OLB</v>
      </c>
      <c r="B780" s="37" t="s">
        <v>8944</v>
      </c>
      <c r="C780" s="5" t="s">
        <v>3520</v>
      </c>
      <c r="D780" s="111">
        <f>VLOOKUP(TRIM(B780),BirthdateDraft!$A$1:$M$8977,2,FALSE)</f>
        <v>37623</v>
      </c>
      <c r="E780" s="112" t="str">
        <f>VLOOKUP(TRIM(B780),BirthdateDraft!$A$1:$M$9842,3,FALSE)</f>
        <v>24/1(21)</v>
      </c>
      <c r="F780" s="115" t="s">
        <v>9950</v>
      </c>
      <c r="G780" s="10" t="str">
        <f>IF(ISERROR(VLOOKUP(TRIM(B780),ALL!$B$1:$V$9998,2,FALSE)),"",IF(ISERROR(VLOOKUP(TRIM(B780),ALL!$B$1:$V$9998,2,FALSE))," ",VLOOKUP(TRIM(B780),ALL!$B$1:$V$9998,2,FALSE)))</f>
        <v>MIA</v>
      </c>
      <c r="H780" s="114" t="str">
        <f>IF(ISBLANK(VLOOKUP(TRIM(B780),ALL!$B$1:$W$9995,4,FALSE)),"",IF(ISERROR(VLOOKUP(TRIM(B780),ALL!$B$1:$W$9995,4,FALSE))," ",VLOOKUP(TRIM(B780),ALL!$B$1:$W$9995,4,FALSE)))</f>
        <v>0</v>
      </c>
      <c r="I780" s="114" t="str">
        <f>IF(ISBLANK(VLOOKUP(TRIM(B780),ALL!$B$1:$W$9995,5,FALSE)),"",IF(ISERROR(VLOOKUP(TRIM(B780),ALL!$B$1:$W$9995,5,FALSE))," ",VLOOKUP(TRIM(B780),ALL!$B$1:$W$9995,5,FALSE)))</f>
        <v>0-0</v>
      </c>
      <c r="J780" s="10">
        <f>IF(ISBLANK(VLOOKUP(TRIM(B780),ALL!$B$1:$W$9995,6,FALSE)),"",IF(ISERROR(VLOOKUP(TRIM(B780),ALL!$B$1:$W$9995,6,FALSE))," ", VLOOKUP(TRIM(B780),ALL!$B$1:$W$9995,6,FALSE)))</f>
        <v>6</v>
      </c>
      <c r="K780" s="10"/>
      <c r="L780" s="10"/>
      <c r="M780" s="10"/>
      <c r="N780" s="10"/>
      <c r="P780"/>
      <c r="Q780"/>
      <c r="R780"/>
      <c r="S780"/>
      <c r="T780"/>
      <c r="AB780"/>
      <c r="AC780"/>
    </row>
    <row r="781" spans="1:29">
      <c r="A781" s="10" t="str">
        <f>IF(ISERROR(VLOOKUP(TRIM(B781),ALL!$B$1:$V$9991,3,FALSE)),"(unc)",VLOOKUP(TRIM(B781),ALL!$B$1:$V$9991,3,FALSE))</f>
        <v>DT $</v>
      </c>
      <c r="B781" s="37" t="s">
        <v>6641</v>
      </c>
      <c r="C781" s="5" t="s">
        <v>3520</v>
      </c>
      <c r="D781" s="111">
        <f>VLOOKUP(TRIM(B781),BirthdateDraft!$A$1:$M$8977,2,FALSE)</f>
        <v>35591</v>
      </c>
      <c r="E781" s="112" t="str">
        <f>VLOOKUP(TRIM(B781),BirthdateDraft!$A$1:$M$9842,3,FALSE)</f>
        <v>20/2</v>
      </c>
      <c r="F781" s="115" t="s">
        <v>6891</v>
      </c>
      <c r="G781" s="10" t="str">
        <f>IF(ISERROR(VLOOKUP(TRIM(B781),ALL!$B$1:$V$9998,2,FALSE)),"",IF(ISERROR(VLOOKUP(TRIM(B781),ALL!$B$1:$V$9998,2,FALSE))," ",VLOOKUP(TRIM(B781),ALL!$B$1:$V$9998,2,FALSE)))</f>
        <v>INA</v>
      </c>
      <c r="H781" s="114" t="str">
        <f>IF(ISBLANK(VLOOKUP(TRIM(B781),ALL!$B$1:$W$9995,4,FALSE)),"",IF(ISERROR(VLOOKUP(TRIM(B781),ALL!$B$1:$W$9995,4,FALSE))," ",VLOOKUP(TRIM(B781),ALL!$B$1:$W$9995,4,FALSE)))</f>
        <v>0</v>
      </c>
      <c r="I781" s="114" t="str">
        <f>IF(ISBLANK(VLOOKUP(TRIM(B781),ALL!$B$1:$W$9995,5,FALSE)),"",IF(ISERROR(VLOOKUP(TRIM(B781),ALL!$B$1:$W$9995,5,FALSE))," ",VLOOKUP(TRIM(B781),ALL!$B$1:$W$9995,5,FALSE)))</f>
        <v/>
      </c>
      <c r="J781" s="10">
        <f>IF(ISBLANK(VLOOKUP(TRIM(B781),ALL!$B$1:$W$9995,6,FALSE)),"",IF(ISERROR(VLOOKUP(TRIM(B781),ALL!$B$1:$W$9995,6,FALSE))," ", VLOOKUP(TRIM(B781),ALL!$B$1:$W$9995,6,FALSE)))</f>
        <v>0</v>
      </c>
      <c r="K781" s="10" t="str">
        <f>IF(ISBLANK(VLOOKUP(TRIM(B781),ALL!$B$1:$W$9995,7,FALSE)),"",IF(ISERROR(VLOOKUP(TRIM(B781),ALL!$B$1:$W$9995,7,FALSE))," ",VLOOKUP(TRIM(B781),ALL!$B$1:$W$9995,7,FALSE)))</f>
        <v/>
      </c>
      <c r="L781" s="10" t="str">
        <f>IF(ISBLANK(VLOOKUP(TRIM(B781),ALL!$B$1:$W$9995,8,FALSE)),"",IF(ISERROR(VLOOKUP(TRIM(B781),ALL!$B$1:$W$9995,8,FALSE))," ",VLOOKUP(TRIM(B781),ALL!$B$1:$W$9995,8,FALSE)))</f>
        <v/>
      </c>
      <c r="M781" s="10" t="str">
        <f>IF(ISBLANK(VLOOKUP(TRIM(B781),ALL!$B$1:$W$9995,9,FALSE)),"",IF(ISERROR(VLOOKUP(TRIM(B781),ALL!$B$1:$W$9995,9,FALSE))," ",VLOOKUP(TRIM(B781),ALL!$B$1:$W$9995,9,FALSE)))</f>
        <v/>
      </c>
      <c r="N781" s="10" t="str">
        <f>IF(ISBLANK(VLOOKUP(TRIM(B781),ALL!$B$1:$W$9995,10,FALSE)),"",IF(ISERROR(VLOOKUP(TRIM(B781),ALL!$B$1:$W$9995,10,FALSE))," ",VLOOKUP(TRIM(B781),ALL!$B$1:$W$9995,10,FALSE)))</f>
        <v/>
      </c>
      <c r="P781"/>
      <c r="Q781"/>
      <c r="R781"/>
      <c r="S781"/>
      <c r="T781"/>
      <c r="AB781"/>
      <c r="AC781"/>
    </row>
    <row r="782" spans="1:29">
      <c r="A782" s="10" t="str">
        <f>IF(ISERROR(VLOOKUP(TRIM(B782),ALL!$B$1:$V$9991,3,FALSE)),"(unc)",VLOOKUP(TRIM(B782),ALL!$B$1:$V$9991,3,FALSE))</f>
        <v>LDT $</v>
      </c>
      <c r="B782" s="37" t="s">
        <v>6945</v>
      </c>
      <c r="C782" s="5" t="s">
        <v>3520</v>
      </c>
      <c r="D782" s="111">
        <f>VLOOKUP(TRIM(B782),BirthdateDraft!$A$1:$M$8977,2,FALSE)</f>
        <v>35462</v>
      </c>
      <c r="E782" s="112" t="str">
        <f>VLOOKUP(TRIM(B782),BirthdateDraft!$A$1:$M$9842,3,FALSE)</f>
        <v>20/3</v>
      </c>
      <c r="F782" s="115" t="s">
        <v>6927</v>
      </c>
      <c r="G782" s="10" t="str">
        <f>IF(ISERROR(VLOOKUP(TRIM(B782),ALL!$B$1:$V$9998,2,FALSE)),"",IF(ISERROR(VLOOKUP(TRIM(B782),ALL!$B$1:$V$9998,2,FALSE))," ",VLOOKUP(TRIM(B782),ALL!$B$1:$V$9998,2,FALSE)))</f>
        <v>JXA</v>
      </c>
      <c r="H782" s="114" t="str">
        <f>IF(ISBLANK(VLOOKUP(TRIM(B782),ALL!$B$1:$W$9995,4,FALSE)),"",IF(ISERROR(VLOOKUP(TRIM(B782),ALL!$B$1:$W$9995,4,FALSE))," ",VLOOKUP(TRIM(B782),ALL!$B$1:$W$9995,4,FALSE)))</f>
        <v>4</v>
      </c>
      <c r="I782" s="114" t="str">
        <f>IF(ISBLANK(VLOOKUP(TRIM(B782),ALL!$B$1:$W$9995,5,FALSE)),"",IF(ISERROR(VLOOKUP(TRIM(B782),ALL!$B$1:$W$9995,5,FALSE))," ",VLOOKUP(TRIM(B782),ALL!$B$1:$W$9995,5,FALSE)))</f>
        <v/>
      </c>
      <c r="J782" s="10">
        <f>IF(ISBLANK(VLOOKUP(TRIM(B782),ALL!$B$1:$W$9995,6,FALSE)),"",IF(ISERROR(VLOOKUP(TRIM(B782),ALL!$B$1:$W$9995,6,FALSE))," ", VLOOKUP(TRIM(B782),ALL!$B$1:$W$9995,6,FALSE)))</f>
        <v>0</v>
      </c>
      <c r="K782" s="10"/>
      <c r="L782" s="10" t="str">
        <f>IF(ISBLANK(VLOOKUP(TRIM(B782),ALL!$B$1:$W$9995,8,FALSE)),"",IF(ISERROR(VLOOKUP(TRIM(B782),ALL!$B$1:$W$9995,8,FALSE))," ",VLOOKUP(TRIM(B782),ALL!$B$1:$W$9995,8,FALSE)))</f>
        <v/>
      </c>
      <c r="M782" s="10" t="str">
        <f>IF(ISBLANK(VLOOKUP(TRIM(B782),ALL!$B$1:$W$9995,9,FALSE)),"",IF(ISERROR(VLOOKUP(TRIM(B782),ALL!$B$1:$W$9995,9,FALSE))," ",VLOOKUP(TRIM(B782),ALL!$B$1:$W$9995,9,FALSE)))</f>
        <v/>
      </c>
      <c r="N782" s="10" t="str">
        <f>IF(ISBLANK(VLOOKUP(TRIM(B782),ALL!$B$1:$W$9995,10,FALSE)),"",IF(ISERROR(VLOOKUP(TRIM(B782),ALL!$B$1:$W$9995,10,FALSE))," ",VLOOKUP(TRIM(B782),ALL!$B$1:$W$9995,10,FALSE)))</f>
        <v/>
      </c>
      <c r="O782" s="118"/>
      <c r="P782"/>
      <c r="Q782"/>
      <c r="R782"/>
      <c r="S782"/>
      <c r="T782"/>
      <c r="AB782"/>
      <c r="AC782"/>
    </row>
    <row r="783" spans="1:29">
      <c r="A783" s="10" t="str">
        <f>IF(ISERROR(VLOOKUP(TRIM(B783),ALL!$B$1:$V$9991,3,FALSE)),"(unc)",VLOOKUP(TRIM(B783),ALL!$B$1:$V$9991,3,FALSE))</f>
        <v>End $</v>
      </c>
      <c r="B783" s="37" t="s">
        <v>6583</v>
      </c>
      <c r="C783" s="5" t="s">
        <v>3520</v>
      </c>
      <c r="D783" s="111">
        <f>VLOOKUP(TRIM(B783),BirthdateDraft!$A$1:$M$8977,2,FALSE)</f>
        <v>36264</v>
      </c>
      <c r="E783" s="112" t="str">
        <f>VLOOKUP(TRIM(B783),BirthdateDraft!$A$1:$M$9842,3,FALSE)</f>
        <v>20/1</v>
      </c>
      <c r="F783" s="115" t="s">
        <v>6890</v>
      </c>
      <c r="G783" s="10" t="str">
        <f>IF(ISERROR(VLOOKUP(TRIM(B783),ALL!$B$1:$V$9998,2,FALSE)),"",IF(ISERROR(VLOOKUP(TRIM(B783),ALL!$B$1:$V$9998,2,FALSE))," ",VLOOKUP(TRIM(B783),ALL!$B$1:$V$9998,2,FALSE)))</f>
        <v>NON</v>
      </c>
      <c r="H783" s="114" t="str">
        <f>IF(ISBLANK(VLOOKUP(TRIM(B783),ALL!$B$1:$W$9995,4,FALSE)),"",IF(ISERROR(VLOOKUP(TRIM(B783),ALL!$B$1:$W$9995,4,FALSE))," ",VLOOKUP(TRIM(B783),ALL!$B$1:$W$9995,4,FALSE)))</f>
        <v>0</v>
      </c>
      <c r="I783" s="114" t="str">
        <f>IF(ISBLANK(VLOOKUP(TRIM(B783),ALL!$B$1:$W$9995,5,FALSE)),"",IF(ISERROR(VLOOKUP(TRIM(B783),ALL!$B$1:$W$9995,5,FALSE))," ",VLOOKUP(TRIM(B783),ALL!$B$1:$W$9995,5,FALSE)))</f>
        <v/>
      </c>
      <c r="J783" s="10">
        <f>IF(ISBLANK(VLOOKUP(TRIM(B783),ALL!$B$1:$W$9995,6,FALSE)),"",IF(ISERROR(VLOOKUP(TRIM(B783),ALL!$B$1:$W$9995,6,FALSE))," ", VLOOKUP(TRIM(B783),ALL!$B$1:$W$9995,6,FALSE)))</f>
        <v>7</v>
      </c>
      <c r="K783" s="10"/>
      <c r="L783" s="10" t="str">
        <f>IF(ISBLANK(VLOOKUP(TRIM(B783),ALL!$B$1:$W$9995,8,FALSE)),"",IF(ISERROR(VLOOKUP(TRIM(B783),ALL!$B$1:$W$9995,8,FALSE))," ",VLOOKUP(TRIM(B783),ALL!$B$1:$W$9995,8,FALSE)))</f>
        <v/>
      </c>
      <c r="M783" s="10" t="str">
        <f>IF(ISBLANK(VLOOKUP(TRIM(B783),ALL!$B$1:$W$9995,9,FALSE)),"",IF(ISERROR(VLOOKUP(TRIM(B783),ALL!$B$1:$W$9995,9,FALSE))," ",VLOOKUP(TRIM(B783),ALL!$B$1:$W$9995,9,FALSE)))</f>
        <v/>
      </c>
      <c r="N783" s="10" t="str">
        <f>IF(ISBLANK(VLOOKUP(TRIM(B783),ALL!$B$1:$W$9995,10,FALSE)),"",IF(ISERROR(VLOOKUP(TRIM(B783),ALL!$B$1:$W$9995,10,FALSE))," ",VLOOKUP(TRIM(B783),ALL!$B$1:$W$9995,10,FALSE)))</f>
        <v/>
      </c>
      <c r="P783"/>
      <c r="Q783"/>
      <c r="R783"/>
      <c r="S783"/>
      <c r="T783"/>
      <c r="AB783"/>
      <c r="AC783"/>
    </row>
    <row r="784" spans="1:29">
      <c r="A784" s="10" t="str">
        <f>IF(ISERROR(VLOOKUP(TRIM(B784),ALL!$B$1:$V$9991,3,FALSE)),"(unc)",VLOOKUP(TRIM(B784),ALL!$B$1:$V$9991,3,FALSE))</f>
        <v>RE $</v>
      </c>
      <c r="B784" s="37" t="s">
        <v>7007</v>
      </c>
      <c r="C784" s="5" t="s">
        <v>3520</v>
      </c>
      <c r="D784" s="111">
        <f>VLOOKUP(TRIM(B784),BirthdateDraft!$A$1:$M$8977,2,FALSE)</f>
        <v>36404</v>
      </c>
      <c r="E784" s="112" t="str">
        <f>VLOOKUP(TRIM(B784),BirthdateDraft!$A$1:$M$9842,3,FALSE)</f>
        <v>21/2</v>
      </c>
      <c r="F784" s="115" t="s">
        <v>7419</v>
      </c>
      <c r="G784" s="10" t="str">
        <f>IF(ISERROR(VLOOKUP(TRIM(B784),ALL!$B$1:$V$9998,2,FALSE)),"",IF(ISERROR(VLOOKUP(TRIM(B784),ALL!$B$1:$V$9998,2,FALSE))," ",VLOOKUP(TRIM(B784),ALL!$B$1:$V$9998,2,FALSE)))</f>
        <v>INA</v>
      </c>
      <c r="H784" s="114" t="str">
        <f>IF(ISBLANK(VLOOKUP(TRIM(B784),ALL!$B$1:$W$9995,4,FALSE)),"",IF(ISERROR(VLOOKUP(TRIM(B784),ALL!$B$1:$W$9995,4,FALSE))," ",VLOOKUP(TRIM(B784),ALL!$B$1:$W$9995,4,FALSE)))</f>
        <v>4</v>
      </c>
      <c r="I784" s="114"/>
      <c r="J784" s="10">
        <f>IF(ISBLANK(VLOOKUP(TRIM(B784),ALL!$B$1:$W$9995,6,FALSE)),"",IF(ISERROR(VLOOKUP(TRIM(B784),ALL!$B$1:$W$9995,6,FALSE))," ", VLOOKUP(TRIM(B784),ALL!$B$1:$W$9995,6,FALSE)))</f>
        <v>5</v>
      </c>
      <c r="K784" s="10"/>
      <c r="L784" s="10" t="str">
        <f>IF(ISBLANK(VLOOKUP(TRIM(B784),ALL!$B$1:$W$9995,8,FALSE)),"",IF(ISERROR(VLOOKUP(TRIM(B784),ALL!$B$1:$W$9995,8,FALSE))," ",VLOOKUP(TRIM(B784),ALL!$B$1:$W$9995,8,FALSE)))</f>
        <v/>
      </c>
      <c r="M784" s="10" t="str">
        <f>IF(ISBLANK(VLOOKUP(TRIM(B784),ALL!$B$1:$W$9995,9,FALSE)),"",IF(ISERROR(VLOOKUP(TRIM(B784),ALL!$B$1:$W$9995,9,FALSE))," ",VLOOKUP(TRIM(B784),ALL!$B$1:$W$9995,9,FALSE)))</f>
        <v/>
      </c>
      <c r="N784" s="10" t="str">
        <f>IF(ISBLANK(VLOOKUP(TRIM(B784),ALL!$B$1:$W$9995,10,FALSE)),"",IF(ISERROR(VLOOKUP(TRIM(B784),ALL!$B$1:$W$9995,10,FALSE))," ",VLOOKUP(TRIM(B784),ALL!$B$1:$W$9995,10,FALSE)))</f>
        <v/>
      </c>
      <c r="P784"/>
      <c r="Q784"/>
      <c r="R784"/>
      <c r="S784"/>
      <c r="T784"/>
      <c r="AB784"/>
      <c r="AC784"/>
    </row>
    <row r="785" spans="1:29">
      <c r="A785" s="10"/>
      <c r="B785" s="37"/>
      <c r="C785" s="5"/>
      <c r="D785" s="111"/>
      <c r="E785" s="112"/>
      <c r="F785" s="115"/>
      <c r="G785" s="10"/>
      <c r="H785" s="114"/>
      <c r="I785" s="114"/>
      <c r="J785" s="10"/>
      <c r="K785" s="10"/>
      <c r="L785" s="10"/>
      <c r="M785" s="10"/>
      <c r="N785" s="10"/>
      <c r="P785"/>
      <c r="Q785"/>
      <c r="R785"/>
      <c r="S785"/>
      <c r="T785"/>
      <c r="AB785"/>
      <c r="AC785"/>
    </row>
    <row r="786" spans="1:29">
      <c r="A786" s="10" t="str">
        <f>IF(ISERROR(VLOOKUP(TRIM(B786),ALL!$B$1:$V$9991,3,FALSE)),"(unc)",VLOOKUP(TRIM(B786),ALL!$B$1:$V$9991,3,FALSE))</f>
        <v>RLB</v>
      </c>
      <c r="B786" s="37" t="s">
        <v>7015</v>
      </c>
      <c r="C786" s="5" t="s">
        <v>3520</v>
      </c>
      <c r="D786" s="111">
        <f>VLOOKUP(TRIM(B786),BirthdateDraft!$A$1:$M$8977,2,FALSE)</f>
        <v>34913</v>
      </c>
      <c r="E786" s="112" t="str">
        <f>VLOOKUP(TRIM(B786),BirthdateDraft!$A$1:$M$9842,3,FALSE)</f>
        <v>18/6</v>
      </c>
      <c r="F786" s="115"/>
      <c r="G786" s="10" t="str">
        <f>IF(ISERROR(VLOOKUP(TRIM(B786),ALL!$B$1:$V$9998,2,FALSE)),"",IF(ISERROR(VLOOKUP(TRIM(B786),ALL!$B$1:$V$9998,2,FALSE))," ",VLOOKUP(TRIM(B786),ALL!$B$1:$V$9998,2,FALSE)))</f>
        <v>JXA</v>
      </c>
      <c r="H786" s="114" t="str">
        <f>IF(ISBLANK(VLOOKUP(TRIM(B786),ALL!$B$1:$W$9995,4,FALSE)),"",IF(ISERROR(VLOOKUP(TRIM(B786),ALL!$B$1:$W$9995,4,FALSE))," ",VLOOKUP(TRIM(B786),ALL!$B$1:$W$9995,4,FALSE)))</f>
        <v>4-4</v>
      </c>
      <c r="I786" s="114" t="str">
        <f>IF(ISBLANK(VLOOKUP(TRIM(B786),ALL!$B$1:$W$9995,5,FALSE)),"",IF(ISERROR(VLOOKUP(TRIM(B786),ALL!$B$1:$W$9995,5,FALSE))," ",VLOOKUP(TRIM(B786),ALL!$B$1:$W$9995,5,FALSE)))</f>
        <v/>
      </c>
      <c r="J786" s="10">
        <f>IF(ISBLANK(VLOOKUP(TRIM(B786),ALL!$B$1:$W$9995,6,FALSE)),"",IF(ISERROR(VLOOKUP(TRIM(B786),ALL!$B$1:$W$9995,6,FALSE))," ", VLOOKUP(TRIM(B786),ALL!$B$1:$W$9995,6,FALSE)))</f>
        <v>3</v>
      </c>
      <c r="K786" s="10" t="str">
        <f>IF(ISBLANK(VLOOKUP(TRIM(B786),ALL!$B$1:$W$9995,7,FALSE)),"",IF(ISERROR(VLOOKUP(TRIM(B786),ALL!$B$1:$W$9995,7,FALSE))," ",VLOOKUP(TRIM(B786),ALL!$B$1:$W$9995,7,FALSE)))</f>
        <v/>
      </c>
      <c r="L786" s="10" t="str">
        <f>IF(ISBLANK(VLOOKUP(TRIM(B786),ALL!$B$1:$W$9995,8,FALSE)),"",IF(ISERROR(VLOOKUP(TRIM(B786),ALL!$B$1:$W$9995,8,FALSE))," ",VLOOKUP(TRIM(B786),ALL!$B$1:$W$9995,8,FALSE)))</f>
        <v/>
      </c>
      <c r="M786" s="10" t="str">
        <f>IF(ISBLANK(VLOOKUP(TRIM(B786),ALL!$B$1:$W$9995,9,FALSE)),"",IF(ISERROR(VLOOKUP(TRIM(B786),ALL!$B$1:$W$9995,9,FALSE))," ",VLOOKUP(TRIM(B786),ALL!$B$1:$W$9995,9,FALSE)))</f>
        <v/>
      </c>
      <c r="N786" s="10" t="str">
        <f>IF(ISBLANK(VLOOKUP(TRIM(B786),ALL!$B$1:$W$9995,10,FALSE)),"",IF(ISERROR(VLOOKUP(TRIM(B786),ALL!$B$1:$W$9995,10,FALSE))," ",VLOOKUP(TRIM(B786),ALL!$B$1:$W$9995,10,FALSE)))</f>
        <v/>
      </c>
      <c r="P786"/>
      <c r="Q786"/>
      <c r="R786"/>
      <c r="S786"/>
      <c r="T786"/>
      <c r="AB786"/>
      <c r="AC786"/>
    </row>
    <row r="787" spans="1:29">
      <c r="A787" s="10" t="str">
        <f>IF(ISERROR(VLOOKUP(TRIM(B787),ALL!$B$1:$V$9991,3,FALSE)),"(unc)",VLOOKUP(TRIM(B787),ALL!$B$1:$V$9991,3,FALSE))</f>
        <v>LB</v>
      </c>
      <c r="B787" s="124" t="s">
        <v>8875</v>
      </c>
      <c r="C787" s="5" t="s">
        <v>3520</v>
      </c>
      <c r="D787" s="111">
        <f>VLOOKUP(TRIM(B787),BirthdateDraft!$A$1:$M$8977,2,FALSE)</f>
        <v>37212</v>
      </c>
      <c r="E787" s="112" t="str">
        <f>VLOOKUP(TRIM(B787),BirthdateDraft!$A$1:$M$9842,3,FALSE)</f>
        <v>24/2(45)</v>
      </c>
      <c r="F787" s="115" t="s">
        <v>9862</v>
      </c>
      <c r="G787" s="10" t="str">
        <f>IF(ISERROR(VLOOKUP(TRIM(B787),ALL!$B$1:$V$9998,2,FALSE)),"",IF(ISERROR(VLOOKUP(TRIM(B787),ALL!$B$1:$V$9998,2,FALSE))," ",VLOOKUP(TRIM(B787),ALL!$B$1:$V$9998,2,FALSE)))</f>
        <v>GBN</v>
      </c>
      <c r="H787" s="114" t="str">
        <f>IF(ISBLANK(VLOOKUP(TRIM(B787),ALL!$B$1:$W$9995,4,FALSE)),"",IF(ISERROR(VLOOKUP(TRIM(B787),ALL!$B$1:$W$9995,4,FALSE))," ",VLOOKUP(TRIM(B787),ALL!$B$1:$W$9995,4,FALSE)))</f>
        <v>0-5</v>
      </c>
      <c r="I787" s="114" t="str">
        <f>IF(ISBLANK(VLOOKUP(TRIM(B787),ALL!$B$1:$W$9995,5,FALSE)),"",IF(ISERROR(VLOOKUP(TRIM(B787),ALL!$B$1:$W$9995,5,FALSE))," ",VLOOKUP(TRIM(B787),ALL!$B$1:$W$9995,5,FALSE)))</f>
        <v/>
      </c>
      <c r="J787" s="10">
        <f>IF(ISBLANK(VLOOKUP(TRIM(B787),ALL!$B$1:$W$9995,6,FALSE)),"",IF(ISERROR(VLOOKUP(TRIM(B787),ALL!$B$1:$W$9995,6,FALSE))," ", VLOOKUP(TRIM(B787),ALL!$B$1:$W$9995,6,FALSE)))</f>
        <v>6</v>
      </c>
      <c r="K787" s="10"/>
      <c r="L787" s="10"/>
      <c r="M787" s="10"/>
      <c r="N787" s="10"/>
      <c r="P787"/>
      <c r="Q787"/>
      <c r="R787"/>
      <c r="S787"/>
      <c r="T787"/>
      <c r="AB787"/>
      <c r="AC787"/>
    </row>
    <row r="788" spans="1:29">
      <c r="A788" s="10" t="str">
        <f>IF(ISERROR(VLOOKUP(TRIM(B788),ALL!$B$1:$V$9991,3,FALSE)),"(unc)",VLOOKUP(TRIM(B788),ALL!$B$1:$V$9991,3,FALSE))</f>
        <v>OLB</v>
      </c>
      <c r="B788" s="64" t="s">
        <v>8896</v>
      </c>
      <c r="C788" s="5" t="s">
        <v>3520</v>
      </c>
      <c r="D788" s="111">
        <f>VLOOKUP(TRIM(B788),BirthdateDraft!$A$1:$M$8977,2,FALSE)</f>
        <v>36963</v>
      </c>
      <c r="E788" s="112" t="str">
        <f>VLOOKUP(TRIM(B788),BirthdateDraft!$A$1:$M$9842,3,FALSE)</f>
        <v>24/3(94)</v>
      </c>
      <c r="F788" s="115" t="s">
        <v>9950</v>
      </c>
      <c r="G788" s="10" t="str">
        <f>IF(ISERROR(VLOOKUP(TRIM(B788),ALL!$B$1:$V$9998,2,FALSE)),"",IF(ISERROR(VLOOKUP(TRIM(B788),ALL!$B$1:$V$9998,2,FALSE))," ",VLOOKUP(TRIM(B788),ALL!$B$1:$V$9998,2,FALSE)))</f>
        <v>PHN</v>
      </c>
      <c r="H788" s="114" t="str">
        <f>IF(ISBLANK(VLOOKUP(TRIM(B788),ALL!$B$1:$W$9995,4,FALSE)),"",IF(ISERROR(VLOOKUP(TRIM(B788),ALL!$B$1:$W$9995,4,FALSE))," ",VLOOKUP(TRIM(B788),ALL!$B$1:$W$9995,4,FALSE)))</f>
        <v>0-4</v>
      </c>
      <c r="I788" s="114" t="str">
        <f>IF(ISBLANK(VLOOKUP(TRIM(B788),ALL!$B$1:$W$9995,5,FALSE)),"",IF(ISERROR(VLOOKUP(TRIM(B788),ALL!$B$1:$W$9995,5,FALSE))," ",VLOOKUP(TRIM(B788),ALL!$B$1:$W$9995,5,FALSE)))</f>
        <v/>
      </c>
      <c r="J788" s="10">
        <f>IF(ISBLANK(VLOOKUP(TRIM(B788),ALL!$B$1:$W$9995,6,FALSE)),"",IF(ISERROR(VLOOKUP(TRIM(B788),ALL!$B$1:$W$9995,6,FALSE))," ", VLOOKUP(TRIM(B788),ALL!$B$1:$W$9995,6,FALSE)))</f>
        <v>5</v>
      </c>
      <c r="K788" s="10"/>
      <c r="L788" s="10"/>
      <c r="M788" s="10"/>
      <c r="N788" s="10"/>
      <c r="P788"/>
      <c r="Q788"/>
      <c r="R788"/>
      <c r="S788"/>
      <c r="T788"/>
      <c r="AB788"/>
      <c r="AC788"/>
    </row>
    <row r="789" spans="1:29">
      <c r="A789" s="10" t="str">
        <f>IF(ISERROR(VLOOKUP(TRIM(B789),ALL!$B$1:$V$9991,3,FALSE)),"(unc)",VLOOKUP(TRIM(B789),ALL!$B$1:$V$9991,3,FALSE))</f>
        <v>RILB</v>
      </c>
      <c r="B789" s="37" t="s">
        <v>5721</v>
      </c>
      <c r="C789" s="5" t="s">
        <v>3520</v>
      </c>
      <c r="D789" s="111">
        <f>VLOOKUP(TRIM(B789),BirthdateDraft!$A$1:$M$8977,2,FALSE)</f>
        <v>35424</v>
      </c>
      <c r="E789" s="112" t="str">
        <f>VLOOKUP(TRIM(B789),BirthdateDraft!$A$1:$M$9842,3,FALSE)</f>
        <v>18/3</v>
      </c>
      <c r="F789" s="115"/>
      <c r="G789" s="10" t="str">
        <f>IF(ISERROR(VLOOKUP(TRIM(B789),ALL!$B$1:$V$9998,2,FALSE)),"",IF(ISERROR(VLOOKUP(TRIM(B789),ALL!$B$1:$V$9998,2,FALSE))," ",VLOOKUP(TRIM(B789),ALL!$B$1:$V$9998,2,FALSE)))</f>
        <v>TNA</v>
      </c>
      <c r="H789" s="114" t="str">
        <f>IF(ISBLANK(VLOOKUP(TRIM(B789),ALL!$B$1:$W$9995,4,FALSE)),"",IF(ISERROR(VLOOKUP(TRIM(B789),ALL!$B$1:$W$9995,4,FALSE))," ",VLOOKUP(TRIM(B789),ALL!$B$1:$W$9995,4,FALSE)))</f>
        <v>4-4</v>
      </c>
      <c r="I789" s="114" t="str">
        <f>IF(ISBLANK(VLOOKUP(TRIM(B789),ALL!$B$1:$W$9995,5,FALSE)),"",IF(ISERROR(VLOOKUP(TRIM(B789),ALL!$B$1:$W$9995,5,FALSE))," ",VLOOKUP(TRIM(B789),ALL!$B$1:$W$9995,5,FALSE)))</f>
        <v/>
      </c>
      <c r="J789" s="10">
        <f>IF(ISBLANK(VLOOKUP(TRIM(B789),ALL!$B$1:$W$9995,6,FALSE)),"",IF(ISERROR(VLOOKUP(TRIM(B789),ALL!$B$1:$W$9995,6,FALSE))," ", VLOOKUP(TRIM(B789),ALL!$B$1:$W$9995,6,FALSE)))</f>
        <v>6</v>
      </c>
      <c r="K789" s="10" t="str">
        <f>IF(ISBLANK(VLOOKUP(TRIM(B789),ALL!$B$1:$W$9995,7,FALSE)),"",IF(ISERROR(VLOOKUP(TRIM(B789),ALL!$B$1:$W$9995,7,FALSE))," ",VLOOKUP(TRIM(B789),ALL!$B$1:$W$9995,7,FALSE)))</f>
        <v/>
      </c>
      <c r="L789" s="10" t="str">
        <f>IF(ISBLANK(VLOOKUP(TRIM(B789),ALL!$B$1:$W$9995,8,FALSE)),"",IF(ISERROR(VLOOKUP(TRIM(B789),ALL!$B$1:$W$9995,8,FALSE))," ",VLOOKUP(TRIM(B789),ALL!$B$1:$W$9995,8,FALSE)))</f>
        <v/>
      </c>
      <c r="M789" s="10" t="str">
        <f>IF(ISBLANK(VLOOKUP(TRIM(B789),ALL!$B$1:$W$9995,9,FALSE)),"",IF(ISERROR(VLOOKUP(TRIM(B789),ALL!$B$1:$W$9995,9,FALSE))," ",VLOOKUP(TRIM(B789),ALL!$B$1:$W$9995,9,FALSE)))</f>
        <v/>
      </c>
      <c r="N789" s="10" t="str">
        <f>IF(ISBLANK(VLOOKUP(TRIM(B789),ALL!$B$1:$W$9995,10,FALSE)),"",IF(ISERROR(VLOOKUP(TRIM(B789),ALL!$B$1:$W$9995,10,FALSE))," ",VLOOKUP(TRIM(B789),ALL!$B$1:$W$9995,10,FALSE)))</f>
        <v/>
      </c>
      <c r="P789"/>
      <c r="Q789"/>
      <c r="R789"/>
      <c r="S789"/>
      <c r="T789"/>
      <c r="AB789"/>
      <c r="AC789"/>
    </row>
    <row r="790" spans="1:29">
      <c r="A790" s="10" t="str">
        <f>IF(ISERROR(VLOOKUP(TRIM(B790),ALL!$B$1:$V$9991,3,FALSE)),"(unc)",VLOOKUP(TRIM(B790),ALL!$B$1:$V$9991,3,FALSE))</f>
        <v>RLB</v>
      </c>
      <c r="B790" s="37" t="s">
        <v>8514</v>
      </c>
      <c r="C790" s="5" t="s">
        <v>3520</v>
      </c>
      <c r="D790" s="111">
        <f>VLOOKUP(TRIM(B790),BirthdateDraft!$A$1:$M$8977,2,FALSE)</f>
        <v>37070</v>
      </c>
      <c r="E790" s="112" t="str">
        <f>VLOOKUP(TRIM(B790),BirthdateDraft!$A$1:$M$9842,3,FALSE)</f>
        <v>23/3</v>
      </c>
      <c r="F790" s="115" t="s">
        <v>8683</v>
      </c>
      <c r="G790" s="10" t="str">
        <f>IF(ISERROR(VLOOKUP(TRIM(B790),ALL!$B$1:$V$9998,2,FALSE)),"",IF(ISERROR(VLOOKUP(TRIM(B790),ALL!$B$1:$V$9998,2,FALSE))," ",VLOOKUP(TRIM(B790),ALL!$B$1:$V$9998,2,FALSE)))</f>
        <v>BFA</v>
      </c>
      <c r="H790" s="114" t="str">
        <f>IF(ISBLANK(VLOOKUP(TRIM(B790),ALL!$B$1:$W$9995,4,FALSE)),"",IF(ISERROR(VLOOKUP(TRIM(B790),ALL!$B$1:$W$9995,4,FALSE))," ",VLOOKUP(TRIM(B790),ALL!$B$1:$W$9995,4,FALSE)))</f>
        <v>0-5</v>
      </c>
      <c r="I790" s="114" t="str">
        <f>IF(ISBLANK(VLOOKUP(TRIM(B790),ALL!$B$1:$W$9995,5,FALSE)),"",IF(ISERROR(VLOOKUP(TRIM(B790),ALL!$B$1:$W$9995,5,FALSE))," ",VLOOKUP(TRIM(B790),ALL!$B$1:$W$9995,5,FALSE)))</f>
        <v/>
      </c>
      <c r="J790" s="10">
        <f>IF(ISBLANK(VLOOKUP(TRIM(B790),ALL!$B$1:$W$9995,6,FALSE)),"",IF(ISERROR(VLOOKUP(TRIM(B790),ALL!$B$1:$W$9995,6,FALSE))," ", VLOOKUP(TRIM(B790),ALL!$B$1:$W$9995,6,FALSE)))</f>
        <v>0</v>
      </c>
      <c r="K790" s="10"/>
      <c r="L790" s="10"/>
      <c r="M790" s="10"/>
      <c r="N790" s="10"/>
      <c r="P790"/>
      <c r="Q790"/>
      <c r="R790"/>
      <c r="S790"/>
      <c r="T790"/>
      <c r="AB790"/>
      <c r="AC790"/>
    </row>
    <row r="791" spans="1:29">
      <c r="A791" s="10" t="str">
        <f>IF(ISERROR(VLOOKUP(TRIM(B791),ALL!$B$1:$V$9991,3,FALSE)),"(unc)",VLOOKUP(TRIM(B791),ALL!$B$1:$V$9991,3,FALSE))</f>
        <v>OLB</v>
      </c>
      <c r="B791" s="37" t="s">
        <v>6089</v>
      </c>
      <c r="C791" s="5" t="s">
        <v>3520</v>
      </c>
      <c r="D791" s="111">
        <f>VLOOKUP(TRIM(B791),BirthdateDraft!$A$1:$M$8977,2,FALSE)</f>
        <v>35435</v>
      </c>
      <c r="E791" s="112" t="str">
        <f>VLOOKUP(TRIM(B791),BirthdateDraft!$A$1:$M$9842,3,FALSE)</f>
        <v>19/3</v>
      </c>
      <c r="F791" s="115"/>
      <c r="G791" s="10" t="str">
        <f>IF(ISERROR(VLOOKUP(TRIM(B791),ALL!$B$1:$V$9998,2,FALSE)),"",IF(ISERROR(VLOOKUP(TRIM(B791),ALL!$B$1:$V$9998,2,FALSE))," ",VLOOKUP(TRIM(B791),ALL!$B$1:$V$9998,2,FALSE)))</f>
        <v>SEN</v>
      </c>
      <c r="H791" s="114" t="str">
        <f>IF(ISBLANK(VLOOKUP(TRIM(B791),ALL!$B$1:$W$9995,4,FALSE)),"",IF(ISERROR(VLOOKUP(TRIM(B791),ALL!$B$1:$W$9995,4,FALSE))," ",VLOOKUP(TRIM(B791),ALL!$B$1:$W$9995,4,FALSE)))</f>
        <v>0-0</v>
      </c>
      <c r="I791" s="114" t="str">
        <f>IF(ISBLANK(VLOOKUP(TRIM(B791),ALL!$B$1:$W$9995,5,FALSE)),"",IF(ISERROR(VLOOKUP(TRIM(B791),ALL!$B$1:$W$9995,5,FALSE))," ",VLOOKUP(TRIM(B791),ALL!$B$1:$W$9995,5,FALSE)))</f>
        <v/>
      </c>
      <c r="J791" s="10">
        <f>IF(ISBLANK(VLOOKUP(TRIM(B791),ALL!$B$1:$W$9995,6,FALSE)),"",IF(ISERROR(VLOOKUP(TRIM(B791),ALL!$B$1:$W$9995,6,FALSE))," ", VLOOKUP(TRIM(B791),ALL!$B$1:$W$9995,6,FALSE)))</f>
        <v>7</v>
      </c>
      <c r="K791" s="10"/>
      <c r="L791" s="10" t="str">
        <f>IF(ISBLANK(VLOOKUP(TRIM(B791),ALL!$B$1:$W$9995,8,FALSE)),"",IF(ISERROR(VLOOKUP(TRIM(B791),ALL!$B$1:$W$9995,8,FALSE))," ",VLOOKUP(TRIM(B791),ALL!$B$1:$W$9995,8,FALSE)))</f>
        <v/>
      </c>
      <c r="M791" s="10" t="str">
        <f>IF(ISBLANK(VLOOKUP(TRIM(B791),ALL!$B$1:$W$9995,9,FALSE)),"",IF(ISERROR(VLOOKUP(TRIM(B791),ALL!$B$1:$W$9995,9,FALSE))," ",VLOOKUP(TRIM(B791),ALL!$B$1:$W$9995,9,FALSE)))</f>
        <v/>
      </c>
      <c r="N791" s="10" t="str">
        <f>IF(ISBLANK(VLOOKUP(TRIM(B791),ALL!$B$1:$W$9995,10,FALSE)),"",IF(ISERROR(VLOOKUP(TRIM(B791),ALL!$B$1:$W$9995,10,FALSE))," ",VLOOKUP(TRIM(B791),ALL!$B$1:$W$9995,10,FALSE)))</f>
        <v/>
      </c>
      <c r="P791"/>
      <c r="Q791"/>
      <c r="R791"/>
      <c r="S791"/>
      <c r="T791"/>
      <c r="AB791"/>
      <c r="AC791"/>
    </row>
    <row r="792" spans="1:29">
      <c r="A792" s="10" t="str">
        <f>IF(ISERROR(VLOOKUP(TRIM(B792),ALL!$B$1:$V$9991,3,FALSE)),"(unc)",VLOOKUP(TRIM(B792),ALL!$B$1:$V$9991,3,FALSE))</f>
        <v>LB</v>
      </c>
      <c r="B792" s="37" t="s">
        <v>8874</v>
      </c>
      <c r="C792" s="5" t="s">
        <v>3520</v>
      </c>
      <c r="D792" s="111">
        <f>VLOOKUP(TRIM(B792),BirthdateDraft!$A$1:$M$8977,2,FALSE)</f>
        <v>37596</v>
      </c>
      <c r="E792" s="112" t="str">
        <f>VLOOKUP(TRIM(B792),BirthdateDraft!$A$1:$M$9842,3,FALSE)</f>
        <v>24/3(69)</v>
      </c>
      <c r="F792" s="115" t="s">
        <v>10228</v>
      </c>
      <c r="G792" s="10" t="str">
        <f>IF(ISERROR(VLOOKUP(TRIM(B792),ALL!$B$1:$V$9998,2,FALSE)),"",IF(ISERROR(VLOOKUP(TRIM(B792),ALL!$B$1:$V$9998,2,FALSE))," ",VLOOKUP(TRIM(B792),ALL!$B$1:$V$9998,2,FALSE)))</f>
        <v>LAA</v>
      </c>
      <c r="H792" s="114" t="str">
        <f>IF(ISBLANK(VLOOKUP(TRIM(B792),ALL!$B$1:$W$9995,4,FALSE)),"",IF(ISERROR(VLOOKUP(TRIM(B792),ALL!$B$1:$W$9995,4,FALSE))," ",VLOOKUP(TRIM(B792),ALL!$B$1:$W$9995,4,FALSE)))</f>
        <v>0-0</v>
      </c>
      <c r="I792" s="114" t="str">
        <f>IF(ISBLANK(VLOOKUP(TRIM(B792),ALL!$B$1:$W$9995,5,FALSE)),"",IF(ISERROR(VLOOKUP(TRIM(B792),ALL!$B$1:$W$9995,5,FALSE))," ",VLOOKUP(TRIM(B792),ALL!$B$1:$W$9995,5,FALSE)))</f>
        <v/>
      </c>
      <c r="J792" s="10">
        <f>IF(ISBLANK(VLOOKUP(TRIM(B792),ALL!$B$1:$W$9995,6,FALSE)),"",IF(ISERROR(VLOOKUP(TRIM(B792),ALL!$B$1:$W$9995,6,FALSE))," ", VLOOKUP(TRIM(B792),ALL!$B$1:$W$9995,6,FALSE)))</f>
        <v>0</v>
      </c>
      <c r="K792" s="10"/>
      <c r="L792" s="10"/>
      <c r="M792" s="10"/>
      <c r="N792" s="10"/>
      <c r="P792"/>
      <c r="Q792"/>
      <c r="R792"/>
      <c r="S792"/>
      <c r="T792"/>
      <c r="AB792"/>
      <c r="AC792"/>
    </row>
    <row r="794" spans="1:29">
      <c r="A794" s="10"/>
      <c r="B794" s="37"/>
      <c r="C794" s="5"/>
      <c r="D794" s="111"/>
      <c r="E794" s="112"/>
      <c r="F794" s="115"/>
      <c r="G794" s="10"/>
      <c r="H794" s="114"/>
      <c r="I794" s="114"/>
      <c r="J794" s="10"/>
      <c r="K794" s="10"/>
      <c r="L794" s="10" t="str">
        <f>IF(ISBLANK(VLOOKUP(TRIM(B794),ALL!$B$1:$W$9995,8,FALSE)),"",IF(ISERROR(VLOOKUP(TRIM(B794),ALL!$B$1:$W$9995,8,FALSE))," ",VLOOKUP(TRIM(B794),ALL!$B$1:$W$9995,8,FALSE)))</f>
        <v xml:space="preserve"> </v>
      </c>
      <c r="M794" s="10" t="str">
        <f>IF(ISBLANK(VLOOKUP(TRIM(B794),ALL!$B$1:$W$9995,9,FALSE)),"",IF(ISERROR(VLOOKUP(TRIM(B794),ALL!$B$1:$W$9995,9,FALSE))," ",VLOOKUP(TRIM(B794),ALL!$B$1:$W$9995,9,FALSE)))</f>
        <v xml:space="preserve"> </v>
      </c>
      <c r="N794" s="10" t="str">
        <f>IF(ISBLANK(VLOOKUP(TRIM(B794),ALL!$B$1:$W$9995,10,FALSE)),"",IF(ISERROR(VLOOKUP(TRIM(B794),ALL!$B$1:$W$9995,10,FALSE))," ",VLOOKUP(TRIM(B794),ALL!$B$1:$W$9995,10,FALSE)))</f>
        <v xml:space="preserve"> </v>
      </c>
      <c r="P794"/>
      <c r="Q794"/>
      <c r="R794"/>
      <c r="S794"/>
      <c r="T794"/>
      <c r="AB794"/>
      <c r="AC794"/>
    </row>
    <row r="795" spans="1:29">
      <c r="A795" s="10" t="str">
        <f>IF(ISERROR(VLOOKUP(TRIM(B795),ALL!$B$1:$V$9991,3,FALSE)),"(unc)",VLOOKUP(TRIM(B795),ALL!$B$1:$V$9991,3,FALSE))</f>
        <v>FS ^</v>
      </c>
      <c r="B795" s="37" t="s">
        <v>5167</v>
      </c>
      <c r="C795" s="5" t="s">
        <v>3520</v>
      </c>
      <c r="D795" s="111">
        <f>VLOOKUP(TRIM(B795),BirthdateDraft!$A$1:$M$8977,2,FALSE)</f>
        <v>35074</v>
      </c>
      <c r="E795" s="112" t="str">
        <f>VLOOKUP(TRIM(B795),BirthdateDraft!$A$1:$M$9842,3,FALSE)</f>
        <v>17/2</v>
      </c>
      <c r="F795" s="115"/>
      <c r="G795" s="10" t="str">
        <f>IF(ISERROR(VLOOKUP(TRIM(B795),ALL!$B$1:$V$9998,2,FALSE)),"",IF(ISERROR(VLOOKUP(TRIM(B795),ALL!$B$1:$V$9998,2,FALSE))," ",VLOOKUP(TRIM(B795),ALL!$B$1:$V$9998,2,FALSE)))</f>
        <v>ARN</v>
      </c>
      <c r="H795" s="114" t="str">
        <f>IF(ISBLANK(VLOOKUP(TRIM(B795),ALL!$B$1:$W$9995,4,FALSE)),"",IF(ISERROR(VLOOKUP(TRIM(B795),ALL!$B$1:$W$9995,4,FALSE))," ",VLOOKUP(TRIM(B795),ALL!$B$1:$W$9995,4,FALSE)))</f>
        <v>6-5</v>
      </c>
      <c r="I795" s="114" t="str">
        <f>IF(ISBLANK(VLOOKUP(TRIM(B795),ALL!$B$1:$W$9995,5,FALSE)),"",IF(ISERROR(VLOOKUP(TRIM(B795),ALL!$B$1:$W$9995,5,FALSE))," ",VLOOKUP(TRIM(B795),ALL!$B$1:$W$9995,5,FALSE)))</f>
        <v/>
      </c>
      <c r="J795" s="10" t="str">
        <f>IF(ISBLANK(VLOOKUP(TRIM(B795),ALL!$B$1:$W$9995,6,FALSE)),"",IF(ISERROR(VLOOKUP(TRIM(B795),ALL!$B$1:$W$9995,6,FALSE))," ", VLOOKUP(TRIM(B795),ALL!$B$1:$W$9995,6,FALSE)))</f>
        <v/>
      </c>
      <c r="K795" s="10" t="str">
        <f>IF(ISBLANK(VLOOKUP(TRIM(B795),ALL!$B$1:$W$9995,7,FALSE)),"",IF(ISERROR(VLOOKUP(TRIM(B795),ALL!$B$1:$W$9995,7,FALSE))," ",VLOOKUP(TRIM(B795),ALL!$B$1:$W$9995,7,FALSE)))</f>
        <v/>
      </c>
      <c r="L795" s="10" t="str">
        <f>IF(ISBLANK(VLOOKUP(TRIM(B795),ALL!$B$1:$W$9995,8,FALSE)),"",IF(ISERROR(VLOOKUP(TRIM(B795),ALL!$B$1:$W$9995,8,FALSE))," ",VLOOKUP(TRIM(B795),ALL!$B$1:$W$9995,8,FALSE)))</f>
        <v/>
      </c>
      <c r="M795" s="10" t="str">
        <f>IF(ISBLANK(VLOOKUP(TRIM(B795),ALL!$B$1:$W$9995,9,FALSE)),"",IF(ISERROR(VLOOKUP(TRIM(B795),ALL!$B$1:$W$9995,9,FALSE))," ",VLOOKUP(TRIM(B795),ALL!$B$1:$W$9995,9,FALSE)))</f>
        <v/>
      </c>
      <c r="N795" s="10" t="str">
        <f>IF(ISBLANK(VLOOKUP(TRIM(B795),ALL!$B$1:$W$9995,10,FALSE)),"",IF(ISERROR(VLOOKUP(TRIM(B795),ALL!$B$1:$W$9995,10,FALSE))," ",VLOOKUP(TRIM(B795),ALL!$B$1:$W$9995,10,FALSE)))</f>
        <v/>
      </c>
      <c r="O795"/>
      <c r="P795"/>
      <c r="Q795"/>
      <c r="R795"/>
      <c r="S795"/>
      <c r="T795"/>
      <c r="AB795"/>
      <c r="AC795"/>
    </row>
    <row r="796" spans="1:29">
      <c r="A796" s="10" t="str">
        <f>IF(ISERROR(VLOOKUP(TRIM(B796),ALL!$B$1:$V$9991,3,FALSE)),"(unc)",VLOOKUP(TRIM(B796),ALL!$B$1:$V$9991,3,FALSE))</f>
        <v>RCB ^</v>
      </c>
      <c r="B796" s="37" t="s">
        <v>8255</v>
      </c>
      <c r="C796" s="5" t="s">
        <v>3520</v>
      </c>
      <c r="D796" s="111">
        <f>VLOOKUP(TRIM(B796),BirthdateDraft!$A$1:$M$8977,2,FALSE)</f>
        <v>37435</v>
      </c>
      <c r="E796" s="112" t="str">
        <f>VLOOKUP(TRIM(B796),BirthdateDraft!$A$1:$M$9842,3,FALSE)</f>
        <v>23/1</v>
      </c>
      <c r="F796" s="115" t="s">
        <v>9805</v>
      </c>
      <c r="G796" s="10" t="str">
        <f>IF(ISERROR(VLOOKUP(TRIM(B796),ALL!$B$1:$V$9998,2,FALSE)),"",IF(ISERROR(VLOOKUP(TRIM(B796),ALL!$B$1:$V$9998,2,FALSE))," ",VLOOKUP(TRIM(B796),ALL!$B$1:$V$9998,2,FALSE)))</f>
        <v>NEA</v>
      </c>
      <c r="H796" s="114" t="str">
        <f>IF(ISBLANK(VLOOKUP(TRIM(B796),ALL!$B$1:$W$9995,4,FALSE)),"",IF(ISERROR(VLOOKUP(TRIM(B796),ALL!$B$1:$W$9995,4,FALSE))," ",VLOOKUP(TRIM(B796),ALL!$B$1:$W$9995,4,FALSE)))</f>
        <v>6</v>
      </c>
      <c r="I796" s="114"/>
      <c r="J796" s="10"/>
      <c r="K796" s="10"/>
      <c r="L796" s="10"/>
      <c r="M796" s="10"/>
      <c r="N796" s="10"/>
      <c r="O796"/>
      <c r="P796"/>
      <c r="Q796"/>
      <c r="R796"/>
      <c r="S796"/>
      <c r="T796"/>
      <c r="AB796"/>
      <c r="AC796"/>
    </row>
    <row r="797" spans="1:29">
      <c r="A797" s="10" t="str">
        <f>IF(ISERROR(VLOOKUP(TRIM(B797),ALL!$B$1:$V$9991,3,FALSE)),"(unc)",VLOOKUP(TRIM(B797),ALL!$B$1:$V$9991,3,FALSE))</f>
        <v>SS ^</v>
      </c>
      <c r="B797" s="37" t="s">
        <v>6053</v>
      </c>
      <c r="C797" s="5" t="s">
        <v>3520</v>
      </c>
      <c r="D797" s="111">
        <f>VLOOKUP(TRIM(B797),BirthdateDraft!$A$1:$M$8977,2,FALSE)</f>
        <v>35994</v>
      </c>
      <c r="E797" s="112" t="str">
        <f>VLOOKUP(TRIM(B797),BirthdateDraft!$A$1:$M$9842,3,FALSE)</f>
        <v>19/5supp</v>
      </c>
      <c r="F797" s="115"/>
      <c r="G797" s="10" t="str">
        <f>IF(ISERROR(VLOOKUP(TRIM(B797),ALL!$B$1:$V$9998,2,FALSE)),"",IF(ISERROR(VLOOKUP(TRIM(B797),ALL!$B$1:$V$9998,2,FALSE))," ",VLOOKUP(TRIM(B797),ALL!$B$1:$V$9998,2,FALSE)))</f>
        <v>ARN</v>
      </c>
      <c r="H797" s="114" t="str">
        <f>IF(ISBLANK(VLOOKUP(TRIM(B797),ALL!$B$1:$W$9995,4,FALSE)),"",IF(ISERROR(VLOOKUP(TRIM(B797),ALL!$B$1:$W$9995,4,FALSE))," ",VLOOKUP(TRIM(B797),ALL!$B$1:$W$9995,4,FALSE)))</f>
        <v>5-5</v>
      </c>
      <c r="I797" s="114" t="str">
        <f>IF(ISBLANK(VLOOKUP(TRIM(B797),ALL!$B$1:$W$9995,5,FALSE)),"",IF(ISERROR(VLOOKUP(TRIM(B797),ALL!$B$1:$W$9995,5,FALSE))," ",VLOOKUP(TRIM(B797),ALL!$B$1:$W$9995,5,FALSE)))</f>
        <v/>
      </c>
      <c r="J797" s="10" t="str">
        <f>IF(ISBLANK(VLOOKUP(TRIM(B797),ALL!$B$1:$W$9995,6,FALSE)),"",IF(ISERROR(VLOOKUP(TRIM(B797),ALL!$B$1:$W$9995,6,FALSE))," ", VLOOKUP(TRIM(B797),ALL!$B$1:$W$9995,6,FALSE)))</f>
        <v/>
      </c>
      <c r="K797" s="10" t="str">
        <f>IF(ISBLANK(VLOOKUP(TRIM(B797),ALL!$B$1:$W$9995,7,FALSE)),"",IF(ISERROR(VLOOKUP(TRIM(B797),ALL!$B$1:$W$9995,7,FALSE))," ",VLOOKUP(TRIM(B797),ALL!$B$1:$W$9995,7,FALSE)))</f>
        <v/>
      </c>
      <c r="L797" s="10" t="str">
        <f>IF(ISBLANK(VLOOKUP(TRIM(B797),ALL!$B$1:$W$9995,8,FALSE)),"",IF(ISERROR(VLOOKUP(TRIM(B797),ALL!$B$1:$W$9995,8,FALSE))," ",VLOOKUP(TRIM(B797),ALL!$B$1:$W$9995,8,FALSE)))</f>
        <v/>
      </c>
      <c r="M797" s="10" t="str">
        <f>IF(ISBLANK(VLOOKUP(TRIM(B797),ALL!$B$1:$W$9995,9,FALSE)),"",IF(ISERROR(VLOOKUP(TRIM(B797),ALL!$B$1:$W$9995,9,FALSE))," ",VLOOKUP(TRIM(B797),ALL!$B$1:$W$9995,9,FALSE)))</f>
        <v/>
      </c>
      <c r="N797" s="10" t="str">
        <f>IF(ISBLANK(VLOOKUP(TRIM(B797),ALL!$B$1:$W$9995,10,FALSE)),"",IF(ISERROR(VLOOKUP(TRIM(B797),ALL!$B$1:$W$9995,10,FALSE))," ",VLOOKUP(TRIM(B797),ALL!$B$1:$W$9995,10,FALSE)))</f>
        <v/>
      </c>
      <c r="P797"/>
      <c r="Q797"/>
      <c r="R797"/>
      <c r="S797"/>
      <c r="T797"/>
      <c r="AB797"/>
      <c r="AC797"/>
    </row>
    <row r="798" spans="1:29">
      <c r="A798" s="10" t="str">
        <f>IF(ISERROR(VLOOKUP(TRIM(B798),ALL!$B$1:$V$9991,3,FALSE)),"(unc)",VLOOKUP(TRIM(B798),ALL!$B$1:$V$9991,3,FALSE))</f>
        <v>RCB ^</v>
      </c>
      <c r="B798" s="37" t="s">
        <v>6529</v>
      </c>
      <c r="C798" s="5" t="s">
        <v>3520</v>
      </c>
      <c r="D798" s="111">
        <f>VLOOKUP(TRIM(B798),BirthdateDraft!$A$1:$M$8977,2,FALSE)</f>
        <v>36058</v>
      </c>
      <c r="E798" s="112" t="str">
        <f>VLOOKUP(TRIM(B798),BirthdateDraft!$A$1:$M$9842,3,FALSE)</f>
        <v>20/2</v>
      </c>
      <c r="F798" s="115" t="s">
        <v>8649</v>
      </c>
      <c r="G798" s="10" t="str">
        <f>IF(ISERROR(VLOOKUP(TRIM(B798),ALL!$B$1:$V$9998,2,FALSE)),"",IF(ISERROR(VLOOKUP(TRIM(B798),ALL!$B$1:$V$9998,2,FALSE))," ",VLOOKUP(TRIM(B798),ALL!$B$1:$V$9998,2,FALSE)))</f>
        <v>DAN</v>
      </c>
      <c r="H798" s="114" t="str">
        <f>IF(ISBLANK(VLOOKUP(TRIM(B798),ALL!$B$1:$W$9995,4,FALSE)),"",IF(ISERROR(VLOOKUP(TRIM(B798),ALL!$B$1:$W$9995,4,FALSE))," ",VLOOKUP(TRIM(B798),ALL!$B$1:$W$9995,4,FALSE)))</f>
        <v>5</v>
      </c>
      <c r="I798" s="114"/>
      <c r="J798" s="10"/>
      <c r="K798" s="10"/>
      <c r="L798" s="10" t="str">
        <f>IF(ISBLANK(VLOOKUP(TRIM(B798),ALL!$B$1:$W$9995,8,FALSE)),"",IF(ISERROR(VLOOKUP(TRIM(B798),ALL!$B$1:$W$9995,8,FALSE))," ",VLOOKUP(TRIM(B798),ALL!$B$1:$W$9995,8,FALSE)))</f>
        <v/>
      </c>
      <c r="M798" s="10" t="str">
        <f>IF(ISBLANK(VLOOKUP(TRIM(B798),ALL!$B$1:$W$9995,9,FALSE)),"",IF(ISERROR(VLOOKUP(TRIM(B798),ALL!$B$1:$W$9995,9,FALSE))," ",VLOOKUP(TRIM(B798),ALL!$B$1:$W$9995,9,FALSE)))</f>
        <v/>
      </c>
      <c r="N798" s="10" t="str">
        <f>IF(ISBLANK(VLOOKUP(TRIM(B798),ALL!$B$1:$W$9995,10,FALSE)),"",IF(ISERROR(VLOOKUP(TRIM(B798),ALL!$B$1:$W$9995,10,FALSE))," ",VLOOKUP(TRIM(B798),ALL!$B$1:$W$9995,10,FALSE)))</f>
        <v/>
      </c>
      <c r="P798"/>
      <c r="Q798"/>
      <c r="R798"/>
      <c r="S798"/>
      <c r="T798"/>
      <c r="AB798"/>
      <c r="AC798"/>
    </row>
    <row r="799" spans="1:29">
      <c r="A799" s="10" t="str">
        <f>IF(ISERROR(VLOOKUP(TRIM(B799),ALL!$B$1:$V$9991,3,FALSE)),"(unc)",VLOOKUP(TRIM(B799),ALL!$B$1:$V$9991,3,FALSE))</f>
        <v>CB ^</v>
      </c>
      <c r="B799" s="37" t="s">
        <v>7715</v>
      </c>
      <c r="C799" s="5" t="s">
        <v>3520</v>
      </c>
      <c r="D799" s="111">
        <f>VLOOKUP(TRIM(B799),BirthdateDraft!$A$1:$M$8977,2,FALSE)</f>
        <v>36314</v>
      </c>
      <c r="E799" s="112" t="str">
        <f>VLOOKUP(TRIM(B799),BirthdateDraft!$A$1:$M$9842,3,FALSE)</f>
        <v>22/2</v>
      </c>
      <c r="F799" s="115"/>
      <c r="G799" s="10" t="str">
        <f>IF(ISERROR(VLOOKUP(TRIM(B799),ALL!$B$1:$V$9998,2,FALSE)),"",IF(ISERROR(VLOOKUP(TRIM(B799),ALL!$B$1:$V$9998,2,FALSE))," ",VLOOKUP(TRIM(B799),ALL!$B$1:$V$9998,2,FALSE)))</f>
        <v>HOA</v>
      </c>
      <c r="H799" s="114" t="str">
        <f>IF(ISBLANK(VLOOKUP(TRIM(B799),ALL!$B$1:$W$9995,4,FALSE)),"",IF(ISERROR(VLOOKUP(TRIM(B799),ALL!$B$1:$W$9995,4,FALSE))," ",VLOOKUP(TRIM(B799),ALL!$B$1:$W$9995,4,FALSE)))</f>
        <v>5</v>
      </c>
      <c r="I799" s="114"/>
      <c r="J799" s="10"/>
      <c r="K799" s="10"/>
      <c r="L799" s="10"/>
      <c r="M799" s="10"/>
      <c r="N799" s="10"/>
      <c r="P799"/>
      <c r="Q799"/>
      <c r="R799"/>
      <c r="S799"/>
      <c r="T799"/>
      <c r="AB799"/>
      <c r="AC799"/>
    </row>
    <row r="800" spans="1:29">
      <c r="A800" s="10" t="str">
        <f>IF(ISERROR(VLOOKUP(TRIM(B800),ALL!$B$1:$V$9991,3,FALSE)),"(unc)",VLOOKUP(TRIM(B800),ALL!$B$1:$V$9991,3,FALSE))</f>
        <v>CB ^</v>
      </c>
      <c r="B800" s="37" t="s">
        <v>7668</v>
      </c>
      <c r="C800" s="5" t="s">
        <v>3520</v>
      </c>
      <c r="D800" s="111">
        <f>VLOOKUP(TRIM(B800),BirthdateDraft!$A$1:$M$8977,2,FALSE)</f>
        <v>36511</v>
      </c>
      <c r="E800" s="112" t="str">
        <f>VLOOKUP(TRIM(B800),BirthdateDraft!$A$1:$M$9842,3,FALSE)</f>
        <v>22/2</v>
      </c>
      <c r="F800" s="115" t="s">
        <v>8065</v>
      </c>
      <c r="G800" s="10" t="str">
        <f>IF(ISERROR(VLOOKUP(TRIM(B800),ALL!$B$1:$V$9998,2,FALSE)),"",IF(ISERROR(VLOOKUP(TRIM(B800),ALL!$B$1:$V$9998,2,FALSE))," ",VLOOKUP(TRIM(B800),ALL!$B$1:$V$9998,2,FALSE)))</f>
        <v>CHN</v>
      </c>
      <c r="H800" s="114" t="str">
        <f>IF(ISBLANK(VLOOKUP(TRIM(B800),ALL!$B$1:$W$9995,4,FALSE)),"",IF(ISERROR(VLOOKUP(TRIM(B800),ALL!$B$1:$W$9995,4,FALSE))," ",VLOOKUP(TRIM(B800),ALL!$B$1:$W$9995,4,FALSE)))</f>
        <v>5</v>
      </c>
      <c r="I800" s="114"/>
      <c r="J800" s="10"/>
      <c r="K800" s="10"/>
      <c r="L800" s="10"/>
      <c r="M800" s="10"/>
      <c r="N800" s="10"/>
      <c r="P800"/>
      <c r="Q800"/>
      <c r="R800"/>
      <c r="S800"/>
      <c r="T800"/>
      <c r="AB800"/>
      <c r="AC800"/>
    </row>
    <row r="801" spans="1:29">
      <c r="A801" s="10" t="str">
        <f>IF(ISERROR(VLOOKUP(TRIM(B801),ALL!$B$1:$V$9991,3,FALSE)),"(unc)",VLOOKUP(TRIM(B801),ALL!$B$1:$V$9991,3,FALSE))</f>
        <v>FS ^</v>
      </c>
      <c r="B801" s="37" t="s">
        <v>8610</v>
      </c>
      <c r="C801" s="5" t="s">
        <v>3520</v>
      </c>
      <c r="D801" s="111">
        <f>VLOOKUP(TRIM(B801),BirthdateDraft!$A$1:$M$8977,2,FALSE)</f>
        <v>36550</v>
      </c>
      <c r="E801" s="112" t="str">
        <f>VLOOKUP(TRIM(B801),BirthdateDraft!$A$1:$M$9842,3,FALSE)</f>
        <v>23/3</v>
      </c>
      <c r="F801" s="115" t="s">
        <v>8646</v>
      </c>
      <c r="G801" s="10" t="str">
        <f>IF(ISERROR(VLOOKUP(TRIM(B801),ALL!$B$1:$V$9998,2,FALSE)),"",IF(ISERROR(VLOOKUP(TRIM(B801),ALL!$B$1:$V$9998,2,FALSE))," ",VLOOKUP(TRIM(B801),ALL!$B$1:$V$9998,2,FALSE)))</f>
        <v>SFN</v>
      </c>
      <c r="H801" s="114" t="str">
        <f>IF(ISBLANK(VLOOKUP(TRIM(B801),ALL!$B$1:$W$9995,4,FALSE)),"",IF(ISERROR(VLOOKUP(TRIM(B801),ALL!$B$1:$W$9995,4,FALSE))," ",VLOOKUP(TRIM(B801),ALL!$B$1:$W$9995,4,FALSE)))</f>
        <v>4-0</v>
      </c>
      <c r="I801" s="114"/>
      <c r="J801" s="10"/>
      <c r="K801" s="10"/>
      <c r="L801" s="10"/>
      <c r="M801" s="10"/>
      <c r="N801" s="10"/>
      <c r="P801"/>
      <c r="Q801"/>
      <c r="R801"/>
      <c r="S801"/>
      <c r="T801"/>
      <c r="AB801"/>
      <c r="AC801"/>
    </row>
    <row r="802" spans="1:29">
      <c r="A802" s="10" t="str">
        <f>IF(ISERROR(VLOOKUP(TRIM(B802),ALL!$B$1:$V$9991,3,FALSE)),"(unc)",VLOOKUP(TRIM(B802),ALL!$B$1:$V$9991,3,FALSE))</f>
        <v>RCB ^</v>
      </c>
      <c r="B802" s="37" t="s">
        <v>8457</v>
      </c>
      <c r="C802" s="5" t="s">
        <v>3520</v>
      </c>
      <c r="D802" s="111">
        <f>VLOOKUP(TRIM(B802),BirthdateDraft!$A$1:$M$8977,2,FALSE)</f>
        <v>36672</v>
      </c>
      <c r="E802" s="112" t="str">
        <f>VLOOKUP(TRIM(B802),BirthdateDraft!$A$1:$M$9842,3,FALSE)</f>
        <v>23/2</v>
      </c>
      <c r="F802" s="115" t="s">
        <v>8648</v>
      </c>
      <c r="G802" s="10" t="str">
        <f>IF(ISERROR(VLOOKUP(TRIM(B802),ALL!$B$1:$V$9998,2,FALSE)),"",IF(ISERROR(VLOOKUP(TRIM(B802),ALL!$B$1:$V$9998,2,FALSE))," ",VLOOKUP(TRIM(B802),ALL!$B$1:$V$9998,2,FALSE)))</f>
        <v>CHN</v>
      </c>
      <c r="H802" s="114" t="str">
        <f>IF(ISBLANK(VLOOKUP(TRIM(B802),ALL!$B$1:$W$9995,4,FALSE)),"",IF(ISERROR(VLOOKUP(TRIM(B802),ALL!$B$1:$W$9995,4,FALSE))," ",VLOOKUP(TRIM(B802),ALL!$B$1:$W$9995,4,FALSE)))</f>
        <v>0</v>
      </c>
      <c r="I802" s="114"/>
      <c r="J802" s="10"/>
      <c r="K802" s="10"/>
      <c r="L802" s="10"/>
      <c r="M802" s="10"/>
      <c r="N802" s="10"/>
      <c r="P802"/>
      <c r="Q802"/>
      <c r="R802"/>
      <c r="S802"/>
      <c r="T802"/>
      <c r="AB802"/>
      <c r="AC802"/>
    </row>
    <row r="803" spans="1:29">
      <c r="A803" s="10" t="str">
        <f>IF(ISERROR(VLOOKUP(TRIM(B803),ALL!$B$1:$V$9991,3,FALSE)),"(unc)",VLOOKUP(TRIM(B803),ALL!$B$1:$V$9991,3,FALSE))</f>
        <v>CB ^</v>
      </c>
      <c r="B803" s="37" t="s">
        <v>5330</v>
      </c>
      <c r="C803" s="5" t="s">
        <v>3520</v>
      </c>
      <c r="D803" s="111">
        <f>VLOOKUP(TRIM(B803),BirthdateDraft!$A$1:$M$8977,2,FALSE)</f>
        <v>34960</v>
      </c>
      <c r="E803" s="112" t="str">
        <f>VLOOKUP(TRIM(B803),BirthdateDraft!$A$1:$M$9842,3,FALSE)</f>
        <v>17/1 (18)</v>
      </c>
      <c r="F803" s="115"/>
      <c r="G803" s="10" t="str">
        <f>IF(ISERROR(VLOOKUP(TRIM(B803),ALL!$B$1:$V$9998,2,FALSE)),"",IF(ISERROR(VLOOKUP(TRIM(B803),ALL!$B$1:$V$9998,2,FALSE))," ",VLOOKUP(TRIM(B803),ALL!$B$1:$V$9998,2,FALSE)))</f>
        <v>NYN</v>
      </c>
      <c r="H803" s="114" t="str">
        <f>IF(ISBLANK(VLOOKUP(TRIM(B803),ALL!$B$1:$W$9995,4,FALSE)),"",IF(ISERROR(VLOOKUP(TRIM(B803),ALL!$B$1:$W$9995,4,FALSE))," ",VLOOKUP(TRIM(B803),ALL!$B$1:$W$9995,4,FALSE)))</f>
        <v>4</v>
      </c>
      <c r="I803" s="114" t="str">
        <f>IF(ISBLANK(VLOOKUP(TRIM(B803),ALL!$B$1:$W$9995,5,FALSE)),"",IF(ISERROR(VLOOKUP(TRIM(B803),ALL!$B$1:$W$9995,5,FALSE))," ",VLOOKUP(TRIM(B803),ALL!$B$1:$W$9995,5,FALSE)))</f>
        <v/>
      </c>
      <c r="J803" s="10" t="str">
        <f>IF(ISBLANK(VLOOKUP(TRIM(B803),ALL!$B$1:$W$9995,6,FALSE)),"",IF(ISERROR(VLOOKUP(TRIM(B803),ALL!$B$1:$W$9995,6,FALSE))," ", VLOOKUP(TRIM(B803),ALL!$B$1:$W$9995,6,FALSE)))</f>
        <v/>
      </c>
      <c r="K803" s="10" t="str">
        <f>IF(ISBLANK(VLOOKUP(TRIM(B803),ALL!$B$1:$W$9995,7,FALSE)),"",IF(ISERROR(VLOOKUP(TRIM(B803),ALL!$B$1:$W$9995,7,FALSE))," ",VLOOKUP(TRIM(B803),ALL!$B$1:$W$9995,7,FALSE)))</f>
        <v/>
      </c>
      <c r="L803" s="10" t="str">
        <f>IF(ISBLANK(VLOOKUP(TRIM(B803),ALL!$B$1:$W$9995,8,FALSE)),"",IF(ISERROR(VLOOKUP(TRIM(B803),ALL!$B$1:$W$9995,8,FALSE))," ",VLOOKUP(TRIM(B803),ALL!$B$1:$W$9995,8,FALSE)))</f>
        <v/>
      </c>
      <c r="M803" s="10" t="str">
        <f>IF(ISBLANK(VLOOKUP(TRIM(B803),ALL!$B$1:$W$9995,9,FALSE)),"",IF(ISERROR(VLOOKUP(TRIM(B803),ALL!$B$1:$W$9995,9,FALSE))," ",VLOOKUP(TRIM(B803),ALL!$B$1:$W$9995,9,FALSE)))</f>
        <v/>
      </c>
      <c r="N803" s="10" t="str">
        <f>IF(ISBLANK(VLOOKUP(TRIM(B803),ALL!$B$1:$W$9995,10,FALSE)),"",IF(ISERROR(VLOOKUP(TRIM(B803),ALL!$B$1:$W$9995,10,FALSE))," ",VLOOKUP(TRIM(B803),ALL!$B$1:$W$9995,10,FALSE)))</f>
        <v/>
      </c>
      <c r="P803"/>
      <c r="Q803"/>
      <c r="R803"/>
      <c r="S803"/>
      <c r="T803"/>
      <c r="AB803"/>
      <c r="AC803"/>
    </row>
    <row r="804" spans="1:29">
      <c r="A804" s="10" t="str">
        <f>IF(ISERROR(VLOOKUP(TRIM(B804),ALL!$B$1:$V$9991,3,FALSE)),"(unc)",VLOOKUP(TRIM(B804),ALL!$B$1:$V$9991,3,FALSE))</f>
        <v>DB ^</v>
      </c>
      <c r="B804" s="124" t="s">
        <v>8416</v>
      </c>
      <c r="C804" s="5" t="s">
        <v>3520</v>
      </c>
      <c r="D804" s="111">
        <f>VLOOKUP(TRIM(B804),BirthdateDraft!$A$1:$M$8977,2,FALSE)</f>
        <v>37434</v>
      </c>
      <c r="E804" s="112" t="str">
        <f>VLOOKUP(TRIM(B804),BirthdateDraft!$A$1:$M$9842,3,FALSE)</f>
        <v>23/4</v>
      </c>
      <c r="F804" s="115" t="s">
        <v>8700</v>
      </c>
      <c r="G804" s="10" t="str">
        <f>IF(ISERROR(VLOOKUP(TRIM(B804),ALL!$B$1:$V$9998,2,FALSE)),"",IF(ISERROR(VLOOKUP(TRIM(B804),ALL!$B$1:$V$9998,2,FALSE))," ",VLOOKUP(TRIM(B804),ALL!$B$1:$V$9998,2,FALSE)))</f>
        <v>PHN</v>
      </c>
      <c r="H804" s="114" t="str">
        <f>IF(ISBLANK(VLOOKUP(TRIM(B804),ALL!$B$1:$W$9995,4,FALSE)),"",IF(ISERROR(VLOOKUP(TRIM(B804),ALL!$B$1:$W$9995,4,FALSE))," ",VLOOKUP(TRIM(B804),ALL!$B$1:$W$9995,4,FALSE)))</f>
        <v>0-0</v>
      </c>
      <c r="I804" s="114"/>
      <c r="J804" s="10"/>
      <c r="K804" s="10"/>
      <c r="L804" s="10"/>
      <c r="M804" s="10"/>
      <c r="N804" s="10"/>
      <c r="P804"/>
      <c r="Q804"/>
      <c r="R804"/>
      <c r="S804"/>
      <c r="T804"/>
      <c r="AB804"/>
      <c r="AC804"/>
    </row>
    <row r="805" spans="1:29">
      <c r="A805" s="10" t="str">
        <f>IF(ISERROR(VLOOKUP(TRIM(B805),ALL!$B$1:$V$9991,3,FALSE)),"(unc)",VLOOKUP(TRIM(B805),ALL!$B$1:$V$9991,3,FALSE))</f>
        <v>(unc)</v>
      </c>
      <c r="B805" s="37" t="s">
        <v>4609</v>
      </c>
      <c r="C805" s="5" t="s">
        <v>3520</v>
      </c>
      <c r="D805" s="111">
        <f>VLOOKUP(TRIM(B805),BirthdateDraft!$A$1:$M$8977,2,FALSE)</f>
        <v>33991</v>
      </c>
      <c r="E805" s="112" t="str">
        <f>VLOOKUP(TRIM(B805),BirthdateDraft!$A$1:$M$9842,3,FALSE)</f>
        <v>15/3</v>
      </c>
      <c r="F805" s="115"/>
      <c r="G805" s="10" t="str">
        <f>IF(ISERROR(VLOOKUP(TRIM(B805),ALL!$B$1:$V$9998,2,FALSE)),"",IF(ISERROR(VLOOKUP(TRIM(B805),ALL!$B$1:$V$9998,2,FALSE))," ",VLOOKUP(TRIM(B805),ALL!$B$1:$V$9998,2,FALSE)))</f>
        <v/>
      </c>
      <c r="H805" s="114" t="str">
        <f>IF(ISBLANK(VLOOKUP(TRIM(B805),ALL!$B$1:$W$9995,4,FALSE)),"",IF(ISERROR(VLOOKUP(TRIM(B805),ALL!$B$1:$W$9995,4,FALSE))," ",VLOOKUP(TRIM(B805),ALL!$B$1:$W$9995,4,FALSE)))</f>
        <v xml:space="preserve"> </v>
      </c>
      <c r="I805" s="114"/>
      <c r="J805" s="10"/>
      <c r="K805" s="10"/>
      <c r="L805" s="10" t="str">
        <f>IF(ISBLANK(VLOOKUP(TRIM(B805),ALL!$B$1:$W$9995,8,FALSE)),"",IF(ISERROR(VLOOKUP(TRIM(B805),ALL!$B$1:$W$9995,8,FALSE))," ",VLOOKUP(TRIM(B805),ALL!$B$1:$W$9995,8,FALSE)))</f>
        <v xml:space="preserve"> </v>
      </c>
      <c r="M805" s="10" t="str">
        <f>IF(ISBLANK(VLOOKUP(TRIM(B805),ALL!$B$1:$W$9995,9,FALSE)),"",IF(ISERROR(VLOOKUP(TRIM(B805),ALL!$B$1:$W$9995,9,FALSE))," ",VLOOKUP(TRIM(B805),ALL!$B$1:$W$9995,9,FALSE)))</f>
        <v xml:space="preserve"> </v>
      </c>
      <c r="N805" s="10" t="str">
        <f>IF(ISBLANK(VLOOKUP(TRIM(B805),ALL!$B$1:$W$9995,10,FALSE)),"",IF(ISERROR(VLOOKUP(TRIM(B805),ALL!$B$1:$W$9995,10,FALSE))," ",VLOOKUP(TRIM(B805),ALL!$B$1:$W$9995,10,FALSE)))</f>
        <v xml:space="preserve"> </v>
      </c>
      <c r="P805"/>
      <c r="Q805"/>
      <c r="R805"/>
      <c r="S805"/>
      <c r="T805"/>
      <c r="AB805"/>
      <c r="AC805"/>
    </row>
    <row r="807" spans="1:29">
      <c r="A807" s="10" t="str">
        <f>IF(ISERROR(VLOOKUP(TRIM(B807),ALL!$B$1:$V$9991,3,FALSE)),"(unc)",VLOOKUP(TRIM(B807),ALL!$B$1:$V$9991,3,FALSE))</f>
        <v>Punt</v>
      </c>
      <c r="B807" s="37" t="s">
        <v>9738</v>
      </c>
      <c r="C807" s="5" t="s">
        <v>3520</v>
      </c>
      <c r="D807" s="111">
        <f>VLOOKUP(TRIM(B807),BirthdateDraft!$A$1:$M$8977,2,FALSE)</f>
        <v>36526</v>
      </c>
      <c r="E807" s="112" t="s">
        <v>10234</v>
      </c>
      <c r="F807" s="115" t="s">
        <v>8109</v>
      </c>
      <c r="G807" s="10"/>
      <c r="H807" s="114"/>
      <c r="I807" s="114"/>
      <c r="J807" s="10"/>
      <c r="K807" s="10"/>
      <c r="L807" s="10"/>
      <c r="M807" s="10"/>
      <c r="N807" s="10"/>
      <c r="P807"/>
      <c r="Q807"/>
      <c r="R807"/>
      <c r="S807"/>
      <c r="T807"/>
      <c r="AB807"/>
      <c r="AC807"/>
    </row>
    <row r="808" spans="1:29">
      <c r="A808" s="10" t="str">
        <f>IF(ISERROR(VLOOKUP(TRIM(B808),ALL!$B$1:$V$9991,3,FALSE)),"(unc)",VLOOKUP(TRIM(B808),ALL!$B$1:$V$9991,3,FALSE))</f>
        <v>KOR PR</v>
      </c>
      <c r="B808" s="37" t="s">
        <v>9402</v>
      </c>
      <c r="C808" s="5" t="s">
        <v>3520</v>
      </c>
      <c r="D808" s="111">
        <f>VLOOKUP(TRIM(B808),BirthdateDraft!$A$1:$M$8977,2,FALSE)</f>
        <v>36847</v>
      </c>
      <c r="E808" s="112" t="str">
        <f>VLOOKUP(TRIM(B808),BirthdateDraft!$A$1:$M$9842,3,FALSE)</f>
        <v>24/FA</v>
      </c>
      <c r="F808" s="115" t="s">
        <v>9981</v>
      </c>
      <c r="G808" s="10"/>
      <c r="H808" s="114"/>
      <c r="I808" s="114"/>
      <c r="J808" s="10"/>
      <c r="K808" s="10"/>
      <c r="L808" s="10"/>
      <c r="M808" s="10"/>
      <c r="N808" s="10"/>
      <c r="P808"/>
      <c r="Q808"/>
      <c r="R808"/>
      <c r="S808"/>
      <c r="T808"/>
      <c r="AB808"/>
      <c r="AC808"/>
    </row>
    <row r="809" spans="1:29">
      <c r="A809" s="10" t="str">
        <f>IF(ISERROR(VLOOKUP(TRIM(B809),ALL!$B$1:$V$9991,3,FALSE)),"(unc)",VLOOKUP(TRIM(B809),ALL!$B$1:$V$9991,3,FALSE))</f>
        <v>PK</v>
      </c>
      <c r="B809" s="37" t="s">
        <v>4448</v>
      </c>
      <c r="C809" s="5" t="s">
        <v>3520</v>
      </c>
      <c r="D809" s="111">
        <f>VLOOKUP(TRIM(B809),BirthdateDraft!$A$1:$M$8977,2,FALSE)</f>
        <v>33444</v>
      </c>
      <c r="E809" s="112" t="str">
        <f>VLOOKUP(TRIM(B809),BirthdateDraft!$A$1:$M$9842,3,FALSE)</f>
        <v>13/FA</v>
      </c>
      <c r="F809" s="115"/>
      <c r="G809" s="10" t="str">
        <f>IF(ISERROR(VLOOKUP(TRIM(B809),ALL!$B$1:$V$9998,2,FALSE)),"",IF(ISERROR(VLOOKUP(TRIM(B809),ALL!$B$1:$V$9998,2,FALSE))," ",VLOOKUP(TRIM(B809),ALL!$B$1:$V$9998,2,FALSE)))</f>
        <v>GBN</v>
      </c>
      <c r="H809" s="114" t="s">
        <v>3554</v>
      </c>
      <c r="I809" s="114" t="s">
        <v>3554</v>
      </c>
      <c r="J809" s="10"/>
      <c r="K809" s="10"/>
      <c r="L809" s="10" t="str">
        <f>IF(ISBLANK(VLOOKUP(TRIM(B809),ALL!$B$1:$W$9995,8,FALSE)),"",IF(ISERROR(VLOOKUP(TRIM(B809),ALL!$B$1:$W$9995,8,FALSE))," ",VLOOKUP(TRIM(B809),ALL!$B$1:$W$9995,8,FALSE)))</f>
        <v/>
      </c>
      <c r="M809" s="10" t="str">
        <f>IF(ISBLANK(VLOOKUP(TRIM(B809),ALL!$B$1:$W$9995,9,FALSE)),"",IF(ISERROR(VLOOKUP(TRIM(B809),ALL!$B$1:$W$9995,9,FALSE))," ",VLOOKUP(TRIM(B809),ALL!$B$1:$W$9995,9,FALSE)))</f>
        <v/>
      </c>
      <c r="N809" s="10" t="str">
        <f>IF(ISBLANK(VLOOKUP(TRIM(B809),ALL!$B$1:$W$9995,10,FALSE)),"",IF(ISERROR(VLOOKUP(TRIM(B809),ALL!$B$1:$W$9995,10,FALSE))," ",VLOOKUP(TRIM(B809),ALL!$B$1:$W$9995,10,FALSE)))</f>
        <v/>
      </c>
      <c r="P809"/>
      <c r="Q809"/>
      <c r="R809"/>
      <c r="S809"/>
      <c r="T809"/>
      <c r="AB809"/>
      <c r="AC809"/>
    </row>
    <row r="810" spans="1:29">
      <c r="L810" s="10" t="str">
        <f>IF(ISBLANK(VLOOKUP(TRIM(B810),ALL!$B$1:$W$9995,8,FALSE)),"",IF(ISERROR(VLOOKUP(TRIM(B810),ALL!$B$1:$W$9995,8,FALSE))," ",VLOOKUP(TRIM(B810),ALL!$B$1:$W$9995,8,FALSE)))</f>
        <v xml:space="preserve"> </v>
      </c>
      <c r="M810" s="10" t="str">
        <f>IF(ISBLANK(VLOOKUP(TRIM(B810),ALL!$B$1:$W$9995,9,FALSE)),"",IF(ISERROR(VLOOKUP(TRIM(B810),ALL!$B$1:$W$9995,9,FALSE))," ",VLOOKUP(TRIM(B810),ALL!$B$1:$W$9995,9,FALSE)))</f>
        <v xml:space="preserve"> </v>
      </c>
      <c r="N810" s="10" t="str">
        <f>IF(ISBLANK(VLOOKUP(TRIM(B810),ALL!$B$1:$W$9995,10,FALSE)),"",IF(ISERROR(VLOOKUP(TRIM(B810),ALL!$B$1:$W$9995,10,FALSE))," ",VLOOKUP(TRIM(B810),ALL!$B$1:$W$9995,10,FALSE)))</f>
        <v xml:space="preserve"> </v>
      </c>
      <c r="O810"/>
      <c r="P810"/>
      <c r="Q810"/>
      <c r="R810"/>
      <c r="S810"/>
      <c r="T810"/>
      <c r="AB810"/>
      <c r="AC810"/>
    </row>
    <row r="811" spans="1:29" ht="20.25">
      <c r="A811" s="105" t="s">
        <v>5099</v>
      </c>
      <c r="I811" s="123">
        <f>COUNTA(B812:B876)</f>
        <v>54</v>
      </c>
      <c r="J811" s="108"/>
      <c r="L811" s="10" t="str">
        <f>IF(ISBLANK(VLOOKUP(TRIM(B811),ALL!$B$1:$W$9995,8,FALSE)),"",IF(ISERROR(VLOOKUP(TRIM(B811),ALL!$B$1:$W$9995,8,FALSE))," ",VLOOKUP(TRIM(B811),ALL!$B$1:$W$9995,8,FALSE)))</f>
        <v xml:space="preserve"> </v>
      </c>
      <c r="M811" s="10" t="str">
        <f>IF(ISBLANK(VLOOKUP(TRIM(B811),ALL!$B$1:$W$9995,9,FALSE)),"",IF(ISERROR(VLOOKUP(TRIM(B811),ALL!$B$1:$W$9995,9,FALSE))," ",VLOOKUP(TRIM(B811),ALL!$B$1:$W$9995,9,FALSE)))</f>
        <v xml:space="preserve"> </v>
      </c>
      <c r="N811" s="10" t="str">
        <f>IF(ISBLANK(VLOOKUP(TRIM(B811),ALL!$B$1:$W$9995,10,FALSE)),"",IF(ISERROR(VLOOKUP(TRIM(B811),ALL!$B$1:$W$9995,10,FALSE))," ",VLOOKUP(TRIM(B811),ALL!$B$1:$W$9995,10,FALSE)))</f>
        <v xml:space="preserve"> </v>
      </c>
      <c r="O811"/>
      <c r="P811"/>
      <c r="Q811"/>
      <c r="R811"/>
      <c r="S811"/>
      <c r="T811"/>
      <c r="AB811"/>
      <c r="AC811"/>
    </row>
    <row r="812" spans="1:29">
      <c r="A812" s="5"/>
      <c r="L812" s="10" t="str">
        <f>IF(ISBLANK(VLOOKUP(TRIM(B812),ALL!$B$1:$W$9995,8,FALSE)),"",IF(ISERROR(VLOOKUP(TRIM(B812),ALL!$B$1:$W$9995,8,FALSE))," ",VLOOKUP(TRIM(B812),ALL!$B$1:$W$9995,8,FALSE)))</f>
        <v xml:space="preserve"> </v>
      </c>
      <c r="M812" s="10" t="str">
        <f>IF(ISBLANK(VLOOKUP(TRIM(B812),ALL!$B$1:$W$9995,9,FALSE)),"",IF(ISERROR(VLOOKUP(TRIM(B812),ALL!$B$1:$W$9995,9,FALSE))," ",VLOOKUP(TRIM(B812),ALL!$B$1:$W$9995,9,FALSE)))</f>
        <v xml:space="preserve"> </v>
      </c>
      <c r="N812" s="10" t="str">
        <f>IF(ISBLANK(VLOOKUP(TRIM(B812),ALL!$B$1:$W$9995,10,FALSE)),"",IF(ISERROR(VLOOKUP(TRIM(B812),ALL!$B$1:$W$9995,10,FALSE))," ",VLOOKUP(TRIM(B812),ALL!$B$1:$W$9995,10,FALSE)))</f>
        <v xml:space="preserve"> </v>
      </c>
      <c r="P812"/>
      <c r="Q812"/>
      <c r="R812"/>
      <c r="S812"/>
      <c r="T812"/>
      <c r="AB812"/>
      <c r="AC812"/>
    </row>
    <row r="814" spans="1:29">
      <c r="A814" s="10" t="str">
        <f>IF(ISERROR(VLOOKUP(TRIM(B814),ALL!$B$1:$V$9991,3,FALSE)),"(unc)",VLOOKUP(TRIM(B814),ALL!$B$1:$V$9991,3,FALSE))</f>
        <v>QB</v>
      </c>
      <c r="B814" s="37" t="s">
        <v>8462</v>
      </c>
      <c r="C814" s="5" t="s">
        <v>2792</v>
      </c>
      <c r="D814" s="111">
        <f>VLOOKUP(TRIM(B814),BirthdateDraft!$A$1:$M$8977,2,FALSE)</f>
        <v>37167</v>
      </c>
      <c r="E814" s="112" t="str">
        <f>VLOOKUP(TRIM(B814),BirthdateDraft!$A$1:$M$9842,3,FALSE)</f>
        <v>23/1</v>
      </c>
      <c r="F814" s="115" t="s">
        <v>8650</v>
      </c>
      <c r="G814" s="10" t="str">
        <f>IF(ISERROR(VLOOKUP(TRIM(B814),ALL!$B$1:$V$9998,2,FALSE)),"",IF(ISERROR(VLOOKUP(TRIM(B814),ALL!$B$1:$V$9998,2,FALSE))," ",VLOOKUP(TRIM(B814),ALL!$B$1:$V$9998,2,FALSE)))</f>
        <v>HOA</v>
      </c>
      <c r="H814" s="114"/>
      <c r="I814" s="114"/>
      <c r="J814" s="10"/>
      <c r="K814" s="10"/>
      <c r="L814" s="10"/>
      <c r="M814" s="10"/>
      <c r="N814" s="10"/>
      <c r="O814" s="118"/>
      <c r="P814"/>
      <c r="Q814"/>
      <c r="R814"/>
      <c r="S814"/>
      <c r="T814"/>
      <c r="AB814"/>
      <c r="AC814"/>
    </row>
    <row r="815" spans="1:29">
      <c r="A815" s="10" t="str">
        <f>IF(ISERROR(VLOOKUP(TRIM(B815),ALL!$B$1:$V$9991,3,FALSE)),"(unc)",VLOOKUP(TRIM(B815),ALL!$B$1:$V$9991,3,FALSE))</f>
        <v>QB</v>
      </c>
      <c r="B815" s="37" t="s">
        <v>8290</v>
      </c>
      <c r="C815" s="5" t="s">
        <v>2792</v>
      </c>
      <c r="D815" s="111">
        <f>VLOOKUP(TRIM(B815),BirthdateDraft!$A$1:$M$8977,2,FALSE)</f>
        <v>35808</v>
      </c>
      <c r="E815" s="112" t="str">
        <f>VLOOKUP(TRIM(B815),BirthdateDraft!$A$1:$M$9842,3,FALSE)</f>
        <v>23/3</v>
      </c>
      <c r="F815" s="115" t="s">
        <v>10282</v>
      </c>
      <c r="G815" s="10" t="str">
        <f>IF(ISERROR(VLOOKUP(TRIM(B815),ALL!$B$1:$V$9998,2,FALSE)),"",IF(ISERROR(VLOOKUP(TRIM(B815),ALL!$B$1:$V$9998,2,FALSE))," ",VLOOKUP(TRIM(B815),ALL!$B$1:$V$9998,2,FALSE)))</f>
        <v>DEN</v>
      </c>
      <c r="H815" s="114"/>
      <c r="I815" s="114"/>
      <c r="J815" s="10"/>
      <c r="K815" s="10"/>
      <c r="L815" s="10"/>
      <c r="M815" s="10"/>
      <c r="N815" s="10"/>
      <c r="O815" s="118"/>
      <c r="P815"/>
      <c r="Q815"/>
      <c r="R815"/>
      <c r="S815"/>
      <c r="T815"/>
      <c r="AB815"/>
      <c r="AC815"/>
    </row>
    <row r="817" spans="1:29">
      <c r="A817" s="10"/>
      <c r="B817" s="37"/>
      <c r="C817" s="5"/>
      <c r="D817" s="111"/>
      <c r="E817" s="112"/>
      <c r="F817" s="115"/>
      <c r="G817" s="10"/>
      <c r="H817" s="114"/>
      <c r="I817" s="114"/>
      <c r="J817" s="10"/>
      <c r="K817" s="10"/>
      <c r="L817" s="10"/>
      <c r="M817" s="10"/>
      <c r="N817" s="10"/>
      <c r="O817" s="118"/>
      <c r="P817"/>
      <c r="Q817"/>
      <c r="R817"/>
      <c r="S817"/>
      <c r="T817"/>
      <c r="AB817"/>
      <c r="AC817"/>
    </row>
    <row r="818" spans="1:29">
      <c r="A818" s="10" t="str">
        <f>IF(ISERROR(VLOOKUP(TRIM(B818),ALL!$B$1:$V$9991,3,FALSE)),"(unc)",VLOOKUP(TRIM(B818),ALL!$B$1:$V$9991,3,FALSE))</f>
        <v>HB KOR</v>
      </c>
      <c r="B818" s="119" t="s">
        <v>8260</v>
      </c>
      <c r="C818" s="5" t="s">
        <v>2792</v>
      </c>
      <c r="D818" s="111">
        <f>VLOOKUP(TRIM(B818),BirthdateDraft!$A$1:$M$8977,2,FALSE)</f>
        <v>36468</v>
      </c>
      <c r="E818" s="112" t="str">
        <f>VLOOKUP(TRIM(B818),BirthdateDraft!$A$1:$M$9842,3,FALSE)</f>
        <v>23/5</v>
      </c>
      <c r="F818" s="115" t="s">
        <v>6862</v>
      </c>
      <c r="G818" s="10" t="str">
        <f>IF(ISERROR(VLOOKUP(TRIM(B818),ALL!$B$1:$V$9998,2,FALSE)),"",IF(ISERROR(VLOOKUP(TRIM(B818),ALL!$B$1:$V$9998,2,FALSE))," ",VLOOKUP(TRIM(B818),ALL!$B$1:$V$9998,2,FALSE)))</f>
        <v>NYN</v>
      </c>
      <c r="H818" s="114"/>
      <c r="I818" s="114" t="e">
        <f>"Carries ="&amp;VLOOKUP(B818,Rankings!$A$163:$C$283,3,FALSE)</f>
        <v>#N/A</v>
      </c>
      <c r="J818" s="10"/>
      <c r="K818" s="10"/>
      <c r="L818" s="10"/>
      <c r="M818" s="10"/>
      <c r="N818" s="10"/>
    </row>
    <row r="819" spans="1:29">
      <c r="A819" s="10" t="str">
        <f>IF(ISERROR(VLOOKUP(TRIM(B819),ALL!$B$1:$V$9991,3,FALSE)),"(unc)",VLOOKUP(TRIM(B819),ALL!$B$1:$V$9991,3,FALSE))</f>
        <v>HB</v>
      </c>
      <c r="B819" s="37" t="s">
        <v>5348</v>
      </c>
      <c r="C819" s="5" t="s">
        <v>2792</v>
      </c>
      <c r="D819" s="111">
        <f>VLOOKUP(TRIM(B819),BirthdateDraft!$A$1:$M$8977,2,FALSE)</f>
        <v>34905</v>
      </c>
      <c r="E819" s="112" t="str">
        <f>VLOOKUP(TRIM(B819),BirthdateDraft!$A$1:$M$9842,3,FALSE)</f>
        <v>17/3</v>
      </c>
      <c r="F819" s="115" t="s">
        <v>6935</v>
      </c>
      <c r="G819" s="10" t="str">
        <f>IF(ISERROR(VLOOKUP(TRIM(B819),ALL!$B$1:$V$9998,2,FALSE)),"",IF(ISERROR(VLOOKUP(TRIM(B819),ALL!$B$1:$V$9998,2,FALSE))," ",VLOOKUP(TRIM(B819),ALL!$B$1:$V$9998,2,FALSE)))</f>
        <v>NON</v>
      </c>
      <c r="H819" s="114" t="str">
        <f>IF(ISBLANK(VLOOKUP(TRIM(B819),ALL!$B$1:$W$9995,11,FALSE)),"",IF(ISERROR(VLOOKUP(TRIM(B819),ALL!$B$1:$W$9995,11,FALSE))," ",VLOOKUP(TRIM(B819),ALL!$B$1:$W$9995,11,FALSE)))</f>
        <v>A</v>
      </c>
      <c r="I819" s="114" t="str">
        <f>"Carries ="&amp;VLOOKUP(B819,Rankings!$A$163:$C$283,3,FALSE)</f>
        <v>Carries =228</v>
      </c>
      <c r="J819" s="10" t="str">
        <f>IF(ISBLANK(VLOOKUP(TRIM(B819),ALL!$B$1:$W$9995,6,FALSE)),"",IF(ISERROR(VLOOKUP(TRIM(B819),ALL!$B$1:$W$9995,6,FALSE))," ", VLOOKUP(TRIM(B819),ALL!$B$1:$W$9995,6,FALSE)))</f>
        <v/>
      </c>
      <c r="K819" s="10" t="str">
        <f>IF(ISBLANK(VLOOKUP(TRIM(B819),ALL!$B$1:$W$9995,7,FALSE)),"",IF(ISERROR(VLOOKUP(TRIM(B819),ALL!$B$1:$W$9995,7,FALSE))," ",VLOOKUP(TRIM(B819),ALL!$B$1:$W$9995,7,FALSE)))</f>
        <v/>
      </c>
      <c r="L819" s="10">
        <f>IF(ISBLANK(VLOOKUP(TRIM(B819),ALL!$B$1:$W$9995,8,FALSE)),"",IF(ISERROR(VLOOKUP(TRIM(B819),ALL!$B$1:$W$9995,8,FALSE))," ",VLOOKUP(TRIM(B819),ALL!$B$1:$W$9995,8,FALSE)))</f>
        <v>0</v>
      </c>
      <c r="M819" s="10" t="str">
        <f>IF(ISBLANK(VLOOKUP(TRIM(B819),ALL!$B$1:$W$9995,9,FALSE)),"",IF(ISERROR(VLOOKUP(TRIM(B819),ALL!$B$1:$W$9995,9,FALSE))," ",VLOOKUP(TRIM(B819),ALL!$B$1:$W$9995,9,FALSE)))</f>
        <v/>
      </c>
      <c r="N819" s="10">
        <f>IF(ISBLANK(VLOOKUP(TRIM(B819),ALL!$B$1:$W$9995,10,FALSE)),"",IF(ISERROR(VLOOKUP(TRIM(B819),ALL!$B$1:$W$9995,10,FALSE))," ",VLOOKUP(TRIM(B819),ALL!$B$1:$W$9995,10,FALSE)))</f>
        <v>0</v>
      </c>
      <c r="O819" s="118"/>
      <c r="P819"/>
      <c r="Q819"/>
      <c r="R819"/>
      <c r="S819"/>
      <c r="T819"/>
      <c r="AB819"/>
      <c r="AC819"/>
    </row>
    <row r="820" spans="1:29">
      <c r="A820" s="10" t="str">
        <f>IF(ISERROR(VLOOKUP(TRIM(B820),ALL!$B$1:$V$9991,3,FALSE)),"(unc)",VLOOKUP(TRIM(B820),ALL!$B$1:$V$9991,3,FALSE))</f>
        <v>HB</v>
      </c>
      <c r="B820" s="37" t="s">
        <v>9045</v>
      </c>
      <c r="C820" s="5" t="s">
        <v>2792</v>
      </c>
      <c r="D820" s="111">
        <f>VLOOKUP(TRIM(B820),BirthdateDraft!$A$1:$M$8977,2,FALSE)</f>
        <v>37712</v>
      </c>
      <c r="E820" s="112" t="str">
        <f>VLOOKUP(TRIM(B820),BirthdateDraft!$A$1:$M$9842,3,FALSE)</f>
        <v>24/4(120)</v>
      </c>
      <c r="F820" s="115" t="s">
        <v>9984</v>
      </c>
      <c r="G820" s="10" t="str">
        <f>IF(ISERROR(VLOOKUP(TRIM(B820),ALL!$B$1:$V$9998,2,FALSE)),"",IF(ISERROR(VLOOKUP(TRIM(B820),ALL!$B$1:$V$9998,2,FALSE))," ",VLOOKUP(TRIM(B820),ALL!$B$1:$V$9998,2,FALSE)))</f>
        <v>MIA</v>
      </c>
      <c r="H820" s="114" t="str">
        <f>IF(ISBLANK(VLOOKUP(TRIM(B820),ALL!$B$1:$W$9995,11,FALSE)),"",IF(ISERROR(VLOOKUP(TRIM(B820),ALL!$B$1:$W$9995,11,FALSE))," ",VLOOKUP(TRIM(B820),ALL!$B$1:$W$9995,11,FALSE)))</f>
        <v>E</v>
      </c>
      <c r="I820" s="114" t="str">
        <f>"Carries ="&amp;VLOOKUP(B820,Rankings!$A$163:$C$283,3,FALSE)</f>
        <v>Carries =68</v>
      </c>
      <c r="J820" s="10" t="str">
        <f>IF(ISBLANK(VLOOKUP(TRIM(B820),ALL!$B$1:$W$9995,6,FALSE)),"",IF(ISERROR(VLOOKUP(TRIM(B820),ALL!$B$1:$W$9995,6,FALSE))," ", VLOOKUP(TRIM(B820),ALL!$B$1:$W$9995,6,FALSE)))</f>
        <v/>
      </c>
      <c r="K820" s="10" t="str">
        <f>IF(ISBLANK(VLOOKUP(TRIM(B820),ALL!$B$1:$W$9995,7,FALSE)),"",IF(ISERROR(VLOOKUP(TRIM(B820),ALL!$B$1:$W$9995,7,FALSE))," ",VLOOKUP(TRIM(B820),ALL!$B$1:$W$9995,7,FALSE)))</f>
        <v/>
      </c>
      <c r="L820" s="10">
        <f>IF(ISBLANK(VLOOKUP(TRIM(B820),ALL!$B$1:$W$9995,8,FALSE)),"",IF(ISERROR(VLOOKUP(TRIM(B820),ALL!$B$1:$W$9995,8,FALSE))," ",VLOOKUP(TRIM(B820),ALL!$B$1:$W$9995,8,FALSE)))</f>
        <v>0</v>
      </c>
      <c r="M820" s="10" t="str">
        <f>IF(ISBLANK(VLOOKUP(TRIM(B820),ALL!$B$1:$W$9995,9,FALSE)),"",IF(ISERROR(VLOOKUP(TRIM(B820),ALL!$B$1:$W$9995,9,FALSE))," ",VLOOKUP(TRIM(B820),ALL!$B$1:$W$9995,9,FALSE)))</f>
        <v/>
      </c>
      <c r="N820" s="10">
        <f>IF(ISBLANK(VLOOKUP(TRIM(B820),ALL!$B$1:$W$9995,10,FALSE)),"",IF(ISERROR(VLOOKUP(TRIM(B820),ALL!$B$1:$W$9995,10,FALSE))," ",VLOOKUP(TRIM(B820),ALL!$B$1:$W$9995,10,FALSE)))</f>
        <v>0</v>
      </c>
      <c r="O820" s="118"/>
      <c r="P820"/>
      <c r="Q820"/>
      <c r="R820"/>
      <c r="S820"/>
      <c r="T820"/>
      <c r="AB820"/>
      <c r="AC820"/>
    </row>
    <row r="821" spans="1:29">
      <c r="A821" s="10" t="str">
        <f>IF(ISERROR(VLOOKUP(TRIM(B821),ALL!$B$1:$V$9991,3,FALSE)),"(unc)",VLOOKUP(TRIM(B821),ALL!$B$1:$V$9991,3,FALSE))</f>
        <v>FB</v>
      </c>
      <c r="B821" s="37" t="s">
        <v>9029</v>
      </c>
      <c r="C821" s="5" t="s">
        <v>2792</v>
      </c>
      <c r="D821" s="111">
        <f>VLOOKUP(TRIM(B821),BirthdateDraft!$A$1:$M$8977,2,FALSE)</f>
        <v>37550</v>
      </c>
      <c r="E821" s="112" t="str">
        <f>VLOOKUP(TRIM(B821),BirthdateDraft!$A$1:$M$9842,3,FALSE)</f>
        <v>24/FA</v>
      </c>
      <c r="F821" s="115" t="s">
        <v>10077</v>
      </c>
      <c r="G821" s="10" t="str">
        <f>IF(ISERROR(VLOOKUP(TRIM(B821),ALL!$B$1:$V$9998,2,FALSE)),"",IF(ISERROR(VLOOKUP(TRIM(B821),ALL!$B$1:$V$9998,2,FALSE))," ",VLOOKUP(TRIM(B821),ALL!$B$1:$V$9998,2,FALSE)))</f>
        <v>KCA</v>
      </c>
      <c r="H821" s="114" t="str">
        <f>IF(ISBLANK(VLOOKUP(TRIM(B821),ALL!$B$1:$W$9995,11,FALSE)),"",IF(ISERROR(VLOOKUP(TRIM(B821),ALL!$B$1:$W$9995,11,FALSE))," ",VLOOKUP(TRIM(B821),ALL!$B$1:$W$9995,11,FALSE)))</f>
        <v>D</v>
      </c>
      <c r="I821" s="114" t="str">
        <f>"Carries ="&amp;VLOOKUP(B821,Rankings!$A$163:$C$283,3,FALSE)</f>
        <v>Carries =56</v>
      </c>
      <c r="J821" s="10" t="str">
        <f>IF(ISBLANK(VLOOKUP(TRIM(B821),ALL!$B$1:$W$9995,6,FALSE)),"",IF(ISERROR(VLOOKUP(TRIM(B821),ALL!$B$1:$W$9995,6,FALSE))," ", VLOOKUP(TRIM(B821),ALL!$B$1:$W$9995,6,FALSE)))</f>
        <v/>
      </c>
      <c r="K821" s="10" t="str">
        <f>IF(ISBLANK(VLOOKUP(TRIM(B821),ALL!$B$1:$W$9995,7,FALSE)),"",IF(ISERROR(VLOOKUP(TRIM(B821),ALL!$B$1:$W$9995,7,FALSE))," ",VLOOKUP(TRIM(B821),ALL!$B$1:$W$9995,7,FALSE)))</f>
        <v/>
      </c>
      <c r="L821" s="10">
        <f>IF(ISBLANK(VLOOKUP(TRIM(B821),ALL!$B$1:$W$9995,8,FALSE)),"",IF(ISERROR(VLOOKUP(TRIM(B821),ALL!$B$1:$W$9995,8,FALSE))," ",VLOOKUP(TRIM(B821),ALL!$B$1:$W$9995,8,FALSE)))</f>
        <v>0</v>
      </c>
      <c r="M821" s="10" t="str">
        <f>IF(ISBLANK(VLOOKUP(TRIM(B821),ALL!$B$1:$W$9995,9,FALSE)),"",IF(ISERROR(VLOOKUP(TRIM(B821),ALL!$B$1:$W$9995,9,FALSE))," ",VLOOKUP(TRIM(B821),ALL!$B$1:$W$9995,9,FALSE)))</f>
        <v/>
      </c>
      <c r="N821" s="10">
        <f>IF(ISBLANK(VLOOKUP(TRIM(B821),ALL!$B$1:$W$9995,10,FALSE)),"",IF(ISERROR(VLOOKUP(TRIM(B821),ALL!$B$1:$W$9995,10,FALSE))," ",VLOOKUP(TRIM(B821),ALL!$B$1:$W$9995,10,FALSE)))</f>
        <v>0</v>
      </c>
      <c r="O821" s="118"/>
      <c r="P821"/>
      <c r="Q821"/>
      <c r="R821"/>
      <c r="S821"/>
      <c r="T821"/>
      <c r="AB821"/>
      <c r="AC821"/>
    </row>
    <row r="822" spans="1:29">
      <c r="A822" s="10"/>
      <c r="B822" s="37"/>
      <c r="C822" s="5"/>
      <c r="D822" s="111"/>
      <c r="E822" s="112"/>
      <c r="F822" s="115"/>
      <c r="G822" s="10"/>
      <c r="H822" s="114"/>
      <c r="I822" s="114"/>
      <c r="J822" s="10"/>
      <c r="K822" s="10"/>
      <c r="L822" s="10"/>
      <c r="M822" s="10"/>
      <c r="N822" s="10"/>
      <c r="O822" s="118"/>
      <c r="P822"/>
      <c r="Q822"/>
      <c r="R822"/>
      <c r="S822"/>
      <c r="T822"/>
      <c r="AB822"/>
      <c r="AC822"/>
    </row>
    <row r="823" spans="1:29">
      <c r="A823" s="10" t="str">
        <f>IF(ISERROR(VLOOKUP(TRIM(B823),ALL!$B$1:$V$9991,3,FALSE)),"(unc)",VLOOKUP(TRIM(B823),ALL!$B$1:$V$9991,3,FALSE))</f>
        <v>WR</v>
      </c>
      <c r="B823" s="37" t="s">
        <v>7607</v>
      </c>
      <c r="C823" s="5" t="s">
        <v>2792</v>
      </c>
      <c r="D823" s="111">
        <f>VLOOKUP(TRIM(B823),BirthdateDraft!$A$1:$M$8977,2,FALSE)</f>
        <v>36951</v>
      </c>
      <c r="E823" s="112" t="str">
        <f>VLOOKUP(TRIM(B823),BirthdateDraft!$A$1:$M$9842,3,FALSE)</f>
        <v>22/2</v>
      </c>
      <c r="F823" s="115" t="s">
        <v>8651</v>
      </c>
      <c r="G823" s="10" t="str">
        <f>IF(ISERROR(VLOOKUP(TRIM(B823),ALL!$B$1:$V$9998,2,FALSE)),"",IF(ISERROR(VLOOKUP(TRIM(B823),ALL!$B$1:$V$9998,2,FALSE))," ",VLOOKUP(TRIM(B823),ALL!$B$1:$V$9998,2,FALSE)))</f>
        <v>PIA</v>
      </c>
      <c r="H823" s="114" t="str">
        <f>IF(ISBLANK(VLOOKUP(TRIM(B823),ALL!$B$1:$W$9995,11,FALSE)),"",IF(ISERROR(VLOOKUP(TRIM(B823),ALL!$B$1:$W$9995,11,FALSE))," ",VLOOKUP(TRIM(B823),ALL!$B$1:$W$9995,11,FALSE)))</f>
        <v>D</v>
      </c>
      <c r="I823" s="114" t="str">
        <f>VLOOKUP(TRIM(B823),Rankings!$A$1:$M$9887,9,FALSE)</f>
        <v xml:space="preserve"> 4-4-6</v>
      </c>
      <c r="J823" s="10"/>
      <c r="K823" s="10"/>
      <c r="L823" s="10"/>
      <c r="M823" s="10"/>
      <c r="N823" s="10"/>
      <c r="O823" s="118"/>
      <c r="P823"/>
      <c r="Q823"/>
      <c r="R823"/>
      <c r="S823"/>
      <c r="T823"/>
      <c r="AB823"/>
      <c r="AC823"/>
    </row>
    <row r="824" spans="1:29">
      <c r="A824" s="10" t="str">
        <f>IF(ISERROR(VLOOKUP(TRIM(B824),ALL!$B$1:$V$9991,3,FALSE)),"(unc)",VLOOKUP(TRIM(B824),ALL!$B$1:$V$9991,3,FALSE))</f>
        <v>WR</v>
      </c>
      <c r="B824" s="124" t="s">
        <v>9110</v>
      </c>
      <c r="C824" s="5" t="s">
        <v>2792</v>
      </c>
      <c r="D824" s="111">
        <f>VLOOKUP(TRIM(B824),BirthdateDraft!$A$1:$M$8977,2,FALSE)</f>
        <v>37206</v>
      </c>
      <c r="E824" s="112" t="str">
        <f>VLOOKUP(TRIM(B824),BirthdateDraft!$A$1:$M$9842,3,FALSE)</f>
        <v>24/2(34)</v>
      </c>
      <c r="F824" s="115" t="s">
        <v>9834</v>
      </c>
      <c r="G824" s="10" t="str">
        <f>IF(ISERROR(VLOOKUP(TRIM(B824),ALL!$B$1:$V$9998,2,FALSE)),"",IF(ISERROR(VLOOKUP(TRIM(B824),ALL!$B$1:$V$9998,2,FALSE))," ",VLOOKUP(TRIM(B824),ALL!$B$1:$V$9998,2,FALSE)))</f>
        <v>LAA</v>
      </c>
      <c r="H824" s="114" t="str">
        <f>IF(ISBLANK(VLOOKUP(TRIM(B824),ALL!$B$1:$W$9995,11,FALSE)),"",IF(ISERROR(VLOOKUP(TRIM(B824),ALL!$B$1:$W$9995,11,FALSE))," ",VLOOKUP(TRIM(B824),ALL!$B$1:$W$9995,11,FALSE)))</f>
        <v>C</v>
      </c>
      <c r="I824" s="114" t="str">
        <f>VLOOKUP(TRIM(B824),Rankings!$A$1:$M$9887,9,FALSE)</f>
        <v xml:space="preserve"> 5-6-4</v>
      </c>
      <c r="J824" s="10"/>
      <c r="K824" s="10"/>
      <c r="L824" s="10"/>
      <c r="M824" s="10"/>
      <c r="N824" s="10"/>
      <c r="O824" s="118"/>
      <c r="P824"/>
      <c r="Q824"/>
      <c r="R824"/>
      <c r="S824"/>
      <c r="T824"/>
      <c r="AB824"/>
      <c r="AC824"/>
    </row>
    <row r="825" spans="1:29" ht="15">
      <c r="A825" s="10" t="str">
        <f>IF(ISERROR(VLOOKUP(TRIM(B825),ALL!$B$1:$V$9991,3,FALSE)),"(unc)",VLOOKUP(TRIM(B825),ALL!$B$1:$V$9991,3,FALSE))</f>
        <v>WR</v>
      </c>
      <c r="B825" s="117" t="s">
        <v>6732</v>
      </c>
      <c r="C825" s="5" t="s">
        <v>2792</v>
      </c>
      <c r="D825" s="111">
        <f>VLOOKUP(TRIM(B825),BirthdateDraft!$A$1:$M$8977,2,FALSE)</f>
        <v>36251</v>
      </c>
      <c r="E825" s="112" t="str">
        <f>VLOOKUP(TRIM(B825),BirthdateDraft!$A$1:$M$9842,3,FALSE)</f>
        <v>20/4</v>
      </c>
      <c r="F825" s="115"/>
      <c r="G825" s="10" t="str">
        <f>IF(ISERROR(VLOOKUP(TRIM(B825),ALL!$B$1:$V$9998,2,FALSE)),"",IF(ISERROR(VLOOKUP(TRIM(B825),ALL!$B$1:$V$9998,2,FALSE))," ",VLOOKUP(TRIM(B825),ALL!$B$1:$V$9998,2,FALSE)))</f>
        <v>JXA</v>
      </c>
      <c r="H825" s="114" t="str">
        <f>IF(ISBLANK(VLOOKUP(TRIM(B825),ALL!$B$1:$W$9995,11,FALSE)),"",IF(ISERROR(VLOOKUP(TRIM(B825),ALL!$B$1:$W$9995,11,FALSE))," ",VLOOKUP(TRIM(B825),ALL!$B$1:$W$9995,11,FALSE)))</f>
        <v>E</v>
      </c>
      <c r="I825" s="114" t="str">
        <f>VLOOKUP(TRIM(B825),Rankings!$A$1:$M$9887,9,FALSE)</f>
        <v xml:space="preserve"> 4-3-3</v>
      </c>
      <c r="J825" s="10"/>
      <c r="K825" s="10"/>
      <c r="L825" s="10" t="str">
        <f>IF(ISBLANK(VLOOKUP(TRIM(B825),ALL!$B$1:$W$9995,8,FALSE)),"",IF(ISERROR(VLOOKUP(TRIM(B825),ALL!$B$1:$W$9995,8,FALSE))," ",VLOOKUP(TRIM(B825),ALL!$B$1:$W$9995,8,FALSE)))</f>
        <v/>
      </c>
      <c r="M825" s="10" t="str">
        <f>IF(ISBLANK(VLOOKUP(TRIM(B825),ALL!$B$1:$W$9995,9,FALSE)),"",IF(ISERROR(VLOOKUP(TRIM(B825),ALL!$B$1:$W$9995,9,FALSE))," ",VLOOKUP(TRIM(B825),ALL!$B$1:$W$9995,9,FALSE)))</f>
        <v/>
      </c>
      <c r="N825" s="10" t="str">
        <f>IF(ISBLANK(VLOOKUP(TRIM(B825),ALL!$B$1:$W$9995,10,FALSE)),"",IF(ISERROR(VLOOKUP(TRIM(B825),ALL!$B$1:$W$9995,10,FALSE))," ",VLOOKUP(TRIM(B825),ALL!$B$1:$W$9995,10,FALSE)))</f>
        <v/>
      </c>
      <c r="O825" s="118"/>
      <c r="P825"/>
      <c r="Q825"/>
      <c r="R825"/>
      <c r="S825"/>
      <c r="T825"/>
      <c r="AB825"/>
      <c r="AC825"/>
    </row>
    <row r="826" spans="1:29" ht="15">
      <c r="A826" s="10" t="str">
        <f>IF(ISERROR(VLOOKUP(TRIM(B826),ALL!$B$1:$V$9991,3,FALSE)),"(unc)",VLOOKUP(TRIM(B826),ALL!$B$1:$V$9991,3,FALSE))</f>
        <v>WR PR</v>
      </c>
      <c r="B826" s="443" t="s">
        <v>8395</v>
      </c>
      <c r="C826" s="5" t="s">
        <v>2792</v>
      </c>
      <c r="D826" s="111">
        <f>VLOOKUP(TRIM(B826),BirthdateDraft!$A$1:$M$8977,2,FALSE)</f>
        <v>36983</v>
      </c>
      <c r="E826" s="112" t="str">
        <f>VLOOKUP(TRIM(B826),BirthdateDraft!$A$1:$M$9842,3,FALSE)</f>
        <v>23/6</v>
      </c>
      <c r="F826" s="115" t="s">
        <v>8734</v>
      </c>
      <c r="G826" s="10" t="str">
        <f>IF(ISERROR(VLOOKUP(TRIM(B826),ALL!$B$1:$V$9998,2,FALSE)),"",IF(ISERROR(VLOOKUP(TRIM(B826),ALL!$B$1:$V$9998,2,FALSE))," ",VLOOKUP(TRIM(B826),ALL!$B$1:$V$9998,2,FALSE)))</f>
        <v>TBN</v>
      </c>
      <c r="H826" s="114" t="str">
        <f>IF(ISBLANK(VLOOKUP(TRIM(B826),ALL!$B$1:$W$9995,11,FALSE)),"",IF(ISERROR(VLOOKUP(TRIM(B826),ALL!$B$1:$W$9995,11,FALSE))," ",VLOOKUP(TRIM(B826),ALL!$B$1:$W$9995,11,FALSE)))</f>
        <v>E</v>
      </c>
      <c r="I826" s="114" t="str">
        <f>VLOOKUP(TRIM(B826),Rankings!$A$1:$M$9887,9,FALSE)</f>
        <v xml:space="preserve"> 4-3-3</v>
      </c>
      <c r="J826" s="10"/>
      <c r="K826" s="10"/>
      <c r="L826" s="10"/>
      <c r="M826" s="10"/>
      <c r="N826" s="10"/>
      <c r="O826" s="118"/>
      <c r="P826"/>
      <c r="Q826"/>
      <c r="R826"/>
      <c r="S826"/>
      <c r="T826"/>
      <c r="AB826"/>
      <c r="AC826"/>
    </row>
    <row r="827" spans="1:29" ht="15">
      <c r="A827" s="10" t="str">
        <f>IF(ISERROR(VLOOKUP(TRIM(B827),ALL!$B$1:$V$9991,3,FALSE)),"(unc)",VLOOKUP(TRIM(B827),ALL!$B$1:$V$9991,3,FALSE))</f>
        <v>WR</v>
      </c>
      <c r="B827" s="501" t="s">
        <v>6285</v>
      </c>
      <c r="C827" s="5" t="s">
        <v>2792</v>
      </c>
      <c r="D827" s="111">
        <f>VLOOKUP(TRIM(B827),BirthdateDraft!$A$1:$M$8977,2,FALSE)</f>
        <v>35642</v>
      </c>
      <c r="E827" s="112" t="str">
        <f>VLOOKUP(TRIM(B827),BirthdateDraft!$A$1:$M$9842,3,FALSE)</f>
        <v>19/6</v>
      </c>
      <c r="F827" s="115" t="s">
        <v>10488</v>
      </c>
      <c r="G827" s="10" t="str">
        <f>IF(ISERROR(VLOOKUP(TRIM(B827),ALL!$B$1:$V$9998,2,FALSE)),"",IF(ISERROR(VLOOKUP(TRIM(B827),ALL!$B$1:$V$9998,2,FALSE))," ",VLOOKUP(TRIM(B827),ALL!$B$1:$V$9998,2,FALSE)))</f>
        <v>PIA</v>
      </c>
      <c r="H827" s="114" t="str">
        <f>IF(ISBLANK(VLOOKUP(TRIM(B827),ALL!$B$1:$W$9995,11,FALSE)),"",IF(ISERROR(VLOOKUP(TRIM(B827),ALL!$B$1:$W$9995,11,FALSE))," ",VLOOKUP(TRIM(B827),ALL!$B$1:$W$9995,11,FALSE)))</f>
        <v>D</v>
      </c>
      <c r="I827" s="114" t="str">
        <f>VLOOKUP(TRIM(B827),Rankings!$A$1:$M$9887,9,FALSE)</f>
        <v xml:space="preserve"> 4-3-3</v>
      </c>
      <c r="J827" s="10"/>
      <c r="K827" s="10"/>
      <c r="L827" s="10"/>
      <c r="M827" s="10"/>
      <c r="N827" s="10"/>
      <c r="O827" s="118"/>
      <c r="P827"/>
      <c r="Q827"/>
      <c r="R827"/>
      <c r="S827"/>
      <c r="T827"/>
      <c r="AB827"/>
      <c r="AC827"/>
    </row>
    <row r="828" spans="1:29">
      <c r="A828" s="10" t="str">
        <f>IF(ISERROR(VLOOKUP(TRIM(B828),ALL!$B$1:$V$9991,3,FALSE)),"(unc)",VLOOKUP(TRIM(B828),ALL!$B$1:$V$9991,3,FALSE))</f>
        <v>BB TE</v>
      </c>
      <c r="B828" s="124" t="s">
        <v>8355</v>
      </c>
      <c r="C828" s="5" t="s">
        <v>2792</v>
      </c>
      <c r="D828" s="111">
        <f>VLOOKUP(TRIM(B828),BirthdateDraft!$A$1:$M$8977,2,FALSE)</f>
        <v>37078</v>
      </c>
      <c r="E828" s="112" t="str">
        <f>VLOOKUP(TRIM(B828),BirthdateDraft!$A$1:$M$9842,3,FALSE)</f>
        <v>23/2</v>
      </c>
      <c r="F828" s="115" t="s">
        <v>8707</v>
      </c>
      <c r="G828" s="10" t="str">
        <f>IF(ISERROR(VLOOKUP(TRIM(B828),ALL!$B$1:$V$9998,2,FALSE)),"",IF(ISERROR(VLOOKUP(TRIM(B828),ALL!$B$1:$V$9998,2,FALSE))," ",VLOOKUP(TRIM(B828),ALL!$B$1:$V$9998,2,FALSE)))</f>
        <v>LVA</v>
      </c>
      <c r="H828" s="114" t="str">
        <f>IF(ISBLANK(VLOOKUP(TRIM(B828),ALL!$B$1:$W$9995,11,FALSE)),"",IF(ISERROR(VLOOKUP(TRIM(B828),ALL!$B$1:$W$9995,11,FALSE))," ",VLOOKUP(TRIM(B828),ALL!$B$1:$W$9995,11,FALSE)))</f>
        <v>E</v>
      </c>
      <c r="I828" s="114" t="str">
        <f>VLOOKUP(TRIM(B828),Rankings!$A$1:$M$9887,9,FALSE)</f>
        <v xml:space="preserve"> 4-3-2</v>
      </c>
      <c r="J828" s="10"/>
      <c r="K828" s="10"/>
      <c r="L828" s="10"/>
      <c r="M828" s="10"/>
      <c r="N828" s="10"/>
      <c r="O828" s="118"/>
      <c r="P828"/>
      <c r="Q828"/>
      <c r="R828"/>
      <c r="S828"/>
      <c r="T828"/>
      <c r="AB828"/>
      <c r="AC828"/>
    </row>
    <row r="829" spans="1:29">
      <c r="A829" s="10" t="str">
        <f>IF(ISERROR(VLOOKUP(TRIM(B829),ALL!$B$1:$V$9991,3,FALSE)),"(unc)",VLOOKUP(TRIM(B829),ALL!$B$1:$V$9991,3,FALSE))</f>
        <v>TE</v>
      </c>
      <c r="B829" s="64" t="s">
        <v>9039</v>
      </c>
      <c r="C829" s="5" t="s">
        <v>2792</v>
      </c>
      <c r="D829" s="111">
        <f>VLOOKUP(TRIM(B829),BirthdateDraft!$A$1:$M$8977,2,FALSE)</f>
        <v>37603</v>
      </c>
      <c r="E829" s="112" t="str">
        <f>VLOOKUP(TRIM(B829),BirthdateDraft!$A$1:$M$9842,3,FALSE)</f>
        <v>24/1(13)</v>
      </c>
      <c r="F829" s="115" t="s">
        <v>8707</v>
      </c>
      <c r="G829" s="10" t="str">
        <f>IF(ISERROR(VLOOKUP(TRIM(B829),ALL!$B$1:$V$9998,2,FALSE)),"",IF(ISERROR(VLOOKUP(TRIM(B829),ALL!$B$1:$V$9998,2,FALSE))," ",VLOOKUP(TRIM(B829),ALL!$B$1:$V$9998,2,FALSE)))</f>
        <v>LVA</v>
      </c>
      <c r="H829" s="114" t="str">
        <f>IF(ISBLANK(VLOOKUP(TRIM(B829),ALL!$B$1:$W$9995,11,FALSE)),"",IF(ISERROR(VLOOKUP(TRIM(B829),ALL!$B$1:$W$9995,11,FALSE))," ",VLOOKUP(TRIM(B829),ALL!$B$1:$W$9995,11,FALSE)))</f>
        <v>B</v>
      </c>
      <c r="I829" s="114" t="str">
        <f>VLOOKUP(TRIM(B829),Rankings!$A$1:$M$9887,9,FALSE)</f>
        <v xml:space="preserve"> 6-6-4</v>
      </c>
      <c r="J829" s="10"/>
      <c r="K829" s="10"/>
      <c r="L829" s="10"/>
      <c r="M829" s="10"/>
      <c r="N829" s="10"/>
      <c r="O829" s="118"/>
      <c r="P829"/>
      <c r="Q829"/>
      <c r="R829"/>
      <c r="S829"/>
      <c r="T829"/>
      <c r="AB829"/>
      <c r="AC829"/>
    </row>
    <row r="830" spans="1:29">
      <c r="A830" s="10"/>
      <c r="B830" s="37"/>
      <c r="C830" s="5"/>
      <c r="D830" s="111"/>
      <c r="E830" s="112"/>
      <c r="F830" s="115"/>
      <c r="G830" s="10"/>
      <c r="H830" s="114"/>
      <c r="I830" s="114"/>
      <c r="J830" s="10"/>
      <c r="K830" s="10"/>
      <c r="L830" s="10"/>
      <c r="M830" s="10"/>
      <c r="N830" s="10"/>
      <c r="O830" s="118"/>
      <c r="P830"/>
      <c r="Q830"/>
      <c r="R830"/>
      <c r="S830"/>
      <c r="T830"/>
      <c r="AB830"/>
      <c r="AC830"/>
    </row>
    <row r="831" spans="1:29">
      <c r="A831" s="10" t="str">
        <f>IF(ISERROR(VLOOKUP(TRIM(B831),ALL!$B$1:$V$9991,3,FALSE)),"(unc)",VLOOKUP(TRIM(B831),ALL!$B$1:$V$9991,3,FALSE))</f>
        <v>LG @ OT @</v>
      </c>
      <c r="B831" s="37" t="s">
        <v>7685</v>
      </c>
      <c r="C831" s="5" t="s">
        <v>2792</v>
      </c>
      <c r="D831" s="111">
        <f>VLOOKUP(TRIM(B831),BirthdateDraft!$A$1:$M$8977,2,FALSE)</f>
        <v>36984</v>
      </c>
      <c r="E831" s="112" t="str">
        <f>VLOOKUP(TRIM(B831),BirthdateDraft!$A$1:$M$9842,3,FALSE)</f>
        <v>22/1</v>
      </c>
      <c r="F831" s="115" t="s">
        <v>9835</v>
      </c>
      <c r="G831" s="10" t="str">
        <f>IF(ISERROR(VLOOKUP(TRIM(B831),ALL!$B$1:$V$9998,2,FALSE)),"",IF(ISERROR(VLOOKUP(TRIM(B831),ALL!$B$1:$V$9998,2,FALSE))," ",VLOOKUP(TRIM(B831),ALL!$B$1:$V$9998,2,FALSE)))</f>
        <v>DAN</v>
      </c>
      <c r="H831" s="114" t="str">
        <f>IF(ISBLANK(VLOOKUP(TRIM(B831),ALL!$B$1:$W$9995,4,FALSE)),"",IF(ISERROR(VLOOKUP(TRIM(B831),ALL!$B$1:$W$9995,4,FALSE))," ",VLOOKUP(TRIM(B831),ALL!$B$1:$W$9995,4,FALSE)))</f>
        <v/>
      </c>
      <c r="I831" s="114" t="str">
        <f>IF(ISBLANK(VLOOKUP(TRIM(B831),ALL!$B$1:$W$9995,5,FALSE)),"",IF(ISERROR(VLOOKUP(TRIM(B831),ALL!$B$1:$W$9995,5,FALSE))," ",VLOOKUP(TRIM(B831),ALL!$B$1:$W$9995,5,FALSE)))</f>
        <v/>
      </c>
      <c r="J831" s="10" t="str">
        <f>IF(ISBLANK(VLOOKUP(TRIM(B831),ALL!$B$1:$W$9995,6,FALSE)),"",IF(ISERROR(VLOOKUP(TRIM(B831),ALL!$B$1:$W$9995,6,FALSE))," ", VLOOKUP(TRIM(B831),ALL!$B$1:$W$9995,6,FALSE)))</f>
        <v/>
      </c>
      <c r="K831" s="10" t="str">
        <f>IF(ISBLANK(VLOOKUP(TRIM(B831),ALL!$B$1:$W$9995,7,FALSE)),"",IF(ISERROR(VLOOKUP(TRIM(B831),ALL!$B$1:$W$9995,7,FALSE))," ",VLOOKUP(TRIM(B831),ALL!$B$1:$W$9995,7,FALSE)))</f>
        <v/>
      </c>
      <c r="L831" s="10">
        <f>IF(ISBLANK(VLOOKUP(TRIM(B831),ALL!$B$1:$W$9995,8,FALSE)),"",IF(ISERROR(VLOOKUP(TRIM(B831),ALL!$B$1:$W$9995,8,FALSE))," ",VLOOKUP(TRIM(B831),ALL!$B$1:$W$9995,8,FALSE)))</f>
        <v>5</v>
      </c>
      <c r="M831" s="10">
        <f>IF(ISBLANK(VLOOKUP(TRIM(B831),ALL!$B$1:$W$9995,9,FALSE)),"",IF(ISERROR(VLOOKUP(TRIM(B831),ALL!$B$1:$W$9995,9,FALSE))," ",VLOOKUP(TRIM(B831),ALL!$B$1:$W$9995,9,FALSE)))</f>
        <v>4</v>
      </c>
      <c r="N831" s="10">
        <f>IF(ISBLANK(VLOOKUP(TRIM(B831),ALL!$B$1:$W$9995,10,FALSE)),"",IF(ISERROR(VLOOKUP(TRIM(B831),ALL!$B$1:$W$9995,10,FALSE))," ",VLOOKUP(TRIM(B831),ALL!$B$1:$W$9995,10,FALSE)))</f>
        <v>7</v>
      </c>
      <c r="O831" s="118"/>
      <c r="P831"/>
      <c r="Q831"/>
      <c r="R831"/>
      <c r="S831"/>
      <c r="T831"/>
      <c r="AB831"/>
      <c r="AC831"/>
    </row>
    <row r="832" spans="1:29">
      <c r="A832" s="10" t="str">
        <f>IF(ISERROR(VLOOKUP(TRIM(B832),ALL!$B$1:$V$9991,3,FALSE)),"(unc)",VLOOKUP(TRIM(B832),ALL!$B$1:$V$9991,3,FALSE))</f>
        <v>RG @ OT @</v>
      </c>
      <c r="B832" s="37" t="s">
        <v>6769</v>
      </c>
      <c r="C832" s="5" t="s">
        <v>2792</v>
      </c>
      <c r="D832" s="111">
        <f>VLOOKUP(TRIM(B832),BirthdateDraft!$A$1:$M$8977,2,FALSE)</f>
        <v>35774</v>
      </c>
      <c r="E832" s="112" t="str">
        <f>VLOOKUP(TRIM(B832),BirthdateDraft!$A$1:$M$9842,3,FALSE)</f>
        <v>20/6</v>
      </c>
      <c r="F832" s="115" t="s">
        <v>9836</v>
      </c>
      <c r="G832" s="10" t="str">
        <f>IF(ISERROR(VLOOKUP(TRIM(B832),ALL!$B$1:$V$9998,2,FALSE)),"",IF(ISERROR(VLOOKUP(TRIM(B832),ALL!$B$1:$V$9998,2,FALSE))," ",VLOOKUP(TRIM(B832),ALL!$B$1:$V$9998,2,FALSE)))</f>
        <v>NEA</v>
      </c>
      <c r="H832" s="114" t="str">
        <f>IF(ISBLANK(VLOOKUP(TRIM(B832),ALL!$B$1:$W$9995,4,FALSE)),"",IF(ISERROR(VLOOKUP(TRIM(B832),ALL!$B$1:$W$9995,4,FALSE))," ",VLOOKUP(TRIM(B832),ALL!$B$1:$W$9995,4,FALSE)))</f>
        <v/>
      </c>
      <c r="I832" s="114" t="str">
        <f>IF(ISBLANK(VLOOKUP(TRIM(B832),ALL!$B$1:$W$9995,5,FALSE)),"",IF(ISERROR(VLOOKUP(TRIM(B832),ALL!$B$1:$W$9995,5,FALSE))," ",VLOOKUP(TRIM(B832),ALL!$B$1:$W$9995,5,FALSE)))</f>
        <v/>
      </c>
      <c r="J832" s="10" t="str">
        <f>IF(ISBLANK(VLOOKUP(TRIM(B832),ALL!$B$1:$W$9995,6,FALSE)),"",IF(ISERROR(VLOOKUP(TRIM(B832),ALL!$B$1:$W$9995,6,FALSE))," ", VLOOKUP(TRIM(B832),ALL!$B$1:$W$9995,6,FALSE)))</f>
        <v/>
      </c>
      <c r="K832" s="10" t="str">
        <f>IF(ISBLANK(VLOOKUP(TRIM(B832),ALL!$B$1:$W$9995,7,FALSE)),"",IF(ISERROR(VLOOKUP(TRIM(B832),ALL!$B$1:$W$9995,7,FALSE))," ",VLOOKUP(TRIM(B832),ALL!$B$1:$W$9995,7,FALSE)))</f>
        <v/>
      </c>
      <c r="L832" s="10">
        <f>IF(ISBLANK(VLOOKUP(TRIM(B832),ALL!$B$1:$W$9995,8,FALSE)),"",IF(ISERROR(VLOOKUP(TRIM(B832),ALL!$B$1:$W$9995,8,FALSE))," ",VLOOKUP(TRIM(B832),ALL!$B$1:$W$9995,8,FALSE)))</f>
        <v>4</v>
      </c>
      <c r="M832" s="10">
        <f>IF(ISBLANK(VLOOKUP(TRIM(B832),ALL!$B$1:$W$9995,9,FALSE)),"",IF(ISERROR(VLOOKUP(TRIM(B832),ALL!$B$1:$W$9995,9,FALSE))," ",VLOOKUP(TRIM(B832),ALL!$B$1:$W$9995,9,FALSE)))</f>
        <v>4</v>
      </c>
      <c r="N832" s="10">
        <f>IF(ISBLANK(VLOOKUP(TRIM(B832),ALL!$B$1:$W$9995,10,FALSE)),"",IF(ISERROR(VLOOKUP(TRIM(B832),ALL!$B$1:$W$9995,10,FALSE))," ",VLOOKUP(TRIM(B832),ALL!$B$1:$W$9995,10,FALSE)))</f>
        <v>5</v>
      </c>
      <c r="O832" s="118"/>
      <c r="P832"/>
      <c r="Q832"/>
      <c r="R832"/>
      <c r="S832"/>
      <c r="T832"/>
      <c r="AB832"/>
      <c r="AC832"/>
    </row>
    <row r="833" spans="1:29">
      <c r="A833" s="10" t="str">
        <f>IF(ISERROR(VLOOKUP(TRIM(B833),ALL!$B$1:$V$9991,3,FALSE)),"(unc)",VLOOKUP(TRIM(B833),ALL!$B$1:$V$9991,3,FALSE))</f>
        <v>RG @</v>
      </c>
      <c r="B833" s="37" t="s">
        <v>7220</v>
      </c>
      <c r="C833" s="5" t="s">
        <v>2792</v>
      </c>
      <c r="D833" s="111">
        <f>VLOOKUP(TRIM(B833),BirthdateDraft!$A$1:$M$8977,2,FALSE)</f>
        <v>36312</v>
      </c>
      <c r="E833" s="112" t="str">
        <f>VLOOKUP(TRIM(B833),BirthdateDraft!$A$1:$M$9842,3,FALSE)</f>
        <v>21/6</v>
      </c>
      <c r="F833" s="115" t="s">
        <v>6909</v>
      </c>
      <c r="G833" s="10" t="str">
        <f>IF(ISERROR(VLOOKUP(TRIM(B833),ALL!$B$1:$V$9998,2,FALSE)),"",IF(ISERROR(VLOOKUP(TRIM(B833),ALL!$B$1:$V$9998,2,FALSE))," ",VLOOKUP(TRIM(B833),ALL!$B$1:$V$9998,2,FALSE)))</f>
        <v>KCA</v>
      </c>
      <c r="H833" s="114" t="str">
        <f>IF(ISBLANK(VLOOKUP(TRIM(B833),ALL!$B$1:$W$9995,4,FALSE)),"",IF(ISERROR(VLOOKUP(TRIM(B833),ALL!$B$1:$W$9995,4,FALSE))," ",VLOOKUP(TRIM(B833),ALL!$B$1:$W$9995,4,FALSE)))</f>
        <v/>
      </c>
      <c r="I833" s="114" t="str">
        <f>IF(ISBLANK(VLOOKUP(TRIM(B833),ALL!$B$1:$W$9995,5,FALSE)),"",IF(ISERROR(VLOOKUP(TRIM(B833),ALL!$B$1:$W$9995,5,FALSE))," ",VLOOKUP(TRIM(B833),ALL!$B$1:$W$9995,5,FALSE)))</f>
        <v/>
      </c>
      <c r="J833" s="10" t="str">
        <f>IF(ISBLANK(VLOOKUP(TRIM(B833),ALL!$B$1:$W$9995,6,FALSE)),"",IF(ISERROR(VLOOKUP(TRIM(B833),ALL!$B$1:$W$9995,6,FALSE))," ", VLOOKUP(TRIM(B833),ALL!$B$1:$W$9995,6,FALSE)))</f>
        <v/>
      </c>
      <c r="K833" s="10" t="str">
        <f>IF(ISBLANK(VLOOKUP(TRIM(B833),ALL!$B$1:$W$9995,7,FALSE)),"",IF(ISERROR(VLOOKUP(TRIM(B833),ALL!$B$1:$W$9995,7,FALSE))," ",VLOOKUP(TRIM(B833),ALL!$B$1:$W$9995,7,FALSE)))</f>
        <v/>
      </c>
      <c r="L833" s="10">
        <f>IF(ISBLANK(VLOOKUP(TRIM(B833),ALL!$B$1:$W$9995,8,FALSE)),"",IF(ISERROR(VLOOKUP(TRIM(B833),ALL!$B$1:$W$9995,8,FALSE))," ",VLOOKUP(TRIM(B833),ALL!$B$1:$W$9995,8,FALSE)))</f>
        <v>6</v>
      </c>
      <c r="M833" s="10" t="str">
        <f>IF(ISBLANK(VLOOKUP(TRIM(B833),ALL!$B$1:$W$9995,9,FALSE)),"",IF(ISERROR(VLOOKUP(TRIM(B833),ALL!$B$1:$W$9995,9,FALSE))," ",VLOOKUP(TRIM(B833),ALL!$B$1:$W$9995,9,FALSE)))</f>
        <v/>
      </c>
      <c r="N833" s="10">
        <f>IF(ISBLANK(VLOOKUP(TRIM(B833),ALL!$B$1:$W$9995,10,FALSE)),"",IF(ISERROR(VLOOKUP(TRIM(B833),ALL!$B$1:$W$9995,10,FALSE))," ",VLOOKUP(TRIM(B833),ALL!$B$1:$W$9995,10,FALSE)))</f>
        <v>4</v>
      </c>
      <c r="O833" s="118"/>
      <c r="P833"/>
      <c r="Q833"/>
      <c r="R833"/>
      <c r="S833"/>
      <c r="T833"/>
      <c r="AB833"/>
      <c r="AC833"/>
    </row>
    <row r="834" spans="1:29">
      <c r="A834" s="10" t="str">
        <f>IF(ISERROR(VLOOKUP(TRIM(B834),ALL!$B$1:$V$9991,3,FALSE)),"(unc)",VLOOKUP(TRIM(B834),ALL!$B$1:$V$9991,3,FALSE))</f>
        <v>ROT @</v>
      </c>
      <c r="B834" s="37" t="s">
        <v>8526</v>
      </c>
      <c r="C834" s="5" t="s">
        <v>2792</v>
      </c>
      <c r="D834" s="111">
        <f>VLOOKUP(TRIM(B834),BirthdateDraft!$A$1:$M$8977,2,FALSE)</f>
        <v>37113</v>
      </c>
      <c r="E834" s="112" t="str">
        <f>VLOOKUP(TRIM(B834),BirthdateDraft!$A$1:$M$9842,3,FALSE)</f>
        <v>23/1</v>
      </c>
      <c r="F834" s="115">
        <v>24.3</v>
      </c>
      <c r="G834" s="10" t="str">
        <f>IF(ISERROR(VLOOKUP(TRIM(B834),ALL!$B$1:$V$9998,2,FALSE)),"",IF(ISERROR(VLOOKUP(TRIM(B834),ALL!$B$1:$V$9998,2,FALSE))," ",VLOOKUP(TRIM(B834),ALL!$B$1:$V$9998,2,FALSE)))</f>
        <v>CHN</v>
      </c>
      <c r="H834" s="114" t="str">
        <f>IF(ISBLANK(VLOOKUP(TRIM(B834),ALL!$B$1:$W$9995,4,FALSE)),"",IF(ISERROR(VLOOKUP(TRIM(B834),ALL!$B$1:$W$9995,4,FALSE))," ",VLOOKUP(TRIM(B834),ALL!$B$1:$W$9995,4,FALSE)))</f>
        <v/>
      </c>
      <c r="I834" s="114" t="str">
        <f>IF(ISBLANK(VLOOKUP(TRIM(B834),ALL!$B$1:$W$9995,5,FALSE)),"",IF(ISERROR(VLOOKUP(TRIM(B834),ALL!$B$1:$W$9995,5,FALSE))," ",VLOOKUP(TRIM(B834),ALL!$B$1:$W$9995,5,FALSE)))</f>
        <v/>
      </c>
      <c r="J834" s="10" t="str">
        <f>IF(ISBLANK(VLOOKUP(TRIM(B834),ALL!$B$1:$W$9995,6,FALSE)),"",IF(ISERROR(VLOOKUP(TRIM(B834),ALL!$B$1:$W$9995,6,FALSE))," ", VLOOKUP(TRIM(B834),ALL!$B$1:$W$9995,6,FALSE)))</f>
        <v/>
      </c>
      <c r="K834" s="10" t="str">
        <f>IF(ISBLANK(VLOOKUP(TRIM(B834),ALL!$B$1:$W$9995,7,FALSE)),"",IF(ISERROR(VLOOKUP(TRIM(B834),ALL!$B$1:$W$9995,7,FALSE))," ",VLOOKUP(TRIM(B834),ALL!$B$1:$W$9995,7,FALSE)))</f>
        <v/>
      </c>
      <c r="L834" s="10">
        <f>IF(ISBLANK(VLOOKUP(TRIM(B834),ALL!$B$1:$W$9995,8,FALSE)),"",IF(ISERROR(VLOOKUP(TRIM(B834),ALL!$B$1:$W$9995,8,FALSE))," ",VLOOKUP(TRIM(B834),ALL!$B$1:$W$9995,8,FALSE)))</f>
        <v>6</v>
      </c>
      <c r="M834" s="10" t="str">
        <f>IF(ISBLANK(VLOOKUP(TRIM(B834),ALL!$B$1:$W$9995,9,FALSE)),"",IF(ISERROR(VLOOKUP(TRIM(B834),ALL!$B$1:$W$9995,9,FALSE))," ",VLOOKUP(TRIM(B834),ALL!$B$1:$W$9995,9,FALSE)))</f>
        <v/>
      </c>
      <c r="N834" s="10">
        <f>IF(ISBLANK(VLOOKUP(TRIM(B834),ALL!$B$1:$W$9995,10,FALSE)),"",IF(ISERROR(VLOOKUP(TRIM(B834),ALL!$B$1:$W$9995,10,FALSE))," ",VLOOKUP(TRIM(B834),ALL!$B$1:$W$9995,10,FALSE)))</f>
        <v>4</v>
      </c>
      <c r="O834" s="118"/>
      <c r="P834"/>
      <c r="Q834"/>
      <c r="R834"/>
      <c r="S834"/>
      <c r="T834"/>
      <c r="AB834"/>
      <c r="AC834"/>
    </row>
    <row r="835" spans="1:29">
      <c r="A835" s="10" t="str">
        <f>IF(ISERROR(VLOOKUP(TRIM(B835),ALL!$B$1:$V$9991,3,FALSE)),"(unc)",VLOOKUP(TRIM(B835),ALL!$B$1:$V$9991,3,FALSE))</f>
        <v>LG @ OC @</v>
      </c>
      <c r="B835" s="37" t="s">
        <v>6227</v>
      </c>
      <c r="C835" s="5" t="s">
        <v>2792</v>
      </c>
      <c r="D835" s="111">
        <f>VLOOKUP(TRIM(B835),BirthdateDraft!$A$1:$M$8977,2,FALSE)</f>
        <v>35059</v>
      </c>
      <c r="E835" s="112" t="str">
        <f>VLOOKUP(TRIM(B835),BirthdateDraft!$A$1:$M$9842,3,FALSE)</f>
        <v>19/2</v>
      </c>
      <c r="F835" s="115"/>
      <c r="G835" s="10" t="str">
        <f>IF(ISERROR(VLOOKUP(TRIM(B835),ALL!$B$1:$V$9998,2,FALSE)),"",IF(ISERROR(VLOOKUP(TRIM(B835),ALL!$B$1:$V$9998,2,FALSE))," ",VLOOKUP(TRIM(B835),ALL!$B$1:$V$9998,2,FALSE)))</f>
        <v>GBN</v>
      </c>
      <c r="H835" s="114" t="str">
        <f>IF(ISBLANK(VLOOKUP(TRIM(B835),ALL!$B$1:$W$9995,4,FALSE)),"",IF(ISERROR(VLOOKUP(TRIM(B835),ALL!$B$1:$W$9995,4,FALSE))," ",VLOOKUP(TRIM(B835),ALL!$B$1:$W$9995,4,FALSE)))</f>
        <v/>
      </c>
      <c r="I835" s="114" t="str">
        <f>IF(ISBLANK(VLOOKUP(TRIM(B835),ALL!$B$1:$W$9995,5,FALSE)),"",IF(ISERROR(VLOOKUP(TRIM(B835),ALL!$B$1:$W$9995,5,FALSE))," ",VLOOKUP(TRIM(B835),ALL!$B$1:$W$9995,5,FALSE)))</f>
        <v/>
      </c>
      <c r="J835" s="10" t="str">
        <f>IF(ISBLANK(VLOOKUP(TRIM(B835),ALL!$B$1:$W$9995,6,FALSE)),"",IF(ISERROR(VLOOKUP(TRIM(B835),ALL!$B$1:$W$9995,6,FALSE))," ", VLOOKUP(TRIM(B835),ALL!$B$1:$W$9995,6,FALSE)))</f>
        <v/>
      </c>
      <c r="K835" s="10" t="str">
        <f>IF(ISBLANK(VLOOKUP(TRIM(B835),ALL!$B$1:$W$9995,7,FALSE)),"",IF(ISERROR(VLOOKUP(TRIM(B835),ALL!$B$1:$W$9995,7,FALSE))," ",VLOOKUP(TRIM(B835),ALL!$B$1:$W$9995,7,FALSE)))</f>
        <v/>
      </c>
      <c r="L835" s="10">
        <f>IF(ISBLANK(VLOOKUP(TRIM(B835),ALL!$B$1:$W$9995,8,FALSE)),"",IF(ISERROR(VLOOKUP(TRIM(B835),ALL!$B$1:$W$9995,8,FALSE))," ",VLOOKUP(TRIM(B835),ALL!$B$1:$W$9995,8,FALSE)))</f>
        <v>4</v>
      </c>
      <c r="M835" s="10">
        <f>IF(ISBLANK(VLOOKUP(TRIM(B835),ALL!$B$1:$W$9995,9,FALSE)),"",IF(ISERROR(VLOOKUP(TRIM(B835),ALL!$B$1:$W$9995,9,FALSE))," ",VLOOKUP(TRIM(B835),ALL!$B$1:$W$9995,9,FALSE)))</f>
        <v>0</v>
      </c>
      <c r="N835" s="10">
        <f>IF(ISBLANK(VLOOKUP(TRIM(B835),ALL!$B$1:$W$9995,10,FALSE)),"",IF(ISERROR(VLOOKUP(TRIM(B835),ALL!$B$1:$W$9995,10,FALSE))," ",VLOOKUP(TRIM(B835),ALL!$B$1:$W$9995,10,FALSE)))</f>
        <v>7</v>
      </c>
      <c r="O835" s="118"/>
      <c r="P835"/>
      <c r="Q835"/>
      <c r="R835"/>
      <c r="S835"/>
      <c r="T835"/>
      <c r="AB835"/>
      <c r="AC835"/>
    </row>
    <row r="836" spans="1:29">
      <c r="A836" s="10" t="str">
        <f>IF(ISERROR(VLOOKUP(TRIM(B836),ALL!$B$1:$V$9991,3,FALSE)),"(unc)",VLOOKUP(TRIM(B836),ALL!$B$1:$V$9991,3,FALSE))</f>
        <v>LG @</v>
      </c>
      <c r="B836" s="37" t="s">
        <v>6232</v>
      </c>
      <c r="C836" s="5" t="s">
        <v>2792</v>
      </c>
      <c r="D836" s="111">
        <f>VLOOKUP(TRIM(B836),BirthdateDraft!$A$1:$M$8977,2,FALSE)</f>
        <v>35176</v>
      </c>
      <c r="E836" s="112" t="str">
        <f>VLOOKUP(TRIM(B836),BirthdateDraft!$A$1:$M$9842,3,FALSE)</f>
        <v>19/7</v>
      </c>
      <c r="F836" s="115"/>
      <c r="G836" s="10" t="str">
        <f>IF(ISERROR(VLOOKUP(TRIM(B836),ALL!$B$1:$V$9998,2,FALSE)),"",IF(ISERROR(VLOOKUP(TRIM(B836),ALL!$B$1:$V$9998,2,FALSE))," ",VLOOKUP(TRIM(B836),ALL!$B$1:$V$9998,2,FALSE)))</f>
        <v>WAN</v>
      </c>
      <c r="H836" s="114" t="str">
        <f>IF(ISBLANK(VLOOKUP(TRIM(B836),ALL!$B$1:$W$9995,4,FALSE)),"",IF(ISERROR(VLOOKUP(TRIM(B836),ALL!$B$1:$W$9995,4,FALSE))," ",VLOOKUP(TRIM(B836),ALL!$B$1:$W$9995,4,FALSE)))</f>
        <v/>
      </c>
      <c r="I836" s="114" t="str">
        <f>IF(ISBLANK(VLOOKUP(TRIM(B836),ALL!$B$1:$W$9995,5,FALSE)),"",IF(ISERROR(VLOOKUP(TRIM(B836),ALL!$B$1:$W$9995,5,FALSE))," ",VLOOKUP(TRIM(B836),ALL!$B$1:$W$9995,5,FALSE)))</f>
        <v/>
      </c>
      <c r="J836" s="10" t="str">
        <f>IF(ISBLANK(VLOOKUP(TRIM(B836),ALL!$B$1:$W$9995,6,FALSE)),"",IF(ISERROR(VLOOKUP(TRIM(B836),ALL!$B$1:$W$9995,6,FALSE))," ", VLOOKUP(TRIM(B836),ALL!$B$1:$W$9995,6,FALSE)))</f>
        <v/>
      </c>
      <c r="K836" s="10" t="str">
        <f>IF(ISBLANK(VLOOKUP(TRIM(B836),ALL!$B$1:$W$9995,7,FALSE)),"",IF(ISERROR(VLOOKUP(TRIM(B836),ALL!$B$1:$W$9995,7,FALSE))," ",VLOOKUP(TRIM(B836),ALL!$B$1:$W$9995,7,FALSE)))</f>
        <v/>
      </c>
      <c r="L836" s="10">
        <f>IF(ISBLANK(VLOOKUP(TRIM(B836),ALL!$B$1:$W$9995,8,FALSE)),"",IF(ISERROR(VLOOKUP(TRIM(B836),ALL!$B$1:$W$9995,8,FALSE))," ",VLOOKUP(TRIM(B836),ALL!$B$1:$W$9995,8,FALSE)))</f>
        <v>4</v>
      </c>
      <c r="M836" s="10" t="str">
        <f>IF(ISBLANK(VLOOKUP(TRIM(B836),ALL!$B$1:$W$9995,9,FALSE)),"",IF(ISERROR(VLOOKUP(TRIM(B836),ALL!$B$1:$W$9995,9,FALSE))," ",VLOOKUP(TRIM(B836),ALL!$B$1:$W$9995,9,FALSE)))</f>
        <v/>
      </c>
      <c r="N836" s="10">
        <f>IF(ISBLANK(VLOOKUP(TRIM(B836),ALL!$B$1:$W$9995,10,FALSE)),"",IF(ISERROR(VLOOKUP(TRIM(B836),ALL!$B$1:$W$9995,10,FALSE))," ",VLOOKUP(TRIM(B836),ALL!$B$1:$W$9995,10,FALSE)))</f>
        <v>3</v>
      </c>
      <c r="O836" s="118"/>
      <c r="P836"/>
      <c r="Q836"/>
      <c r="R836"/>
      <c r="S836"/>
      <c r="T836"/>
      <c r="AB836"/>
      <c r="AC836"/>
    </row>
    <row r="837" spans="1:29">
      <c r="A837" s="10" t="str">
        <f>IF(ISERROR(VLOOKUP(TRIM(B837),ALL!$B$1:$V$9991,3,FALSE)),"(unc)",VLOOKUP(TRIM(B837),ALL!$B$1:$V$9991,3,FALSE))</f>
        <v>LOT @</v>
      </c>
      <c r="B837" s="37" t="s">
        <v>7528</v>
      </c>
      <c r="C837" s="5" t="s">
        <v>2792</v>
      </c>
      <c r="D837" s="111">
        <f>VLOOKUP(TRIM(B837),BirthdateDraft!$A$1:$M$8977,2,FALSE)</f>
        <v>0</v>
      </c>
      <c r="E837" s="112" t="str">
        <f>VLOOKUP(TRIM(B837),BirthdateDraft!$A$1:$M$9842,3,FALSE)</f>
        <v>FA</v>
      </c>
      <c r="F837" s="115" t="s">
        <v>7523</v>
      </c>
      <c r="G837" s="10" t="str">
        <f>IF(ISERROR(VLOOKUP(TRIM(B837),ALL!$B$1:$V$9998,2,FALSE)),"",IF(ISERROR(VLOOKUP(TRIM(B837),ALL!$B$1:$V$9998,2,FALSE))," ",VLOOKUP(TRIM(B837),ALL!$B$1:$V$9998,2,FALSE)))</f>
        <v>PIA</v>
      </c>
      <c r="H837" s="114" t="str">
        <f>IF(ISBLANK(VLOOKUP(TRIM(B837),ALL!$B$1:$W$9995,4,FALSE)),"",IF(ISERROR(VLOOKUP(TRIM(B837),ALL!$B$1:$W$9995,4,FALSE))," ",VLOOKUP(TRIM(B837),ALL!$B$1:$W$9995,4,FALSE)))</f>
        <v/>
      </c>
      <c r="I837" s="114" t="str">
        <f>IF(ISBLANK(VLOOKUP(TRIM(B837),ALL!$B$1:$W$9995,5,FALSE)),"",IF(ISERROR(VLOOKUP(TRIM(B837),ALL!$B$1:$W$9995,5,FALSE))," ",VLOOKUP(TRIM(B837),ALL!$B$1:$W$9995,5,FALSE)))</f>
        <v/>
      </c>
      <c r="J837" s="10" t="str">
        <f>IF(ISBLANK(VLOOKUP(TRIM(B837),ALL!$B$1:$W$9995,6,FALSE)),"",IF(ISERROR(VLOOKUP(TRIM(B837),ALL!$B$1:$W$9995,6,FALSE))," ", VLOOKUP(TRIM(B837),ALL!$B$1:$W$9995,6,FALSE)))</f>
        <v/>
      </c>
      <c r="K837" s="10" t="str">
        <f>IF(ISBLANK(VLOOKUP(TRIM(B837),ALL!$B$1:$W$9995,7,FALSE)),"",IF(ISERROR(VLOOKUP(TRIM(B837),ALL!$B$1:$W$9995,7,FALSE))," ",VLOOKUP(TRIM(B837),ALL!$B$1:$W$9995,7,FALSE)))</f>
        <v/>
      </c>
      <c r="L837" s="10">
        <f>IF(ISBLANK(VLOOKUP(TRIM(B837),ALL!$B$1:$W$9995,8,FALSE)),"",IF(ISERROR(VLOOKUP(TRIM(B837),ALL!$B$1:$W$9995,8,FALSE))," ",VLOOKUP(TRIM(B837),ALL!$B$1:$W$9995,8,FALSE)))</f>
        <v>4</v>
      </c>
      <c r="M837" s="10" t="str">
        <f>IF(ISBLANK(VLOOKUP(TRIM(B837),ALL!$B$1:$W$9995,9,FALSE)),"",IF(ISERROR(VLOOKUP(TRIM(B837),ALL!$B$1:$W$9995,9,FALSE))," ",VLOOKUP(TRIM(B837),ALL!$B$1:$W$9995,9,FALSE)))</f>
        <v/>
      </c>
      <c r="N837" s="10">
        <f>IF(ISBLANK(VLOOKUP(TRIM(B837),ALL!$B$1:$W$9995,10,FALSE)),"",IF(ISERROR(VLOOKUP(TRIM(B837),ALL!$B$1:$W$9995,10,FALSE))," ",VLOOKUP(TRIM(B837),ALL!$B$1:$W$9995,10,FALSE)))</f>
        <v>5</v>
      </c>
      <c r="O837" s="118"/>
      <c r="P837"/>
      <c r="Q837"/>
      <c r="R837"/>
      <c r="S837"/>
      <c r="T837"/>
      <c r="AB837"/>
      <c r="AC837"/>
    </row>
    <row r="838" spans="1:29">
      <c r="A838" s="10" t="str">
        <f>IF(ISERROR(VLOOKUP(TRIM(B838),ALL!$B$1:$V$9991,3,FALSE)),"(unc)",VLOOKUP(TRIM(B838),ALL!$B$1:$V$9991,3,FALSE))</f>
        <v>OC @</v>
      </c>
      <c r="B838" s="126" t="s">
        <v>7698</v>
      </c>
      <c r="C838" s="5" t="s">
        <v>2792</v>
      </c>
      <c r="D838" s="111">
        <f>VLOOKUP(TRIM(B838),BirthdateDraft!$A$1:$M$8977,2,FALSE)</f>
        <v>35683</v>
      </c>
      <c r="E838" s="112" t="str">
        <f>VLOOKUP(TRIM(B838),BirthdateDraft!$A$1:$M$9842,3,FALSE)</f>
        <v>22/5</v>
      </c>
      <c r="F838" s="115" t="s">
        <v>8724</v>
      </c>
      <c r="G838" s="10" t="str">
        <f>IF(ISERROR(VLOOKUP(TRIM(B838),ALL!$B$1:$V$9998,2,FALSE)),"",IF(ISERROR(VLOOKUP(TRIM(B838),ALL!$B$1:$V$9998,2,FALSE))," ",VLOOKUP(TRIM(B838),ALL!$B$1:$V$9998,2,FALSE)))</f>
        <v>DNA</v>
      </c>
      <c r="H838" s="114" t="str">
        <f>IF(ISBLANK(VLOOKUP(TRIM(B838),ALL!$B$1:$W$9995,4,FALSE)),"",IF(ISERROR(VLOOKUP(TRIM(B838),ALL!$B$1:$W$9995,4,FALSE))," ",VLOOKUP(TRIM(B838),ALL!$B$1:$W$9995,4,FALSE)))</f>
        <v/>
      </c>
      <c r="I838" s="114" t="str">
        <f>IF(ISBLANK(VLOOKUP(TRIM(B838),ALL!$B$1:$W$9995,5,FALSE)),"",IF(ISERROR(VLOOKUP(TRIM(B838),ALL!$B$1:$W$9995,5,FALSE))," ",VLOOKUP(TRIM(B838),ALL!$B$1:$W$9995,5,FALSE)))</f>
        <v/>
      </c>
      <c r="J838" s="10" t="str">
        <f>IF(ISBLANK(VLOOKUP(TRIM(B838),ALL!$B$1:$W$9995,6,FALSE)),"",IF(ISERROR(VLOOKUP(TRIM(B838),ALL!$B$1:$W$9995,6,FALSE))," ", VLOOKUP(TRIM(B838),ALL!$B$1:$W$9995,6,FALSE)))</f>
        <v/>
      </c>
      <c r="K838" s="10" t="str">
        <f>IF(ISBLANK(VLOOKUP(TRIM(B838),ALL!$B$1:$W$9995,7,FALSE)),"",IF(ISERROR(VLOOKUP(TRIM(B838),ALL!$B$1:$W$9995,7,FALSE))," ",VLOOKUP(TRIM(B838),ALL!$B$1:$W$9995,7,FALSE)))</f>
        <v/>
      </c>
      <c r="L838" s="10">
        <f>IF(ISBLANK(VLOOKUP(TRIM(B838),ALL!$B$1:$W$9995,8,FALSE)),"",IF(ISERROR(VLOOKUP(TRIM(B838),ALL!$B$1:$W$9995,8,FALSE))," ",VLOOKUP(TRIM(B838),ALL!$B$1:$W$9995,8,FALSE)))</f>
        <v>4</v>
      </c>
      <c r="M838" s="10" t="str">
        <f>IF(ISBLANK(VLOOKUP(TRIM(B838),ALL!$B$1:$W$9995,9,FALSE)),"",IF(ISERROR(VLOOKUP(TRIM(B838),ALL!$B$1:$W$9995,9,FALSE))," ",VLOOKUP(TRIM(B838),ALL!$B$1:$W$9995,9,FALSE)))</f>
        <v/>
      </c>
      <c r="N838" s="10">
        <f>IF(ISBLANK(VLOOKUP(TRIM(B838),ALL!$B$1:$W$9995,10,FALSE)),"",IF(ISERROR(VLOOKUP(TRIM(B838),ALL!$B$1:$W$9995,10,FALSE))," ",VLOOKUP(TRIM(B838),ALL!$B$1:$W$9995,10,FALSE)))</f>
        <v>7</v>
      </c>
      <c r="O838" s="118"/>
      <c r="P838"/>
      <c r="Q838"/>
      <c r="R838"/>
      <c r="S838"/>
      <c r="T838"/>
      <c r="AB838"/>
      <c r="AC838"/>
    </row>
    <row r="839" spans="1:29">
      <c r="A839" s="10" t="str">
        <f>IF(ISERROR(VLOOKUP(TRIM(B839),ALL!$B$1:$V$9991,3,FALSE)),"(unc)",VLOOKUP(TRIM(B839),ALL!$B$1:$V$9991,3,FALSE))</f>
        <v>G @ TE</v>
      </c>
      <c r="B839" s="126" t="s">
        <v>8455</v>
      </c>
      <c r="C839" s="5" t="s">
        <v>2792</v>
      </c>
      <c r="D839" s="111">
        <f>VLOOKUP(TRIM(B839),BirthdateDraft!$A$1:$M$8977,2,FALSE)</f>
        <v>36701</v>
      </c>
      <c r="E839" s="112" t="str">
        <f>VLOOKUP(TRIM(B839),BirthdateDraft!$A$1:$M$9842,3,FALSE)</f>
        <v>23/3</v>
      </c>
      <c r="F839" s="115" t="s">
        <v>8734</v>
      </c>
      <c r="G839" s="10" t="str">
        <f>IF(ISERROR(VLOOKUP(TRIM(B839),ALL!$B$1:$V$9998,2,FALSE)),"",IF(ISERROR(VLOOKUP(TRIM(B839),ALL!$B$1:$V$9998,2,FALSE))," ",VLOOKUP(TRIM(B839),ALL!$B$1:$V$9998,2,FALSE)))</f>
        <v>PHN</v>
      </c>
      <c r="H839" s="114" t="str">
        <f>IF(ISBLANK(VLOOKUP(TRIM(B839),ALL!$B$1:$W$9995,4,FALSE)),"",IF(ISERROR(VLOOKUP(TRIM(B839),ALL!$B$1:$W$9995,4,FALSE))," ",VLOOKUP(TRIM(B839),ALL!$B$1:$W$9995,4,FALSE)))</f>
        <v/>
      </c>
      <c r="I839" s="114" t="str">
        <f>IF(ISBLANK(VLOOKUP(TRIM(B839),ALL!$B$1:$W$9995,5,FALSE)),"",IF(ISERROR(VLOOKUP(TRIM(B839),ALL!$B$1:$W$9995,5,FALSE))," ",VLOOKUP(TRIM(B839),ALL!$B$1:$W$9995,5,FALSE)))</f>
        <v/>
      </c>
      <c r="J839" s="10" t="str">
        <f>IF(ISBLANK(VLOOKUP(TRIM(B839),ALL!$B$1:$W$9995,6,FALSE)),"",IF(ISERROR(VLOOKUP(TRIM(B839),ALL!$B$1:$W$9995,6,FALSE))," ", VLOOKUP(TRIM(B839),ALL!$B$1:$W$9995,6,FALSE)))</f>
        <v/>
      </c>
      <c r="K839" s="10" t="str">
        <f>IF(ISBLANK(VLOOKUP(TRIM(B839),ALL!$B$1:$W$9995,7,FALSE)),"",IF(ISERROR(VLOOKUP(TRIM(B839),ALL!$B$1:$W$9995,7,FALSE))," ",VLOOKUP(TRIM(B839),ALL!$B$1:$W$9995,7,FALSE)))</f>
        <v/>
      </c>
      <c r="L839" s="10">
        <f>IF(ISBLANK(VLOOKUP(TRIM(B839),ALL!$B$1:$W$9995,8,FALSE)),"",IF(ISERROR(VLOOKUP(TRIM(B839),ALL!$B$1:$W$9995,8,FALSE))," ",VLOOKUP(TRIM(B839),ALL!$B$1:$W$9995,8,FALSE)))</f>
        <v>0</v>
      </c>
      <c r="M839" s="10" t="str">
        <f>IF(ISBLANK(VLOOKUP(TRIM(B839),ALL!$B$1:$W$9995,9,FALSE)),"",IF(ISERROR(VLOOKUP(TRIM(B839),ALL!$B$1:$W$9995,9,FALSE))," ",VLOOKUP(TRIM(B839),ALL!$B$1:$W$9995,9,FALSE)))</f>
        <v/>
      </c>
      <c r="N839" s="10">
        <f>IF(ISBLANK(VLOOKUP(TRIM(B839),ALL!$B$1:$W$9995,10,FALSE)),"",IF(ISERROR(VLOOKUP(TRIM(B839),ALL!$B$1:$W$9995,10,FALSE))," ",VLOOKUP(TRIM(B839),ALL!$B$1:$W$9995,10,FALSE)))</f>
        <v>0</v>
      </c>
      <c r="O839" s="118"/>
      <c r="P839"/>
      <c r="Q839"/>
      <c r="R839"/>
      <c r="S839"/>
      <c r="T839"/>
      <c r="AB839"/>
      <c r="AC839"/>
    </row>
    <row r="841" spans="1:29">
      <c r="A841" s="10"/>
      <c r="B841" s="37"/>
      <c r="C841" s="5"/>
      <c r="D841" s="111"/>
      <c r="E841" s="112"/>
      <c r="F841" s="115"/>
      <c r="G841" s="10"/>
      <c r="H841" s="114"/>
      <c r="I841" s="114"/>
      <c r="J841" s="10"/>
      <c r="K841" s="10"/>
      <c r="L841" s="10" t="str">
        <f>IF(ISBLANK(VLOOKUP(TRIM(B841),ALL!$B$1:$W$9995,8,FALSE)),"",IF(ISERROR(VLOOKUP(TRIM(B841),ALL!$B$1:$W$9995,8,FALSE))," ",VLOOKUP(TRIM(B841),ALL!$B$1:$W$9995,8,FALSE)))</f>
        <v xml:space="preserve"> </v>
      </c>
      <c r="M841" s="10" t="str">
        <f>IF(ISBLANK(VLOOKUP(TRIM(B841),ALL!$B$1:$W$9995,9,FALSE)),"",IF(ISERROR(VLOOKUP(TRIM(B841),ALL!$B$1:$W$9995,9,FALSE))," ",VLOOKUP(TRIM(B841),ALL!$B$1:$W$9995,9,FALSE)))</f>
        <v xml:space="preserve"> </v>
      </c>
      <c r="N841" s="10" t="str">
        <f>IF(ISBLANK(VLOOKUP(TRIM(B841),ALL!$B$1:$W$9995,10,FALSE)),"",IF(ISERROR(VLOOKUP(TRIM(B841),ALL!$B$1:$W$9995,10,FALSE))," ",VLOOKUP(TRIM(B841),ALL!$B$1:$W$9995,10,FALSE)))</f>
        <v xml:space="preserve"> </v>
      </c>
      <c r="O841" s="118"/>
      <c r="P841"/>
      <c r="Q841"/>
      <c r="R841"/>
      <c r="S841"/>
      <c r="T841"/>
      <c r="AB841"/>
      <c r="AC841"/>
    </row>
    <row r="842" spans="1:29">
      <c r="A842" s="10" t="str">
        <f>IF(ISERROR(VLOOKUP(TRIM(B842),ALL!$B$1:$V$9991,3,FALSE)),"(unc)",VLOOKUP(TRIM(B842),ALL!$B$1:$V$9991,3,FALSE))</f>
        <v>RDT $</v>
      </c>
      <c r="B842" s="37" t="s">
        <v>5744</v>
      </c>
      <c r="C842" s="5" t="s">
        <v>2792</v>
      </c>
      <c r="D842" s="111">
        <f>VLOOKUP(TRIM(B842),BirthdateDraft!$A$1:$M$8977,2,FALSE)</f>
        <v>35175</v>
      </c>
      <c r="E842" s="112" t="str">
        <f>VLOOKUP(TRIM(B842),BirthdateDraft!$A$1:$M$9842,3,FALSE)</f>
        <v>18/3</v>
      </c>
      <c r="F842" s="115"/>
      <c r="G842" s="10" t="str">
        <f>IF(ISERROR(VLOOKUP(TRIM(B842),ALL!$B$1:$V$9998,2,FALSE)),"",IF(ISERROR(VLOOKUP(TRIM(B842),ALL!$B$1:$V$9998,2,FALSE))," ",VLOOKUP(TRIM(B842),ALL!$B$1:$V$9998,2,FALSE)))</f>
        <v>CNA</v>
      </c>
      <c r="H842" s="114" t="str">
        <f>IF(ISBLANK(VLOOKUP(TRIM(B842),ALL!$B$1:$W$9995,4,FALSE)),"",IF(ISERROR(VLOOKUP(TRIM(B842),ALL!$B$1:$W$9995,4,FALSE))," ",VLOOKUP(TRIM(B842),ALL!$B$1:$W$9995,4,FALSE)))</f>
        <v>5</v>
      </c>
      <c r="I842" s="114" t="str">
        <f>IF(ISBLANK(VLOOKUP(TRIM(B842),ALL!$B$1:$W$9995,5,FALSE)),"",IF(ISERROR(VLOOKUP(TRIM(B842),ALL!$B$1:$W$9995,5,FALSE))," ",VLOOKUP(TRIM(B842),ALL!$B$1:$W$9995,5,FALSE)))</f>
        <v/>
      </c>
      <c r="J842" s="10">
        <f>IF(ISBLANK(VLOOKUP(TRIM(B842),ALL!$B$1:$W$9995,6,FALSE)),"",IF(ISERROR(VLOOKUP(TRIM(B842),ALL!$B$1:$W$9995,6,FALSE))," ", VLOOKUP(TRIM(B842),ALL!$B$1:$W$9995,6,FALSE)))</f>
        <v>4</v>
      </c>
      <c r="K842" s="10" t="str">
        <f>IF(ISBLANK(VLOOKUP(TRIM(B842),ALL!$B$1:$W$9995,7,FALSE)),"",IF(ISERROR(VLOOKUP(TRIM(B842),ALL!$B$1:$W$9995,7,FALSE))," ",VLOOKUP(TRIM(B842),ALL!$B$1:$W$9995,7,FALSE)))</f>
        <v/>
      </c>
      <c r="L842" s="10" t="str">
        <f>IF(ISBLANK(VLOOKUP(TRIM(B842),ALL!$B$1:$W$9995,8,FALSE)),"",IF(ISERROR(VLOOKUP(TRIM(B842),ALL!$B$1:$W$9995,8,FALSE))," ",VLOOKUP(TRIM(B842),ALL!$B$1:$W$9995,8,FALSE)))</f>
        <v/>
      </c>
      <c r="M842" s="10" t="str">
        <f>IF(ISBLANK(VLOOKUP(TRIM(B842),ALL!$B$1:$W$9995,9,FALSE)),"",IF(ISERROR(VLOOKUP(TRIM(B842),ALL!$B$1:$W$9995,9,FALSE))," ",VLOOKUP(TRIM(B842),ALL!$B$1:$W$9995,9,FALSE)))</f>
        <v/>
      </c>
      <c r="N842" s="10" t="str">
        <f>IF(ISBLANK(VLOOKUP(TRIM(B842),ALL!$B$1:$W$9995,10,FALSE)),"",IF(ISERROR(VLOOKUP(TRIM(B842),ALL!$B$1:$W$9995,10,FALSE))," ",VLOOKUP(TRIM(B842),ALL!$B$1:$W$9995,10,FALSE)))</f>
        <v/>
      </c>
      <c r="O842" s="118"/>
      <c r="P842"/>
      <c r="Q842"/>
      <c r="R842"/>
      <c r="S842"/>
      <c r="T842"/>
      <c r="AB842"/>
      <c r="AC842"/>
    </row>
    <row r="843" spans="1:29">
      <c r="A843" s="10" t="str">
        <f>IF(ISERROR(VLOOKUP(TRIM(B843),ALL!$B$1:$V$9991,3,FALSE)),"(unc)",VLOOKUP(TRIM(B843),ALL!$B$1:$V$9991,3,FALSE))</f>
        <v>RE $</v>
      </c>
      <c r="B843" s="37" t="s">
        <v>6593</v>
      </c>
      <c r="C843" s="5" t="s">
        <v>2792</v>
      </c>
      <c r="D843" s="111">
        <f>VLOOKUP(TRIM(B843),BirthdateDraft!$A$1:$M$8977,2,FALSE)</f>
        <v>36053</v>
      </c>
      <c r="E843" s="112" t="str">
        <f>VLOOKUP(TRIM(B843),BirthdateDraft!$A$1:$M$9842,3,FALSE)</f>
        <v>20/2</v>
      </c>
      <c r="F843" s="115" t="s">
        <v>6921</v>
      </c>
      <c r="G843" s="10" t="str">
        <f>IF(ISERROR(VLOOKUP(TRIM(B843),ALL!$B$1:$V$9998,2,FALSE)),"",IF(ISERROR(VLOOKUP(TRIM(B843),ALL!$B$1:$V$9998,2,FALSE))," ",VLOOKUP(TRIM(B843),ALL!$B$1:$V$9998,2,FALSE)))</f>
        <v>BFA</v>
      </c>
      <c r="H843" s="114" t="str">
        <f>IF(ISBLANK(VLOOKUP(TRIM(B843),ALL!$B$1:$W$9995,4,FALSE)),"",IF(ISERROR(VLOOKUP(TRIM(B843),ALL!$B$1:$W$9995,4,FALSE))," ",VLOOKUP(TRIM(B843),ALL!$B$1:$W$9995,4,FALSE)))</f>
        <v>4</v>
      </c>
      <c r="I843" s="114" t="str">
        <f>IF(ISBLANK(VLOOKUP(TRIM(B843),ALL!$B$1:$W$9995,5,FALSE)),"",IF(ISERROR(VLOOKUP(TRIM(B843),ALL!$B$1:$W$9995,5,FALSE))," ",VLOOKUP(TRIM(B843),ALL!$B$1:$W$9995,5,FALSE)))</f>
        <v/>
      </c>
      <c r="J843" s="10">
        <f>IF(ISBLANK(VLOOKUP(TRIM(B843),ALL!$B$1:$W$9995,6,FALSE)),"",IF(ISERROR(VLOOKUP(TRIM(B843),ALL!$B$1:$W$9995,6,FALSE))," ", VLOOKUP(TRIM(B843),ALL!$B$1:$W$9995,6,FALSE)))</f>
        <v>8</v>
      </c>
      <c r="K843" s="10"/>
      <c r="L843" s="10" t="str">
        <f>IF(ISBLANK(VLOOKUP(TRIM(B843),ALL!$B$1:$W$9995,8,FALSE)),"",IF(ISERROR(VLOOKUP(TRIM(B843),ALL!$B$1:$W$9995,8,FALSE))," ",VLOOKUP(TRIM(B843),ALL!$B$1:$W$9995,8,FALSE)))</f>
        <v/>
      </c>
      <c r="M843" s="10" t="str">
        <f>IF(ISBLANK(VLOOKUP(TRIM(B843),ALL!$B$1:$W$9995,9,FALSE)),"",IF(ISERROR(VLOOKUP(TRIM(B843),ALL!$B$1:$W$9995,9,FALSE))," ",VLOOKUP(TRIM(B843),ALL!$B$1:$W$9995,9,FALSE)))</f>
        <v/>
      </c>
      <c r="N843" s="10" t="str">
        <f>IF(ISBLANK(VLOOKUP(TRIM(B843),ALL!$B$1:$W$9995,10,FALSE)),"",IF(ISERROR(VLOOKUP(TRIM(B843),ALL!$B$1:$W$9995,10,FALSE))," ",VLOOKUP(TRIM(B843),ALL!$B$1:$W$9995,10,FALSE)))</f>
        <v/>
      </c>
      <c r="O843" s="118"/>
      <c r="P843"/>
      <c r="Q843"/>
      <c r="R843"/>
      <c r="S843"/>
      <c r="T843"/>
      <c r="AB843"/>
      <c r="AC843"/>
    </row>
    <row r="844" spans="1:29">
      <c r="A844" s="10" t="str">
        <f>IF(ISERROR(VLOOKUP(TRIM(B844),ALL!$B$1:$V$9991,3,FALSE)),"(unc)",VLOOKUP(TRIM(B844),ALL!$B$1:$V$9991,3,FALSE))</f>
        <v>LE $</v>
      </c>
      <c r="B844" s="37" t="s">
        <v>8885</v>
      </c>
      <c r="C844" s="5" t="s">
        <v>2792</v>
      </c>
      <c r="D844" s="111">
        <f>VLOOKUP(TRIM(B844),BirthdateDraft!$A$1:$M$8977,2,FALSE)</f>
        <v>36543</v>
      </c>
      <c r="E844" s="112" t="str">
        <f>VLOOKUP(TRIM(B844),BirthdateDraft!$A$1:$M$9842,3,FALSE)</f>
        <v>24/2(39)</v>
      </c>
      <c r="F844" s="115" t="s">
        <v>9951</v>
      </c>
      <c r="G844" s="10" t="str">
        <f>IF(ISERROR(VLOOKUP(TRIM(B844),ALL!$B$1:$V$9998,2,FALSE)),"",IF(ISERROR(VLOOKUP(TRIM(B844),ALL!$B$1:$V$9998,2,FALSE))," ",VLOOKUP(TRIM(B844),ALL!$B$1:$V$9998,2,FALSE)))</f>
        <v>LAN</v>
      </c>
      <c r="H844" s="114" t="str">
        <f>IF(ISBLANK(VLOOKUP(TRIM(B844),ALL!$B$1:$W$9995,4,FALSE)),"",IF(ISERROR(VLOOKUP(TRIM(B844),ALL!$B$1:$W$9995,4,FALSE))," ",VLOOKUP(TRIM(B844),ALL!$B$1:$W$9995,4,FALSE)))</f>
        <v>0</v>
      </c>
      <c r="I844" s="114" t="str">
        <f>IF(ISBLANK(VLOOKUP(TRIM(B844),ALL!$B$1:$W$9995,5,FALSE)),"",IF(ISERROR(VLOOKUP(TRIM(B844),ALL!$B$1:$W$9995,5,FALSE))," ",VLOOKUP(TRIM(B844),ALL!$B$1:$W$9995,5,FALSE)))</f>
        <v/>
      </c>
      <c r="J844" s="10">
        <f>IF(ISBLANK(VLOOKUP(TRIM(B844),ALL!$B$1:$W$9995,6,FALSE)),"",IF(ISERROR(VLOOKUP(TRIM(B844),ALL!$B$1:$W$9995,6,FALSE))," ", VLOOKUP(TRIM(B844),ALL!$B$1:$W$9995,6,FALSE)))</f>
        <v>9</v>
      </c>
      <c r="K844" s="10"/>
      <c r="L844" s="10"/>
      <c r="M844" s="10"/>
      <c r="N844" s="10"/>
      <c r="O844" s="118"/>
      <c r="P844"/>
      <c r="Q844"/>
      <c r="R844"/>
      <c r="S844"/>
      <c r="T844"/>
      <c r="AB844"/>
      <c r="AC844"/>
    </row>
    <row r="845" spans="1:29">
      <c r="A845" s="10" t="str">
        <f>IF(ISERROR(VLOOKUP(TRIM(B845),ALL!$B$1:$V$9991,3,FALSE)),"(unc)",VLOOKUP(TRIM(B845),ALL!$B$1:$V$9991,3,FALSE))</f>
        <v>DT $ End $</v>
      </c>
      <c r="B845" s="37" t="s">
        <v>6988</v>
      </c>
      <c r="C845" s="5" t="s">
        <v>2792</v>
      </c>
      <c r="D845" s="111">
        <f>VLOOKUP(TRIM(B845),BirthdateDraft!$A$1:$M$8977,2,FALSE)</f>
        <v>36342</v>
      </c>
      <c r="E845" s="112" t="str">
        <f>VLOOKUP(TRIM(B845),BirthdateDraft!$A$1:$M$9842,3,FALSE)</f>
        <v>21/2</v>
      </c>
      <c r="F845" s="115" t="s">
        <v>9843</v>
      </c>
      <c r="G845" s="10" t="str">
        <f>IF(ISERROR(VLOOKUP(TRIM(B845),ALL!$B$1:$V$9998,2,FALSE)),"",IF(ISERROR(VLOOKUP(TRIM(B845),ALL!$B$1:$V$9998,2,FALSE))," ",VLOOKUP(TRIM(B845),ALL!$B$1:$V$9998,2,FALSE)))</f>
        <v>NEA</v>
      </c>
      <c r="H845" s="114" t="str">
        <f>IF(ISBLANK(VLOOKUP(TRIM(B845),ALL!$B$1:$W$9995,4,FALSE)),"",IF(ISERROR(VLOOKUP(TRIM(B845),ALL!$B$1:$W$9995,4,FALSE))," ",VLOOKUP(TRIM(B845),ALL!$B$1:$W$9995,4,FALSE)))</f>
        <v>0</v>
      </c>
      <c r="I845" s="114" t="str">
        <f>IF(ISBLANK(VLOOKUP(TRIM(B845),ALL!$B$1:$W$9995,5,FALSE)),"",IF(ISERROR(VLOOKUP(TRIM(B845),ALL!$B$1:$W$9995,5,FALSE))," ",VLOOKUP(TRIM(B845),ALL!$B$1:$W$9995,5,FALSE)))</f>
        <v>0</v>
      </c>
      <c r="J845" s="10">
        <f>IF(ISBLANK(VLOOKUP(TRIM(B845),ALL!$B$1:$W$9995,6,FALSE)),"",IF(ISERROR(VLOOKUP(TRIM(B845),ALL!$B$1:$W$9995,6,FALSE))," ", VLOOKUP(TRIM(B845),ALL!$B$1:$W$9995,6,FALSE)))</f>
        <v>2</v>
      </c>
      <c r="K845" s="10"/>
      <c r="L845" s="10" t="str">
        <f>IF(ISBLANK(VLOOKUP(TRIM(B845),ALL!$B$1:$W$9995,8,FALSE)),"",IF(ISERROR(VLOOKUP(TRIM(B845),ALL!$B$1:$W$9995,8,FALSE))," ",VLOOKUP(TRIM(B845),ALL!$B$1:$W$9995,8,FALSE)))</f>
        <v/>
      </c>
      <c r="M845" s="10" t="str">
        <f>IF(ISBLANK(VLOOKUP(TRIM(B845),ALL!$B$1:$W$9995,9,FALSE)),"",IF(ISERROR(VLOOKUP(TRIM(B845),ALL!$B$1:$W$9995,9,FALSE))," ",VLOOKUP(TRIM(B845),ALL!$B$1:$W$9995,9,FALSE)))</f>
        <v/>
      </c>
      <c r="N845" s="10" t="str">
        <f>IF(ISBLANK(VLOOKUP(TRIM(B845),ALL!$B$1:$W$9995,10,FALSE)),"",IF(ISERROR(VLOOKUP(TRIM(B845),ALL!$B$1:$W$9995,10,FALSE))," ",VLOOKUP(TRIM(B845),ALL!$B$1:$W$9995,10,FALSE)))</f>
        <v/>
      </c>
      <c r="O845" s="118"/>
      <c r="P845"/>
      <c r="Q845"/>
      <c r="R845"/>
      <c r="S845"/>
      <c r="T845"/>
      <c r="AB845"/>
      <c r="AC845"/>
    </row>
    <row r="846" spans="1:29">
      <c r="A846" s="10" t="str">
        <f>IF(ISERROR(VLOOKUP(TRIM(B846),ALL!$B$1:$V$9991,3,FALSE)),"(unc)",VLOOKUP(TRIM(B846),ALL!$B$1:$V$9991,3,FALSE))</f>
        <v>RDT $</v>
      </c>
      <c r="B846" s="37" t="s">
        <v>7026</v>
      </c>
      <c r="C846" s="5" t="s">
        <v>2792</v>
      </c>
      <c r="D846" s="111">
        <f>VLOOKUP(TRIM(B846),BirthdateDraft!$A$1:$M$8977,2,FALSE)</f>
        <v>36008</v>
      </c>
      <c r="E846" s="112" t="str">
        <f>VLOOKUP(TRIM(B846),BirthdateDraft!$A$1:$M$9842,3,FALSE)</f>
        <v>21/3</v>
      </c>
      <c r="F846" s="115" t="s">
        <v>7523</v>
      </c>
      <c r="G846" s="10" t="str">
        <f>IF(ISERROR(VLOOKUP(TRIM(B846),ALL!$B$1:$V$9998,2,FALSE)),"",IF(ISERROR(VLOOKUP(TRIM(B846),ALL!$B$1:$V$9998,2,FALSE))," ",VLOOKUP(TRIM(B846),ALL!$B$1:$V$9998,2,FALSE)))</f>
        <v>DAN</v>
      </c>
      <c r="H846" s="114" t="str">
        <f>IF(ISBLANK(VLOOKUP(TRIM(B846),ALL!$B$1:$W$9995,4,FALSE)),"",IF(ISERROR(VLOOKUP(TRIM(B846),ALL!$B$1:$W$9995,4,FALSE))," ",VLOOKUP(TRIM(B846),ALL!$B$1:$W$9995,4,FALSE)))</f>
        <v>0</v>
      </c>
      <c r="I846" s="114" t="str">
        <f>IF(ISBLANK(VLOOKUP(TRIM(B846),ALL!$B$1:$W$9995,5,FALSE)),"",IF(ISERROR(VLOOKUP(TRIM(B846),ALL!$B$1:$W$9995,5,FALSE))," ",VLOOKUP(TRIM(B846),ALL!$B$1:$W$9995,5,FALSE)))</f>
        <v/>
      </c>
      <c r="J846" s="10">
        <f>IF(ISBLANK(VLOOKUP(TRIM(B846),ALL!$B$1:$W$9995,6,FALSE)),"",IF(ISERROR(VLOOKUP(TRIM(B846),ALL!$B$1:$W$9995,6,FALSE))," ", VLOOKUP(TRIM(B846),ALL!$B$1:$W$9995,6,FALSE)))</f>
        <v>6</v>
      </c>
      <c r="K846" s="10" t="str">
        <f>IF(ISBLANK(VLOOKUP(TRIM(B846),ALL!$B$1:$W$9995,7,FALSE)),"",IF(ISERROR(VLOOKUP(TRIM(B846),ALL!$B$1:$W$9995,7,FALSE))," ",VLOOKUP(TRIM(B846),ALL!$B$1:$W$9995,7,FALSE)))</f>
        <v/>
      </c>
      <c r="L846" s="10" t="str">
        <f>IF(ISBLANK(VLOOKUP(TRIM(B846),ALL!$B$1:$W$9995,8,FALSE)),"",IF(ISERROR(VLOOKUP(TRIM(B846),ALL!$B$1:$W$9995,8,FALSE))," ",VLOOKUP(TRIM(B846),ALL!$B$1:$W$9995,8,FALSE)))</f>
        <v/>
      </c>
      <c r="M846" s="10" t="str">
        <f>IF(ISBLANK(VLOOKUP(TRIM(B846),ALL!$B$1:$W$9995,9,FALSE)),"",IF(ISERROR(VLOOKUP(TRIM(B846),ALL!$B$1:$W$9995,9,FALSE))," ",VLOOKUP(TRIM(B846),ALL!$B$1:$W$9995,9,FALSE)))</f>
        <v/>
      </c>
      <c r="N846" s="10" t="str">
        <f>IF(ISBLANK(VLOOKUP(TRIM(B846),ALL!$B$1:$W$9995,10,FALSE)),"",IF(ISERROR(VLOOKUP(TRIM(B846),ALL!$B$1:$W$9995,10,FALSE))," ",VLOOKUP(TRIM(B846),ALL!$B$1:$W$9995,10,FALSE)))</f>
        <v/>
      </c>
      <c r="O846" s="118"/>
      <c r="P846"/>
      <c r="Q846"/>
      <c r="R846"/>
      <c r="S846"/>
      <c r="T846"/>
      <c r="AB846"/>
      <c r="AC846"/>
    </row>
    <row r="847" spans="1:29">
      <c r="A847" s="10" t="str">
        <f>IF(ISERROR(VLOOKUP(TRIM(B847),ALL!$B$1:$V$9991,3,FALSE)),"(unc)",VLOOKUP(TRIM(B847),ALL!$B$1:$V$9991,3,FALSE))</f>
        <v>End $ OLB</v>
      </c>
      <c r="B847" s="427" t="s">
        <v>8891</v>
      </c>
      <c r="C847" s="5" t="s">
        <v>2792</v>
      </c>
      <c r="D847" s="111">
        <f>VLOOKUP(TRIM(B847),BirthdateDraft!$A$1:$M$8977,2,FALSE)</f>
        <v>37377</v>
      </c>
      <c r="E847" s="112" t="str">
        <f>VLOOKUP(TRIM(B847),BirthdateDraft!$A$1:$M$9842,3,FALSE)</f>
        <v>24/7(252)</v>
      </c>
      <c r="F847" s="115" t="s">
        <v>10268</v>
      </c>
      <c r="G847" s="10" t="str">
        <f>IF(ISERROR(VLOOKUP(TRIM(B847),ALL!$B$1:$V$9998,2,FALSE)),"",IF(ISERROR(VLOOKUP(TRIM(B847),ALL!$B$1:$V$9998,2,FALSE))," ",VLOOKUP(TRIM(B847),ALL!$B$1:$V$9998,2,FALSE)))</f>
        <v>TNA</v>
      </c>
      <c r="H847" s="114" t="str">
        <f>IF(ISBLANK(VLOOKUP(TRIM(B847),ALL!$B$1:$W$9995,4,FALSE)),"",IF(ISERROR(VLOOKUP(TRIM(B847),ALL!$B$1:$W$9995,4,FALSE))," ",VLOOKUP(TRIM(B847),ALL!$B$1:$W$9995,4,FALSE)))</f>
        <v>4</v>
      </c>
      <c r="I847" s="114"/>
      <c r="J847" s="10">
        <f>IF(ISBLANK(VLOOKUP(TRIM(B847),ALL!$B$1:$W$9995,6,FALSE)),"",IF(ISERROR(VLOOKUP(TRIM(B847),ALL!$B$1:$W$9995,6,FALSE))," ", VLOOKUP(TRIM(B847),ALL!$B$1:$W$9995,6,FALSE)))</f>
        <v>0</v>
      </c>
      <c r="K847" s="10"/>
      <c r="L847" s="10"/>
      <c r="M847" s="10"/>
      <c r="N847" s="10"/>
      <c r="O847" s="118"/>
      <c r="P847"/>
      <c r="Q847"/>
      <c r="R847"/>
      <c r="S847"/>
      <c r="T847"/>
      <c r="AB847"/>
      <c r="AC847"/>
    </row>
    <row r="848" spans="1:29">
      <c r="A848" s="10" t="str">
        <f>IF(ISERROR(VLOOKUP(TRIM(B848),ALL!$B$1:$V$9991,3,FALSE)),"(unc)",VLOOKUP(TRIM(B848),ALL!$B$1:$V$9991,3,FALSE))</f>
        <v>RDT $</v>
      </c>
      <c r="B848" s="429" t="s">
        <v>8879</v>
      </c>
      <c r="C848" s="5" t="s">
        <v>2792</v>
      </c>
      <c r="D848" s="111">
        <f>VLOOKUP(TRIM(B848),BirthdateDraft!$A$1:$M$8977,2,FALSE)</f>
        <v>37169</v>
      </c>
      <c r="E848" s="112" t="str">
        <f>VLOOKUP(TRIM(B848),BirthdateDraft!$A$1:$M$9842,3,FALSE)</f>
        <v>23/2</v>
      </c>
      <c r="F848" s="115" t="s">
        <v>8707</v>
      </c>
      <c r="G848" s="10" t="str">
        <f>IF(ISERROR(VLOOKUP(TRIM(B848),ALL!$B$1:$V$9998,2,FALSE)),"",IF(ISERROR(VLOOKUP(TRIM(B848),ALL!$B$1:$V$9998,2,FALSE))," ",VLOOKUP(TRIM(B848),ALL!$B$1:$V$9998,2,FALSE)))</f>
        <v>CHN</v>
      </c>
      <c r="H848" s="114" t="str">
        <f>IF(ISBLANK(VLOOKUP(TRIM(B848),ALL!$B$1:$W$9995,4,FALSE)),"",IF(ISERROR(VLOOKUP(TRIM(B848),ALL!$B$1:$W$9995,4,FALSE))," ",VLOOKUP(TRIM(B848),ALL!$B$1:$W$9995,4,FALSE)))</f>
        <v>4</v>
      </c>
      <c r="J848" s="10">
        <f>IF(ISBLANK(VLOOKUP(TRIM(B848),ALL!$B$1:$W$9995,6,FALSE)),"",IF(ISERROR(VLOOKUP(TRIM(B848),ALL!$B$1:$W$9995,6,FALSE))," ", VLOOKUP(TRIM(B848),ALL!$B$1:$W$9995,6,FALSE)))</f>
        <v>8</v>
      </c>
    </row>
    <row r="849" spans="1:29">
      <c r="A849" s="10"/>
      <c r="B849" s="37"/>
      <c r="C849" s="5"/>
      <c r="D849" s="111"/>
      <c r="E849" s="112"/>
      <c r="F849" s="115"/>
      <c r="G849" s="10"/>
      <c r="H849" s="114"/>
      <c r="I849" s="114"/>
      <c r="J849" s="10"/>
      <c r="K849" s="10"/>
      <c r="L849" s="10" t="str">
        <f>IF(ISBLANK(VLOOKUP(TRIM(B849),ALL!$B$1:$W$9995,8,FALSE)),"",IF(ISERROR(VLOOKUP(TRIM(B849),ALL!$B$1:$W$9995,8,FALSE))," ",VLOOKUP(TRIM(B849),ALL!$B$1:$W$9995,8,FALSE)))</f>
        <v xml:space="preserve"> </v>
      </c>
      <c r="M849" s="10" t="str">
        <f>IF(ISBLANK(VLOOKUP(TRIM(B849),ALL!$B$1:$W$9995,9,FALSE)),"",IF(ISERROR(VLOOKUP(TRIM(B849),ALL!$B$1:$W$9995,9,FALSE))," ",VLOOKUP(TRIM(B849),ALL!$B$1:$W$9995,9,FALSE)))</f>
        <v xml:space="preserve"> </v>
      </c>
      <c r="N849" s="10" t="str">
        <f>IF(ISBLANK(VLOOKUP(TRIM(B849),ALL!$B$1:$W$9995,10,FALSE)),"",IF(ISERROR(VLOOKUP(TRIM(B849),ALL!$B$1:$W$9995,10,FALSE))," ",VLOOKUP(TRIM(B849),ALL!$B$1:$W$9995,10,FALSE)))</f>
        <v xml:space="preserve"> </v>
      </c>
      <c r="O849" s="118"/>
      <c r="P849"/>
      <c r="Q849"/>
      <c r="R849"/>
      <c r="S849"/>
      <c r="T849"/>
      <c r="AB849"/>
      <c r="AC849"/>
    </row>
    <row r="850" spans="1:29">
      <c r="A850" s="10" t="str">
        <f>IF(ISERROR(VLOOKUP(TRIM(B850),ALL!$B$1:$V$9991,3,FALSE)),"(unc)",VLOOKUP(TRIM(B850),ALL!$B$1:$V$9991,3,FALSE))</f>
        <v>LILB</v>
      </c>
      <c r="B850" s="119" t="s">
        <v>8282</v>
      </c>
      <c r="C850" s="5" t="s">
        <v>2792</v>
      </c>
      <c r="D850" s="111">
        <f>VLOOKUP(TRIM(B850),BirthdateDraft!$A$1:$M$8977,2,FALSE)</f>
        <v>36482</v>
      </c>
      <c r="E850" s="112" t="str">
        <f>VLOOKUP(TRIM(B850),BirthdateDraft!$A$1:$M$9842,3,FALSE)</f>
        <v>23/3</v>
      </c>
      <c r="F850" s="115" t="s">
        <v>8707</v>
      </c>
      <c r="G850" s="10" t="str">
        <f>IF(ISERROR(VLOOKUP(TRIM(B850),ALL!$B$1:$V$9998,2,FALSE)),"",IF(ISERROR(VLOOKUP(TRIM(B850),ALL!$B$1:$V$9998,2,FALSE))," ",VLOOKUP(TRIM(B850),ALL!$B$1:$V$9998,2,FALSE)))</f>
        <v>LAA</v>
      </c>
      <c r="H850" s="114" t="str">
        <f>IF(ISBLANK(VLOOKUP(TRIM(B850),ALL!$B$1:$W$9995,4,FALSE)),"",IF(ISERROR(VLOOKUP(TRIM(B850),ALL!$B$1:$W$9995,4,FALSE))," ",VLOOKUP(TRIM(B850),ALL!$B$1:$W$9995,4,FALSE)))</f>
        <v>5-4</v>
      </c>
      <c r="I850" s="114" t="str">
        <f>IF(ISBLANK(VLOOKUP(TRIM(B850),ALL!$B$1:$W$9995,5,FALSE)),"",IF(ISERROR(VLOOKUP(TRIM(B850),ALL!$B$1:$W$9995,5,FALSE))," ",VLOOKUP(TRIM(B850),ALL!$B$1:$W$9995,5,FALSE)))</f>
        <v/>
      </c>
      <c r="J850" s="10">
        <f>IF(ISBLANK(VLOOKUP(TRIM(B850),ALL!$B$1:$W$9995,6,FALSE)),"",IF(ISERROR(VLOOKUP(TRIM(B850),ALL!$B$1:$W$9995,6,FALSE))," ", VLOOKUP(TRIM(B850),ALL!$B$1:$W$9995,6,FALSE)))</f>
        <v>4</v>
      </c>
      <c r="K850" s="10"/>
      <c r="L850" s="10"/>
      <c r="M850" s="10"/>
      <c r="N850" s="10"/>
      <c r="O850" s="118"/>
      <c r="P850"/>
      <c r="Q850"/>
      <c r="R850"/>
      <c r="S850"/>
      <c r="T850"/>
      <c r="AB850"/>
      <c r="AC850"/>
    </row>
    <row r="851" spans="1:29">
      <c r="A851" s="10" t="str">
        <f>IF(ISERROR(VLOOKUP(TRIM(B851),ALL!$B$1:$V$9991,3,FALSE)),"(unc)",VLOOKUP(TRIM(B851),ALL!$B$1:$V$9991,3,FALSE))</f>
        <v>LOLB</v>
      </c>
      <c r="B851" s="64" t="s">
        <v>8964</v>
      </c>
      <c r="C851" s="5" t="s">
        <v>2792</v>
      </c>
      <c r="D851" s="111">
        <f>VLOOKUP(TRIM(B851),BirthdateDraft!$A$1:$M$8977,2,FALSE)</f>
        <v>36834</v>
      </c>
      <c r="E851" s="112" t="str">
        <f>VLOOKUP(TRIM(B851),BirthdateDraft!$A$1:$M$9842,3,FALSE)</f>
        <v>24/1(19)</v>
      </c>
      <c r="F851" s="115" t="s">
        <v>9842</v>
      </c>
      <c r="G851" s="10" t="str">
        <f>IF(ISERROR(VLOOKUP(TRIM(B851),ALL!$B$1:$V$9998,2,FALSE)),"",IF(ISERROR(VLOOKUP(TRIM(B851),ALL!$B$1:$V$9998,2,FALSE))," ",VLOOKUP(TRIM(B851),ALL!$B$1:$V$9998,2,FALSE)))</f>
        <v>LAN</v>
      </c>
      <c r="H851" s="114" t="str">
        <f>IF(ISBLANK(VLOOKUP(TRIM(B851),ALL!$B$1:$W$9995,4,FALSE)),"",IF(ISERROR(VLOOKUP(TRIM(B851),ALL!$B$1:$W$9995,4,FALSE))," ",VLOOKUP(TRIM(B851),ALL!$B$1:$W$9995,4,FALSE)))</f>
        <v>0-5</v>
      </c>
      <c r="I851" s="114" t="str">
        <f>IF(ISBLANK(VLOOKUP(TRIM(B851),ALL!$B$1:$W$9995,5,FALSE)),"",IF(ISERROR(VLOOKUP(TRIM(B851),ALL!$B$1:$W$9995,5,FALSE))," ",VLOOKUP(TRIM(B851),ALL!$B$1:$W$9995,5,FALSE)))</f>
        <v/>
      </c>
      <c r="J851" s="10">
        <f>IF(ISBLANK(VLOOKUP(TRIM(B851),ALL!$B$1:$W$9995,6,FALSE)),"",IF(ISERROR(VLOOKUP(TRIM(B851),ALL!$B$1:$W$9995,6,FALSE))," ", VLOOKUP(TRIM(B851),ALL!$B$1:$W$9995,6,FALSE)))</f>
        <v>9</v>
      </c>
      <c r="K851" s="10"/>
      <c r="L851" s="10"/>
      <c r="M851" s="10"/>
      <c r="N851" s="10"/>
      <c r="O851" s="118"/>
      <c r="P851"/>
      <c r="Q851"/>
      <c r="R851"/>
      <c r="S851"/>
      <c r="T851"/>
      <c r="AB851"/>
      <c r="AC851"/>
    </row>
    <row r="852" spans="1:29" ht="15">
      <c r="A852" s="10" t="str">
        <f>IF(ISERROR(VLOOKUP(TRIM(B852),ALL!$B$1:$V$9991,3,FALSE)),"(unc)",VLOOKUP(TRIM(B852),ALL!$B$1:$V$9991,3,FALSE))</f>
        <v>ILB</v>
      </c>
      <c r="B852" s="426" t="s">
        <v>8439</v>
      </c>
      <c r="C852" s="5" t="s">
        <v>2792</v>
      </c>
      <c r="D852" s="111">
        <f>VLOOKUP(TRIM(B852),BirthdateDraft!$A$1:$M$8977,2,FALSE)</f>
        <v>37056</v>
      </c>
      <c r="E852" s="112" t="str">
        <f>VLOOKUP(TRIM(B852),BirthdateDraft!$A$1:$M$9842,3,FALSE)</f>
        <v>23/3</v>
      </c>
      <c r="F852" s="115" t="s">
        <v>8638</v>
      </c>
      <c r="G852" s="10" t="str">
        <f>IF(ISERROR(VLOOKUP(TRIM(B852),ALL!$B$1:$V$9998,2,FALSE)),"",IF(ISERROR(VLOOKUP(TRIM(B852),ALL!$B$1:$V$9998,2,FALSE))," ",VLOOKUP(TRIM(B852),ALL!$B$1:$V$9998,2,FALSE)))</f>
        <v>BAA</v>
      </c>
      <c r="H852" s="114" t="str">
        <f>IF(ISBLANK(VLOOKUP(TRIM(B852),ALL!$B$1:$W$9995,4,FALSE)),"",IF(ISERROR(VLOOKUP(TRIM(B852),ALL!$B$1:$W$9995,4,FALSE))," ",VLOOKUP(TRIM(B852),ALL!$B$1:$W$9995,4,FALSE)))</f>
        <v>0-4</v>
      </c>
      <c r="I852" s="114" t="str">
        <f>IF(ISBLANK(VLOOKUP(TRIM(B852),ALL!$B$1:$W$9995,5,FALSE)),"",IF(ISERROR(VLOOKUP(TRIM(B852),ALL!$B$1:$W$9995,5,FALSE))," ",VLOOKUP(TRIM(B852),ALL!$B$1:$W$9995,5,FALSE)))</f>
        <v/>
      </c>
      <c r="J852" s="10">
        <f>IF(ISBLANK(VLOOKUP(TRIM(B852),ALL!$B$1:$W$9995,6,FALSE)),"",IF(ISERROR(VLOOKUP(TRIM(B852),ALL!$B$1:$W$9995,6,FALSE))," ", VLOOKUP(TRIM(B852),ALL!$B$1:$W$9995,6,FALSE)))</f>
        <v>3</v>
      </c>
      <c r="K852" s="10" t="str">
        <f>IF(ISBLANK(VLOOKUP(TRIM(B852),ALL!$B$1:$W$9995,7,FALSE)),"",IF(ISERROR(VLOOKUP(TRIM(B852),ALL!$B$1:$W$9995,7,FALSE))," ",VLOOKUP(TRIM(B852),ALL!$B$1:$W$9995,7,FALSE)))</f>
        <v/>
      </c>
      <c r="L852" s="10"/>
      <c r="M852" s="10"/>
      <c r="N852" s="10"/>
      <c r="O852" s="118"/>
      <c r="P852"/>
      <c r="Q852"/>
      <c r="R852"/>
      <c r="S852"/>
      <c r="T852"/>
      <c r="AB852"/>
      <c r="AC852"/>
    </row>
    <row r="853" spans="1:29">
      <c r="A853" s="10" t="str">
        <f>IF(ISERROR(VLOOKUP(TRIM(B853),ALL!$B$1:$V$9991,3,FALSE)),"(unc)",VLOOKUP(TRIM(B853),ALL!$B$1:$V$9991,3,FALSE))</f>
        <v>OLB</v>
      </c>
      <c r="B853" s="37" t="s">
        <v>7063</v>
      </c>
      <c r="C853" s="5" t="s">
        <v>2792</v>
      </c>
      <c r="D853" s="111">
        <f>VLOOKUP(TRIM(B853),BirthdateDraft!$A$1:$M$8977,2,FALSE)</f>
        <v>36678</v>
      </c>
      <c r="E853" s="112" t="str">
        <f>VLOOKUP(TRIM(B853),BirthdateDraft!$A$1:$M$9842,3,FALSE)</f>
        <v>21/2</v>
      </c>
      <c r="F853" s="115" t="s">
        <v>6914</v>
      </c>
      <c r="G853" s="10" t="str">
        <f>IF(ISERROR(VLOOKUP(TRIM(B853),ALL!$B$1:$V$9998,2,FALSE)),"",IF(ISERROR(VLOOKUP(TRIM(B853),ALL!$B$1:$V$9998,2,FALSE))," ",VLOOKUP(TRIM(B853),ALL!$B$1:$V$9998,2,FALSE)))</f>
        <v>NYN</v>
      </c>
      <c r="H853" s="114" t="str">
        <f>IF(ISBLANK(VLOOKUP(TRIM(B853),ALL!$B$1:$W$9995,4,FALSE)),"",IF(ISERROR(VLOOKUP(TRIM(B853),ALL!$B$1:$W$9995,4,FALSE))," ",VLOOKUP(TRIM(B853),ALL!$B$1:$W$9995,4,FALSE)))</f>
        <v>0-0</v>
      </c>
      <c r="I853" s="114" t="str">
        <f>IF(ISBLANK(VLOOKUP(TRIM(B853),ALL!$B$1:$W$9995,5,FALSE)),"",IF(ISERROR(VLOOKUP(TRIM(B853),ALL!$B$1:$W$9995,5,FALSE))," ",VLOOKUP(TRIM(B853),ALL!$B$1:$W$9995,5,FALSE)))</f>
        <v/>
      </c>
      <c r="J853" s="10">
        <f>IF(ISBLANK(VLOOKUP(TRIM(B853),ALL!$B$1:$W$9995,6,FALSE)),"",IF(ISERROR(VLOOKUP(TRIM(B853),ALL!$B$1:$W$9995,6,FALSE))," ", VLOOKUP(TRIM(B853),ALL!$B$1:$W$9995,6,FALSE)))</f>
        <v>11</v>
      </c>
      <c r="K853" s="10"/>
      <c r="L853" s="10" t="str">
        <f>IF(ISBLANK(VLOOKUP(TRIM(B853),ALL!$B$1:$W$9995,8,FALSE)),"",IF(ISERROR(VLOOKUP(TRIM(B853),ALL!$B$1:$W$9995,8,FALSE))," ",VLOOKUP(TRIM(B853),ALL!$B$1:$W$9995,8,FALSE)))</f>
        <v/>
      </c>
      <c r="M853" s="10" t="str">
        <f>IF(ISBLANK(VLOOKUP(TRIM(B853),ALL!$B$1:$W$9995,9,FALSE)),"",IF(ISERROR(VLOOKUP(TRIM(B853),ALL!$B$1:$W$9995,9,FALSE))," ",VLOOKUP(TRIM(B853),ALL!$B$1:$W$9995,9,FALSE)))</f>
        <v/>
      </c>
      <c r="N853" s="10" t="str">
        <f>IF(ISBLANK(VLOOKUP(TRIM(B853),ALL!$B$1:$W$9995,10,FALSE)),"",IF(ISERROR(VLOOKUP(TRIM(B853),ALL!$B$1:$W$9995,10,FALSE))," ",VLOOKUP(TRIM(B853),ALL!$B$1:$W$9995,10,FALSE)))</f>
        <v/>
      </c>
      <c r="O853" s="118"/>
      <c r="P853"/>
      <c r="Q853"/>
      <c r="R853"/>
      <c r="S853"/>
      <c r="T853"/>
      <c r="AB853"/>
      <c r="AC853"/>
    </row>
    <row r="854" spans="1:29">
      <c r="A854" s="10" t="str">
        <f>IF(ISERROR(VLOOKUP(TRIM(B854),ALL!$B$1:$V$9991,3,FALSE)),"(unc)",VLOOKUP(TRIM(B854),ALL!$B$1:$V$9991,3,FALSE))</f>
        <v>End $</v>
      </c>
      <c r="B854" s="37" t="s">
        <v>6621</v>
      </c>
      <c r="C854" s="5" t="s">
        <v>2792</v>
      </c>
      <c r="D854" s="111">
        <f>VLOOKUP(TRIM(B854),BirthdateDraft!$A$1:$M$8977,2,FALSE)</f>
        <v>36366</v>
      </c>
      <c r="E854" s="112" t="str">
        <f>VLOOKUP(TRIM(B854),BirthdateDraft!$A$1:$M$9842,3,FALSE)</f>
        <v>20/1</v>
      </c>
      <c r="F854" s="115" t="s">
        <v>6919</v>
      </c>
      <c r="G854" s="10" t="str">
        <f>IF(ISERROR(VLOOKUP(TRIM(B854),ALL!$B$1:$V$9998,2,FALSE)),"",IF(ISERROR(VLOOKUP(TRIM(B854),ALL!$B$1:$V$9998,2,FALSE))," ",VLOOKUP(TRIM(B854),ALL!$B$1:$V$9998,2,FALSE)))</f>
        <v>LVA</v>
      </c>
      <c r="H854" s="114" t="str">
        <f>IF(ISBLANK(VLOOKUP(TRIM(B854),ALL!$B$1:$W$9995,4,FALSE)),"",IF(ISERROR(VLOOKUP(TRIM(B854),ALL!$B$1:$W$9995,4,FALSE))," ",VLOOKUP(TRIM(B854),ALL!$B$1:$W$9995,4,FALSE)))</f>
        <v>0</v>
      </c>
      <c r="I854" s="114" t="str">
        <f>IF(ISBLANK(VLOOKUP(TRIM(B854),ALL!$B$1:$W$9995,5,FALSE)),"",IF(ISERROR(VLOOKUP(TRIM(B854),ALL!$B$1:$W$9995,5,FALSE))," ",VLOOKUP(TRIM(B854),ALL!$B$1:$W$9995,5,FALSE)))</f>
        <v/>
      </c>
      <c r="J854" s="10">
        <f>IF(ISBLANK(VLOOKUP(TRIM(B854),ALL!$B$1:$W$9995,6,FALSE)),"",IF(ISERROR(VLOOKUP(TRIM(B854),ALL!$B$1:$W$9995,6,FALSE))," ", VLOOKUP(TRIM(B854),ALL!$B$1:$W$9995,6,FALSE)))</f>
        <v>7</v>
      </c>
      <c r="K854" s="10"/>
      <c r="L854" s="10" t="str">
        <f>IF(ISBLANK(VLOOKUP(TRIM(B854),ALL!$B$1:$W$9995,8,FALSE)),"",IF(ISERROR(VLOOKUP(TRIM(B854),ALL!$B$1:$W$9995,8,FALSE))," ",VLOOKUP(TRIM(B854),ALL!$B$1:$W$9995,8,FALSE)))</f>
        <v/>
      </c>
      <c r="M854" s="10" t="str">
        <f>IF(ISBLANK(VLOOKUP(TRIM(B854),ALL!$B$1:$W$9995,9,FALSE)),"",IF(ISERROR(VLOOKUP(TRIM(B854),ALL!$B$1:$W$9995,9,FALSE))," ",VLOOKUP(TRIM(B854),ALL!$B$1:$W$9995,9,FALSE)))</f>
        <v/>
      </c>
      <c r="N854" s="10" t="str">
        <f>IF(ISBLANK(VLOOKUP(TRIM(B854),ALL!$B$1:$W$9995,10,FALSE)),"",IF(ISERROR(VLOOKUP(TRIM(B854),ALL!$B$1:$W$9995,10,FALSE))," ",VLOOKUP(TRIM(B854),ALL!$B$1:$W$9995,10,FALSE)))</f>
        <v/>
      </c>
      <c r="O854" s="118"/>
      <c r="P854"/>
      <c r="Q854"/>
      <c r="R854"/>
      <c r="S854"/>
      <c r="T854"/>
      <c r="AB854"/>
      <c r="AC854"/>
    </row>
    <row r="855" spans="1:29">
      <c r="A855" s="10" t="str">
        <f>IF(ISERROR(VLOOKUP(TRIM(B855),ALL!$B$1:$V$9991,3,FALSE)),"(unc)",VLOOKUP(TRIM(B855),ALL!$B$1:$V$9991,3,FALSE))</f>
        <v>ROLB</v>
      </c>
      <c r="B855" s="37" t="s">
        <v>8447</v>
      </c>
      <c r="C855" s="5" t="s">
        <v>2792</v>
      </c>
      <c r="D855" s="111">
        <f>VLOOKUP(TRIM(B855),BirthdateDraft!$A$1:$M$8977,2,FALSE)</f>
        <v>36909</v>
      </c>
      <c r="E855" s="112" t="str">
        <f>VLOOKUP(TRIM(B855),BirthdateDraft!$A$1:$M$9842,3,FALSE)</f>
        <v>23/1</v>
      </c>
      <c r="F855" s="115" t="s">
        <v>8764</v>
      </c>
      <c r="G855" s="10" t="str">
        <f>IF(ISERROR(VLOOKUP(TRIM(B855),ALL!$B$1:$V$9998,2,FALSE)),"",IF(ISERROR(VLOOKUP(TRIM(B855),ALL!$B$1:$V$9998,2,FALSE))," ",VLOOKUP(TRIM(B855),ALL!$B$1:$V$9998,2,FALSE)))</f>
        <v>PHN</v>
      </c>
      <c r="H855" s="114" t="str">
        <f>IF(ISBLANK(VLOOKUP(TRIM(B855),ALL!$B$1:$W$9995,4,FALSE)),"",IF(ISERROR(VLOOKUP(TRIM(B855),ALL!$B$1:$W$9995,4,FALSE))," ",VLOOKUP(TRIM(B855),ALL!$B$1:$W$9995,4,FALSE)))</f>
        <v>4-5</v>
      </c>
      <c r="I855" s="114" t="str">
        <f>IF(ISBLANK(VLOOKUP(TRIM(B855),ALL!$B$1:$W$9995,5,FALSE)),"",IF(ISERROR(VLOOKUP(TRIM(B855),ALL!$B$1:$W$9995,5,FALSE))," ",VLOOKUP(TRIM(B855),ALL!$B$1:$W$9995,5,FALSE)))</f>
        <v/>
      </c>
      <c r="J855" s="10">
        <f>IF(ISBLANK(VLOOKUP(TRIM(B855),ALL!$B$1:$W$9995,6,FALSE)),"",IF(ISERROR(VLOOKUP(TRIM(B855),ALL!$B$1:$W$9995,6,FALSE))," ", VLOOKUP(TRIM(B855),ALL!$B$1:$W$9995,6,FALSE)))</f>
        <v>10</v>
      </c>
      <c r="K855" s="10"/>
      <c r="L855" s="10"/>
      <c r="M855" s="10"/>
      <c r="N855" s="10"/>
      <c r="O855" s="118"/>
      <c r="P855"/>
      <c r="Q855"/>
      <c r="R855"/>
      <c r="S855"/>
      <c r="T855"/>
      <c r="AB855"/>
      <c r="AC855"/>
    </row>
    <row r="856" spans="1:29">
      <c r="A856" s="10" t="str">
        <f>IF(ISERROR(VLOOKUP(TRIM(B856),ALL!$B$1:$V$9991,3,FALSE)),"(unc)",VLOOKUP(TRIM(B856),ALL!$B$1:$V$9991,3,FALSE))</f>
        <v>LB</v>
      </c>
      <c r="B856" s="119" t="s">
        <v>8134</v>
      </c>
      <c r="C856" s="5" t="s">
        <v>2792</v>
      </c>
      <c r="D856" s="111">
        <f>VLOOKUP(TRIM(B856),BirthdateDraft!$A$1:$M$8977,2,FALSE)</f>
        <v>36628</v>
      </c>
      <c r="E856" s="112" t="str">
        <f>VLOOKUP(TRIM(B856),BirthdateDraft!$A$1:$M$9842,3,FALSE)</f>
        <v>23/5</v>
      </c>
      <c r="F856" s="115" t="s">
        <v>8763</v>
      </c>
      <c r="G856" s="10" t="str">
        <f>IF(ISERROR(VLOOKUP(TRIM(B856),ALL!$B$1:$V$9998,2,FALSE)),"",IF(ISERROR(VLOOKUP(TRIM(B856),ALL!$B$1:$V$9998,2,FALSE))," ",VLOOKUP(TRIM(B856),ALL!$B$1:$V$9998,2,FALSE)))</f>
        <v>JXA</v>
      </c>
      <c r="H856" s="114" t="str">
        <f>IF(ISBLANK(VLOOKUP(TRIM(B856),ALL!$B$1:$W$9995,4,FALSE)),"",IF(ISERROR(VLOOKUP(TRIM(B856),ALL!$B$1:$W$9995,4,FALSE))," ",VLOOKUP(TRIM(B856),ALL!$B$1:$W$9995,4,FALSE)))</f>
        <v>0-0</v>
      </c>
      <c r="I856" s="114" t="str">
        <f>IF(ISBLANK(VLOOKUP(TRIM(B856),ALL!$B$1:$W$9995,5,FALSE)),"",IF(ISERROR(VLOOKUP(TRIM(B856),ALL!$B$1:$W$9995,5,FALSE))," ",VLOOKUP(TRIM(B856),ALL!$B$1:$W$9995,5,FALSE)))</f>
        <v/>
      </c>
      <c r="J856" s="10">
        <f>IF(ISBLANK(VLOOKUP(TRIM(B856),ALL!$B$1:$W$9995,6,FALSE)),"",IF(ISERROR(VLOOKUP(TRIM(B856),ALL!$B$1:$W$9995,6,FALSE))," ", VLOOKUP(TRIM(B856),ALL!$B$1:$W$9995,6,FALSE)))</f>
        <v>0</v>
      </c>
      <c r="K856" s="10"/>
      <c r="L856" s="10"/>
      <c r="M856" s="10"/>
      <c r="N856" s="10"/>
      <c r="O856" s="118"/>
      <c r="P856"/>
      <c r="Q856"/>
      <c r="R856"/>
      <c r="S856"/>
      <c r="T856"/>
      <c r="AB856"/>
      <c r="AC856"/>
    </row>
    <row r="857" spans="1:29">
      <c r="A857" s="10" t="str">
        <f>IF(ISERROR(VLOOKUP(TRIM(B857),ALL!$B$1:$V$9991,3,FALSE)),"(unc)",VLOOKUP(TRIM(B857),ALL!$B$1:$V$9991,3,FALSE))</f>
        <v>(unc)</v>
      </c>
      <c r="B857" s="37" t="s">
        <v>6564</v>
      </c>
      <c r="C857" s="5" t="s">
        <v>2792</v>
      </c>
      <c r="D857" s="111">
        <f>VLOOKUP(TRIM(B857),BirthdateDraft!$A$1:$M$8977,2,FALSE)</f>
        <v>34310</v>
      </c>
      <c r="E857" s="112" t="str">
        <f>VLOOKUP(TRIM(B857),BirthdateDraft!$A$1:$M$9842,3,FALSE)</f>
        <v>19/FA</v>
      </c>
      <c r="F857" s="115"/>
      <c r="G857" s="10" t="str">
        <f>IF(ISERROR(VLOOKUP(TRIM(B857),ALL!$B$1:$V$9998,2,FALSE)),"",IF(ISERROR(VLOOKUP(TRIM(B857),ALL!$B$1:$V$9998,2,FALSE))," ",VLOOKUP(TRIM(B857),ALL!$B$1:$V$9998,2,FALSE)))</f>
        <v/>
      </c>
      <c r="H857" s="114" t="str">
        <f>IF(ISBLANK(VLOOKUP(TRIM(B857),ALL!$B$1:$W$9995,4,FALSE)),"",IF(ISERROR(VLOOKUP(TRIM(B857),ALL!$B$1:$W$9995,4,FALSE))," ",VLOOKUP(TRIM(B857),ALL!$B$1:$W$9995,4,FALSE)))</f>
        <v xml:space="preserve"> </v>
      </c>
      <c r="I857" s="114"/>
      <c r="J857" s="10"/>
      <c r="K857" s="10"/>
      <c r="L857" s="10" t="str">
        <f>IF(ISBLANK(VLOOKUP(TRIM(B857),ALL!$B$1:$W$9995,8,FALSE)),"",IF(ISERROR(VLOOKUP(TRIM(B857),ALL!$B$1:$W$9995,8,FALSE))," ",VLOOKUP(TRIM(B857),ALL!$B$1:$W$9995,8,FALSE)))</f>
        <v xml:space="preserve"> </v>
      </c>
      <c r="M857" s="10" t="str">
        <f>IF(ISBLANK(VLOOKUP(TRIM(B857),ALL!$B$1:$W$9995,9,FALSE)),"",IF(ISERROR(VLOOKUP(TRIM(B857),ALL!$B$1:$W$9995,9,FALSE))," ",VLOOKUP(TRIM(B857),ALL!$B$1:$W$9995,9,FALSE)))</f>
        <v xml:space="preserve"> </v>
      </c>
      <c r="N857" s="10" t="str">
        <f>IF(ISBLANK(VLOOKUP(TRIM(B857),ALL!$B$1:$W$9995,10,FALSE)),"",IF(ISERROR(VLOOKUP(TRIM(B857),ALL!$B$1:$W$9995,10,FALSE))," ",VLOOKUP(TRIM(B857),ALL!$B$1:$W$9995,10,FALSE)))</f>
        <v xml:space="preserve"> </v>
      </c>
      <c r="O857" s="118"/>
      <c r="P857"/>
      <c r="Q857"/>
      <c r="R857"/>
      <c r="S857"/>
      <c r="T857"/>
      <c r="AB857"/>
      <c r="AC857"/>
    </row>
    <row r="858" spans="1:29">
      <c r="A858" s="10"/>
      <c r="B858" s="37"/>
      <c r="C858" s="5"/>
      <c r="D858" s="111"/>
      <c r="E858" s="112"/>
      <c r="F858" s="115"/>
      <c r="G858" s="10"/>
      <c r="H858" s="114"/>
      <c r="I858" s="114"/>
      <c r="J858" s="10"/>
      <c r="K858" s="10"/>
      <c r="L858" s="10" t="str">
        <f>IF(ISBLANK(VLOOKUP(TRIM(B858),ALL!$B$1:$W$9995,8,FALSE)),"",IF(ISERROR(VLOOKUP(TRIM(B858),ALL!$B$1:$W$9995,8,FALSE))," ",VLOOKUP(TRIM(B858),ALL!$B$1:$W$9995,8,FALSE)))</f>
        <v xml:space="preserve"> </v>
      </c>
      <c r="M858" s="10" t="str">
        <f>IF(ISBLANK(VLOOKUP(TRIM(B858),ALL!$B$1:$W$9995,9,FALSE)),"",IF(ISERROR(VLOOKUP(TRIM(B858),ALL!$B$1:$W$9995,9,FALSE))," ",VLOOKUP(TRIM(B858),ALL!$B$1:$W$9995,9,FALSE)))</f>
        <v xml:space="preserve"> </v>
      </c>
      <c r="N858" s="10" t="str">
        <f>IF(ISBLANK(VLOOKUP(TRIM(B858),ALL!$B$1:$W$9995,10,FALSE)),"",IF(ISERROR(VLOOKUP(TRIM(B858),ALL!$B$1:$W$9995,10,FALSE))," ",VLOOKUP(TRIM(B858),ALL!$B$1:$W$9995,10,FALSE)))</f>
        <v xml:space="preserve"> </v>
      </c>
      <c r="O858" s="118"/>
      <c r="P858"/>
      <c r="Q858"/>
      <c r="R858"/>
      <c r="S858"/>
      <c r="T858"/>
      <c r="AB858"/>
      <c r="AC858"/>
    </row>
    <row r="859" spans="1:29">
      <c r="A859" s="10" t="str">
        <f>IF(ISERROR(VLOOKUP(TRIM(B859),ALL!$B$1:$V$9991,3,FALSE)),"(unc)",VLOOKUP(TRIM(B859),ALL!$B$1:$V$9991,3,FALSE))</f>
        <v>FS ^</v>
      </c>
      <c r="B859" s="37" t="s">
        <v>7731</v>
      </c>
      <c r="C859" s="5" t="s">
        <v>2792</v>
      </c>
      <c r="D859" s="111">
        <f>VLOOKUP(TRIM(B859),BirthdateDraft!$A$1:$M$8977,2,FALSE)</f>
        <v>36410</v>
      </c>
      <c r="E859" s="112" t="str">
        <f>VLOOKUP(TRIM(B859),BirthdateDraft!$A$1:$M$9842,3,FALSE)</f>
        <v>22/2</v>
      </c>
      <c r="F859" s="115" t="s">
        <v>8766</v>
      </c>
      <c r="G859" s="10" t="str">
        <f>IF(ISERROR(VLOOKUP(TRIM(B859),ALL!$B$1:$V$9998,2,FALSE)),"",IF(ISERROR(VLOOKUP(TRIM(B859),ALL!$B$1:$V$9998,2,FALSE))," ",VLOOKUP(TRIM(B859),ALL!$B$1:$V$9998,2,FALSE)))</f>
        <v>KCA</v>
      </c>
      <c r="H859" s="114" t="str">
        <f>IF(ISBLANK(VLOOKUP(TRIM(B859),ALL!$B$1:$W$9995,4,FALSE)),"",IF(ISERROR(VLOOKUP(TRIM(B859),ALL!$B$1:$W$9995,4,FALSE))," ",VLOOKUP(TRIM(B859),ALL!$B$1:$W$9995,4,FALSE)))</f>
        <v>4-6</v>
      </c>
      <c r="I859" s="114"/>
      <c r="J859" s="10"/>
      <c r="K859" s="10"/>
      <c r="L859" s="10"/>
      <c r="M859" s="10"/>
      <c r="N859" s="10"/>
      <c r="O859" s="118"/>
      <c r="P859"/>
      <c r="Q859"/>
      <c r="R859"/>
      <c r="S859"/>
      <c r="T859"/>
      <c r="AB859"/>
      <c r="AC859"/>
    </row>
    <row r="860" spans="1:29">
      <c r="A860" s="10" t="str">
        <f>IF(ISERROR(VLOOKUP(TRIM(B860),ALL!$B$1:$V$9991,3,FALSE)),"(unc)",VLOOKUP(TRIM(B860),ALL!$B$1:$V$9991,3,FALSE))</f>
        <v>DB ^</v>
      </c>
      <c r="B860" s="37" t="s">
        <v>8892</v>
      </c>
      <c r="C860" s="5" t="s">
        <v>2792</v>
      </c>
      <c r="D860" s="111">
        <f>VLOOKUP(TRIM(B860),BirthdateDraft!$A$1:$M$8977,2,FALSE)</f>
        <v>36865</v>
      </c>
      <c r="E860" s="112" t="str">
        <f>VLOOKUP(TRIM(B860),BirthdateDraft!$A$1:$M$9842,3,FALSE)</f>
        <v>24/5(140)</v>
      </c>
      <c r="F860" s="115" t="s">
        <v>9951</v>
      </c>
      <c r="G860" s="10" t="str">
        <f>IF(ISERROR(VLOOKUP(TRIM(B860),ALL!$B$1:$V$9998,2,FALSE)),"",IF(ISERROR(VLOOKUP(TRIM(B860),ALL!$B$1:$V$9998,2,FALSE))," ",VLOOKUP(TRIM(B860),ALL!$B$1:$V$9998,2,FALSE)))</f>
        <v>LAA</v>
      </c>
      <c r="H860" s="114" t="str">
        <f>IF(ISBLANK(VLOOKUP(TRIM(B860),ALL!$B$1:$W$9995,4,FALSE)),"",IF(ISERROR(VLOOKUP(TRIM(B860),ALL!$B$1:$W$9995,4,FALSE))," ",VLOOKUP(TRIM(B860),ALL!$B$1:$W$9995,4,FALSE)))</f>
        <v>0-4</v>
      </c>
      <c r="I860" s="114"/>
      <c r="J860" s="10"/>
      <c r="K860" s="10"/>
      <c r="L860" s="10"/>
      <c r="M860" s="10"/>
      <c r="N860" s="10"/>
      <c r="O860" s="118"/>
      <c r="P860"/>
      <c r="Q860"/>
      <c r="R860"/>
      <c r="S860"/>
      <c r="T860"/>
      <c r="AB860"/>
      <c r="AC860"/>
    </row>
    <row r="861" spans="1:29">
      <c r="A861" s="10" t="str">
        <f>IF(ISERROR(VLOOKUP(TRIM(B861),ALL!$B$1:$V$9991,3,FALSE)),"(unc)",VLOOKUP(TRIM(B861),ALL!$B$1:$V$9991,3,FALSE))</f>
        <v>DB ^</v>
      </c>
      <c r="B861" s="119" t="s">
        <v>8162</v>
      </c>
      <c r="C861" s="5" t="s">
        <v>2792</v>
      </c>
      <c r="D861" s="111">
        <f>VLOOKUP(TRIM(B861),BirthdateDraft!$A$1:$M$8977,2,FALSE)</f>
        <v>36761</v>
      </c>
      <c r="E861" s="112" t="str">
        <f>VLOOKUP(TRIM(B861),BirthdateDraft!$A$1:$M$9842,3,FALSE)</f>
        <v>23/4</v>
      </c>
      <c r="F861" s="115" t="s">
        <v>8707</v>
      </c>
      <c r="G861" s="10" t="str">
        <f>IF(ISERROR(VLOOKUP(TRIM(B861),ALL!$B$1:$V$9998,2,FALSE)),"",IF(ISERROR(VLOOKUP(TRIM(B861),ALL!$B$1:$V$9998,2,FALSE))," ",VLOOKUP(TRIM(B861),ALL!$B$1:$V$9998,2,FALSE)))</f>
        <v>LVA</v>
      </c>
      <c r="H861" s="114" t="str">
        <f>IF(ISBLANK(VLOOKUP(TRIM(B861),ALL!$B$1:$W$9995,4,FALSE)),"",IF(ISERROR(VLOOKUP(TRIM(B861),ALL!$B$1:$W$9995,4,FALSE))," ",VLOOKUP(TRIM(B861),ALL!$B$1:$W$9995,4,FALSE)))</f>
        <v>0-0</v>
      </c>
      <c r="I861" s="114"/>
      <c r="J861" s="10"/>
      <c r="K861" s="10"/>
      <c r="L861" s="10"/>
      <c r="M861" s="10"/>
      <c r="N861" s="10"/>
      <c r="O861" s="118"/>
      <c r="P861"/>
      <c r="Q861"/>
      <c r="R861"/>
      <c r="S861"/>
      <c r="T861"/>
      <c r="AB861"/>
      <c r="AC861"/>
    </row>
    <row r="862" spans="1:29">
      <c r="A862" s="10" t="str">
        <f>IF(ISERROR(VLOOKUP(TRIM(B862),ALL!$B$1:$V$9991,3,FALSE)),"(unc)",VLOOKUP(TRIM(B862),ALL!$B$1:$V$9991,3,FALSE))</f>
        <v>RCB ^</v>
      </c>
      <c r="B862" s="37" t="s">
        <v>8376</v>
      </c>
      <c r="C862" s="5" t="s">
        <v>2792</v>
      </c>
      <c r="D862" s="111">
        <f>VLOOKUP(TRIM(B862),BirthdateDraft!$A$1:$M$8977,2,FALSE)</f>
        <v>36588</v>
      </c>
      <c r="E862" s="112" t="str">
        <f>VLOOKUP(TRIM(B862),BirthdateDraft!$A$1:$M$9842,3,FALSE)</f>
        <v>23/3</v>
      </c>
      <c r="F862" s="115" t="s">
        <v>8693</v>
      </c>
      <c r="G862" s="10" t="str">
        <f>IF(ISERROR(VLOOKUP(TRIM(B862),ALL!$B$1:$V$9998,2,FALSE)),"",IF(ISERROR(VLOOKUP(TRIM(B862),ALL!$B$1:$V$9998,2,FALSE))," ",VLOOKUP(TRIM(B862),ALL!$B$1:$V$9998,2,FALSE)))</f>
        <v>DNA</v>
      </c>
      <c r="H862" s="114" t="str">
        <f>IF(ISBLANK(VLOOKUP(TRIM(B862),ALL!$B$1:$W$9995,4,FALSE)),"",IF(ISERROR(VLOOKUP(TRIM(B862),ALL!$B$1:$W$9995,4,FALSE))," ",VLOOKUP(TRIM(B862),ALL!$B$1:$W$9995,4,FALSE)))</f>
        <v>4</v>
      </c>
      <c r="I862" s="114"/>
      <c r="J862" s="10"/>
      <c r="K862" s="10"/>
      <c r="L862" s="10"/>
      <c r="M862" s="10"/>
      <c r="N862" s="10"/>
      <c r="O862" s="118"/>
      <c r="P862"/>
      <c r="Q862"/>
      <c r="R862"/>
      <c r="S862"/>
      <c r="T862"/>
      <c r="AB862"/>
      <c r="AC862"/>
    </row>
    <row r="863" spans="1:29">
      <c r="A863" s="10" t="str">
        <f>IF(ISERROR(VLOOKUP(TRIM(B863),ALL!$B$1:$V$9991,3,FALSE)),"(unc)",VLOOKUP(TRIM(B863),ALL!$B$1:$V$9991,3,FALSE))</f>
        <v>CB ^</v>
      </c>
      <c r="B863" s="131" t="s">
        <v>8400</v>
      </c>
      <c r="C863" s="5" t="s">
        <v>2792</v>
      </c>
      <c r="D863" s="111">
        <f>VLOOKUP(TRIM(B863),BirthdateDraft!$A$1:$M$8977,2,FALSE)</f>
        <v>37244</v>
      </c>
      <c r="E863" s="112" t="str">
        <f>VLOOKUP(TRIM(B863),BirthdateDraft!$A$1:$M$9842,3,FALSE)</f>
        <v>23/4</v>
      </c>
      <c r="F863" s="115" t="s">
        <v>8807</v>
      </c>
      <c r="G863" s="10" t="str">
        <f>IF(ISERROR(VLOOKUP(TRIM(B863),ALL!$B$1:$V$9998,2,FALSE)),"",IF(ISERROR(VLOOKUP(TRIM(B863),ALL!$B$1:$V$9998,2,FALSE))," ",VLOOKUP(TRIM(B863),ALL!$B$1:$V$9998,2,FALSE)))</f>
        <v>ATN</v>
      </c>
      <c r="H863" s="114" t="str">
        <f>IF(ISBLANK(VLOOKUP(TRIM(B863),ALL!$B$1:$W$9995,4,FALSE)),"",IF(ISERROR(VLOOKUP(TRIM(B863),ALL!$B$1:$W$9995,4,FALSE))," ",VLOOKUP(TRIM(B863),ALL!$B$1:$W$9995,4,FALSE)))</f>
        <v>4</v>
      </c>
      <c r="I863" s="114"/>
      <c r="J863" s="10"/>
      <c r="K863" s="10"/>
      <c r="L863" s="10"/>
      <c r="M863" s="10"/>
      <c r="N863" s="10"/>
      <c r="P863"/>
      <c r="Q863"/>
      <c r="R863"/>
      <c r="S863"/>
      <c r="T863"/>
      <c r="AB863"/>
      <c r="AC863"/>
    </row>
    <row r="864" spans="1:29">
      <c r="A864" s="10" t="str">
        <f>IF(ISERROR(VLOOKUP(TRIM(B864),ALL!$B$1:$V$9991,3,FALSE)),"(unc)",VLOOKUP(TRIM(B864),ALL!$B$1:$V$9991,3,FALSE))</f>
        <v>DB ^</v>
      </c>
      <c r="B864" s="37" t="s">
        <v>8187</v>
      </c>
      <c r="C864" s="5" t="s">
        <v>2792</v>
      </c>
      <c r="D864" s="111">
        <f>VLOOKUP(TRIM(B864),BirthdateDraft!$A$1:$M$8977,2,FALSE)</f>
        <v>36606</v>
      </c>
      <c r="E864" s="112" t="str">
        <f>VLOOKUP(TRIM(B864),BirthdateDraft!$A$1:$M$9842,3,FALSE)</f>
        <v>23/3</v>
      </c>
      <c r="F864" s="115" t="s">
        <v>8734</v>
      </c>
      <c r="G864" s="10" t="str">
        <f>IF(ISERROR(VLOOKUP(TRIM(B864),ALL!$B$1:$V$9998,2,FALSE)),"",IF(ISERROR(VLOOKUP(TRIM(B864),ALL!$B$1:$V$9998,2,FALSE))," ",VLOOKUP(TRIM(B864),ALL!$B$1:$V$9998,2,FALSE)))</f>
        <v>PHN</v>
      </c>
      <c r="H864" s="114" t="str">
        <f>IF(ISBLANK(VLOOKUP(TRIM(B864),ALL!$B$1:$W$9995,4,FALSE)),"",IF(ISERROR(VLOOKUP(TRIM(B864),ALL!$B$1:$W$9995,4,FALSE))," ",VLOOKUP(TRIM(B864),ALL!$B$1:$W$9995,4,FALSE)))</f>
        <v>0-0</v>
      </c>
      <c r="I864" s="114"/>
      <c r="J864" s="10"/>
      <c r="K864" s="10"/>
      <c r="L864" s="10"/>
      <c r="M864" s="10"/>
      <c r="N864" s="10"/>
      <c r="O864" s="118"/>
      <c r="P864"/>
      <c r="Q864"/>
      <c r="R864"/>
      <c r="S864"/>
      <c r="T864"/>
      <c r="AB864"/>
      <c r="AC864"/>
    </row>
    <row r="865" spans="1:29">
      <c r="A865" s="10" t="str">
        <f>IF(ISERROR(VLOOKUP(TRIM(B865),ALL!$B$1:$V$9991,3,FALSE)),"(unc)",VLOOKUP(TRIM(B865),ALL!$B$1:$V$9991,3,FALSE))</f>
        <v>FS ^</v>
      </c>
      <c r="B865" s="37" t="s">
        <v>8546</v>
      </c>
      <c r="C865" s="5" t="s">
        <v>2792</v>
      </c>
      <c r="D865" s="111">
        <f>VLOOKUP(TRIM(B865),BirthdateDraft!$A$1:$M$8977,2,FALSE)</f>
        <v>36023</v>
      </c>
      <c r="E865" s="112" t="str">
        <f>VLOOKUP(TRIM(B865),BirthdateDraft!$A$1:$M$9842,3,FALSE)</f>
        <v>20/2</v>
      </c>
      <c r="F865" s="115" t="s">
        <v>6910</v>
      </c>
      <c r="G865" s="10" t="str">
        <f>IF(ISERROR(VLOOKUP(TRIM(B865),ALL!$B$1:$V$9998,2,FALSE)),"",IF(ISERROR(VLOOKUP(TRIM(B865),ALL!$B$1:$V$9998,2,FALSE))," ",VLOOKUP(TRIM(B865),ALL!$B$1:$V$9998,2,FALSE)))</f>
        <v>TBN</v>
      </c>
      <c r="H865" s="114" t="str">
        <f>IF(ISBLANK(VLOOKUP(TRIM(B865),ALL!$B$1:$W$9995,4,FALSE)),"",IF(ISERROR(VLOOKUP(TRIM(B865),ALL!$B$1:$W$9995,4,FALSE))," ",VLOOKUP(TRIM(B865),ALL!$B$1:$W$9995,4,FALSE)))</f>
        <v>0-5</v>
      </c>
      <c r="I865" s="114" t="str">
        <f>IF(ISBLANK(VLOOKUP(TRIM(B865),ALL!$B$1:$W$9995,5,FALSE)),"",IF(ISERROR(VLOOKUP(TRIM(B865),ALL!$B$1:$W$9995,5,FALSE))," ",VLOOKUP(TRIM(B865),ALL!$B$1:$W$9995,5,FALSE)))</f>
        <v/>
      </c>
      <c r="J865" s="10" t="str">
        <f>IF(ISBLANK(VLOOKUP(TRIM(B865),ALL!$B$1:$W$9995,6,FALSE)),"",IF(ISERROR(VLOOKUP(TRIM(B865),ALL!$B$1:$W$9995,6,FALSE))," ", VLOOKUP(TRIM(B865),ALL!$B$1:$W$9995,6,FALSE)))</f>
        <v/>
      </c>
      <c r="K865" s="10"/>
      <c r="L865" s="10" t="str">
        <f>IF(ISBLANK(VLOOKUP(TRIM(B865),ALL!$B$1:$W$9995,8,FALSE)),"",IF(ISERROR(VLOOKUP(TRIM(B865),ALL!$B$1:$W$9995,8,FALSE))," ",VLOOKUP(TRIM(B865),ALL!$B$1:$W$9995,8,FALSE)))</f>
        <v/>
      </c>
      <c r="M865" s="10" t="str">
        <f>IF(ISBLANK(VLOOKUP(TRIM(B865),ALL!$B$1:$W$9995,9,FALSE)),"",IF(ISERROR(VLOOKUP(TRIM(B865),ALL!$B$1:$W$9995,9,FALSE))," ",VLOOKUP(TRIM(B865),ALL!$B$1:$W$9995,9,FALSE)))</f>
        <v/>
      </c>
      <c r="N865" s="10" t="str">
        <f>IF(ISBLANK(VLOOKUP(TRIM(B865),ALL!$B$1:$W$9995,10,FALSE)),"",IF(ISERROR(VLOOKUP(TRIM(B865),ALL!$B$1:$W$9995,10,FALSE))," ",VLOOKUP(TRIM(B865),ALL!$B$1:$W$9995,10,FALSE)))</f>
        <v/>
      </c>
      <c r="O865" s="118"/>
      <c r="P865"/>
      <c r="Q865"/>
      <c r="R865"/>
      <c r="S865"/>
      <c r="T865"/>
      <c r="AB865"/>
      <c r="AC865"/>
    </row>
    <row r="866" spans="1:29" ht="15">
      <c r="A866" s="10" t="str">
        <f>IF(ISERROR(VLOOKUP(TRIM(B866),ALL!$B$1:$V$9991,3,FALSE)),"(unc)",VLOOKUP(TRIM(B866),ALL!$B$1:$V$9991,3,FALSE))</f>
        <v>FS ^</v>
      </c>
      <c r="B866" s="441" t="s">
        <v>8348</v>
      </c>
      <c r="C866" s="5" t="s">
        <v>2792</v>
      </c>
      <c r="D866" s="111">
        <f>VLOOKUP(TRIM(B866),BirthdateDraft!$A$1:$M$8977,2,FALSE)</f>
        <v>36633</v>
      </c>
      <c r="E866" s="112" t="str">
        <f>VLOOKUP(TRIM(B866),BirthdateDraft!$A$1:$M$9842,3,FALSE)</f>
        <v>23/2</v>
      </c>
      <c r="F866" s="115">
        <v>24.4</v>
      </c>
      <c r="G866" s="10" t="str">
        <f>IF(ISERROR(VLOOKUP(TRIM(B866),ALL!$B$1:$V$9998,2,FALSE)),"",IF(ISERROR(VLOOKUP(TRIM(B866),ALL!$B$1:$V$9998,2,FALSE))," ",VLOOKUP(TRIM(B866),ALL!$B$1:$V$9998,2,FALSE)))</f>
        <v>WAN</v>
      </c>
      <c r="H866" s="114" t="str">
        <f>IF(ISBLANK(VLOOKUP(TRIM(B866),ALL!$B$1:$W$9995,4,FALSE)),"",IF(ISERROR(VLOOKUP(TRIM(B866),ALL!$B$1:$W$9995,4,FALSE))," ",VLOOKUP(TRIM(B866),ALL!$B$1:$W$9995,4,FALSE)))</f>
        <v>4-4</v>
      </c>
      <c r="I866" s="114"/>
      <c r="J866" s="10"/>
      <c r="K866" s="10"/>
      <c r="L866" s="10"/>
      <c r="M866" s="10"/>
      <c r="N866" s="10"/>
      <c r="O866" s="118"/>
      <c r="P866"/>
      <c r="Q866"/>
      <c r="R866"/>
      <c r="S866"/>
      <c r="T866"/>
      <c r="AB866"/>
      <c r="AC866"/>
    </row>
    <row r="867" spans="1:29" ht="15">
      <c r="A867" s="10" t="str">
        <f>IF(ISERROR(VLOOKUP(TRIM(B867),ALL!$B$1:$V$9991,3,FALSE)),"(unc)",VLOOKUP(TRIM(B867),ALL!$B$1:$V$9991,3,FALSE))</f>
        <v>CB ^</v>
      </c>
      <c r="B867" s="449" t="s">
        <v>8904</v>
      </c>
      <c r="C867" s="5" t="s">
        <v>2792</v>
      </c>
      <c r="D867" s="111">
        <f>VLOOKUP(TRIM(B867),BirthdateDraft!$A$1:$M$8977,2,FALSE)</f>
        <v>37019</v>
      </c>
      <c r="E867" s="112" t="str">
        <f>VLOOKUP(TRIM(B867),BirthdateDraft!$A$1:$M$9842,3,FALSE)</f>
        <v>24/3(96)</v>
      </c>
      <c r="F867" s="115" t="s">
        <v>9951</v>
      </c>
      <c r="G867" s="10" t="str">
        <f>IF(ISERROR(VLOOKUP(TRIM(B867),ALL!$B$1:$V$9998,2,FALSE)),"",IF(ISERROR(VLOOKUP(TRIM(B867),ALL!$B$1:$V$9998,2,FALSE))," ",VLOOKUP(TRIM(B867),ALL!$B$1:$V$9998,2,FALSE)))</f>
        <v>JXA</v>
      </c>
      <c r="H867" s="114" t="str">
        <f>IF(ISBLANK(VLOOKUP(TRIM(B867),ALL!$B$1:$W$9995,4,FALSE)),"",IF(ISERROR(VLOOKUP(TRIM(B867),ALL!$B$1:$W$9995,4,FALSE))," ",VLOOKUP(TRIM(B867),ALL!$B$1:$W$9995,4,FALSE)))</f>
        <v>4</v>
      </c>
      <c r="I867" s="114"/>
      <c r="J867" s="10"/>
      <c r="K867" s="10"/>
      <c r="L867" s="10"/>
      <c r="M867" s="10"/>
      <c r="N867" s="10"/>
      <c r="O867" s="118"/>
      <c r="P867"/>
      <c r="Q867"/>
      <c r="R867"/>
      <c r="S867"/>
      <c r="T867"/>
      <c r="AB867"/>
      <c r="AC867"/>
    </row>
    <row r="868" spans="1:29">
      <c r="A868" s="10" t="str">
        <f>IF(ISERROR(VLOOKUP(TRIM(B868),ALL!$B$1:$V$9991,3,FALSE)),"(unc)",VLOOKUP(TRIM(B868),ALL!$B$1:$V$9991,3,FALSE))</f>
        <v>DB ^</v>
      </c>
      <c r="B868" s="37" t="s">
        <v>5190</v>
      </c>
      <c r="C868" s="5" t="s">
        <v>2792</v>
      </c>
      <c r="D868" s="111">
        <f>VLOOKUP(TRIM(B868),BirthdateDraft!$A$1:$M$8977,2,FALSE)</f>
        <v>34715</v>
      </c>
      <c r="E868" s="112" t="str">
        <f>VLOOKUP(TRIM(B868),BirthdateDraft!$A$1:$M$9842,3,FALSE)</f>
        <v>17/1 (27)</v>
      </c>
      <c r="F868" s="115"/>
      <c r="G868" s="10" t="str">
        <f>IF(ISERROR(VLOOKUP(TRIM(B868),ALL!$B$1:$V$9998,2,FALSE)),"",IF(ISERROR(VLOOKUP(TRIM(B868),ALL!$B$1:$V$9998,2,FALSE))," ",VLOOKUP(TRIM(B868),ALL!$B$1:$V$9998,2,FALSE)))</f>
        <v>BAA</v>
      </c>
      <c r="H868" s="114" t="str">
        <f>IF(ISBLANK(VLOOKUP(TRIM(B868),ALL!$B$1:$W$9995,4,FALSE)),"",IF(ISERROR(VLOOKUP(TRIM(B868),ALL!$B$1:$W$9995,4,FALSE))," ",VLOOKUP(TRIM(B868),ALL!$B$1:$W$9995,4,FALSE)))</f>
        <v>0-0</v>
      </c>
      <c r="I868" s="114" t="str">
        <f>IF(ISBLANK(VLOOKUP(TRIM(B868),ALL!$B$1:$W$9995,5,FALSE)),"",IF(ISERROR(VLOOKUP(TRIM(B868),ALL!$B$1:$W$9995,5,FALSE))," ",VLOOKUP(TRIM(B868),ALL!$B$1:$W$9995,5,FALSE)))</f>
        <v/>
      </c>
      <c r="J868" s="10" t="str">
        <f>IF(ISBLANK(VLOOKUP(TRIM(B868),ALL!$B$1:$W$9995,6,FALSE)),"",IF(ISERROR(VLOOKUP(TRIM(B868),ALL!$B$1:$W$9995,6,FALSE))," ", VLOOKUP(TRIM(B868),ALL!$B$1:$W$9995,6,FALSE)))</f>
        <v/>
      </c>
      <c r="K868" s="10" t="str">
        <f>IF(ISBLANK(VLOOKUP(TRIM(B868),ALL!$B$1:$W$9995,7,FALSE)),"",IF(ISERROR(VLOOKUP(TRIM(B868),ALL!$B$1:$W$9995,7,FALSE))," ",VLOOKUP(TRIM(B868),ALL!$B$1:$W$9995,7,FALSE)))</f>
        <v/>
      </c>
      <c r="L868" s="10" t="str">
        <f>IF(ISBLANK(VLOOKUP(TRIM(B868),ALL!$B$1:$W$9995,8,FALSE)),"",IF(ISERROR(VLOOKUP(TRIM(B868),ALL!$B$1:$W$9995,8,FALSE))," ",VLOOKUP(TRIM(B868),ALL!$B$1:$W$9995,8,FALSE)))</f>
        <v/>
      </c>
      <c r="M868" s="10" t="str">
        <f>IF(ISBLANK(VLOOKUP(TRIM(B868),ALL!$B$1:$W$9995,9,FALSE)),"",IF(ISERROR(VLOOKUP(TRIM(B868),ALL!$B$1:$W$9995,9,FALSE))," ",VLOOKUP(TRIM(B868),ALL!$B$1:$W$9995,9,FALSE)))</f>
        <v/>
      </c>
      <c r="N868" s="10" t="str">
        <f>IF(ISBLANK(VLOOKUP(TRIM(B868),ALL!$B$1:$W$9995,10,FALSE)),"",IF(ISERROR(VLOOKUP(TRIM(B868),ALL!$B$1:$W$9995,10,FALSE))," ",VLOOKUP(TRIM(B868),ALL!$B$1:$W$9995,10,FALSE)))</f>
        <v/>
      </c>
      <c r="O868" s="118"/>
      <c r="P868"/>
      <c r="Q868"/>
      <c r="R868"/>
      <c r="S868"/>
      <c r="T868"/>
      <c r="AB868"/>
      <c r="AC868"/>
    </row>
    <row r="869" spans="1:29">
      <c r="A869" s="10" t="str">
        <f>IF(ISERROR(VLOOKUP(TRIM(B869),ALL!$B$1:$V$9991,3,FALSE)),"(unc)",VLOOKUP(TRIM(B869),ALL!$B$1:$V$9991,3,FALSE))</f>
        <v>RCB ^</v>
      </c>
      <c r="B869" s="124" t="s">
        <v>8942</v>
      </c>
      <c r="C869" s="5" t="s">
        <v>2792</v>
      </c>
      <c r="D869" s="111">
        <f>VLOOKUP(TRIM(B869),BirthdateDraft!$A$1:$M$8977,2,FALSE)</f>
        <v>36966</v>
      </c>
      <c r="E869" s="112" t="str">
        <f>VLOOKUP(TRIM(B869),BirthdateDraft!$A$1:$M$9842,3,FALSE)</f>
        <v>24/4(112)</v>
      </c>
      <c r="F869" s="115"/>
      <c r="G869" s="10" t="str">
        <f>IF(ISERROR(VLOOKUP(TRIM(B869),ALL!$B$1:$V$9998,2,FALSE)),"",IF(ISERROR(VLOOKUP(TRIM(B869),ALL!$B$1:$V$9998,2,FALSE))," ",VLOOKUP(TRIM(B869),ALL!$B$1:$V$9998,2,FALSE)))</f>
        <v>LVA</v>
      </c>
      <c r="H869" s="114" t="str">
        <f>IF(ISBLANK(VLOOKUP(TRIM(B869),ALL!$B$1:$W$9995,4,FALSE)),"",IF(ISERROR(VLOOKUP(TRIM(B869),ALL!$B$1:$W$9995,4,FALSE))," ",VLOOKUP(TRIM(B869),ALL!$B$1:$W$9995,4,FALSE)))</f>
        <v>0</v>
      </c>
      <c r="I869" s="114"/>
      <c r="J869" s="10"/>
      <c r="K869" s="10"/>
      <c r="L869" s="10"/>
      <c r="M869" s="10"/>
      <c r="N869" s="10"/>
      <c r="O869" s="118"/>
      <c r="P869"/>
      <c r="Q869"/>
      <c r="R869"/>
      <c r="S869"/>
      <c r="T869"/>
      <c r="AB869"/>
      <c r="AC869"/>
    </row>
    <row r="870" spans="1:29">
      <c r="A870" s="10" t="str">
        <f>IF(ISERROR(VLOOKUP(TRIM(B870),ALL!$B$1:$V$9991,3,FALSE)),"(unc)",VLOOKUP(TRIM(B870),ALL!$B$1:$V$9991,3,FALSE))</f>
        <v>RCB ^</v>
      </c>
      <c r="B870" s="124" t="s">
        <v>8465</v>
      </c>
      <c r="C870" s="5" t="s">
        <v>2792</v>
      </c>
      <c r="D870" s="111">
        <f>VLOOKUP(TRIM(B870),BirthdateDraft!$A$1:$M$8977,2,FALSE)</f>
        <v>36551</v>
      </c>
      <c r="E870" s="112" t="str">
        <f>VLOOKUP(TRIM(B870),BirthdateDraft!$A$1:$M$9842,3,FALSE)</f>
        <v>23/FA</v>
      </c>
      <c r="F870" s="115" t="s">
        <v>10237</v>
      </c>
      <c r="G870" s="10" t="str">
        <f>IF(ISERROR(VLOOKUP(TRIM(B870),ALL!$B$1:$V$9998,2,FALSE)),"",IF(ISERROR(VLOOKUP(TRIM(B870),ALL!$B$1:$V$9998,2,FALSE))," ",VLOOKUP(TRIM(B870),ALL!$B$1:$V$9998,2,FALSE)))</f>
        <v>ARN</v>
      </c>
      <c r="H870" s="114" t="str">
        <f>IF(ISBLANK(VLOOKUP(TRIM(B870),ALL!$B$1:$W$9995,4,FALSE)),"",IF(ISERROR(VLOOKUP(TRIM(B870),ALL!$B$1:$W$9995,4,FALSE))," ",VLOOKUP(TRIM(B870),ALL!$B$1:$W$9995,4,FALSE)))</f>
        <v>4</v>
      </c>
      <c r="I870" s="114"/>
      <c r="J870" s="10"/>
      <c r="K870" s="10"/>
      <c r="L870" s="10"/>
      <c r="M870" s="10"/>
      <c r="N870" s="10"/>
      <c r="O870" s="118"/>
      <c r="P870"/>
      <c r="Q870"/>
      <c r="R870"/>
      <c r="S870"/>
      <c r="T870"/>
      <c r="AB870"/>
      <c r="AC870"/>
    </row>
    <row r="871" spans="1:29">
      <c r="A871" s="10" t="str">
        <f>IF(ISERROR(VLOOKUP(TRIM(B871),ALL!$B$1:$V$9991,3,FALSE)),"(unc)",VLOOKUP(TRIM(B871),ALL!$B$1:$V$9991,3,FALSE))</f>
        <v>CB ^</v>
      </c>
      <c r="B871" s="64" t="s">
        <v>7877</v>
      </c>
      <c r="C871" s="5" t="s">
        <v>2792</v>
      </c>
      <c r="D871" s="111">
        <f>VLOOKUP(TRIM(B871),BirthdateDraft!$A$1:$M$8977,2,FALSE)</f>
        <v>35894</v>
      </c>
      <c r="E871" s="112" t="str">
        <f>VLOOKUP(TRIM(B871),BirthdateDraft!$A$1:$M$9842,3,FALSE)</f>
        <v>22/FA</v>
      </c>
      <c r="F871" s="115" t="s">
        <v>10237</v>
      </c>
      <c r="G871" s="10" t="str">
        <f>IF(ISERROR(VLOOKUP(TRIM(B871),ALL!$B$1:$V$9998,2,FALSE)),"",IF(ISERROR(VLOOKUP(TRIM(B871),ALL!$B$1:$V$9998,2,FALSE))," ",VLOOKUP(TRIM(B871),ALL!$B$1:$V$9998,2,FALSE)))</f>
        <v>SEN</v>
      </c>
      <c r="H871" s="114" t="str">
        <f>IF(ISBLANK(VLOOKUP(TRIM(B871),ALL!$B$1:$W$9995,4,FALSE)),"",IF(ISERROR(VLOOKUP(TRIM(B871),ALL!$B$1:$W$9995,4,FALSE))," ",VLOOKUP(TRIM(B871),ALL!$B$1:$W$9995,4,FALSE)))</f>
        <v>0</v>
      </c>
      <c r="I871" s="114"/>
      <c r="J871" s="10"/>
      <c r="K871" s="10"/>
      <c r="L871" s="10"/>
      <c r="M871" s="10"/>
      <c r="N871" s="10"/>
      <c r="O871" s="118"/>
      <c r="P871"/>
      <c r="Q871"/>
      <c r="R871"/>
      <c r="S871"/>
      <c r="T871"/>
      <c r="AB871"/>
      <c r="AC871"/>
    </row>
    <row r="872" spans="1:29">
      <c r="A872" s="10" t="str">
        <f>IF(ISERROR(VLOOKUP(TRIM(B872),ALL!$B$1:$V$9991,3,FALSE)),"(unc)",VLOOKUP(TRIM(B872),ALL!$B$1:$V$9991,3,FALSE))</f>
        <v>(unc)</v>
      </c>
      <c r="B872" s="37" t="s">
        <v>7675</v>
      </c>
      <c r="C872" s="5" t="s">
        <v>2792</v>
      </c>
      <c r="D872" s="111">
        <f>VLOOKUP(TRIM(B872),BirthdateDraft!$A$1:$M$8977,2,FALSE)</f>
        <v>36798</v>
      </c>
      <c r="E872" s="112" t="str">
        <f>VLOOKUP(TRIM(B872),BirthdateDraft!$A$1:$M$9842,3,FALSE)</f>
        <v>22/1</v>
      </c>
      <c r="F872" s="115" t="s">
        <v>8765</v>
      </c>
      <c r="G872" s="10" t="str">
        <f>IF(ISERROR(VLOOKUP(TRIM(B872),ALL!$B$1:$V$9998,2,FALSE)),"",IF(ISERROR(VLOOKUP(TRIM(B872),ALL!$B$1:$V$9998,2,FALSE))," ",VLOOKUP(TRIM(B872),ALL!$B$1:$V$9998,2,FALSE)))</f>
        <v/>
      </c>
      <c r="H872" s="114" t="str">
        <f>IF(ISBLANK(VLOOKUP(TRIM(B872),ALL!$B$1:$W$9995,4,FALSE)),"",IF(ISERROR(VLOOKUP(TRIM(B872),ALL!$B$1:$W$9995,4,FALSE))," ",VLOOKUP(TRIM(B872),ALL!$B$1:$W$9995,4,FALSE)))</f>
        <v xml:space="preserve"> </v>
      </c>
      <c r="I872" s="114"/>
      <c r="J872" s="10"/>
      <c r="K872" s="10"/>
      <c r="L872" s="10"/>
      <c r="M872" s="10"/>
      <c r="N872" s="10"/>
      <c r="O872" s="118"/>
      <c r="P872"/>
      <c r="Q872"/>
      <c r="R872"/>
      <c r="S872"/>
      <c r="T872"/>
      <c r="AB872"/>
      <c r="AC872"/>
    </row>
    <row r="874" spans="1:29" ht="15">
      <c r="A874" s="10" t="str">
        <f>IF(ISERROR(VLOOKUP(TRIM(B874),ALL!$B$1:$V$9991,3,FALSE)),"(unc)",VLOOKUP(TRIM(B874),ALL!$B$1:$V$9991,3,FALSE))</f>
        <v>KOR</v>
      </c>
      <c r="B874" s="450" t="s">
        <v>8435</v>
      </c>
      <c r="C874" s="5" t="s">
        <v>2792</v>
      </c>
      <c r="D874" s="111">
        <f>VLOOKUP(TRIM(B874),BirthdateDraft!$A$1:$M$8977,2,FALSE)</f>
        <v>37176</v>
      </c>
      <c r="E874" s="112" t="str">
        <f>VLOOKUP(TRIM(B874),BirthdateDraft!$A$1:$M$9842,3,FALSE)</f>
        <v>23/4</v>
      </c>
      <c r="F874" s="115" t="s">
        <v>8734</v>
      </c>
      <c r="G874" s="10" t="str">
        <f>IF(ISERROR(VLOOKUP(TRIM(B874),ALL!$B$1:$V$9998,2,FALSE)),"",IF(ISERROR(VLOOKUP(TRIM(B874),ALL!$B$1:$V$9998,2,FALSE))," ",VLOOKUP(TRIM(B874),ALL!$B$1:$V$9998,2,FALSE)))</f>
        <v>CHN</v>
      </c>
      <c r="H874" s="114" t="str">
        <f>IF(ISBLANK(VLOOKUP(TRIM(B874),ALL!$B$1:$W$9995,11,FALSE)),"",IF(ISERROR(VLOOKUP(TRIM(B874),ALL!$B$1:$W$9995,11,FALSE))," ",VLOOKUP(TRIM(B874),ALL!$B$1:$W$9995,11,FALSE)))</f>
        <v/>
      </c>
      <c r="I874" s="114"/>
      <c r="J874" s="10"/>
      <c r="K874" s="10"/>
      <c r="L874" s="10"/>
      <c r="M874" s="10"/>
      <c r="N874" s="10"/>
      <c r="O874" s="118"/>
      <c r="P874"/>
      <c r="Q874"/>
      <c r="R874"/>
      <c r="S874"/>
      <c r="T874"/>
      <c r="AB874"/>
      <c r="AC874"/>
    </row>
    <row r="875" spans="1:29">
      <c r="A875" s="10" t="str">
        <f>IF(ISERROR(VLOOKUP(TRIM(B875),ALL!$B$1:$V$9991,3,FALSE)),"(unc)",VLOOKUP(TRIM(B875),ALL!$B$1:$V$9991,3,FALSE))</f>
        <v>PK</v>
      </c>
      <c r="B875" s="37" t="s">
        <v>7510</v>
      </c>
      <c r="C875" s="5" t="s">
        <v>2792</v>
      </c>
      <c r="D875" s="111">
        <f>VLOOKUP(TRIM(B875),BirthdateDraft!$A$1:$M$8977,2,FALSE)</f>
        <v>36342</v>
      </c>
      <c r="E875" s="112" t="str">
        <f>VLOOKUP(TRIM(B875),BirthdateDraft!$A$1:$M$9842,3,FALSE)</f>
        <v>21/5</v>
      </c>
      <c r="F875" s="115" t="s">
        <v>6921</v>
      </c>
      <c r="G875" s="10" t="str">
        <f>IF(ISERROR(VLOOKUP(TRIM(B875),ALL!$B$1:$V$9998,2,FALSE)),"",IF(ISERROR(VLOOKUP(TRIM(B875),ALL!$B$1:$V$9998,2,FALSE))," ",VLOOKUP(TRIM(B875),ALL!$B$1:$V$9998,2,FALSE)))</f>
        <v>CNA</v>
      </c>
      <c r="H875" s="114"/>
      <c r="I875" s="114" t="str">
        <f>IF(ISBLANK(VLOOKUP(TRIM(Availables25!#REF!),ALL!$B$1:$W$9995,5,FALSE)),"",IF(ISERROR(VLOOKUP(TRIM(Availables25!#REF!),ALL!$B$1:$W$9995,5,FALSE))," ",VLOOKUP(TRIM(Availables25!#REF!),ALL!$B$1:$W$9995,5,FALSE)))</f>
        <v xml:space="preserve"> </v>
      </c>
      <c r="J875" s="10" t="str">
        <f>IF(ISBLANK(VLOOKUP(TRIM(Availables25!#REF!),ALL!$B$1:$W$9995,6,FALSE)),"",IF(ISERROR(VLOOKUP(TRIM(Availables25!#REF!),ALL!$B$1:$W$9995,6,FALSE))," ", VLOOKUP(TRIM(Availables25!#REF!),ALL!$B$1:$W$9995,6,FALSE)))</f>
        <v xml:space="preserve"> </v>
      </c>
      <c r="K875" s="10" t="str">
        <f>IF(ISBLANK(VLOOKUP(TRIM(Availables25!#REF!),ALL!$B$1:$W$9995,7,FALSE)),"",IF(ISERROR(VLOOKUP(TRIM(Availables25!#REF!),ALL!$B$1:$W$9995,7,FALSE))," ",VLOOKUP(TRIM(Availables25!#REF!),ALL!$B$1:$W$9995,7,FALSE)))</f>
        <v xml:space="preserve"> </v>
      </c>
      <c r="L875" s="10" t="str">
        <f>IF(ISBLANK(VLOOKUP(TRIM(#REF!),ALL!$B$1:$W$9995,8,FALSE)),"",IF(ISERROR(VLOOKUP(TRIM(#REF!),ALL!$B$1:$W$9995,8,FALSE))," ",VLOOKUP(TRIM(#REF!),ALL!$B$1:$W$9995,8,FALSE)))</f>
        <v xml:space="preserve"> </v>
      </c>
      <c r="M875" s="10" t="str">
        <f>IF(ISBLANK(VLOOKUP(TRIM(#REF!),ALL!$B$1:$W$9995,9,FALSE)),"",IF(ISERROR(VLOOKUP(TRIM(#REF!),ALL!$B$1:$W$9995,9,FALSE))," ",VLOOKUP(TRIM(#REF!),ALL!$B$1:$W$9995,9,FALSE)))</f>
        <v xml:space="preserve"> </v>
      </c>
      <c r="N875" s="10" t="str">
        <f>IF(ISBLANK(VLOOKUP(TRIM(#REF!),ALL!$B$1:$W$9995,10,FALSE)),"",IF(ISERROR(VLOOKUP(TRIM(#REF!),ALL!$B$1:$W$9995,10,FALSE))," ",VLOOKUP(TRIM(#REF!),ALL!$B$1:$W$9995,10,FALSE)))</f>
        <v xml:space="preserve"> </v>
      </c>
      <c r="O875" s="118"/>
      <c r="P875"/>
      <c r="Q875"/>
      <c r="R875"/>
      <c r="S875"/>
      <c r="T875"/>
      <c r="AB875"/>
      <c r="AC875"/>
    </row>
    <row r="876" spans="1:29">
      <c r="A876" s="10" t="str">
        <f>IF(ISERROR(VLOOKUP(TRIM(B876),ALL!$B$1:$V$9991,3,FALSE)),"(unc)",VLOOKUP(TRIM(B876),ALL!$B$1:$V$9991,3,FALSE))</f>
        <v>Punt</v>
      </c>
      <c r="B876" s="37" t="s">
        <v>172</v>
      </c>
      <c r="C876" s="5" t="s">
        <v>2792</v>
      </c>
      <c r="D876" s="111">
        <f>VLOOKUP(TRIM(B876),BirthdateDraft!$A$1:$M$8977,2,FALSE)</f>
        <v>32912</v>
      </c>
      <c r="E876" s="112" t="str">
        <f>VLOOKUP(TRIM(B876),BirthdateDraft!$A$1:$M$9842,3,FALSE)</f>
        <v>12/FA</v>
      </c>
      <c r="F876" s="115"/>
      <c r="G876" s="10" t="str">
        <f>IF(ISERROR(VLOOKUP(TRIM(B876),ALL!$B$1:$V$9998,2,FALSE)),"",IF(ISERROR(VLOOKUP(TRIM(B876),ALL!$B$1:$V$9998,2,FALSE))," ",VLOOKUP(TRIM(B876),ALL!$B$1:$V$9998,2,FALSE)))</f>
        <v>CAN</v>
      </c>
      <c r="H876" s="114" t="str">
        <f>IF(ISBLANK(VLOOKUP(TRIM(B876),ALL!$B$1:$W$9995,4,FALSE)),"",IF(ISERROR(VLOOKUP(TRIM(B876),ALL!$B$1:$W$9995,4,FALSE))," ",VLOOKUP(TRIM(B876),ALL!$B$1:$W$9995,4,FALSE)))</f>
        <v/>
      </c>
      <c r="I876" s="114"/>
      <c r="J876" s="10"/>
      <c r="K876" s="10"/>
      <c r="L876" s="10" t="str">
        <f>IF(ISBLANK(VLOOKUP(TRIM(B875),ALL!$B$1:$W$9995,8,FALSE)),"",IF(ISERROR(VLOOKUP(TRIM(B875),ALL!$B$1:$W$9995,8,FALSE))," ",VLOOKUP(TRIM(B875),ALL!$B$1:$W$9995,8,FALSE)))</f>
        <v/>
      </c>
      <c r="M876" s="10" t="str">
        <f>IF(ISBLANK(VLOOKUP(TRIM(B875),ALL!$B$1:$W$9995,9,FALSE)),"",IF(ISERROR(VLOOKUP(TRIM(B875),ALL!$B$1:$W$9995,9,FALSE))," ",VLOOKUP(TRIM(B875),ALL!$B$1:$W$9995,9,FALSE)))</f>
        <v/>
      </c>
      <c r="N876" s="10" t="str">
        <f>IF(ISBLANK(VLOOKUP(TRIM(B875),ALL!$B$1:$W$9995,10,FALSE)),"",IF(ISERROR(VLOOKUP(TRIM(B875),ALL!$B$1:$W$9995,10,FALSE))," ",VLOOKUP(TRIM(B875),ALL!$B$1:$W$9995,10,FALSE)))</f>
        <v/>
      </c>
      <c r="O876" s="118"/>
      <c r="P876"/>
      <c r="Q876"/>
      <c r="R876"/>
      <c r="S876"/>
      <c r="T876"/>
      <c r="AB876"/>
      <c r="AC876"/>
    </row>
    <row r="877" spans="1:29">
      <c r="L877" s="10" t="str">
        <f>IF(ISBLANK(VLOOKUP(TRIM(B877),ALL!$B$1:$W$9995,8,FALSE)),"",IF(ISERROR(VLOOKUP(TRIM(B877),ALL!$B$1:$W$9995,8,FALSE))," ",VLOOKUP(TRIM(B877),ALL!$B$1:$W$9995,8,FALSE)))</f>
        <v xml:space="preserve"> </v>
      </c>
      <c r="M877" s="10" t="str">
        <f>IF(ISBLANK(VLOOKUP(TRIM(B877),ALL!$B$1:$W$9995,9,FALSE)),"",IF(ISERROR(VLOOKUP(TRIM(B877),ALL!$B$1:$W$9995,9,FALSE))," ",VLOOKUP(TRIM(B877),ALL!$B$1:$W$9995,9,FALSE)))</f>
        <v xml:space="preserve"> </v>
      </c>
      <c r="N877" s="10" t="str">
        <f>IF(ISBLANK(VLOOKUP(TRIM(B877),ALL!$B$1:$W$9995,10,FALSE)),"",IF(ISERROR(VLOOKUP(TRIM(B877),ALL!$B$1:$W$9995,10,FALSE))," ",VLOOKUP(TRIM(B877),ALL!$B$1:$W$9995,10,FALSE)))</f>
        <v xml:space="preserve"> </v>
      </c>
      <c r="O877"/>
      <c r="P877"/>
      <c r="Q877"/>
      <c r="R877"/>
      <c r="S877"/>
      <c r="T877"/>
      <c r="AB877"/>
      <c r="AC877"/>
    </row>
    <row r="878" spans="1:29" ht="20.25">
      <c r="A878" s="105" t="s">
        <v>6388</v>
      </c>
      <c r="I878" s="123">
        <f>COUNTA(B879:B949)</f>
        <v>54</v>
      </c>
      <c r="J878" s="108"/>
      <c r="L878" s="10" t="str">
        <f>IF(ISBLANK(VLOOKUP(TRIM(B878),ALL!$B$1:$W$9995,8,FALSE)),"",IF(ISERROR(VLOOKUP(TRIM(B878),ALL!$B$1:$W$9995,8,FALSE))," ",VLOOKUP(TRIM(B878),ALL!$B$1:$W$9995,8,FALSE)))</f>
        <v xml:space="preserve"> </v>
      </c>
      <c r="M878" s="10" t="str">
        <f>IF(ISBLANK(VLOOKUP(TRIM(B878),ALL!$B$1:$W$9995,9,FALSE)),"",IF(ISERROR(VLOOKUP(TRIM(B878),ALL!$B$1:$W$9995,9,FALSE))," ",VLOOKUP(TRIM(B878),ALL!$B$1:$W$9995,9,FALSE)))</f>
        <v xml:space="preserve"> </v>
      </c>
      <c r="N878" s="10" t="str">
        <f>IF(ISBLANK(VLOOKUP(TRIM(B878),ALL!$B$1:$W$9995,10,FALSE)),"",IF(ISERROR(VLOOKUP(TRIM(B878),ALL!$B$1:$W$9995,10,FALSE))," ",VLOOKUP(TRIM(B878),ALL!$B$1:$W$9995,10,FALSE)))</f>
        <v xml:space="preserve"> </v>
      </c>
      <c r="O878"/>
      <c r="P878"/>
      <c r="Q878"/>
      <c r="R878"/>
      <c r="S878"/>
      <c r="T878"/>
      <c r="AB878"/>
      <c r="AC878"/>
    </row>
    <row r="879" spans="1:29">
      <c r="L879" s="10" t="str">
        <f>IF(ISBLANK(VLOOKUP(TRIM(B879),ALL!$B$1:$W$9995,8,FALSE)),"",IF(ISERROR(VLOOKUP(TRIM(B879),ALL!$B$1:$W$9995,8,FALSE))," ",VLOOKUP(TRIM(B879),ALL!$B$1:$W$9995,8,FALSE)))</f>
        <v xml:space="preserve"> </v>
      </c>
      <c r="M879" s="10" t="str">
        <f>IF(ISBLANK(VLOOKUP(TRIM(B879),ALL!$B$1:$W$9995,9,FALSE)),"",IF(ISERROR(VLOOKUP(TRIM(B879),ALL!$B$1:$W$9995,9,FALSE))," ",VLOOKUP(TRIM(B879),ALL!$B$1:$W$9995,9,FALSE)))</f>
        <v xml:space="preserve"> </v>
      </c>
      <c r="N879" s="10" t="str">
        <f>IF(ISBLANK(VLOOKUP(TRIM(B879),ALL!$B$1:$W$9995,10,FALSE)),"",IF(ISERROR(VLOOKUP(TRIM(B879),ALL!$B$1:$W$9995,10,FALSE))," ",VLOOKUP(TRIM(B879),ALL!$B$1:$W$9995,10,FALSE)))</f>
        <v xml:space="preserve"> </v>
      </c>
      <c r="O879"/>
      <c r="P879"/>
      <c r="Q879"/>
      <c r="R879"/>
      <c r="S879"/>
      <c r="T879"/>
      <c r="AB879"/>
      <c r="AC879"/>
    </row>
    <row r="880" spans="1:29" ht="15">
      <c r="A880" s="10" t="str">
        <f>IF(ISERROR(VLOOKUP(TRIM(B880),ALL!$B$1:$V$9991,3,FALSE)),"(unc)",VLOOKUP(TRIM(B880),ALL!$B$1:$V$9991,3,FALSE))</f>
        <v>QB</v>
      </c>
      <c r="B880" s="117" t="s">
        <v>3374</v>
      </c>
      <c r="C880" s="5" t="s">
        <v>6404</v>
      </c>
      <c r="D880" s="111">
        <f>VLOOKUP(TRIM(B880),BirthdateDraft!$A$1:$M$8977,2,FALSE)</f>
        <v>33156</v>
      </c>
      <c r="E880" s="112" t="str">
        <f>VLOOKUP(TRIM(B880),BirthdateDraft!$A$1:$M$9842,3,FALSE)</f>
        <v>13/2</v>
      </c>
      <c r="F880" s="115" t="s">
        <v>7506</v>
      </c>
      <c r="G880" s="10" t="str">
        <f>IF(ISERROR(VLOOKUP(TRIM(B880),ALL!$B$1:$V$9998,2,FALSE)),"",IF(ISERROR(VLOOKUP(TRIM(B880),ALL!$B$1:$V$9998,2,FALSE))," ",VLOOKUP(TRIM(B880),ALL!$B$1:$V$9998,2,FALSE)))</f>
        <v>SEN</v>
      </c>
      <c r="H880" s="114"/>
      <c r="I880" s="114"/>
      <c r="J880" s="10"/>
      <c r="K880" s="10"/>
      <c r="L880" s="10" t="str">
        <f>IF(ISBLANK(VLOOKUP(TRIM(B880),ALL!$B$1:$W$9995,8,FALSE)),"",IF(ISERROR(VLOOKUP(TRIM(B880),ALL!$B$1:$W$9995,8,FALSE))," ",VLOOKUP(TRIM(B880),ALL!$B$1:$W$9995,8,FALSE)))</f>
        <v/>
      </c>
      <c r="M880" s="10" t="str">
        <f>IF(ISBLANK(VLOOKUP(TRIM(B880),ALL!$B$1:$W$9995,9,FALSE)),"",IF(ISERROR(VLOOKUP(TRIM(B880),ALL!$B$1:$W$9995,9,FALSE))," ",VLOOKUP(TRIM(B880),ALL!$B$1:$W$9995,9,FALSE)))</f>
        <v/>
      </c>
      <c r="N880" s="10" t="str">
        <f>IF(ISBLANK(VLOOKUP(TRIM(B880),ALL!$B$1:$W$9995,10,FALSE)),"",IF(ISERROR(VLOOKUP(TRIM(B880),ALL!$B$1:$W$9995,10,FALSE))," ",VLOOKUP(TRIM(B880),ALL!$B$1:$W$9995,10,FALSE)))</f>
        <v/>
      </c>
      <c r="P880"/>
      <c r="Q880"/>
      <c r="R880"/>
      <c r="S880"/>
      <c r="T880"/>
      <c r="AB880"/>
      <c r="AC880"/>
    </row>
    <row r="881" spans="1:29">
      <c r="A881" s="10" t="str">
        <f>IF(ISERROR(VLOOKUP(TRIM(B881),ALL!$B$1:$V$9991,3,FALSE)),"(unc)",VLOOKUP(TRIM(B881),ALL!$B$1:$V$9991,3,FALSE))</f>
        <v>QB</v>
      </c>
      <c r="B881" s="37" t="s">
        <v>188</v>
      </c>
      <c r="C881" s="5" t="s">
        <v>6404</v>
      </c>
      <c r="D881" s="111">
        <f>VLOOKUP(TRIM(B881),BirthdateDraft!$A$1:$M$8977,2,FALSE)</f>
        <v>32374</v>
      </c>
      <c r="E881" s="112" t="str">
        <f>VLOOKUP(TRIM(B881),BirthdateDraft!$A$1:$M$9842,3,FALSE)</f>
        <v>12/4</v>
      </c>
      <c r="F881" s="115"/>
      <c r="G881" s="10" t="str">
        <f>IF(ISERROR(VLOOKUP(TRIM(B881),ALL!$B$1:$V$9998,2,FALSE)),"",IF(ISERROR(VLOOKUP(TRIM(B881),ALL!$B$1:$V$9998,2,FALSE))," ",VLOOKUP(TRIM(B881),ALL!$B$1:$V$9998,2,FALSE)))</f>
        <v>ATN</v>
      </c>
      <c r="H881" s="114" t="str">
        <f>IF(ISBLANK(VLOOKUP(TRIM(B881),ALL!$B$1:$W$9995,4,FALSE)),"",IF(ISERROR(VLOOKUP(TRIM(B881),ALL!$B$1:$W$9995,4,FALSE))," ",VLOOKUP(TRIM(B881),ALL!$B$1:$W$9995,4,FALSE)))</f>
        <v/>
      </c>
      <c r="I881" s="114" t="str">
        <f>IF(ISBLANK(VLOOKUP(TRIM(B881),ALL!$B$1:$W$9995,5,FALSE)),"",IF(ISERROR(VLOOKUP(TRIM(B881),ALL!$B$1:$W$9995,5,FALSE))," ",VLOOKUP(TRIM(B881),ALL!$B$1:$W$9995,5,FALSE)))</f>
        <v/>
      </c>
      <c r="J881" s="10" t="str">
        <f>IF(ISBLANK(VLOOKUP(TRIM(B881),ALL!$B$1:$W$9995,6,FALSE)),"",IF(ISERROR(VLOOKUP(TRIM(B881),ALL!$B$1:$W$9995,6,FALSE))," ", VLOOKUP(TRIM(B881),ALL!$B$1:$W$9995,6,FALSE)))</f>
        <v/>
      </c>
      <c r="K881" s="10" t="str">
        <f>IF(ISBLANK(VLOOKUP(TRIM(B881),ALL!$B$1:$W$9995,7,FALSE)),"",IF(ISERROR(VLOOKUP(TRIM(B881),ALL!$B$1:$W$9995,7,FALSE))," ",VLOOKUP(TRIM(B881),ALL!$B$1:$W$9995,7,FALSE)))</f>
        <v/>
      </c>
      <c r="L881" s="10" t="str">
        <f>IF(ISBLANK(VLOOKUP(TRIM(B881),ALL!$B$1:$W$9995,8,FALSE)),"",IF(ISERROR(VLOOKUP(TRIM(B881),ALL!$B$1:$W$9995,8,FALSE))," ",VLOOKUP(TRIM(B881),ALL!$B$1:$W$9995,8,FALSE)))</f>
        <v/>
      </c>
      <c r="M881" s="10" t="str">
        <f>IF(ISBLANK(VLOOKUP(TRIM(B881),ALL!$B$1:$W$9995,9,FALSE)),"",IF(ISERROR(VLOOKUP(TRIM(B881),ALL!$B$1:$W$9995,9,FALSE))," ",VLOOKUP(TRIM(B881),ALL!$B$1:$W$9995,9,FALSE)))</f>
        <v/>
      </c>
      <c r="N881" s="10" t="str">
        <f>IF(ISBLANK(VLOOKUP(TRIM(B881),ALL!$B$1:$W$9995,10,FALSE)),"",IF(ISERROR(VLOOKUP(TRIM(B881),ALL!$B$1:$W$9995,10,FALSE))," ",VLOOKUP(TRIM(B881),ALL!$B$1:$W$9995,10,FALSE)))</f>
        <v/>
      </c>
      <c r="O881" s="118"/>
      <c r="P881"/>
      <c r="Q881"/>
      <c r="R881"/>
      <c r="S881"/>
      <c r="T881"/>
      <c r="AB881"/>
      <c r="AC881"/>
    </row>
    <row r="882" spans="1:29">
      <c r="A882" s="10"/>
      <c r="B882" s="37"/>
      <c r="C882" s="5"/>
      <c r="D882" s="111"/>
      <c r="E882" s="112"/>
      <c r="F882" s="115"/>
      <c r="G882" s="10"/>
      <c r="H882" s="114"/>
      <c r="I882" s="114"/>
      <c r="J882" s="10"/>
      <c r="K882" s="10"/>
      <c r="L882" s="10" t="str">
        <f>IF(ISBLANK(VLOOKUP(TRIM(B882),ALL!$B$1:$W$9995,8,FALSE)),"",IF(ISERROR(VLOOKUP(TRIM(B882),ALL!$B$1:$W$9995,8,FALSE))," ",VLOOKUP(TRIM(B882),ALL!$B$1:$W$9995,8,FALSE)))</f>
        <v xml:space="preserve"> </v>
      </c>
      <c r="M882" s="10" t="str">
        <f>IF(ISBLANK(VLOOKUP(TRIM(B882),ALL!$B$1:$W$9995,9,FALSE)),"",IF(ISERROR(VLOOKUP(TRIM(B882),ALL!$B$1:$W$9995,9,FALSE))," ",VLOOKUP(TRIM(B882),ALL!$B$1:$W$9995,9,FALSE)))</f>
        <v xml:space="preserve"> </v>
      </c>
      <c r="N882" s="10" t="str">
        <f>IF(ISBLANK(VLOOKUP(TRIM(B882),ALL!$B$1:$W$9995,10,FALSE)),"",IF(ISERROR(VLOOKUP(TRIM(B882),ALL!$B$1:$W$9995,10,FALSE))," ",VLOOKUP(TRIM(B882),ALL!$B$1:$W$9995,10,FALSE)))</f>
        <v xml:space="preserve"> </v>
      </c>
      <c r="O882" s="118"/>
      <c r="P882"/>
      <c r="Q882"/>
      <c r="R882"/>
      <c r="S882"/>
      <c r="T882"/>
      <c r="AB882"/>
      <c r="AC882"/>
    </row>
    <row r="885" spans="1:29">
      <c r="A885" s="10" t="str">
        <f>IF(ISERROR(VLOOKUP(TRIM(B885),ALL!$B$1:$V$9991,3,FALSE)),"(unc)",VLOOKUP(TRIM(B885),ALL!$B$1:$V$9991,3,FALSE))</f>
        <v>HB</v>
      </c>
      <c r="B885" s="119" t="s">
        <v>8225</v>
      </c>
      <c r="C885" s="5" t="s">
        <v>6404</v>
      </c>
      <c r="D885" s="111">
        <f>VLOOKUP(TRIM(B885),BirthdateDraft!$A$1:$M$8977,2,FALSE)</f>
        <v>35972</v>
      </c>
      <c r="E885" s="112" t="str">
        <f>VLOOKUP(TRIM(B885),BirthdateDraft!$A$1:$M$9842,3,FALSE)</f>
        <v>20/FA</v>
      </c>
      <c r="F885" s="115" t="s">
        <v>8698</v>
      </c>
      <c r="G885" s="10" t="str">
        <f>IF(ISERROR(VLOOKUP(TRIM(B885),ALL!$B$1:$V$9998,2,FALSE)),"",IF(ISERROR(VLOOKUP(TRIM(B885),ALL!$B$1:$V$9998,2,FALSE))," ",VLOOKUP(TRIM(B885),ALL!$B$1:$V$9998,2,FALSE)))</f>
        <v>DAN</v>
      </c>
      <c r="H885" s="114" t="str">
        <f>IF(ISBLANK(VLOOKUP(TRIM(B885),ALL!$B$1:$W$9995,11,FALSE)),"",IF(ISERROR(VLOOKUP(TRIM(B885),ALL!$B$1:$W$9995,11,FALSE))," ",VLOOKUP(TRIM(B885),ALL!$B$1:$W$9995,11,FALSE)))</f>
        <v>B</v>
      </c>
      <c r="I885" s="114" t="str">
        <f>"Carries ="&amp;VLOOKUP(B885,Rankings!$A$163:$C$283,3,FALSE)</f>
        <v>Carries =235</v>
      </c>
      <c r="J885" s="10" t="str">
        <f>IF(ISBLANK(VLOOKUP(TRIM(B885),ALL!$B$1:$W$9995,6,FALSE)),"",IF(ISERROR(VLOOKUP(TRIM(B885),ALL!$B$1:$W$9995,6,FALSE))," ", VLOOKUP(TRIM(B885),ALL!$B$1:$W$9995,6,FALSE)))</f>
        <v/>
      </c>
      <c r="K885" s="10" t="str">
        <f>IF(ISBLANK(VLOOKUP(TRIM(B885),ALL!$B$1:$W$9995,7,FALSE)),"",IF(ISERROR(VLOOKUP(TRIM(B885),ALL!$B$1:$W$9995,7,FALSE))," ",VLOOKUP(TRIM(B885),ALL!$B$1:$W$9995,7,FALSE)))</f>
        <v/>
      </c>
      <c r="L885" s="10">
        <f>IF(ISBLANK(VLOOKUP(TRIM(B885),ALL!$B$1:$W$9995,8,FALSE)),"",IF(ISERROR(VLOOKUP(TRIM(B885),ALL!$B$1:$W$9995,8,FALSE))," ",VLOOKUP(TRIM(B885),ALL!$B$1:$W$9995,8,FALSE)))</f>
        <v>0</v>
      </c>
      <c r="M885" s="10" t="str">
        <f>IF(ISBLANK(VLOOKUP(TRIM(B885),ALL!$B$1:$W$9995,9,FALSE)),"",IF(ISERROR(VLOOKUP(TRIM(B885),ALL!$B$1:$W$9995,9,FALSE))," ",VLOOKUP(TRIM(B885),ALL!$B$1:$W$9995,9,FALSE)))</f>
        <v/>
      </c>
      <c r="N885" s="10">
        <f>IF(ISBLANK(VLOOKUP(TRIM(B885),ALL!$B$1:$W$9995,10,FALSE)),"",IF(ISERROR(VLOOKUP(TRIM(B885),ALL!$B$1:$W$9995,10,FALSE))," ",VLOOKUP(TRIM(B885),ALL!$B$1:$W$9995,10,FALSE)))</f>
        <v>2</v>
      </c>
      <c r="P885"/>
      <c r="Q885"/>
      <c r="R885"/>
      <c r="S885"/>
      <c r="T885"/>
      <c r="AB885"/>
      <c r="AC885"/>
    </row>
    <row r="886" spans="1:29">
      <c r="A886" s="10" t="str">
        <f>IF(ISERROR(VLOOKUP(TRIM(B886),ALL!$B$1:$V$9991,3,FALSE)),"(unc)",VLOOKUP(TRIM(B886),ALL!$B$1:$V$9991,3,FALSE))</f>
        <v>HB</v>
      </c>
      <c r="B886" s="37" t="s">
        <v>8984</v>
      </c>
      <c r="C886" s="5" t="s">
        <v>6404</v>
      </c>
      <c r="D886" s="111">
        <f>VLOOKUP(TRIM(B886),BirthdateDraft!$A$1:$M$8977,2,FALSE)</f>
        <v>37823</v>
      </c>
      <c r="E886" s="112" t="str">
        <f>VLOOKUP(TRIM(B886),BirthdateDraft!$A$1:$M$9842,3,FALSE)</f>
        <v>24/3(66)</v>
      </c>
      <c r="F886" s="115" t="s">
        <v>9907</v>
      </c>
      <c r="G886" s="10" t="str">
        <f>IF(ISERROR(VLOOKUP(TRIM(B886),ALL!$B$1:$V$9998,2,FALSE)),"",IF(ISERROR(VLOOKUP(TRIM(B886),ALL!$B$1:$V$9998,2,FALSE))," ",VLOOKUP(TRIM(B886),ALL!$B$1:$V$9998,2,FALSE)))</f>
        <v>ARN</v>
      </c>
      <c r="H886" s="114" t="str">
        <f>IF(ISBLANK(VLOOKUP(TRIM(B886),ALL!$B$1:$W$9995,11,FALSE)),"",IF(ISERROR(VLOOKUP(TRIM(B886),ALL!$B$1:$W$9995,11,FALSE))," ",VLOOKUP(TRIM(B886),ALL!$B$1:$W$9995,11,FALSE)))</f>
        <v>C</v>
      </c>
      <c r="I886" s="114" t="str">
        <f>"Carries ="&amp;VLOOKUP(B886,Rankings!$A$163:$C$283,3,FALSE)</f>
        <v>Carries =63</v>
      </c>
      <c r="J886" s="10" t="str">
        <f>IF(ISBLANK(VLOOKUP(TRIM(B886),ALL!$B$1:$W$9995,6,FALSE)),"",IF(ISERROR(VLOOKUP(TRIM(B886),ALL!$B$1:$W$9995,6,FALSE))," ", VLOOKUP(TRIM(B886),ALL!$B$1:$W$9995,6,FALSE)))</f>
        <v/>
      </c>
      <c r="K886" s="10" t="str">
        <f>IF(ISBLANK(VLOOKUP(TRIM(B886),ALL!$B$1:$W$9995,7,FALSE)),"",IF(ISERROR(VLOOKUP(TRIM(B886),ALL!$B$1:$W$9995,7,FALSE))," ",VLOOKUP(TRIM(B886),ALL!$B$1:$W$9995,7,FALSE)))</f>
        <v/>
      </c>
      <c r="L886" s="10">
        <f>IF(ISBLANK(VLOOKUP(TRIM(B886),ALL!$B$1:$W$9995,8,FALSE)),"",IF(ISERROR(VLOOKUP(TRIM(B886),ALL!$B$1:$W$9995,8,FALSE))," ",VLOOKUP(TRIM(B886),ALL!$B$1:$W$9995,8,FALSE)))</f>
        <v>0</v>
      </c>
      <c r="M886" s="10" t="str">
        <f>IF(ISBLANK(VLOOKUP(TRIM(B886),ALL!$B$1:$W$9995,9,FALSE)),"",IF(ISERROR(VLOOKUP(TRIM(B886),ALL!$B$1:$W$9995,9,FALSE))," ",VLOOKUP(TRIM(B886),ALL!$B$1:$W$9995,9,FALSE)))</f>
        <v/>
      </c>
      <c r="N886" s="10">
        <f>IF(ISBLANK(VLOOKUP(TRIM(B886),ALL!$B$1:$W$9995,10,FALSE)),"",IF(ISERROR(VLOOKUP(TRIM(B886),ALL!$B$1:$W$9995,10,FALSE))," ",VLOOKUP(TRIM(B886),ALL!$B$1:$W$9995,10,FALSE)))</f>
        <v>4</v>
      </c>
      <c r="O886" s="118"/>
      <c r="P886"/>
      <c r="Q886"/>
      <c r="R886"/>
      <c r="S886"/>
      <c r="T886"/>
      <c r="AB886"/>
      <c r="AC886"/>
    </row>
    <row r="887" spans="1:29">
      <c r="A887" s="10" t="str">
        <f>IF(ISERROR(VLOOKUP(TRIM(B887),ALL!$B$1:$V$9991,3,FALSE)),"(unc)",VLOOKUP(TRIM(B887),ALL!$B$1:$V$9991,3,FALSE))</f>
        <v>HB</v>
      </c>
      <c r="B887" s="37" t="s">
        <v>7587</v>
      </c>
      <c r="C887" s="5" t="s">
        <v>6404</v>
      </c>
      <c r="D887" s="111">
        <f>VLOOKUP(TRIM(B887),BirthdateDraft!$A$1:$M$8977,2,FALSE)</f>
        <v>37042</v>
      </c>
      <c r="E887" s="112" t="str">
        <f>VLOOKUP(TRIM(B887),BirthdateDraft!$A$1:$M$9842,3,FALSE)</f>
        <v>22/2</v>
      </c>
      <c r="F887" s="115" t="s">
        <v>8046</v>
      </c>
      <c r="G887" s="10" t="str">
        <f>IF(ISERROR(VLOOKUP(TRIM(B887),ALL!$B$1:$V$9998,2,FALSE)),"",IF(ISERROR(VLOOKUP(TRIM(B887),ALL!$B$1:$V$9998,2,FALSE))," ",VLOOKUP(TRIM(B887),ALL!$B$1:$V$9998,2,FALSE)))</f>
        <v>NYA</v>
      </c>
      <c r="H887" s="114" t="str">
        <f>IF(ISBLANK(VLOOKUP(TRIM(B887),ALL!$B$1:$W$9995,11,FALSE)),"",IF(ISERROR(VLOOKUP(TRIM(B887),ALL!$B$1:$W$9995,11,FALSE))," ",VLOOKUP(TRIM(B887),ALL!$B$1:$W$9995,11,FALSE)))</f>
        <v>A</v>
      </c>
      <c r="I887" s="114" t="str">
        <f>"Carries ="&amp;VLOOKUP(B887,Rankings!$A$163:$C$283,3,FALSE)</f>
        <v>Carries =209</v>
      </c>
      <c r="J887" s="10" t="str">
        <f>IF(ISBLANK(VLOOKUP(TRIM(B887),ALL!$B$1:$W$9995,6,FALSE)),"",IF(ISERROR(VLOOKUP(TRIM(B887),ALL!$B$1:$W$9995,6,FALSE))," ", VLOOKUP(TRIM(B887),ALL!$B$1:$W$9995,6,FALSE)))</f>
        <v/>
      </c>
      <c r="K887" s="10" t="str">
        <f>IF(ISBLANK(VLOOKUP(TRIM(B887),ALL!$B$1:$W$9995,7,FALSE)),"",IF(ISERROR(VLOOKUP(TRIM(B887),ALL!$B$1:$W$9995,7,FALSE))," ",VLOOKUP(TRIM(B887),ALL!$B$1:$W$9995,7,FALSE)))</f>
        <v/>
      </c>
      <c r="L887" s="10">
        <f>IF(ISBLANK(VLOOKUP(TRIM(B887),ALL!$B$1:$W$9995,8,FALSE)),"",IF(ISERROR(VLOOKUP(TRIM(B887),ALL!$B$1:$W$9995,8,FALSE))," ",VLOOKUP(TRIM(B887),ALL!$B$1:$W$9995,8,FALSE)))</f>
        <v>0</v>
      </c>
      <c r="M887" s="10" t="str">
        <f>IF(ISBLANK(VLOOKUP(TRIM(B887),ALL!$B$1:$W$9995,9,FALSE)),"",IF(ISERROR(VLOOKUP(TRIM(B887),ALL!$B$1:$W$9995,9,FALSE))," ",VLOOKUP(TRIM(B887),ALL!$B$1:$W$9995,9,FALSE)))</f>
        <v/>
      </c>
      <c r="N887" s="10">
        <f>IF(ISBLANK(VLOOKUP(TRIM(B887),ALL!$B$1:$W$9995,10,FALSE)),"",IF(ISERROR(VLOOKUP(TRIM(B887),ALL!$B$1:$W$9995,10,FALSE))," ",VLOOKUP(TRIM(B887),ALL!$B$1:$W$9995,10,FALSE)))</f>
        <v>0</v>
      </c>
      <c r="O887" s="118"/>
      <c r="P887"/>
      <c r="Q887"/>
      <c r="R887"/>
      <c r="S887"/>
      <c r="T887"/>
      <c r="AB887"/>
      <c r="AC887"/>
    </row>
    <row r="888" spans="1:29">
      <c r="A888" s="10" t="str">
        <f>IF(ISERROR(VLOOKUP(TRIM(B888),ALL!$B$1:$V$9991,3,FALSE)),"(unc)",VLOOKUP(TRIM(B888),ALL!$B$1:$V$9991,3,FALSE))</f>
        <v>HB KOR</v>
      </c>
      <c r="B888" s="37" t="s">
        <v>7169</v>
      </c>
      <c r="C888" s="5" t="s">
        <v>6404</v>
      </c>
      <c r="D888" s="111">
        <f>VLOOKUP(TRIM(B888),BirthdateDraft!$A$1:$M$8977,2,FALSE)</f>
        <v>36220</v>
      </c>
      <c r="E888" s="112" t="str">
        <f>VLOOKUP(TRIM(B888),BirthdateDraft!$A$1:$M$9842,3,FALSE)</f>
        <v>21/5</v>
      </c>
      <c r="F888" s="115" t="s">
        <v>6919</v>
      </c>
      <c r="G888" s="10" t="str">
        <f>IF(ISERROR(VLOOKUP(TRIM(B888),ALL!$B$1:$V$9998,2,FALSE)),"",IF(ISERROR(VLOOKUP(TRIM(B888),ALL!$B$1:$V$9998,2,FALSE))," ",VLOOKUP(TRIM(B888),ALL!$B$1:$V$9998,2,FALSE)))</f>
        <v>PHN</v>
      </c>
      <c r="H888" s="114" t="str">
        <f>IF(ISBLANK(VLOOKUP(TRIM(B888),ALL!$B$1:$W$9995,11,FALSE)),"",IF(ISERROR(VLOOKUP(TRIM(B888),ALL!$B$1:$W$9995,11,FALSE))," ",VLOOKUP(TRIM(B888),ALL!$B$1:$W$9995,11,FALSE)))</f>
        <v>B</v>
      </c>
      <c r="I888" s="114" t="str">
        <f>"Carries ="&amp;VLOOKUP(B888,Rankings!$A$163:$C$283,3,FALSE)</f>
        <v>Carries =75</v>
      </c>
      <c r="J888" s="10"/>
      <c r="K888" s="10"/>
      <c r="L888" s="10">
        <f>IF(ISBLANK(VLOOKUP(TRIM(B888),ALL!$B$1:$W$9995,8,FALSE)),"",IF(ISERROR(VLOOKUP(TRIM(B888),ALL!$B$1:$W$9995,8,FALSE))," ",VLOOKUP(TRIM(B888),ALL!$B$1:$W$9995,8,FALSE)))</f>
        <v>0</v>
      </c>
      <c r="M888" s="10" t="str">
        <f>IF(ISBLANK(VLOOKUP(TRIM(B888),ALL!$B$1:$W$9995,9,FALSE)),"",IF(ISERROR(VLOOKUP(TRIM(B888),ALL!$B$1:$W$9995,9,FALSE))," ",VLOOKUP(TRIM(B888),ALL!$B$1:$W$9995,9,FALSE)))</f>
        <v/>
      </c>
      <c r="N888" s="10">
        <f>IF(ISBLANK(VLOOKUP(TRIM(B888),ALL!$B$1:$W$9995,10,FALSE)),"",IF(ISERROR(VLOOKUP(TRIM(B888),ALL!$B$1:$W$9995,10,FALSE))," ",VLOOKUP(TRIM(B888),ALL!$B$1:$W$9995,10,FALSE)))</f>
        <v>0</v>
      </c>
      <c r="O888" s="118"/>
      <c r="P888"/>
      <c r="Q888"/>
      <c r="R888"/>
      <c r="S888"/>
      <c r="T888"/>
      <c r="AB888"/>
      <c r="AC888"/>
    </row>
    <row r="889" spans="1:29">
      <c r="A889" s="10"/>
      <c r="B889" s="37"/>
      <c r="C889" s="5"/>
      <c r="D889" s="111"/>
      <c r="E889" s="112"/>
      <c r="F889" s="115"/>
      <c r="G889" s="10"/>
      <c r="H889" s="114" t="str">
        <f>IF(ISBLANK(VLOOKUP(TRIM(B889),ALL!$B$1:$W$9995,11,FALSE)),"",IF(ISERROR(VLOOKUP(TRIM(B889),ALL!$B$1:$W$9995,11,FALSE))," ",VLOOKUP(TRIM(B889),ALL!$B$1:$W$9995,11,FALSE)))</f>
        <v xml:space="preserve"> </v>
      </c>
      <c r="I889" s="114"/>
      <c r="J889" s="10"/>
      <c r="K889" s="10"/>
      <c r="L889" s="10" t="str">
        <f>IF(ISBLANK(VLOOKUP(TRIM(B889),ALL!$B$1:$W$9995,8,FALSE)),"",IF(ISERROR(VLOOKUP(TRIM(B889),ALL!$B$1:$W$9995,8,FALSE))," ",VLOOKUP(TRIM(B889),ALL!$B$1:$W$9995,8,FALSE)))</f>
        <v xml:space="preserve"> </v>
      </c>
      <c r="M889" s="10" t="str">
        <f>IF(ISBLANK(VLOOKUP(TRIM(B889),ALL!$B$1:$W$9995,9,FALSE)),"",IF(ISERROR(VLOOKUP(TRIM(B889),ALL!$B$1:$W$9995,9,FALSE))," ",VLOOKUP(TRIM(B889),ALL!$B$1:$W$9995,9,FALSE)))</f>
        <v xml:space="preserve"> </v>
      </c>
      <c r="N889" s="10" t="str">
        <f>IF(ISBLANK(VLOOKUP(TRIM(B889),ALL!$B$1:$W$9995,10,FALSE)),"",IF(ISERROR(VLOOKUP(TRIM(B889),ALL!$B$1:$W$9995,10,FALSE))," ",VLOOKUP(TRIM(B889),ALL!$B$1:$W$9995,10,FALSE)))</f>
        <v xml:space="preserve"> </v>
      </c>
      <c r="O889" s="118"/>
      <c r="P889"/>
      <c r="Q889"/>
      <c r="R889"/>
      <c r="S889"/>
      <c r="T889"/>
      <c r="AB889"/>
      <c r="AC889"/>
    </row>
    <row r="890" spans="1:29">
      <c r="A890" s="10" t="str">
        <f>IF(ISERROR(VLOOKUP(TRIM(B890),ALL!$B$1:$V$9991,3,FALSE)),"(unc)",VLOOKUP(TRIM(B890),ALL!$B$1:$V$9991,3,FALSE))</f>
        <v>WR</v>
      </c>
      <c r="B890" s="37" t="s">
        <v>4389</v>
      </c>
      <c r="C890" s="5" t="s">
        <v>6404</v>
      </c>
      <c r="D890" s="111">
        <f>VLOOKUP(TRIM(B890),BirthdateDraft!$A$1:$M$8977,2,FALSE)</f>
        <v>33905</v>
      </c>
      <c r="E890" s="112" t="str">
        <f>VLOOKUP(TRIM(B890),BirthdateDraft!$A$1:$M$9842,3,FALSE)</f>
        <v>15/3</v>
      </c>
      <c r="F890" s="115"/>
      <c r="G890" s="10" t="str">
        <f>IF(ISERROR(VLOOKUP(TRIM(B890),ALL!$B$1:$V$9998,2,FALSE)),"",IF(ISERROR(VLOOKUP(TRIM(B890),ALL!$B$1:$V$9998,2,FALSE))," ",VLOOKUP(TRIM(B890),ALL!$B$1:$V$9998,2,FALSE)))</f>
        <v>SEN</v>
      </c>
      <c r="H890" s="114" t="str">
        <f>IF(ISBLANK(VLOOKUP(TRIM(B890),ALL!$B$1:$W$9995,11,FALSE)),"",IF(ISERROR(VLOOKUP(TRIM(B890),ALL!$B$1:$W$9995,11,FALSE))," ",VLOOKUP(TRIM(B890),ALL!$B$1:$W$9995,11,FALSE)))</f>
        <v>E</v>
      </c>
      <c r="I890" s="114" t="str">
        <f>VLOOKUP(TRIM(B890),Rankings!$A$1:$M$9887,9,FALSE)</f>
        <v xml:space="preserve"> 4-4-4</v>
      </c>
      <c r="J890" s="10" t="str">
        <f>IF(ISBLANK(VLOOKUP(TRIM(B890),ALL!$B$1:$W$9995,6,FALSE)),"",IF(ISERROR(VLOOKUP(TRIM(B890),ALL!$B$1:$W$9995,6,FALSE))," ", VLOOKUP(TRIM(B890),ALL!$B$1:$W$9995,6,FALSE)))</f>
        <v/>
      </c>
      <c r="K890" s="10" t="str">
        <f>IF(ISBLANK(VLOOKUP(TRIM(B890),ALL!$B$1:$W$9995,7,FALSE)),"",IF(ISERROR(VLOOKUP(TRIM(B890),ALL!$B$1:$W$9995,7,FALSE))," ",VLOOKUP(TRIM(B890),ALL!$B$1:$W$9995,7,FALSE)))</f>
        <v/>
      </c>
      <c r="L890" s="10" t="str">
        <f>IF(ISBLANK(VLOOKUP(TRIM(B890),ALL!$B$1:$W$9995,8,FALSE)),"",IF(ISERROR(VLOOKUP(TRIM(B890),ALL!$B$1:$W$9995,8,FALSE))," ",VLOOKUP(TRIM(B890),ALL!$B$1:$W$9995,8,FALSE)))</f>
        <v/>
      </c>
      <c r="M890" s="10" t="str">
        <f>IF(ISBLANK(VLOOKUP(TRIM(B890),ALL!$B$1:$W$9995,9,FALSE)),"",IF(ISERROR(VLOOKUP(TRIM(B890),ALL!$B$1:$W$9995,9,FALSE))," ",VLOOKUP(TRIM(B890),ALL!$B$1:$W$9995,9,FALSE)))</f>
        <v/>
      </c>
      <c r="N890" s="10" t="str">
        <f>IF(ISBLANK(VLOOKUP(TRIM(B890),ALL!$B$1:$W$9995,10,FALSE)),"",IF(ISERROR(VLOOKUP(TRIM(B890),ALL!$B$1:$W$9995,10,FALSE))," ",VLOOKUP(TRIM(B890),ALL!$B$1:$W$9995,10,FALSE)))</f>
        <v/>
      </c>
      <c r="O890" s="118"/>
      <c r="P890"/>
      <c r="Q890"/>
      <c r="R890"/>
      <c r="S890"/>
      <c r="T890"/>
      <c r="AB890"/>
      <c r="AC890"/>
    </row>
    <row r="891" spans="1:29">
      <c r="A891" s="10" t="str">
        <f>IF(ISERROR(VLOOKUP(TRIM(B891),ALL!$B$1:$V$9991,3,FALSE)),"(unc)",VLOOKUP(TRIM(B891),ALL!$B$1:$V$9991,3,FALSE))</f>
        <v>WR</v>
      </c>
      <c r="B891" s="37" t="s">
        <v>7402</v>
      </c>
      <c r="C891" s="5" t="s">
        <v>6404</v>
      </c>
      <c r="D891" s="111">
        <f>VLOOKUP(TRIM(B891),BirthdateDraft!$A$1:$M$8977,2,FALSE)</f>
        <v>36434</v>
      </c>
      <c r="E891" s="112" t="str">
        <f>VLOOKUP(TRIM(B891),BirthdateDraft!$A$1:$M$9842,3,FALSE)</f>
        <v>21/4</v>
      </c>
      <c r="F891" s="115" t="s">
        <v>8048</v>
      </c>
      <c r="G891" s="10" t="str">
        <f>IF(ISERROR(VLOOKUP(TRIM(B891),ALL!$B$1:$V$9998,2,FALSE)),"",IF(ISERROR(VLOOKUP(TRIM(B891),ALL!$B$1:$V$9998,2,FALSE))," ",VLOOKUP(TRIM(B891),ALL!$B$1:$V$9998,2,FALSE)))</f>
        <v>DEN</v>
      </c>
      <c r="H891" s="114" t="str">
        <f>IF(ISBLANK(VLOOKUP(TRIM(B891),ALL!$B$1:$W$9995,11,FALSE)),"",IF(ISERROR(VLOOKUP(TRIM(B891),ALL!$B$1:$W$9995,11,FALSE))," ",VLOOKUP(TRIM(B891),ALL!$B$1:$W$9995,11,FALSE)))</f>
        <v>C</v>
      </c>
      <c r="I891" s="114" t="str">
        <f>VLOOKUP(TRIM(B891),Rankings!$A$1:$M$9887,9,FALSE)</f>
        <v xml:space="preserve"> 6-6-4</v>
      </c>
      <c r="J891" s="10"/>
      <c r="K891" s="10"/>
      <c r="L891" s="10" t="str">
        <f>IF(ISBLANK(VLOOKUP(TRIM(B891),ALL!$B$1:$W$9995,8,FALSE)),"",IF(ISERROR(VLOOKUP(TRIM(B891),ALL!$B$1:$W$9995,8,FALSE))," ",VLOOKUP(TRIM(B891),ALL!$B$1:$W$9995,8,FALSE)))</f>
        <v/>
      </c>
      <c r="M891" s="10" t="str">
        <f>IF(ISBLANK(VLOOKUP(TRIM(B891),ALL!$B$1:$W$9995,9,FALSE)),"",IF(ISERROR(VLOOKUP(TRIM(B891),ALL!$B$1:$W$9995,9,FALSE))," ",VLOOKUP(TRIM(B891),ALL!$B$1:$W$9995,9,FALSE)))</f>
        <v/>
      </c>
      <c r="N891" s="10" t="str">
        <f>IF(ISBLANK(VLOOKUP(TRIM(B891),ALL!$B$1:$W$9995,10,FALSE)),"",IF(ISERROR(VLOOKUP(TRIM(B891),ALL!$B$1:$W$9995,10,FALSE))," ",VLOOKUP(TRIM(B891),ALL!$B$1:$W$9995,10,FALSE)))</f>
        <v/>
      </c>
      <c r="O891" s="118"/>
      <c r="P891"/>
      <c r="Q891"/>
      <c r="R891"/>
      <c r="S891"/>
      <c r="T891"/>
      <c r="AB891"/>
      <c r="AC891"/>
    </row>
    <row r="892" spans="1:29">
      <c r="A892" s="10" t="str">
        <f>IF(ISERROR(VLOOKUP(TRIM(B892),ALL!$B$1:$V$9991,3,FALSE)),"(unc)",VLOOKUP(TRIM(B892),ALL!$B$1:$V$9991,3,FALSE))</f>
        <v>WR KOR PR</v>
      </c>
      <c r="B892" s="124" t="s">
        <v>9092</v>
      </c>
      <c r="C892" s="5" t="s">
        <v>6404</v>
      </c>
      <c r="D892" s="111">
        <f>VLOOKUP(TRIM(B892),BirthdateDraft!$A$1:$M$8977,2,FALSE)</f>
        <v>37334</v>
      </c>
      <c r="E892" s="112" t="str">
        <f>VLOOKUP(TRIM(B892),BirthdateDraft!$A$1:$M$9842,3,FALSE)</f>
        <v>23/2</v>
      </c>
      <c r="F892" s="115" t="s">
        <v>8655</v>
      </c>
      <c r="G892" s="10" t="str">
        <f>IF(ISERROR(VLOOKUP(TRIM(B892),ALL!$B$1:$V$9998,2,FALSE)),"",IF(ISERROR(VLOOKUP(TRIM(B892),ALL!$B$1:$V$9998,2,FALSE))," ",VLOOKUP(TRIM(B892),ALL!$B$1:$V$9998,2,FALSE)))</f>
        <v>DNA</v>
      </c>
      <c r="H892" s="114" t="str">
        <f>IF(ISBLANK(VLOOKUP(TRIM(B892),ALL!$B$1:$W$9995,11,FALSE)),"",IF(ISERROR(VLOOKUP(TRIM(B892),ALL!$B$1:$W$9995,11,FALSE))," ",VLOOKUP(TRIM(B892),ALL!$B$1:$W$9995,11,FALSE)))</f>
        <v>A</v>
      </c>
      <c r="I892" s="114" t="str">
        <f>VLOOKUP(TRIM(B892),Rankings!$A$1:$M$9887,9,FALSE)</f>
        <v xml:space="preserve"> 4-3-4</v>
      </c>
      <c r="J892" s="10"/>
      <c r="K892" s="10"/>
      <c r="L892" s="10"/>
      <c r="M892" s="10"/>
      <c r="N892" s="10"/>
      <c r="O892" s="118"/>
      <c r="P892"/>
      <c r="Q892"/>
      <c r="R892"/>
      <c r="S892"/>
      <c r="T892"/>
      <c r="AB892"/>
      <c r="AC892"/>
    </row>
    <row r="893" spans="1:29">
      <c r="A893" s="10" t="str">
        <f>IF(ISERROR(VLOOKUP(TRIM(B893),ALL!$B$1:$V$9991,3,FALSE)),"(unc)",VLOOKUP(TRIM(B893),ALL!$B$1:$V$9991,3,FALSE))</f>
        <v>WR</v>
      </c>
      <c r="B893" s="64" t="s">
        <v>7595</v>
      </c>
      <c r="C893" s="5" t="s">
        <v>6404</v>
      </c>
      <c r="D893" s="111">
        <f>VLOOKUP(TRIM(B893),BirthdateDraft!$A$1:$M$8977,2,FALSE)</f>
        <v>36221</v>
      </c>
      <c r="E893" s="112" t="str">
        <f>VLOOKUP(TRIM(B893),BirthdateDraft!$A$1:$M$9842,3,FALSE)</f>
        <v>22/6</v>
      </c>
      <c r="F893" s="115" t="s">
        <v>10259</v>
      </c>
      <c r="G893" s="10" t="str">
        <f>IF(ISERROR(VLOOKUP(TRIM(B893),ALL!$B$1:$V$9998,2,FALSE)),"",IF(ISERROR(VLOOKUP(TRIM(B893),ALL!$B$1:$V$9998,2,FALSE))," ",VLOOKUP(TRIM(B893),ALL!$B$1:$V$9998,2,FALSE)))</f>
        <v>MIN</v>
      </c>
      <c r="H893" s="114" t="str">
        <f>IF(ISBLANK(VLOOKUP(TRIM(B893),ALL!$B$1:$W$9995,11,FALSE)),"",IF(ISERROR(VLOOKUP(TRIM(B893),ALL!$B$1:$W$9995,11,FALSE))," ",VLOOKUP(TRIM(B893),ALL!$B$1:$W$9995,11,FALSE)))</f>
        <v>D</v>
      </c>
      <c r="I893" s="114" t="str">
        <f>VLOOKUP(TRIM(B893),Rankings!$A$1:$M$9887,9,FALSE)</f>
        <v xml:space="preserve"> 4-4-4</v>
      </c>
      <c r="J893" s="10"/>
      <c r="K893" s="10"/>
      <c r="L893" s="10"/>
      <c r="M893" s="10"/>
      <c r="N893" s="10"/>
      <c r="O893" s="118"/>
      <c r="P893"/>
      <c r="Q893"/>
      <c r="R893"/>
      <c r="S893"/>
      <c r="T893"/>
      <c r="AB893"/>
      <c r="AC893"/>
    </row>
    <row r="895" spans="1:29">
      <c r="A895" s="10" t="str">
        <f>IF(ISERROR(VLOOKUP(TRIM(B895),ALL!$B$1:$V$9991,3,FALSE)),"(unc)",VLOOKUP(TRIM(B895),ALL!$B$1:$V$9991,3,FALSE))</f>
        <v>WR KOR PR</v>
      </c>
      <c r="B895" s="37" t="s">
        <v>7599</v>
      </c>
      <c r="C895" s="5" t="s">
        <v>6404</v>
      </c>
      <c r="D895" s="111">
        <f>VLOOKUP(TRIM(B895),BirthdateDraft!$A$1:$M$8977,2,FALSE)</f>
        <v>35916</v>
      </c>
      <c r="E895" s="112" t="str">
        <f>VLOOKUP(TRIM(B895),BirthdateDraft!$A$1:$M$9842,3,FALSE)</f>
        <v>FA</v>
      </c>
      <c r="F895" s="115" t="s">
        <v>8090</v>
      </c>
      <c r="G895" s="10" t="str">
        <f>IF(ISERROR(VLOOKUP(TRIM(B895),ALL!$B$1:$V$9998,2,FALSE)),"",IF(ISERROR(VLOOKUP(TRIM(B895),ALL!$B$1:$V$9998,2,FALSE))," ",VLOOKUP(TRIM(B895),ALL!$B$1:$V$9998,2,FALSE)))</f>
        <v>ARN</v>
      </c>
      <c r="H895" s="114" t="str">
        <f>IF(ISBLANK(VLOOKUP(TRIM(B895),ALL!$B$1:$W$9995,11,FALSE)),"",IF(ISERROR(VLOOKUP(TRIM(B895),ALL!$B$1:$W$9995,11,FALSE))," ",VLOOKUP(TRIM(B895),ALL!$B$1:$W$9995,11,FALSE)))</f>
        <v>B</v>
      </c>
      <c r="I895" s="114" t="str">
        <f>VLOOKUP(TRIM(B895),Rankings!$A$1:$M$9887,9,FALSE)</f>
        <v xml:space="preserve"> 4-3-3</v>
      </c>
      <c r="J895" s="10"/>
      <c r="K895" s="10"/>
      <c r="L895" s="10"/>
      <c r="M895" s="10"/>
      <c r="N895" s="10"/>
      <c r="O895" s="118"/>
      <c r="P895"/>
      <c r="Q895"/>
      <c r="R895"/>
      <c r="S895"/>
      <c r="T895"/>
      <c r="AB895"/>
      <c r="AC895"/>
    </row>
    <row r="896" spans="1:29">
      <c r="A896" s="10" t="str">
        <f>IF(ISERROR(VLOOKUP(TRIM(B896),ALL!$B$1:$V$9991,3,FALSE)),"(unc)",VLOOKUP(TRIM(B896),ALL!$B$1:$V$9991,3,FALSE))</f>
        <v>WR</v>
      </c>
      <c r="B896" s="126" t="s">
        <v>8473</v>
      </c>
      <c r="C896" s="5" t="s">
        <v>6404</v>
      </c>
      <c r="D896" s="111">
        <f>VLOOKUP(TRIM(B896),BirthdateDraft!$A$1:$M$8977,2,FALSE)</f>
        <v>36635</v>
      </c>
      <c r="E896" s="112" t="str">
        <f>VLOOKUP(TRIM(B896),BirthdateDraft!$A$1:$M$9842,3,FALSE)</f>
        <v>23/3</v>
      </c>
      <c r="F896" s="115" t="s">
        <v>8775</v>
      </c>
      <c r="G896" s="10" t="str">
        <f>IF(ISERROR(VLOOKUP(TRIM(B896),ALL!$B$1:$V$9998,2,FALSE)),"",IF(ISERROR(VLOOKUP(TRIM(B896),ALL!$B$1:$V$9998,2,FALSE))," ",VLOOKUP(TRIM(B896),ALL!$B$1:$V$9998,2,FALSE)))</f>
        <v>CLA</v>
      </c>
      <c r="H896" s="114" t="str">
        <f>IF(ISBLANK(VLOOKUP(TRIM(B896),ALL!$B$1:$W$9995,11,FALSE)),"",IF(ISERROR(VLOOKUP(TRIM(B896),ALL!$B$1:$W$9995,11,FALSE))," ",VLOOKUP(TRIM(B896),ALL!$B$1:$W$9995,11,FALSE)))</f>
        <v>D</v>
      </c>
      <c r="I896" s="114" t="str">
        <f>VLOOKUP(TRIM(B896),Rankings!$A$1:$M$9887,9,FALSE)</f>
        <v xml:space="preserve"> 4-4-4</v>
      </c>
      <c r="J896" s="10"/>
      <c r="K896" s="10"/>
      <c r="L896" s="10"/>
      <c r="M896" s="10"/>
      <c r="N896" s="10"/>
      <c r="O896" s="118"/>
      <c r="P896"/>
      <c r="Q896"/>
      <c r="R896"/>
      <c r="S896"/>
      <c r="T896"/>
      <c r="AB896"/>
      <c r="AC896"/>
    </row>
    <row r="897" spans="1:29">
      <c r="A897" s="10" t="str">
        <f>IF(ISERROR(VLOOKUP(TRIM(B897),ALL!$B$1:$V$9991,3,FALSE)),"(unc)",VLOOKUP(TRIM(B897),ALL!$B$1:$V$9991,3,FALSE))</f>
        <v>TE BB</v>
      </c>
      <c r="B897" s="124" t="s">
        <v>5411</v>
      </c>
      <c r="C897" s="5" t="s">
        <v>6404</v>
      </c>
      <c r="D897" s="111">
        <f>VLOOKUP(TRIM(B897),BirthdateDraft!$A$1:$M$8977,2,FALSE)</f>
        <v>34463</v>
      </c>
      <c r="E897" s="112" t="str">
        <f>VLOOKUP(TRIM(B897),BirthdateDraft!$A$1:$M$9842,3,FALSE)</f>
        <v>17/5</v>
      </c>
      <c r="F897" s="115" t="s">
        <v>8775</v>
      </c>
      <c r="G897" s="10" t="str">
        <f>IF(ISERROR(VLOOKUP(TRIM(B897),ALL!$B$1:$V$9998,2,FALSE)),"",IF(ISERROR(VLOOKUP(TRIM(B897),ALL!$B$1:$V$9998,2,FALSE))," ",VLOOKUP(TRIM(B897),ALL!$B$1:$V$9998,2,FALSE)))</f>
        <v>SFN</v>
      </c>
      <c r="H897" s="114" t="str">
        <f>IF(ISBLANK(VLOOKUP(TRIM(B897),ALL!$B$1:$W$9995,11,FALSE)),"",IF(ISERROR(VLOOKUP(TRIM(B897),ALL!$B$1:$W$9995,11,FALSE))," ",VLOOKUP(TRIM(B897),ALL!$B$1:$W$9995,11,FALSE)))</f>
        <v>E</v>
      </c>
      <c r="I897" s="114" t="str">
        <f>VLOOKUP(TRIM(B897),Rankings!$A$1:$M$9887,9,FALSE)</f>
        <v xml:space="preserve"> 3-3-2</v>
      </c>
      <c r="J897" s="10"/>
      <c r="K897" s="10"/>
      <c r="L897" s="10"/>
      <c r="M897" s="10"/>
      <c r="N897" s="10"/>
      <c r="O897" s="118"/>
      <c r="P897"/>
      <c r="Q897"/>
      <c r="R897"/>
      <c r="S897"/>
      <c r="T897"/>
      <c r="AB897"/>
      <c r="AC897"/>
    </row>
    <row r="898" spans="1:29">
      <c r="A898" s="10" t="str">
        <f>IF(ISERROR(VLOOKUP(TRIM(B898),ALL!$B$1:$V$9991,3,FALSE)),"(unc)",VLOOKUP(TRIM(B898),ALL!$B$1:$V$9991,3,FALSE))</f>
        <v>TE</v>
      </c>
      <c r="B898" s="37" t="s">
        <v>5880</v>
      </c>
      <c r="C898" s="5" t="s">
        <v>6404</v>
      </c>
      <c r="D898" s="111">
        <f>VLOOKUP(TRIM(B898),BirthdateDraft!$A$1:$M$8977,2,FALSE)</f>
        <v>35257</v>
      </c>
      <c r="E898" s="112" t="str">
        <f>VLOOKUP(TRIM(B898),BirthdateDraft!$A$1:$M$9842,3,FALSE)</f>
        <v>18/4</v>
      </c>
      <c r="F898" s="115"/>
      <c r="G898" s="10" t="str">
        <f>IF(ISERROR(VLOOKUP(TRIM(B898),ALL!$B$1:$V$9998,2,FALSE)),"",IF(ISERROR(VLOOKUP(TRIM(B898),ALL!$B$1:$V$9998,2,FALSE))," ",VLOOKUP(TRIM(B898),ALL!$B$1:$V$9998,2,FALSE)))</f>
        <v>HOA</v>
      </c>
      <c r="H898" s="114" t="str">
        <f>IF(ISBLANK(VLOOKUP(TRIM(B898),ALL!$B$1:$W$9995,11,FALSE)),"",IF(ISERROR(VLOOKUP(TRIM(B898),ALL!$B$1:$W$9995,11,FALSE))," ",VLOOKUP(TRIM(B898),ALL!$B$1:$W$9995,11,FALSE)))</f>
        <v>D</v>
      </c>
      <c r="I898" s="114" t="str">
        <f>VLOOKUP(TRIM(B898),Rankings!$A$1:$M$9887,9,FALSE)</f>
        <v xml:space="preserve"> 5-4-2</v>
      </c>
      <c r="J898" s="10" t="str">
        <f>IF(ISBLANK(VLOOKUP(TRIM(B898),ALL!$B$1:$W$9995,6,FALSE)),"",IF(ISERROR(VLOOKUP(TRIM(B898),ALL!$B$1:$W$9995,6,FALSE))," ", VLOOKUP(TRIM(B898),ALL!$B$1:$W$9995,6,FALSE)))</f>
        <v/>
      </c>
      <c r="K898" s="10" t="str">
        <f>IF(ISBLANK(VLOOKUP(TRIM(B898),ALL!$B$1:$W$9995,7,FALSE)),"",IF(ISERROR(VLOOKUP(TRIM(B898),ALL!$B$1:$W$9995,7,FALSE))," ",VLOOKUP(TRIM(B898),ALL!$B$1:$W$9995,7,FALSE)))</f>
        <v/>
      </c>
      <c r="L898" s="10">
        <f>IF(ISBLANK(VLOOKUP(TRIM(B898),ALL!$B$1:$W$9995,8,FALSE)),"",IF(ISERROR(VLOOKUP(TRIM(B898),ALL!$B$1:$W$9995,8,FALSE))," ",VLOOKUP(TRIM(B898),ALL!$B$1:$W$9995,8,FALSE)))</f>
        <v>4</v>
      </c>
      <c r="M898" s="10" t="str">
        <f>IF(ISBLANK(VLOOKUP(TRIM(B898),ALL!$B$1:$W$9995,9,FALSE)),"",IF(ISERROR(VLOOKUP(TRIM(B898),ALL!$B$1:$W$9995,9,FALSE))," ",VLOOKUP(TRIM(B898),ALL!$B$1:$W$9995,9,FALSE)))</f>
        <v/>
      </c>
      <c r="N898" s="10">
        <f>IF(ISBLANK(VLOOKUP(TRIM(B898),ALL!$B$1:$W$9995,10,FALSE)),"",IF(ISERROR(VLOOKUP(TRIM(B898),ALL!$B$1:$W$9995,10,FALSE))," ",VLOOKUP(TRIM(B898),ALL!$B$1:$W$9995,10,FALSE)))</f>
        <v>0</v>
      </c>
      <c r="O898" s="118"/>
      <c r="P898"/>
      <c r="Q898"/>
      <c r="R898"/>
      <c r="S898"/>
      <c r="T898"/>
      <c r="AB898"/>
      <c r="AC898"/>
    </row>
    <row r="899" spans="1:29">
      <c r="A899" s="10" t="str">
        <f>IF(ISERROR(VLOOKUP(TRIM(B899),ALL!$B$1:$V$9991,3,FALSE)),"(unc)",VLOOKUP(TRIM(B899),ALL!$B$1:$V$9991,3,FALSE))</f>
        <v>TE</v>
      </c>
      <c r="B899" s="37" t="s">
        <v>7612</v>
      </c>
      <c r="C899" s="5" t="s">
        <v>6404</v>
      </c>
      <c r="D899" s="111">
        <f>VLOOKUP(TRIM(B899),BirthdateDraft!$A$1:$M$8977,2,FALSE)</f>
        <v>36634</v>
      </c>
      <c r="E899" s="112" t="str">
        <f>VLOOKUP(TRIM(B899),BirthdateDraft!$A$1:$M$9842,3,FALSE)</f>
        <v>22/4</v>
      </c>
      <c r="F899" s="115" t="s">
        <v>8047</v>
      </c>
      <c r="G899" s="10" t="str">
        <f>IF(ISERROR(VLOOKUP(TRIM(B899),ALL!$B$1:$V$9998,2,FALSE)),"",IF(ISERROR(VLOOKUP(TRIM(B899),ALL!$B$1:$V$9998,2,FALSE))," ",VLOOKUP(TRIM(B899),ALL!$B$1:$V$9998,2,FALSE)))</f>
        <v>BAA</v>
      </c>
      <c r="H899" s="114" t="str">
        <f>IF(ISBLANK(VLOOKUP(TRIM(B899),ALL!$B$1:$W$9995,11,FALSE)),"",IF(ISERROR(VLOOKUP(TRIM(B899),ALL!$B$1:$W$9995,11,FALSE))," ",VLOOKUP(TRIM(B899),ALL!$B$1:$W$9995,11,FALSE)))</f>
        <v>C</v>
      </c>
      <c r="I899" s="114" t="str">
        <f>VLOOKUP(TRIM(B899),Rankings!$A$1:$M$9887,9,FALSE)</f>
        <v xml:space="preserve"> 4-5-2</v>
      </c>
      <c r="J899" s="10" t="str">
        <f>IF(ISBLANK(VLOOKUP(TRIM(B899),ALL!$B$1:$W$9995,6,FALSE)),"",IF(ISERROR(VLOOKUP(TRIM(B899),ALL!$B$1:$W$9995,6,FALSE))," ", VLOOKUP(TRIM(B899),ALL!$B$1:$W$9995,6,FALSE)))</f>
        <v/>
      </c>
      <c r="K899" s="10" t="str">
        <f>IF(ISBLANK(VLOOKUP(TRIM(B899),ALL!$B$1:$W$9995,7,FALSE)),"",IF(ISERROR(VLOOKUP(TRIM(B899),ALL!$B$1:$W$9995,7,FALSE))," ",VLOOKUP(TRIM(B899),ALL!$B$1:$W$9995,7,FALSE)))</f>
        <v/>
      </c>
      <c r="L899" s="10">
        <f>IF(ISBLANK(VLOOKUP(TRIM(B899),ALL!$B$1:$W$9995,8,FALSE)),"",IF(ISERROR(VLOOKUP(TRIM(B899),ALL!$B$1:$W$9995,8,FALSE))," ",VLOOKUP(TRIM(B899),ALL!$B$1:$W$9995,8,FALSE)))</f>
        <v>4</v>
      </c>
      <c r="M899" s="10" t="str">
        <f>IF(ISBLANK(VLOOKUP(TRIM(B899),ALL!$B$1:$W$9995,9,FALSE)),"",IF(ISERROR(VLOOKUP(TRIM(B899),ALL!$B$1:$W$9995,9,FALSE))," ",VLOOKUP(TRIM(B899),ALL!$B$1:$W$9995,9,FALSE)))</f>
        <v/>
      </c>
      <c r="N899" s="10">
        <f>IF(ISBLANK(VLOOKUP(TRIM(B899),ALL!$B$1:$W$9995,10,FALSE)),"",IF(ISERROR(VLOOKUP(TRIM(B899),ALL!$B$1:$W$9995,10,FALSE))," ",VLOOKUP(TRIM(B899),ALL!$B$1:$W$9995,10,FALSE)))</f>
        <v>0</v>
      </c>
      <c r="O899" s="118"/>
      <c r="P899"/>
      <c r="Q899"/>
      <c r="R899"/>
      <c r="S899"/>
      <c r="T899"/>
      <c r="AB899"/>
      <c r="AC899"/>
    </row>
    <row r="900" spans="1:29">
      <c r="A900" s="10" t="str">
        <f>IF(ISERROR(VLOOKUP(TRIM(B900),ALL!$B$1:$V$9991,3,FALSE)),"(unc)",VLOOKUP(TRIM(B900),ALL!$B$1:$V$9991,3,FALSE))</f>
        <v>TE BB</v>
      </c>
      <c r="B900" s="37" t="s">
        <v>10258</v>
      </c>
      <c r="C900" s="5" t="s">
        <v>6404</v>
      </c>
      <c r="D900" s="111">
        <f>VLOOKUP(TRIM(B900),BirthdateDraft!$A$1:$M$8977,2,FALSE)</f>
        <v>36072</v>
      </c>
      <c r="E900" s="112" t="str">
        <f>VLOOKUP(TRIM(B900),BirthdateDraft!$A$1:$M$9842,3,FALSE)</f>
        <v>22/FA</v>
      </c>
      <c r="F900" s="115" t="s">
        <v>10259</v>
      </c>
      <c r="G900" s="10" t="str">
        <f>IF(ISERROR(VLOOKUP(TRIM(B900),ALL!$B$1:$V$9998,2,FALSE)),"",IF(ISERROR(VLOOKUP(TRIM(B900),ALL!$B$1:$V$9998,2,FALSE))," ",VLOOKUP(TRIM(B900),ALL!$B$1:$V$9998,2,FALSE)))</f>
        <v>LAA</v>
      </c>
      <c r="H900" s="114" t="str">
        <f>IF(ISBLANK(VLOOKUP(TRIM(B900),ALL!$B$1:$W$9995,11,FALSE)),"",IF(ISERROR(VLOOKUP(TRIM(B900),ALL!$B$1:$W$9995,11,FALSE))," ",VLOOKUP(TRIM(B900),ALL!$B$1:$W$9995,11,FALSE)))</f>
        <v>E</v>
      </c>
      <c r="I900" s="114" t="str">
        <f>VLOOKUP(TRIM(B900),Rankings!$A$1:$M$9887,9,FALSE)</f>
        <v xml:space="preserve"> 3-3-3</v>
      </c>
      <c r="J900" s="10" t="str">
        <f>IF(ISBLANK(VLOOKUP(TRIM(B900),ALL!$B$1:$W$9995,6,FALSE)),"",IF(ISERROR(VLOOKUP(TRIM(B900),ALL!$B$1:$W$9995,6,FALSE))," ", VLOOKUP(TRIM(B900),ALL!$B$1:$W$9995,6,FALSE)))</f>
        <v/>
      </c>
      <c r="K900" s="10" t="str">
        <f>IF(ISBLANK(VLOOKUP(TRIM(B900),ALL!$B$1:$W$9995,7,FALSE)),"",IF(ISERROR(VLOOKUP(TRIM(B900),ALL!$B$1:$W$9995,7,FALSE))," ",VLOOKUP(TRIM(B900),ALL!$B$1:$W$9995,7,FALSE)))</f>
        <v/>
      </c>
      <c r="L900" s="10">
        <f>IF(ISBLANK(VLOOKUP(TRIM(B900),ALL!$B$1:$W$9995,8,FALSE)),"",IF(ISERROR(VLOOKUP(TRIM(B900),ALL!$B$1:$W$9995,8,FALSE))," ",VLOOKUP(TRIM(B900),ALL!$B$1:$W$9995,8,FALSE)))</f>
        <v>0</v>
      </c>
      <c r="M900" s="10" t="str">
        <f>IF(ISBLANK(VLOOKUP(TRIM(B900),ALL!$B$1:$W$9995,9,FALSE)),"",IF(ISERROR(VLOOKUP(TRIM(B900),ALL!$B$1:$W$9995,9,FALSE))," ",VLOOKUP(TRIM(B900),ALL!$B$1:$W$9995,9,FALSE)))</f>
        <v/>
      </c>
      <c r="N900" s="10">
        <f>IF(ISBLANK(VLOOKUP(TRIM(B900),ALL!$B$1:$W$9995,10,FALSE)),"",IF(ISERROR(VLOOKUP(TRIM(B900),ALL!$B$1:$W$9995,10,FALSE))," ",VLOOKUP(TRIM(B900),ALL!$B$1:$W$9995,10,FALSE)))</f>
        <v>0</v>
      </c>
      <c r="O900" s="118"/>
      <c r="P900"/>
      <c r="Q900"/>
      <c r="R900"/>
      <c r="S900"/>
      <c r="T900"/>
      <c r="AB900"/>
      <c r="AC900"/>
    </row>
    <row r="901" spans="1:29">
      <c r="A901" s="10" t="str">
        <f>IF(ISERROR(VLOOKUP(TRIM(B901),ALL!$B$1:$V$9991,3,FALSE)),"(unc)",VLOOKUP(TRIM(B901),ALL!$B$1:$V$9991,3,FALSE))</f>
        <v>TE</v>
      </c>
      <c r="B901" s="37" t="s">
        <v>7188</v>
      </c>
      <c r="C901" s="5" t="s">
        <v>6404</v>
      </c>
      <c r="D901" s="111">
        <f>VLOOKUP(TRIM(B901),BirthdateDraft!$A$1:$M$8977,2,FALSE)</f>
        <v>35490</v>
      </c>
      <c r="E901" s="112" t="str">
        <f>VLOOKUP(TRIM(B901),BirthdateDraft!$A$1:$M$9842,3,FALSE)</f>
        <v>FA</v>
      </c>
      <c r="F901" s="115" t="s">
        <v>8098</v>
      </c>
      <c r="G901" s="10" t="str">
        <f>IF(ISERROR(VLOOKUP(TRIM(B901),ALL!$B$1:$V$9998,2,FALSE)),"",IF(ISERROR(VLOOKUP(TRIM(B901),ALL!$B$1:$V$9998,2,FALSE))," ",VLOOKUP(TRIM(B901),ALL!$B$1:$V$9998,2,FALSE)))</f>
        <v>MIN</v>
      </c>
      <c r="H901" s="114" t="str">
        <f>IF(ISBLANK(VLOOKUP(TRIM(B901),ALL!$B$1:$W$9995,11,FALSE)),"",IF(ISERROR(VLOOKUP(TRIM(B901),ALL!$B$1:$W$9995,11,FALSE))," ",VLOOKUP(TRIM(B901),ALL!$B$1:$W$9995,11,FALSE)))</f>
        <v>C</v>
      </c>
      <c r="I901" s="114" t="str">
        <f>VLOOKUP(TRIM(B901),Rankings!$A$1:$M$9887,9,FALSE)</f>
        <v xml:space="preserve"> 3-4-3</v>
      </c>
      <c r="J901" s="10" t="str">
        <f>IF(ISBLANK(VLOOKUP(TRIM(B901),ALL!$B$1:$W$9995,6,FALSE)),"",IF(ISERROR(VLOOKUP(TRIM(B901),ALL!$B$1:$W$9995,6,FALSE))," ", VLOOKUP(TRIM(B901),ALL!$B$1:$W$9995,6,FALSE)))</f>
        <v/>
      </c>
      <c r="K901" s="10" t="str">
        <f>IF(ISBLANK(VLOOKUP(TRIM(B901),ALL!$B$1:$W$9995,7,FALSE)),"",IF(ISERROR(VLOOKUP(TRIM(B901),ALL!$B$1:$W$9995,7,FALSE))," ",VLOOKUP(TRIM(B901),ALL!$B$1:$W$9995,7,FALSE)))</f>
        <v/>
      </c>
      <c r="L901" s="10">
        <f>IF(ISBLANK(VLOOKUP(TRIM(B901),ALL!$B$1:$W$9995,8,FALSE)),"",IF(ISERROR(VLOOKUP(TRIM(B901),ALL!$B$1:$W$9995,8,FALSE))," ",VLOOKUP(TRIM(B901),ALL!$B$1:$W$9995,8,FALSE)))</f>
        <v>5</v>
      </c>
      <c r="M901" s="10" t="str">
        <f>IF(ISBLANK(VLOOKUP(TRIM(B901),ALL!$B$1:$W$9995,9,FALSE)),"",IF(ISERROR(VLOOKUP(TRIM(B901),ALL!$B$1:$W$9995,9,FALSE))," ",VLOOKUP(TRIM(B901),ALL!$B$1:$W$9995,9,FALSE)))</f>
        <v/>
      </c>
      <c r="N901" s="10">
        <f>IF(ISBLANK(VLOOKUP(TRIM(B901),ALL!$B$1:$W$9995,10,FALSE)),"",IF(ISERROR(VLOOKUP(TRIM(B901),ALL!$B$1:$W$9995,10,FALSE))," ",VLOOKUP(TRIM(B901),ALL!$B$1:$W$9995,10,FALSE)))</f>
        <v>0</v>
      </c>
      <c r="O901" s="118"/>
      <c r="P901"/>
      <c r="Q901"/>
      <c r="R901"/>
      <c r="S901"/>
      <c r="T901"/>
      <c r="AB901"/>
      <c r="AC901"/>
    </row>
    <row r="902" spans="1:29">
      <c r="A902" s="10"/>
      <c r="B902" s="37"/>
      <c r="C902" s="5"/>
      <c r="D902" s="111"/>
      <c r="E902" s="112"/>
      <c r="F902" s="115"/>
      <c r="G902" s="10"/>
      <c r="H902" s="114"/>
      <c r="I902" s="114"/>
      <c r="J902" s="10"/>
      <c r="K902" s="10"/>
      <c r="L902" s="10" t="str">
        <f>IF(ISBLANK(VLOOKUP(TRIM(B902),ALL!$B$1:$W$9995,8,FALSE)),"",IF(ISERROR(VLOOKUP(TRIM(B902),ALL!$B$1:$W$9995,8,FALSE))," ",VLOOKUP(TRIM(B902),ALL!$B$1:$W$9995,8,FALSE)))</f>
        <v xml:space="preserve"> </v>
      </c>
      <c r="M902" s="10" t="str">
        <f>IF(ISBLANK(VLOOKUP(TRIM(B902),ALL!$B$1:$W$9995,9,FALSE)),"",IF(ISERROR(VLOOKUP(TRIM(B902),ALL!$B$1:$W$9995,9,FALSE))," ",VLOOKUP(TRIM(B902),ALL!$B$1:$W$9995,9,FALSE)))</f>
        <v xml:space="preserve"> </v>
      </c>
      <c r="N902" s="10" t="str">
        <f>IF(ISBLANK(VLOOKUP(TRIM(B902),ALL!$B$1:$W$9995,10,FALSE)),"",IF(ISERROR(VLOOKUP(TRIM(B902),ALL!$B$1:$W$9995,10,FALSE))," ",VLOOKUP(TRIM(B902),ALL!$B$1:$W$9995,10,FALSE)))</f>
        <v xml:space="preserve"> </v>
      </c>
      <c r="O902" s="118"/>
      <c r="P902"/>
      <c r="Q902"/>
      <c r="R902"/>
      <c r="S902"/>
      <c r="T902"/>
      <c r="AB902"/>
      <c r="AC902"/>
    </row>
    <row r="904" spans="1:29">
      <c r="A904" s="10" t="str">
        <f>IF(ISERROR(VLOOKUP(TRIM(B904),ALL!$B$1:$V$9991,3,FALSE)),"(unc)",VLOOKUP(TRIM(B904),ALL!$B$1:$V$9991,3,FALSE))</f>
        <v>LOT @</v>
      </c>
      <c r="B904" s="37" t="s">
        <v>4845</v>
      </c>
      <c r="C904" s="5" t="s">
        <v>6404</v>
      </c>
      <c r="D904" s="111">
        <f>VLOOKUP(TRIM(B904),BirthdateDraft!$A$1:$M$8977,2,FALSE)</f>
        <v>34548</v>
      </c>
      <c r="E904" s="112" t="str">
        <f>VLOOKUP(TRIM(B904),BirthdateDraft!$A$1:$M$9842,3,FALSE)</f>
        <v>16/1 (13)</v>
      </c>
      <c r="F904" s="115"/>
      <c r="G904" s="10" t="str">
        <f>IF(ISERROR(VLOOKUP(TRIM(B904),ALL!$B$1:$V$9998,2,FALSE)),"",IF(ISERROR(VLOOKUP(TRIM(B904),ALL!$B$1:$V$9998,2,FALSE))," ",VLOOKUP(TRIM(B904),ALL!$B$1:$V$9998,2,FALSE)))</f>
        <v>HOA</v>
      </c>
      <c r="H904" s="114" t="str">
        <f>IF(ISBLANK(VLOOKUP(TRIM(B904),ALL!$B$1:$W$9995,4,FALSE)),"",IF(ISERROR(VLOOKUP(TRIM(B904),ALL!$B$1:$W$9995,4,FALSE))," ",VLOOKUP(TRIM(B904),ALL!$B$1:$W$9995,4,FALSE)))</f>
        <v/>
      </c>
      <c r="I904" s="114" t="str">
        <f>IF(ISBLANK(VLOOKUP(TRIM(B904),ALL!$B$1:$W$9995,5,FALSE)),"",IF(ISERROR(VLOOKUP(TRIM(B904),ALL!$B$1:$W$9995,5,FALSE))," ",VLOOKUP(TRIM(B904),ALL!$B$1:$W$9995,5,FALSE)))</f>
        <v/>
      </c>
      <c r="J904" s="10" t="str">
        <f>IF(ISBLANK(VLOOKUP(TRIM(B904),ALL!$B$1:$W$9995,6,FALSE)),"",IF(ISERROR(VLOOKUP(TRIM(B904),ALL!$B$1:$W$9995,6,FALSE))," ", VLOOKUP(TRIM(B904),ALL!$B$1:$W$9995,6,FALSE)))</f>
        <v/>
      </c>
      <c r="K904" s="10" t="str">
        <f>IF(ISBLANK(VLOOKUP(TRIM(B904),ALL!$B$1:$W$9995,7,FALSE)),"",IF(ISERROR(VLOOKUP(TRIM(B904),ALL!$B$1:$W$9995,7,FALSE))," ",VLOOKUP(TRIM(B904),ALL!$B$1:$W$9995,7,FALSE)))</f>
        <v/>
      </c>
      <c r="L904" s="10">
        <f>IF(ISBLANK(VLOOKUP(TRIM(B904),ALL!$B$1:$W$9995,8,FALSE)),"",IF(ISERROR(VLOOKUP(TRIM(B904),ALL!$B$1:$W$9995,8,FALSE))," ",VLOOKUP(TRIM(B904),ALL!$B$1:$W$9995,8,FALSE)))</f>
        <v>5</v>
      </c>
      <c r="M904" s="10" t="str">
        <f>IF(ISBLANK(VLOOKUP(TRIM(B904),ALL!$B$1:$W$9995,9,FALSE)),"",IF(ISERROR(VLOOKUP(TRIM(B904),ALL!$B$1:$W$9995,9,FALSE))," ",VLOOKUP(TRIM(B904),ALL!$B$1:$W$9995,9,FALSE)))</f>
        <v/>
      </c>
      <c r="N904" s="10">
        <f>IF(ISBLANK(VLOOKUP(TRIM(B904),ALL!$B$1:$W$9995,10,FALSE)),"",IF(ISERROR(VLOOKUP(TRIM(B904),ALL!$B$1:$W$9995,10,FALSE))," ",VLOOKUP(TRIM(B904),ALL!$B$1:$W$9995,10,FALSE)))</f>
        <v>7</v>
      </c>
      <c r="O904" s="118"/>
      <c r="P904"/>
      <c r="Q904"/>
      <c r="R904"/>
      <c r="S904"/>
      <c r="T904"/>
      <c r="AB904"/>
      <c r="AC904"/>
    </row>
    <row r="905" spans="1:29">
      <c r="A905" s="10" t="str">
        <f>IF(ISERROR(VLOOKUP(TRIM(B905),ALL!$B$1:$V$9991,3,FALSE)),"(unc)",VLOOKUP(TRIM(B905),ALL!$B$1:$V$9991,3,FALSE))</f>
        <v>RG @</v>
      </c>
      <c r="B905" s="37" t="s">
        <v>9074</v>
      </c>
      <c r="C905" s="5" t="s">
        <v>6404</v>
      </c>
      <c r="D905" s="111">
        <f>VLOOKUP(TRIM(B905),BirthdateDraft!$A$1:$M$8977,2,FALSE)</f>
        <v>36580</v>
      </c>
      <c r="E905" s="112" t="str">
        <f>VLOOKUP(TRIM(B905),BirthdateDraft!$A$1:$M$9842,3,FALSE)</f>
        <v>24/3(86)</v>
      </c>
      <c r="F905" s="115" t="s">
        <v>9844</v>
      </c>
      <c r="G905" s="10" t="str">
        <f>IF(ISERROR(VLOOKUP(TRIM(B905),ALL!$B$1:$V$9998,2,FALSE)),"",IF(ISERROR(VLOOKUP(TRIM(B905),ALL!$B$1:$V$9998,2,FALSE))," ",VLOOKUP(TRIM(B905),ALL!$B$1:$V$9998,2,FALSE)))</f>
        <v>SFN</v>
      </c>
      <c r="H905" s="114" t="str">
        <f>IF(ISBLANK(VLOOKUP(TRIM(B905),ALL!$B$1:$W$9995,4,FALSE)),"",IF(ISERROR(VLOOKUP(TRIM(B905),ALL!$B$1:$W$9995,4,FALSE))," ",VLOOKUP(TRIM(B905),ALL!$B$1:$W$9995,4,FALSE)))</f>
        <v/>
      </c>
      <c r="I905" s="114" t="str">
        <f>IF(ISBLANK(VLOOKUP(TRIM(B905),ALL!$B$1:$W$9995,5,FALSE)),"",IF(ISERROR(VLOOKUP(TRIM(B905),ALL!$B$1:$W$9995,5,FALSE))," ",VLOOKUP(TRIM(B905),ALL!$B$1:$W$9995,5,FALSE)))</f>
        <v/>
      </c>
      <c r="J905" s="10" t="str">
        <f>IF(ISBLANK(VLOOKUP(TRIM(B905),ALL!$B$1:$W$9995,6,FALSE)),"",IF(ISERROR(VLOOKUP(TRIM(B905),ALL!$B$1:$W$9995,6,FALSE))," ", VLOOKUP(TRIM(B905),ALL!$B$1:$W$9995,6,FALSE)))</f>
        <v/>
      </c>
      <c r="K905" s="10" t="str">
        <f>IF(ISBLANK(VLOOKUP(TRIM(B905),ALL!$B$1:$W$9995,7,FALSE)),"",IF(ISERROR(VLOOKUP(TRIM(B905),ALL!$B$1:$W$9995,7,FALSE))," ",VLOOKUP(TRIM(B905),ALL!$B$1:$W$9995,7,FALSE)))</f>
        <v/>
      </c>
      <c r="L905" s="10">
        <f>IF(ISBLANK(VLOOKUP(TRIM(B905),ALL!$B$1:$W$9995,8,FALSE)),"",IF(ISERROR(VLOOKUP(TRIM(B905),ALL!$B$1:$W$9995,8,FALSE))," ",VLOOKUP(TRIM(B905),ALL!$B$1:$W$9995,8,FALSE)))</f>
        <v>5</v>
      </c>
      <c r="M905" s="10" t="str">
        <f>IF(ISBLANK(VLOOKUP(TRIM(B905),ALL!$B$1:$W$9995,9,FALSE)),"",IF(ISERROR(VLOOKUP(TRIM(B905),ALL!$B$1:$W$9995,9,FALSE))," ",VLOOKUP(TRIM(B905),ALL!$B$1:$W$9995,9,FALSE)))</f>
        <v/>
      </c>
      <c r="N905" s="10">
        <f>IF(ISBLANK(VLOOKUP(TRIM(B905),ALL!$B$1:$W$9995,10,FALSE)),"",IF(ISERROR(VLOOKUP(TRIM(B905),ALL!$B$1:$W$9995,10,FALSE))," ",VLOOKUP(TRIM(B905),ALL!$B$1:$W$9995,10,FALSE)))</f>
        <v>5</v>
      </c>
      <c r="O905" s="118"/>
      <c r="P905"/>
      <c r="Q905"/>
      <c r="R905"/>
      <c r="S905"/>
      <c r="T905"/>
      <c r="AB905"/>
      <c r="AC905"/>
    </row>
    <row r="906" spans="1:29">
      <c r="A906" s="10" t="str">
        <f>IF(ISERROR(VLOOKUP(TRIM(B906),ALL!$B$1:$V$9991,3,FALSE)),"(unc)",VLOOKUP(TRIM(B906),ALL!$B$1:$V$9991,3,FALSE))</f>
        <v>RG @</v>
      </c>
      <c r="B906" s="37" t="s">
        <v>129</v>
      </c>
      <c r="C906" s="5" t="s">
        <v>6404</v>
      </c>
      <c r="D906" s="111">
        <f>VLOOKUP(TRIM(B906),BirthdateDraft!$A$1:$M$8977,2,FALSE)</f>
        <v>32940</v>
      </c>
      <c r="E906" s="112" t="str">
        <f>VLOOKUP(TRIM(B906),BirthdateDraft!$A$1:$M$9842,3,FALSE)</f>
        <v>12/1 (27)</v>
      </c>
      <c r="F906" s="115"/>
      <c r="G906" s="10" t="str">
        <f>IF(ISERROR(VLOOKUP(TRIM(B906),ALL!$B$1:$V$9998,2,FALSE)),"",IF(ISERROR(VLOOKUP(TRIM(B906),ALL!$B$1:$V$9998,2,FALSE))," ",VLOOKUP(TRIM(B906),ALL!$B$1:$V$9998,2,FALSE)))</f>
        <v>DEN</v>
      </c>
      <c r="H906" s="114" t="str">
        <f>IF(ISBLANK(VLOOKUP(TRIM(B906),ALL!$B$1:$W$9995,4,FALSE)),"",IF(ISERROR(VLOOKUP(TRIM(B906),ALL!$B$1:$W$9995,4,FALSE))," ",VLOOKUP(TRIM(B906),ALL!$B$1:$W$9995,4,FALSE)))</f>
        <v/>
      </c>
      <c r="I906" s="114" t="str">
        <f>IF(ISBLANK(VLOOKUP(TRIM(B906),ALL!$B$1:$W$9995,5,FALSE)),"",IF(ISERROR(VLOOKUP(TRIM(B906),ALL!$B$1:$W$9995,5,FALSE))," ",VLOOKUP(TRIM(B906),ALL!$B$1:$W$9995,5,FALSE)))</f>
        <v/>
      </c>
      <c r="J906" s="10" t="str">
        <f>IF(ISBLANK(VLOOKUP(TRIM(B906),ALL!$B$1:$W$9995,6,FALSE)),"",IF(ISERROR(VLOOKUP(TRIM(B906),ALL!$B$1:$W$9995,6,FALSE))," ", VLOOKUP(TRIM(B906),ALL!$B$1:$W$9995,6,FALSE)))</f>
        <v/>
      </c>
      <c r="K906" s="10" t="str">
        <f>IF(ISBLANK(VLOOKUP(TRIM(B906),ALL!$B$1:$W$9995,7,FALSE)),"",IF(ISERROR(VLOOKUP(TRIM(B906),ALL!$B$1:$W$9995,7,FALSE))," ",VLOOKUP(TRIM(B906),ALL!$B$1:$W$9995,7,FALSE)))</f>
        <v/>
      </c>
      <c r="L906" s="10">
        <f>IF(ISBLANK(VLOOKUP(TRIM(B906),ALL!$B$1:$W$9995,8,FALSE)),"",IF(ISERROR(VLOOKUP(TRIM(B906),ALL!$B$1:$W$9995,8,FALSE))," ",VLOOKUP(TRIM(B906),ALL!$B$1:$W$9995,8,FALSE)))</f>
        <v>6</v>
      </c>
      <c r="M906" s="10" t="str">
        <f>IF(ISBLANK(VLOOKUP(TRIM(B906),ALL!$B$1:$W$9995,9,FALSE)),"",IF(ISERROR(VLOOKUP(TRIM(B906),ALL!$B$1:$W$9995,9,FALSE))," ",VLOOKUP(TRIM(B906),ALL!$B$1:$W$9995,9,FALSE)))</f>
        <v/>
      </c>
      <c r="N906" s="10">
        <f>IF(ISBLANK(VLOOKUP(TRIM(B906),ALL!$B$1:$W$9995,10,FALSE)),"",IF(ISERROR(VLOOKUP(TRIM(B906),ALL!$B$1:$W$9995,10,FALSE))," ",VLOOKUP(TRIM(B906),ALL!$B$1:$W$9995,10,FALSE)))</f>
        <v>5</v>
      </c>
      <c r="P906"/>
      <c r="Q906"/>
      <c r="R906"/>
      <c r="S906"/>
      <c r="T906"/>
      <c r="AB906"/>
      <c r="AC906"/>
    </row>
    <row r="907" spans="1:29">
      <c r="A907" s="10" t="str">
        <f>IF(ISERROR(VLOOKUP(TRIM(B907),ALL!$B$1:$V$9991,3,FALSE)),"(unc)",VLOOKUP(TRIM(B907),ALL!$B$1:$V$9991,3,FALSE))</f>
        <v>LG @</v>
      </c>
      <c r="B907" s="37" t="s">
        <v>4369</v>
      </c>
      <c r="C907" s="5" t="s">
        <v>6404</v>
      </c>
      <c r="D907" s="111">
        <f>VLOOKUP(TRIM(B907),BirthdateDraft!$A$1:$M$8977,2,FALSE)</f>
        <v>33643</v>
      </c>
      <c r="E907" s="112" t="str">
        <f>VLOOKUP(TRIM(B907),BirthdateDraft!$A$1:$M$9842,3,FALSE)</f>
        <v>15/1 (28)</v>
      </c>
      <c r="F907" s="115"/>
      <c r="G907" s="10" t="str">
        <f>IF(ISERROR(VLOOKUP(TRIM(B907),ALL!$B$1:$V$9998,2,FALSE)),"",IF(ISERROR(VLOOKUP(TRIM(B907),ALL!$B$1:$V$9998,2,FALSE))," ",VLOOKUP(TRIM(B907),ALL!$B$1:$V$9998,2,FALSE)))</f>
        <v>SEN</v>
      </c>
      <c r="H907" s="114" t="str">
        <f>IF(ISBLANK(VLOOKUP(TRIM(B907),ALL!$B$1:$W$9995,4,FALSE)),"",IF(ISERROR(VLOOKUP(TRIM(B907),ALL!$B$1:$W$9995,4,FALSE))," ",VLOOKUP(TRIM(B907),ALL!$B$1:$W$9995,4,FALSE)))</f>
        <v/>
      </c>
      <c r="I907" s="114" t="str">
        <f>IF(ISBLANK(VLOOKUP(TRIM(B907),ALL!$B$1:$W$9995,5,FALSE)),"",IF(ISERROR(VLOOKUP(TRIM(B907),ALL!$B$1:$W$9995,5,FALSE))," ",VLOOKUP(TRIM(B907),ALL!$B$1:$W$9995,5,FALSE)))</f>
        <v/>
      </c>
      <c r="J907" s="10" t="str">
        <f>IF(ISBLANK(VLOOKUP(TRIM(B907),ALL!$B$1:$W$9995,6,FALSE)),"",IF(ISERROR(VLOOKUP(TRIM(B907),ALL!$B$1:$W$9995,6,FALSE))," ", VLOOKUP(TRIM(B907),ALL!$B$1:$W$9995,6,FALSE)))</f>
        <v/>
      </c>
      <c r="K907" s="10" t="str">
        <f>IF(ISBLANK(VLOOKUP(TRIM(B907),ALL!$B$1:$W$9995,7,FALSE)),"",IF(ISERROR(VLOOKUP(TRIM(B907),ALL!$B$1:$W$9995,7,FALSE))," ",VLOOKUP(TRIM(B907),ALL!$B$1:$W$9995,7,FALSE)))</f>
        <v/>
      </c>
      <c r="L907" s="10">
        <f>IF(ISBLANK(VLOOKUP(TRIM(B907),ALL!$B$1:$W$9995,8,FALSE)),"",IF(ISERROR(VLOOKUP(TRIM(B907),ALL!$B$1:$W$9995,8,FALSE))," ",VLOOKUP(TRIM(B907),ALL!$B$1:$W$9995,8,FALSE)))</f>
        <v>4</v>
      </c>
      <c r="M907" s="10" t="str">
        <f>IF(ISBLANK(VLOOKUP(TRIM(B907),ALL!$B$1:$W$9995,9,FALSE)),"",IF(ISERROR(VLOOKUP(TRIM(B907),ALL!$B$1:$W$9995,9,FALSE))," ",VLOOKUP(TRIM(B907),ALL!$B$1:$W$9995,9,FALSE)))</f>
        <v/>
      </c>
      <c r="N907" s="10">
        <f>IF(ISBLANK(VLOOKUP(TRIM(B907),ALL!$B$1:$W$9995,10,FALSE)),"",IF(ISERROR(VLOOKUP(TRIM(B907),ALL!$B$1:$W$9995,10,FALSE))," ",VLOOKUP(TRIM(B907),ALL!$B$1:$W$9995,10,FALSE)))</f>
        <v>5</v>
      </c>
      <c r="O907" s="118"/>
      <c r="P907"/>
      <c r="Q907"/>
      <c r="R907"/>
      <c r="S907"/>
      <c r="T907"/>
      <c r="AB907"/>
      <c r="AC907"/>
    </row>
    <row r="908" spans="1:29">
      <c r="A908" s="10" t="str">
        <f>IF(ISERROR(VLOOKUP(TRIM(B908),ALL!$B$1:$V$9991,3,FALSE)),"(unc)",VLOOKUP(TRIM(B908),ALL!$B$1:$V$9991,3,FALSE))</f>
        <v>ROT @</v>
      </c>
      <c r="B908" s="37" t="s">
        <v>3787</v>
      </c>
      <c r="C908" s="5" t="s">
        <v>6404</v>
      </c>
      <c r="D908" s="111">
        <f>VLOOKUP(TRIM(B908),BirthdateDraft!$A$1:$M$8977,2,FALSE)</f>
        <v>33300</v>
      </c>
      <c r="E908" s="112" t="str">
        <f>VLOOKUP(TRIM(B908),BirthdateDraft!$A$1:$M$9842,3,FALSE)</f>
        <v>14/3</v>
      </c>
      <c r="F908" s="115"/>
      <c r="G908" s="10" t="str">
        <f>IF(ISERROR(VLOOKUP(TRIM(B908),ALL!$B$1:$V$9998,2,FALSE)),"",IF(ISERROR(VLOOKUP(TRIM(B908),ALL!$B$1:$V$9998,2,FALSE))," ",VLOOKUP(TRIM(B908),ALL!$B$1:$V$9998,2,FALSE)))</f>
        <v>NYA</v>
      </c>
      <c r="H908" s="114" t="str">
        <f>IF(ISBLANK(VLOOKUP(TRIM(B908),ALL!$B$1:$W$9995,4,FALSE)),"",IF(ISERROR(VLOOKUP(TRIM(B908),ALL!$B$1:$W$9995,4,FALSE))," ",VLOOKUP(TRIM(B908),ALL!$B$1:$W$9995,4,FALSE)))</f>
        <v/>
      </c>
      <c r="I908" s="114" t="str">
        <f>IF(ISBLANK(VLOOKUP(TRIM(B908),ALL!$B$1:$W$9995,5,FALSE)),"",IF(ISERROR(VLOOKUP(TRIM(B908),ALL!$B$1:$W$9995,5,FALSE))," ",VLOOKUP(TRIM(B908),ALL!$B$1:$W$9995,5,FALSE)))</f>
        <v/>
      </c>
      <c r="J908" s="10" t="str">
        <f>IF(ISBLANK(VLOOKUP(TRIM(B908),ALL!$B$1:$W$9995,6,FALSE)),"",IF(ISERROR(VLOOKUP(TRIM(B908),ALL!$B$1:$W$9995,6,FALSE))," ", VLOOKUP(TRIM(B908),ALL!$B$1:$W$9995,6,FALSE)))</f>
        <v/>
      </c>
      <c r="K908" s="10" t="str">
        <f>IF(ISBLANK(VLOOKUP(TRIM(B908),ALL!$B$1:$W$9995,7,FALSE)),"",IF(ISERROR(VLOOKUP(TRIM(B908),ALL!$B$1:$W$9995,7,FALSE))," ",VLOOKUP(TRIM(B908),ALL!$B$1:$W$9995,7,FALSE)))</f>
        <v/>
      </c>
      <c r="L908" s="10">
        <f>IF(ISBLANK(VLOOKUP(TRIM(B908),ALL!$B$1:$W$9995,8,FALSE)),"",IF(ISERROR(VLOOKUP(TRIM(B908),ALL!$B$1:$W$9995,8,FALSE))," ",VLOOKUP(TRIM(B908),ALL!$B$1:$W$9995,8,FALSE)))</f>
        <v>4</v>
      </c>
      <c r="M908" s="10" t="str">
        <f>IF(ISBLANK(VLOOKUP(TRIM(B908),ALL!$B$1:$W$9995,9,FALSE)),"",IF(ISERROR(VLOOKUP(TRIM(B908),ALL!$B$1:$W$9995,9,FALSE))," ",VLOOKUP(TRIM(B908),ALL!$B$1:$W$9995,9,FALSE)))</f>
        <v/>
      </c>
      <c r="N908" s="10">
        <f>IF(ISBLANK(VLOOKUP(TRIM(B908),ALL!$B$1:$W$9995,10,FALSE)),"",IF(ISERROR(VLOOKUP(TRIM(B908),ALL!$B$1:$W$9995,10,FALSE))," ",VLOOKUP(TRIM(B908),ALL!$B$1:$W$9995,10,FALSE)))</f>
        <v>4</v>
      </c>
      <c r="O908"/>
      <c r="P908"/>
      <c r="Q908"/>
      <c r="R908"/>
      <c r="S908"/>
      <c r="T908"/>
      <c r="AB908"/>
      <c r="AC908"/>
    </row>
    <row r="909" spans="1:29">
      <c r="A909" s="10" t="str">
        <f>IF(ISERROR(VLOOKUP(TRIM(B909),ALL!$B$1:$V$9991,3,FALSE)),"(unc)",VLOOKUP(TRIM(B909),ALL!$B$1:$V$9991,3,FALSE))</f>
        <v>OC @</v>
      </c>
      <c r="B909" s="37" t="s">
        <v>7146</v>
      </c>
      <c r="C909" s="5" t="s">
        <v>6404</v>
      </c>
      <c r="D909" s="111">
        <f>VLOOKUP(TRIM(B909),BirthdateDraft!$A$1:$M$8977,2,FALSE)</f>
        <v>35977</v>
      </c>
      <c r="E909" s="112" t="str">
        <f>VLOOKUP(TRIM(B909),BirthdateDraft!$A$1:$M$9842,3,FALSE)</f>
        <v>21/2</v>
      </c>
      <c r="F909" s="115"/>
      <c r="G909" s="10" t="str">
        <f>IF(ISERROR(VLOOKUP(TRIM(B909),ALL!$B$1:$V$9998,2,FALSE)),"",IF(ISERROR(VLOOKUP(TRIM(B909),ALL!$B$1:$V$9998,2,FALSE))," ",VLOOKUP(TRIM(B909),ALL!$B$1:$V$9998,2,FALSE)))</f>
        <v>GBN</v>
      </c>
      <c r="H909" s="114" t="str">
        <f>IF(ISBLANK(VLOOKUP(TRIM(B909),ALL!$B$1:$W$9995,4,FALSE)),"",IF(ISERROR(VLOOKUP(TRIM(B909),ALL!$B$1:$W$9995,4,FALSE))," ",VLOOKUP(TRIM(B909),ALL!$B$1:$W$9995,4,FALSE)))</f>
        <v/>
      </c>
      <c r="I909" s="114" t="str">
        <f>IF(ISBLANK(VLOOKUP(TRIM(B909),ALL!$B$1:$W$9995,5,FALSE)),"",IF(ISERROR(VLOOKUP(TRIM(B909),ALL!$B$1:$W$9995,5,FALSE))," ",VLOOKUP(TRIM(B909),ALL!$B$1:$W$9995,5,FALSE)))</f>
        <v/>
      </c>
      <c r="J909" s="10" t="str">
        <f>IF(ISBLANK(VLOOKUP(TRIM(B909),ALL!$B$1:$W$9995,6,FALSE)),"",IF(ISERROR(VLOOKUP(TRIM(B909),ALL!$B$1:$W$9995,6,FALSE))," ", VLOOKUP(TRIM(B909),ALL!$B$1:$W$9995,6,FALSE)))</f>
        <v/>
      </c>
      <c r="K909" s="10" t="str">
        <f>IF(ISBLANK(VLOOKUP(TRIM(B909),ALL!$B$1:$W$9995,7,FALSE)),"",IF(ISERROR(VLOOKUP(TRIM(B909),ALL!$B$1:$W$9995,7,FALSE))," ",VLOOKUP(TRIM(B909),ALL!$B$1:$W$9995,7,FALSE)))</f>
        <v/>
      </c>
      <c r="L909" s="10">
        <f>IF(ISBLANK(VLOOKUP(TRIM(B909),ALL!$B$1:$W$9995,8,FALSE)),"",IF(ISERROR(VLOOKUP(TRIM(B909),ALL!$B$1:$W$9995,8,FALSE))," ",VLOOKUP(TRIM(B909),ALL!$B$1:$W$9995,8,FALSE)))</f>
        <v>0</v>
      </c>
      <c r="M909" s="10" t="str">
        <f>IF(ISBLANK(VLOOKUP(TRIM(B909),ALL!$B$1:$W$9995,9,FALSE)),"",IF(ISERROR(VLOOKUP(TRIM(B909),ALL!$B$1:$W$9995,9,FALSE))," ",VLOOKUP(TRIM(B909),ALL!$B$1:$W$9995,9,FALSE)))</f>
        <v/>
      </c>
      <c r="N909" s="10">
        <f>IF(ISBLANK(VLOOKUP(TRIM(B909),ALL!$B$1:$W$9995,10,FALSE)),"",IF(ISERROR(VLOOKUP(TRIM(B909),ALL!$B$1:$W$9995,10,FALSE))," ",VLOOKUP(TRIM(B909),ALL!$B$1:$W$9995,10,FALSE)))</f>
        <v>3</v>
      </c>
      <c r="O909" s="118"/>
      <c r="P909"/>
      <c r="Q909"/>
      <c r="R909"/>
      <c r="S909"/>
      <c r="T909"/>
      <c r="AB909"/>
      <c r="AC909"/>
    </row>
    <row r="910" spans="1:29">
      <c r="A910" s="10" t="str">
        <f>IF(ISERROR(VLOOKUP(TRIM(B910),ALL!$B$1:$V$9991,3,FALSE)),"(unc)",VLOOKUP(TRIM(B910),ALL!$B$1:$V$9991,3,FALSE))</f>
        <v>G @</v>
      </c>
      <c r="B910" s="37" t="s">
        <v>9018</v>
      </c>
      <c r="C910" s="5" t="s">
        <v>6404</v>
      </c>
      <c r="D910" s="111">
        <f>VLOOKUP(TRIM(B910),BirthdateDraft!$A$1:$M$8977,2,FALSE)</f>
        <v>37107</v>
      </c>
      <c r="E910" s="112" t="str">
        <f>VLOOKUP(TRIM(B910),BirthdateDraft!$A$1:$M$9842,3,FALSE)</f>
        <v>24/1(25)</v>
      </c>
      <c r="F910" s="115" t="s">
        <v>10104</v>
      </c>
      <c r="G910" s="10" t="str">
        <f>IF(ISERROR(VLOOKUP(TRIM(B910),ALL!$B$1:$V$9998,2,FALSE)),"",IF(ISERROR(VLOOKUP(TRIM(B910),ALL!$B$1:$V$9998,2,FALSE))," ",VLOOKUP(TRIM(B910),ALL!$B$1:$V$9998,2,FALSE)))</f>
        <v>GBN</v>
      </c>
      <c r="H910" s="114" t="str">
        <f>IF(ISBLANK(VLOOKUP(TRIM(B910),ALL!$B$1:$W$9995,4,FALSE)),"",IF(ISERROR(VLOOKUP(TRIM(B910),ALL!$B$1:$W$9995,4,FALSE))," ",VLOOKUP(TRIM(B910),ALL!$B$1:$W$9995,4,FALSE)))</f>
        <v/>
      </c>
      <c r="I910" s="114" t="str">
        <f>IF(ISBLANK(VLOOKUP(TRIM(B910),ALL!$B$1:$W$9995,5,FALSE)),"",IF(ISERROR(VLOOKUP(TRIM(B910),ALL!$B$1:$W$9995,5,FALSE))," ",VLOOKUP(TRIM(B910),ALL!$B$1:$W$9995,5,FALSE)))</f>
        <v/>
      </c>
      <c r="J910" s="10" t="str">
        <f>IF(ISBLANK(VLOOKUP(TRIM(B910),ALL!$B$1:$W$9995,6,FALSE)),"",IF(ISERROR(VLOOKUP(TRIM(B910),ALL!$B$1:$W$9995,6,FALSE))," ", VLOOKUP(TRIM(B910),ALL!$B$1:$W$9995,6,FALSE)))</f>
        <v/>
      </c>
      <c r="K910" s="10" t="str">
        <f>IF(ISBLANK(VLOOKUP(TRIM(B910),ALL!$B$1:$W$9995,7,FALSE)),"",IF(ISERROR(VLOOKUP(TRIM(B910),ALL!$B$1:$W$9995,7,FALSE))," ",VLOOKUP(TRIM(B910),ALL!$B$1:$W$9995,7,FALSE)))</f>
        <v/>
      </c>
      <c r="L910" s="10">
        <f>IF(ISBLANK(VLOOKUP(TRIM(B910),ALL!$B$1:$W$9995,8,FALSE)),"",IF(ISERROR(VLOOKUP(TRIM(B910),ALL!$B$1:$W$9995,8,FALSE))," ",VLOOKUP(TRIM(B910),ALL!$B$1:$W$9995,8,FALSE)))</f>
        <v>0</v>
      </c>
      <c r="M910" s="10" t="str">
        <f>IF(ISBLANK(VLOOKUP(TRIM(B910),ALL!$B$1:$W$9995,9,FALSE)),"",IF(ISERROR(VLOOKUP(TRIM(B910),ALL!$B$1:$W$9995,9,FALSE))," ",VLOOKUP(TRIM(B910),ALL!$B$1:$W$9995,9,FALSE)))</f>
        <v/>
      </c>
      <c r="N910" s="10">
        <f>IF(ISBLANK(VLOOKUP(TRIM(B910),ALL!$B$1:$W$9995,10,FALSE)),"",IF(ISERROR(VLOOKUP(TRIM(B910),ALL!$B$1:$W$9995,10,FALSE))," ",VLOOKUP(TRIM(B910),ALL!$B$1:$W$9995,10,FALSE)))</f>
        <v>2</v>
      </c>
      <c r="O910" s="118"/>
      <c r="P910"/>
      <c r="Q910"/>
      <c r="R910"/>
      <c r="S910"/>
      <c r="T910"/>
      <c r="AB910"/>
      <c r="AC910"/>
    </row>
    <row r="911" spans="1:29">
      <c r="A911" s="10" t="str">
        <f>IF(ISERROR(VLOOKUP(TRIM(B911),ALL!$B$1:$V$9991,3,FALSE)),"(unc)",VLOOKUP(TRIM(B911),ALL!$B$1:$V$9991,3,FALSE))</f>
        <v>OC @</v>
      </c>
      <c r="B911" s="37" t="s">
        <v>6242</v>
      </c>
      <c r="C911" s="5" t="s">
        <v>6404</v>
      </c>
      <c r="D911" s="111">
        <f>VLOOKUP(TRIM(B911),BirthdateDraft!$A$1:$M$8977,2,FALSE)</f>
        <v>34870</v>
      </c>
      <c r="E911" s="112" t="str">
        <f>VLOOKUP(TRIM(B911),BirthdateDraft!$A$1:$M$9842,3,FALSE)</f>
        <v>19/1 (18)</v>
      </c>
      <c r="F911" s="115"/>
      <c r="G911" s="10" t="str">
        <f>IF(ISERROR(VLOOKUP(TRIM(B911),ALL!$B$1:$V$9998,2,FALSE)),"",IF(ISERROR(VLOOKUP(TRIM(B911),ALL!$B$1:$V$9998,2,FALSE))," ",VLOOKUP(TRIM(B911),ALL!$B$1:$V$9998,2,FALSE)))</f>
        <v>MIN</v>
      </c>
      <c r="H911" s="114" t="str">
        <f>IF(ISBLANK(VLOOKUP(TRIM(B911),ALL!$B$1:$W$9995,4,FALSE)),"",IF(ISERROR(VLOOKUP(TRIM(B911),ALL!$B$1:$W$9995,4,FALSE))," ",VLOOKUP(TRIM(B911),ALL!$B$1:$W$9995,4,FALSE)))</f>
        <v/>
      </c>
      <c r="I911" s="114" t="str">
        <f>IF(ISBLANK(VLOOKUP(TRIM(B911),ALL!$B$1:$W$9995,5,FALSE)),"",IF(ISERROR(VLOOKUP(TRIM(B911),ALL!$B$1:$W$9995,5,FALSE))," ",VLOOKUP(TRIM(B911),ALL!$B$1:$W$9995,5,FALSE)))</f>
        <v/>
      </c>
      <c r="J911" s="10" t="str">
        <f>IF(ISBLANK(VLOOKUP(TRIM(B911),ALL!$B$1:$W$9995,6,FALSE)),"",IF(ISERROR(VLOOKUP(TRIM(B911),ALL!$B$1:$W$9995,6,FALSE))," ", VLOOKUP(TRIM(B911),ALL!$B$1:$W$9995,6,FALSE)))</f>
        <v/>
      </c>
      <c r="K911" s="10" t="str">
        <f>IF(ISBLANK(VLOOKUP(TRIM(B911),ALL!$B$1:$W$9995,7,FALSE)),"",IF(ISERROR(VLOOKUP(TRIM(B911),ALL!$B$1:$W$9995,7,FALSE))," ",VLOOKUP(TRIM(B911),ALL!$B$1:$W$9995,7,FALSE)))</f>
        <v/>
      </c>
      <c r="L911" s="10">
        <f>IF(ISBLANK(VLOOKUP(TRIM(B911),ALL!$B$1:$W$9995,8,FALSE)),"",IF(ISERROR(VLOOKUP(TRIM(B911),ALL!$B$1:$W$9995,8,FALSE))," ",VLOOKUP(TRIM(B911),ALL!$B$1:$W$9995,8,FALSE)))</f>
        <v>5</v>
      </c>
      <c r="M911" s="10" t="str">
        <f>IF(ISBLANK(VLOOKUP(TRIM(B911),ALL!$B$1:$W$9995,9,FALSE)),"",IF(ISERROR(VLOOKUP(TRIM(B911),ALL!$B$1:$W$9995,9,FALSE))," ",VLOOKUP(TRIM(B911),ALL!$B$1:$W$9995,9,FALSE)))</f>
        <v/>
      </c>
      <c r="N911" s="10">
        <f>IF(ISBLANK(VLOOKUP(TRIM(B911),ALL!$B$1:$W$9995,10,FALSE)),"",IF(ISERROR(VLOOKUP(TRIM(B911),ALL!$B$1:$W$9995,10,FALSE))," ",VLOOKUP(TRIM(B911),ALL!$B$1:$W$9995,10,FALSE)))</f>
        <v>0</v>
      </c>
      <c r="O911" s="118"/>
      <c r="P911"/>
      <c r="Q911"/>
      <c r="R911"/>
      <c r="S911"/>
      <c r="T911"/>
      <c r="AB911"/>
      <c r="AC911"/>
    </row>
    <row r="912" spans="1:29">
      <c r="A912" s="10" t="str">
        <f>IF(ISERROR(VLOOKUP(TRIM(B912),ALL!$B$1:$V$9991,3,FALSE)),"(unc)",VLOOKUP(TRIM(B912),ALL!$B$1:$V$9991,3,FALSE))</f>
        <v>OT @ OG @ TE</v>
      </c>
      <c r="B912" s="37" t="s">
        <v>7777</v>
      </c>
      <c r="C912" s="5" t="s">
        <v>6404</v>
      </c>
      <c r="D912" s="111">
        <f>VLOOKUP(TRIM(B912),BirthdateDraft!$A$1:$M$8977,2,FALSE)</f>
        <v>36422</v>
      </c>
      <c r="E912" s="112" t="str">
        <f>VLOOKUP(TRIM(B912),BirthdateDraft!$A$1:$M$9842,3,FALSE)</f>
        <v>22/3</v>
      </c>
      <c r="F912" s="115" t="s">
        <v>8110</v>
      </c>
      <c r="G912" s="10" t="str">
        <f>IF(ISERROR(VLOOKUP(TRIM(B912),ALL!$B$1:$V$9998,2,FALSE)),"",IF(ISERROR(VLOOKUP(TRIM(B912),ALL!$B$1:$V$9998,2,FALSE))," ",VLOOKUP(TRIM(B912),ALL!$B$1:$V$9998,2,FALSE)))</f>
        <v>NYN</v>
      </c>
      <c r="H912" s="114" t="str">
        <f>IF(ISBLANK(VLOOKUP(TRIM(B912),ALL!$B$1:$W$9995,4,FALSE)),"",IF(ISERROR(VLOOKUP(TRIM(B912),ALL!$B$1:$W$9995,4,FALSE))," ",VLOOKUP(TRIM(B912),ALL!$B$1:$W$9995,4,FALSE)))</f>
        <v/>
      </c>
      <c r="I912" s="114" t="str">
        <f>IF(ISBLANK(VLOOKUP(TRIM(B912),ALL!$B$1:$W$9995,5,FALSE)),"",IF(ISERROR(VLOOKUP(TRIM(B912),ALL!$B$1:$W$9995,5,FALSE))," ",VLOOKUP(TRIM(B912),ALL!$B$1:$W$9995,5,FALSE)))</f>
        <v/>
      </c>
      <c r="J912" s="10" t="str">
        <f>IF(ISBLANK(VLOOKUP(TRIM(B912),ALL!$B$1:$W$9995,6,FALSE)),"",IF(ISERROR(VLOOKUP(TRIM(B912),ALL!$B$1:$W$9995,6,FALSE))," ", VLOOKUP(TRIM(B912),ALL!$B$1:$W$9995,6,FALSE)))</f>
        <v/>
      </c>
      <c r="K912" s="10" t="str">
        <f>IF(ISBLANK(VLOOKUP(TRIM(B912),ALL!$B$1:$W$9995,7,FALSE)),"",IF(ISERROR(VLOOKUP(TRIM(B912),ALL!$B$1:$W$9995,7,FALSE))," ",VLOOKUP(TRIM(B912),ALL!$B$1:$W$9995,7,FALSE)))</f>
        <v/>
      </c>
      <c r="L912" s="10">
        <f>IF(ISBLANK(VLOOKUP(TRIM(B912),ALL!$B$1:$W$9995,8,FALSE)),"",IF(ISERROR(VLOOKUP(TRIM(B912),ALL!$B$1:$W$9995,8,FALSE))," ",VLOOKUP(TRIM(B912),ALL!$B$1:$W$9995,8,FALSE)))</f>
        <v>4</v>
      </c>
      <c r="M912" s="10" t="str">
        <f>IF(ISBLANK(VLOOKUP(TRIM(B912),ALL!$B$1:$W$9995,9,FALSE)),"",IF(ISERROR(VLOOKUP(TRIM(B912),ALL!$B$1:$W$9995,9,FALSE))," ",VLOOKUP(TRIM(B912),ALL!$B$1:$W$9995,9,FALSE)))</f>
        <v/>
      </c>
      <c r="N912" s="10">
        <f>IF(ISBLANK(VLOOKUP(TRIM(B912),ALL!$B$1:$W$9995,10,FALSE)),"",IF(ISERROR(VLOOKUP(TRIM(B912),ALL!$B$1:$W$9995,10,FALSE))," ",VLOOKUP(TRIM(B912),ALL!$B$1:$W$9995,10,FALSE)))</f>
        <v>0</v>
      </c>
      <c r="O912" s="118"/>
      <c r="P912"/>
      <c r="Q912"/>
      <c r="R912"/>
      <c r="S912"/>
      <c r="T912"/>
      <c r="AB912"/>
      <c r="AC912"/>
    </row>
    <row r="913" spans="1:29">
      <c r="A913" s="10"/>
      <c r="B913" s="37"/>
      <c r="C913" s="5"/>
      <c r="D913" s="111"/>
      <c r="E913" s="112"/>
      <c r="F913" s="115"/>
      <c r="G913" s="10"/>
      <c r="H913" s="114"/>
      <c r="I913" s="114"/>
      <c r="J913" s="10"/>
      <c r="K913" s="10"/>
      <c r="L913" s="10" t="str">
        <f>IF(ISBLANK(VLOOKUP(TRIM(B913),ALL!$B$1:$W$9995,8,FALSE)),"",IF(ISERROR(VLOOKUP(TRIM(B913),ALL!$B$1:$W$9995,8,FALSE))," ",VLOOKUP(TRIM(B913),ALL!$B$1:$W$9995,8,FALSE)))</f>
        <v xml:space="preserve"> </v>
      </c>
      <c r="M913" s="10" t="str">
        <f>IF(ISBLANK(VLOOKUP(TRIM(B913),ALL!$B$1:$W$9995,9,FALSE)),"",IF(ISERROR(VLOOKUP(TRIM(B913),ALL!$B$1:$W$9995,9,FALSE))," ",VLOOKUP(TRIM(B913),ALL!$B$1:$W$9995,9,FALSE)))</f>
        <v xml:space="preserve"> </v>
      </c>
      <c r="N913" s="10" t="str">
        <f>IF(ISBLANK(VLOOKUP(TRIM(B913),ALL!$B$1:$W$9995,10,FALSE)),"",IF(ISERROR(VLOOKUP(TRIM(B913),ALL!$B$1:$W$9995,10,FALSE))," ",VLOOKUP(TRIM(B913),ALL!$B$1:$W$9995,10,FALSE)))</f>
        <v xml:space="preserve"> </v>
      </c>
      <c r="O913" s="118"/>
      <c r="P913"/>
      <c r="Q913"/>
      <c r="R913"/>
      <c r="S913"/>
      <c r="T913"/>
      <c r="AB913"/>
      <c r="AC913"/>
    </row>
    <row r="914" spans="1:29">
      <c r="A914" s="10" t="str">
        <f>IF(ISERROR(VLOOKUP(TRIM(B914),ALL!$B$1:$V$9991,3,FALSE)),"(unc)",VLOOKUP(TRIM(B914),ALL!$B$1:$V$9991,3,FALSE))</f>
        <v>(unc)</v>
      </c>
      <c r="B914" s="37" t="s">
        <v>5268</v>
      </c>
      <c r="C914" s="5" t="s">
        <v>6404</v>
      </c>
      <c r="D914" s="111">
        <f>VLOOKUP(TRIM(B914),BirthdateDraft!$A$1:$M$8977,2,FALSE)</f>
        <v>34828</v>
      </c>
      <c r="E914" s="112" t="str">
        <f>VLOOKUP(TRIM(B914),BirthdateDraft!$A$1:$M$9842,3,FALSE)</f>
        <v>17/4</v>
      </c>
      <c r="F914" s="115"/>
      <c r="G914" s="10" t="str">
        <f>IF(ISERROR(VLOOKUP(TRIM(B914),ALL!$B$1:$V$9998,2,FALSE)),"",IF(ISERROR(VLOOKUP(TRIM(B914),ALL!$B$1:$V$9998,2,FALSE))," ",VLOOKUP(TRIM(B914),ALL!$B$1:$V$9998,2,FALSE)))</f>
        <v/>
      </c>
      <c r="H914" s="114" t="str">
        <f>IF(ISBLANK(VLOOKUP(TRIM(B914),ALL!$B$1:$W$9995,4,FALSE)),"",IF(ISERROR(VLOOKUP(TRIM(B914),ALL!$B$1:$W$9995,4,FALSE))," ",VLOOKUP(TRIM(B914),ALL!$B$1:$W$9995,4,FALSE)))</f>
        <v xml:space="preserve"> </v>
      </c>
      <c r="I914" s="114" t="str">
        <f>IF(ISBLANK(VLOOKUP(TRIM(B914),ALL!$B$1:$W$9995,5,FALSE)),"",IF(ISERROR(VLOOKUP(TRIM(B914),ALL!$B$1:$W$9995,5,FALSE))," ",VLOOKUP(TRIM(B914),ALL!$B$1:$W$9995,5,FALSE)))</f>
        <v xml:space="preserve"> </v>
      </c>
      <c r="J914" s="10" t="str">
        <f>IF(ISBLANK(VLOOKUP(TRIM(B914),ALL!$B$1:$W$9995,6,FALSE)),"",IF(ISERROR(VLOOKUP(TRIM(B914),ALL!$B$1:$W$9995,6,FALSE))," ", VLOOKUP(TRIM(B914),ALL!$B$1:$W$9995,6,FALSE)))</f>
        <v xml:space="preserve"> </v>
      </c>
      <c r="K914" s="10" t="str">
        <f>IF(ISBLANK(VLOOKUP(TRIM(B914),ALL!$B$1:$W$9995,7,FALSE)),"",IF(ISERROR(VLOOKUP(TRIM(B914),ALL!$B$1:$W$9995,7,FALSE))," ",VLOOKUP(TRIM(B914),ALL!$B$1:$W$9995,7,FALSE)))</f>
        <v xml:space="preserve"> </v>
      </c>
      <c r="L914" s="10" t="str">
        <f>IF(ISBLANK(VLOOKUP(TRIM(B914),ALL!$B$1:$W$9995,8,FALSE)),"",IF(ISERROR(VLOOKUP(TRIM(B914),ALL!$B$1:$W$9995,8,FALSE))," ",VLOOKUP(TRIM(B914),ALL!$B$1:$W$9995,8,FALSE)))</f>
        <v xml:space="preserve"> </v>
      </c>
      <c r="M914" s="10" t="str">
        <f>IF(ISBLANK(VLOOKUP(TRIM(B914),ALL!$B$1:$W$9995,9,FALSE)),"",IF(ISERROR(VLOOKUP(TRIM(B914),ALL!$B$1:$W$9995,9,FALSE))," ",VLOOKUP(TRIM(B914),ALL!$B$1:$W$9995,9,FALSE)))</f>
        <v xml:space="preserve"> </v>
      </c>
      <c r="N914" s="10" t="str">
        <f>IF(ISBLANK(VLOOKUP(TRIM(B914),ALL!$B$1:$W$9995,10,FALSE)),"",IF(ISERROR(VLOOKUP(TRIM(B914),ALL!$B$1:$W$9995,10,FALSE))," ",VLOOKUP(TRIM(B914),ALL!$B$1:$W$9995,10,FALSE)))</f>
        <v xml:space="preserve"> </v>
      </c>
      <c r="O914" s="118"/>
      <c r="P914"/>
      <c r="Q914"/>
      <c r="R914"/>
      <c r="S914"/>
      <c r="T914"/>
      <c r="AB914"/>
      <c r="AC914"/>
    </row>
    <row r="915" spans="1:29">
      <c r="A915" s="10" t="str">
        <f>IF(ISERROR(VLOOKUP(TRIM(B915),ALL!$B$1:$V$9991,3,FALSE)),"(unc)",VLOOKUP(TRIM(B915),ALL!$B$1:$V$9991,3,FALSE))</f>
        <v>RE $</v>
      </c>
      <c r="B915" s="37" t="s">
        <v>4241</v>
      </c>
      <c r="C915" s="5" t="s">
        <v>6404</v>
      </c>
      <c r="D915" s="111">
        <f>VLOOKUP(TRIM(B915),BirthdateDraft!$A$1:$M$8977,2,FALSE)</f>
        <v>34505</v>
      </c>
      <c r="E915" s="112" t="str">
        <f>VLOOKUP(TRIM(B915),BirthdateDraft!$A$1:$M$9842,3,FALSE)</f>
        <v>15/1 (6)</v>
      </c>
      <c r="F915" s="115"/>
      <c r="G915" s="10" t="str">
        <f>IF(ISERROR(VLOOKUP(TRIM(B915),ALL!$B$1:$V$9998,2,FALSE)),"",IF(ISERROR(VLOOKUP(TRIM(B915),ALL!$B$1:$V$9998,2,FALSE))," ",VLOOKUP(TRIM(B915),ALL!$B$1:$V$9998,2,FALSE)))</f>
        <v>SEN</v>
      </c>
      <c r="H915" s="114" t="str">
        <f>IF(ISBLANK(VLOOKUP(TRIM(B915),ALL!$B$1:$W$9995,4,FALSE)),"",IF(ISERROR(VLOOKUP(TRIM(B915),ALL!$B$1:$W$9995,4,FALSE))," ",VLOOKUP(TRIM(B915),ALL!$B$1:$W$9995,4,FALSE)))</f>
        <v>6</v>
      </c>
      <c r="I915" s="114" t="str">
        <f>IF(ISBLANK(VLOOKUP(TRIM(B915),ALL!$B$1:$W$9995,5,FALSE)),"",IF(ISERROR(VLOOKUP(TRIM(B915),ALL!$B$1:$W$9995,5,FALSE))," ",VLOOKUP(TRIM(B915),ALL!$B$1:$W$9995,5,FALSE)))</f>
        <v/>
      </c>
      <c r="J915" s="10">
        <f>IF(ISBLANK(VLOOKUP(TRIM(B915),ALL!$B$1:$W$9995,6,FALSE)),"",IF(ISERROR(VLOOKUP(TRIM(B915),ALL!$B$1:$W$9995,6,FALSE))," ", VLOOKUP(TRIM(B915),ALL!$B$1:$W$9995,6,FALSE)))</f>
        <v>11</v>
      </c>
      <c r="K915" s="10" t="str">
        <f>IF(ISBLANK(VLOOKUP(TRIM(B915),ALL!$B$1:$W$9995,7,FALSE)),"",IF(ISERROR(VLOOKUP(TRIM(B915),ALL!$B$1:$W$9995,7,FALSE))," ",VLOOKUP(TRIM(B915),ALL!$B$1:$W$9995,7,FALSE)))</f>
        <v/>
      </c>
      <c r="L915" s="10" t="str">
        <f>IF(ISBLANK(VLOOKUP(TRIM(B915),ALL!$B$1:$W$9995,8,FALSE)),"",IF(ISERROR(VLOOKUP(TRIM(B915),ALL!$B$1:$W$9995,8,FALSE))," ",VLOOKUP(TRIM(B915),ALL!$B$1:$W$9995,8,FALSE)))</f>
        <v/>
      </c>
      <c r="M915" s="10" t="str">
        <f>IF(ISBLANK(VLOOKUP(TRIM(B915),ALL!$B$1:$W$9995,9,FALSE)),"",IF(ISERROR(VLOOKUP(TRIM(B915),ALL!$B$1:$W$9995,9,FALSE))," ",VLOOKUP(TRIM(B915),ALL!$B$1:$W$9995,9,FALSE)))</f>
        <v/>
      </c>
      <c r="N915" s="10" t="str">
        <f>IF(ISBLANK(VLOOKUP(TRIM(B915),ALL!$B$1:$W$9995,10,FALSE)),"",IF(ISERROR(VLOOKUP(TRIM(B915),ALL!$B$1:$W$9995,10,FALSE))," ",VLOOKUP(TRIM(B915),ALL!$B$1:$W$9995,10,FALSE)))</f>
        <v/>
      </c>
      <c r="O915" s="118"/>
      <c r="P915"/>
      <c r="Q915"/>
      <c r="R915"/>
      <c r="S915"/>
      <c r="T915"/>
      <c r="AB915"/>
      <c r="AC915"/>
    </row>
    <row r="916" spans="1:29">
      <c r="A916" s="10" t="str">
        <f>IF(ISERROR(VLOOKUP(TRIM(B916),ALL!$B$1:$V$9991,3,FALSE)),"(unc)",VLOOKUP(TRIM(B916),ALL!$B$1:$V$9991,3,FALSE))</f>
        <v>RDT $</v>
      </c>
      <c r="B916" s="37" t="s">
        <v>5791</v>
      </c>
      <c r="C916" s="5" t="s">
        <v>6404</v>
      </c>
      <c r="D916" s="111">
        <f>VLOOKUP(TRIM(B916),BirthdateDraft!$A$1:$M$8977,2,FALSE)</f>
        <v>34715</v>
      </c>
      <c r="E916" s="112" t="str">
        <f>VLOOKUP(TRIM(B916),BirthdateDraft!$A$1:$M$9842,3,FALSE)</f>
        <v>17/1 (17)</v>
      </c>
      <c r="F916" s="115"/>
      <c r="G916" s="10" t="str">
        <f>IF(ISERROR(VLOOKUP(TRIM(B916),ALL!$B$1:$V$9998,2,FALSE)),"",IF(ISERROR(VLOOKUP(TRIM(B916),ALL!$B$1:$V$9998,2,FALSE))," ",VLOOKUP(TRIM(B916),ALL!$B$1:$V$9998,2,FALSE)))</f>
        <v>WAN</v>
      </c>
      <c r="H916" s="114" t="str">
        <f>IF(ISBLANK(VLOOKUP(TRIM(B916),ALL!$B$1:$W$9995,4,FALSE)),"",IF(ISERROR(VLOOKUP(TRIM(B916),ALL!$B$1:$W$9995,4,FALSE))," ",VLOOKUP(TRIM(B916),ALL!$B$1:$W$9995,4,FALSE)))</f>
        <v>5</v>
      </c>
      <c r="I916" s="114" t="str">
        <f>IF(ISBLANK(VLOOKUP(TRIM(B916),ALL!$B$1:$W$9995,5,FALSE)),"",IF(ISERROR(VLOOKUP(TRIM(B916),ALL!$B$1:$W$9995,5,FALSE))," ",VLOOKUP(TRIM(B916),ALL!$B$1:$W$9995,5,FALSE)))</f>
        <v/>
      </c>
      <c r="J916" s="10">
        <f>IF(ISBLANK(VLOOKUP(TRIM(B916),ALL!$B$1:$W$9995,6,FALSE)),"",IF(ISERROR(VLOOKUP(TRIM(B916),ALL!$B$1:$W$9995,6,FALSE))," ", VLOOKUP(TRIM(B916),ALL!$B$1:$W$9995,6,FALSE)))</f>
        <v>5</v>
      </c>
      <c r="K916" s="10" t="str">
        <f>IF(ISBLANK(VLOOKUP(TRIM(B916),ALL!$B$1:$W$9995,7,FALSE)),"",IF(ISERROR(VLOOKUP(TRIM(B916),ALL!$B$1:$W$9995,7,FALSE))," ",VLOOKUP(TRIM(B916),ALL!$B$1:$W$9995,7,FALSE)))</f>
        <v/>
      </c>
      <c r="L916" s="10" t="str">
        <f>IF(ISBLANK(VLOOKUP(TRIM(B916),ALL!$B$1:$W$9995,8,FALSE)),"",IF(ISERROR(VLOOKUP(TRIM(B916),ALL!$B$1:$W$9995,8,FALSE))," ",VLOOKUP(TRIM(B916),ALL!$B$1:$W$9995,8,FALSE)))</f>
        <v/>
      </c>
      <c r="M916" s="10" t="str">
        <f>IF(ISBLANK(VLOOKUP(TRIM(B916),ALL!$B$1:$W$9995,9,FALSE)),"",IF(ISERROR(VLOOKUP(TRIM(B916),ALL!$B$1:$W$9995,9,FALSE))," ",VLOOKUP(TRIM(B916),ALL!$B$1:$W$9995,9,FALSE)))</f>
        <v/>
      </c>
      <c r="N916" s="10" t="str">
        <f>IF(ISBLANK(VLOOKUP(TRIM(B916),ALL!$B$1:$W$9995,10,FALSE)),"",IF(ISERROR(VLOOKUP(TRIM(B916),ALL!$B$1:$W$9995,10,FALSE))," ",VLOOKUP(TRIM(B916),ALL!$B$1:$W$9995,10,FALSE)))</f>
        <v/>
      </c>
      <c r="O916" s="118"/>
      <c r="P916"/>
      <c r="Q916"/>
      <c r="R916"/>
      <c r="S916"/>
      <c r="T916"/>
      <c r="AB916"/>
      <c r="AC916"/>
    </row>
    <row r="917" spans="1:29">
      <c r="A917" s="10" t="str">
        <f>IF(ISERROR(VLOOKUP(TRIM(B917),ALL!$B$1:$V$9991,3,FALSE)),"(unc)",VLOOKUP(TRIM(B917),ALL!$B$1:$V$9991,3,FALSE))</f>
        <v>LDT $</v>
      </c>
      <c r="B917" s="37" t="s">
        <v>4666</v>
      </c>
      <c r="C917" s="5" t="s">
        <v>6404</v>
      </c>
      <c r="D917" s="111">
        <f>VLOOKUP(TRIM(B917),BirthdateDraft!$A$1:$M$8977,2,FALSE)</f>
        <v>34410</v>
      </c>
      <c r="E917" s="112" t="str">
        <f>VLOOKUP(TRIM(B917),BirthdateDraft!$A$1:$M$9842,3,FALSE)</f>
        <v>16/1 (7)</v>
      </c>
      <c r="F917" s="115"/>
      <c r="G917" s="10" t="str">
        <f>IF(ISERROR(VLOOKUP(TRIM(B917),ALL!$B$1:$V$9998,2,FALSE)),"",IF(ISERROR(VLOOKUP(TRIM(B917),ALL!$B$1:$V$9998,2,FALSE))," ",VLOOKUP(TRIM(B917),ALL!$B$1:$V$9998,2,FALSE)))</f>
        <v>INA</v>
      </c>
      <c r="H917" s="114" t="str">
        <f>IF(ISBLANK(VLOOKUP(TRIM(B917),ALL!$B$1:$W$9995,4,FALSE)),"",IF(ISERROR(VLOOKUP(TRIM(B917),ALL!$B$1:$W$9995,4,FALSE))," ",VLOOKUP(TRIM(B917),ALL!$B$1:$W$9995,4,FALSE)))</f>
        <v>5</v>
      </c>
      <c r="I917" s="114" t="str">
        <f>IF(ISBLANK(VLOOKUP(TRIM(B917),ALL!$B$1:$W$9995,5,FALSE)),"",IF(ISERROR(VLOOKUP(TRIM(B917),ALL!$B$1:$W$9995,5,FALSE))," ",VLOOKUP(TRIM(B917),ALL!$B$1:$W$9995,5,FALSE)))</f>
        <v/>
      </c>
      <c r="J917" s="10">
        <f>IF(ISBLANK(VLOOKUP(TRIM(B917),ALL!$B$1:$W$9995,6,FALSE)),"",IF(ISERROR(VLOOKUP(TRIM(B917),ALL!$B$1:$W$9995,6,FALSE))," ", VLOOKUP(TRIM(B917),ALL!$B$1:$W$9995,6,FALSE)))</f>
        <v>8</v>
      </c>
      <c r="K917" s="10" t="str">
        <f>IF(ISBLANK(VLOOKUP(TRIM(B917),ALL!$B$1:$W$9995,7,FALSE)),"",IF(ISERROR(VLOOKUP(TRIM(B917),ALL!$B$1:$W$9995,7,FALSE))," ",VLOOKUP(TRIM(B917),ALL!$B$1:$W$9995,7,FALSE)))</f>
        <v/>
      </c>
      <c r="L917" s="10" t="str">
        <f>IF(ISBLANK(VLOOKUP(TRIM(B917),ALL!$B$1:$W$9995,8,FALSE)),"",IF(ISERROR(VLOOKUP(TRIM(B917),ALL!$B$1:$W$9995,8,FALSE))," ",VLOOKUP(TRIM(B917),ALL!$B$1:$W$9995,8,FALSE)))</f>
        <v/>
      </c>
      <c r="M917" s="10" t="str">
        <f>IF(ISBLANK(VLOOKUP(TRIM(B917),ALL!$B$1:$W$9995,9,FALSE)),"",IF(ISERROR(VLOOKUP(TRIM(B917),ALL!$B$1:$W$9995,9,FALSE))," ",VLOOKUP(TRIM(B917),ALL!$B$1:$W$9995,9,FALSE)))</f>
        <v/>
      </c>
      <c r="N917" s="10" t="str">
        <f>IF(ISBLANK(VLOOKUP(TRIM(B917),ALL!$B$1:$W$9995,10,FALSE)),"",IF(ISERROR(VLOOKUP(TRIM(B917),ALL!$B$1:$W$9995,10,FALSE))," ",VLOOKUP(TRIM(B917),ALL!$B$1:$W$9995,10,FALSE)))</f>
        <v/>
      </c>
      <c r="O917" s="118"/>
      <c r="P917"/>
      <c r="Q917"/>
      <c r="R917"/>
      <c r="S917"/>
      <c r="T917"/>
      <c r="AB917"/>
      <c r="AC917"/>
    </row>
    <row r="918" spans="1:29">
      <c r="A918" s="10" t="str">
        <f>IF(ISERROR(VLOOKUP(TRIM(B918),ALL!$B$1:$V$9991,3,FALSE)),"(unc)",VLOOKUP(TRIM(B918),ALL!$B$1:$V$9991,3,FALSE))</f>
        <v>LE $</v>
      </c>
      <c r="B918" s="37" t="s">
        <v>4649</v>
      </c>
      <c r="C918" s="5" t="s">
        <v>6404</v>
      </c>
      <c r="D918" s="111">
        <f>VLOOKUP(TRIM(B918),BirthdateDraft!$A$1:$M$8977,2,FALSE)</f>
        <v>34319</v>
      </c>
      <c r="E918" s="112" t="str">
        <f>VLOOKUP(TRIM(B918),BirthdateDraft!$A$1:$M$9842,3,FALSE)</f>
        <v>16/2</v>
      </c>
      <c r="F918" s="115"/>
      <c r="G918" s="10" t="str">
        <f>IF(ISERROR(VLOOKUP(TRIM(B918),ALL!$B$1:$V$9998,2,FALSE)),"",IF(ISERROR(VLOOKUP(TRIM(B918),ALL!$B$1:$V$9998,2,FALSE))," ",VLOOKUP(TRIM(B918),ALL!$B$1:$V$9998,2,FALSE)))</f>
        <v>SEN</v>
      </c>
      <c r="H918" s="114" t="str">
        <f>IF(ISBLANK(VLOOKUP(TRIM(B918),ALL!$B$1:$W$9995,4,FALSE)),"",IF(ISERROR(VLOOKUP(TRIM(B918),ALL!$B$1:$W$9995,4,FALSE))," ",VLOOKUP(TRIM(B918),ALL!$B$1:$W$9995,4,FALSE)))</f>
        <v>4</v>
      </c>
      <c r="I918" s="114" t="str">
        <f>IF(ISBLANK(VLOOKUP(TRIM(B918),ALL!$B$1:$W$9995,5,FALSE)),"",IF(ISERROR(VLOOKUP(TRIM(B918),ALL!$B$1:$W$9995,5,FALSE))," ",VLOOKUP(TRIM(B918),ALL!$B$1:$W$9995,5,FALSE)))</f>
        <v/>
      </c>
      <c r="J918" s="10">
        <f>IF(ISBLANK(VLOOKUP(TRIM(B918),ALL!$B$1:$W$9995,6,FALSE)),"",IF(ISERROR(VLOOKUP(TRIM(B918),ALL!$B$1:$W$9995,6,FALSE))," ", VLOOKUP(TRIM(B918),ALL!$B$1:$W$9995,6,FALSE)))</f>
        <v>5</v>
      </c>
      <c r="K918" s="10" t="str">
        <f>IF(ISBLANK(VLOOKUP(TRIM(B918),ALL!$B$1:$W$9995,7,FALSE)),"",IF(ISERROR(VLOOKUP(TRIM(B918),ALL!$B$1:$W$9995,7,FALSE))," ",VLOOKUP(TRIM(B918),ALL!$B$1:$W$9995,7,FALSE)))</f>
        <v/>
      </c>
      <c r="L918" s="10" t="str">
        <f>IF(ISBLANK(VLOOKUP(TRIM(B918),ALL!$B$1:$W$9995,8,FALSE)),"",IF(ISERROR(VLOOKUP(TRIM(B918),ALL!$B$1:$W$9995,8,FALSE))," ",VLOOKUP(TRIM(B918),ALL!$B$1:$W$9995,8,FALSE)))</f>
        <v/>
      </c>
      <c r="M918" s="10" t="str">
        <f>IF(ISBLANK(VLOOKUP(TRIM(B918),ALL!$B$1:$W$9995,9,FALSE)),"",IF(ISERROR(VLOOKUP(TRIM(B918),ALL!$B$1:$W$9995,9,FALSE))," ",VLOOKUP(TRIM(B918),ALL!$B$1:$W$9995,9,FALSE)))</f>
        <v/>
      </c>
      <c r="N918" s="10" t="str">
        <f>IF(ISBLANK(VLOOKUP(TRIM(B918),ALL!$B$1:$W$9995,10,FALSE)),"",IF(ISERROR(VLOOKUP(TRIM(B918),ALL!$B$1:$W$9995,10,FALSE))," ",VLOOKUP(TRIM(B918),ALL!$B$1:$W$9995,10,FALSE)))</f>
        <v/>
      </c>
      <c r="O918" s="118"/>
      <c r="P918"/>
      <c r="Q918"/>
      <c r="R918"/>
      <c r="S918"/>
      <c r="T918"/>
      <c r="AB918"/>
      <c r="AC918"/>
    </row>
    <row r="919" spans="1:29">
      <c r="A919" s="10" t="str">
        <f>IF(ISERROR(VLOOKUP(TRIM(B919),ALL!$B$1:$V$9991,3,FALSE)),"(unc)",VLOOKUP(TRIM(B919),ALL!$B$1:$V$9991,3,FALSE))</f>
        <v>End $ DT $</v>
      </c>
      <c r="B919" s="119" t="s">
        <v>8146</v>
      </c>
      <c r="C919" s="5" t="s">
        <v>6404</v>
      </c>
      <c r="D919" s="111">
        <f>VLOOKUP(TRIM(B919),BirthdateDraft!$A$1:$M$8977,2,FALSE)</f>
        <v>37280</v>
      </c>
      <c r="E919" s="112" t="str">
        <f>VLOOKUP(TRIM(B919),BirthdateDraft!$A$1:$M$9842,3,FALSE)</f>
        <v>23/1</v>
      </c>
      <c r="F919" s="115"/>
      <c r="G919" s="10" t="str">
        <f>IF(ISERROR(VLOOKUP(TRIM(B919),ALL!$B$1:$V$9998,2,FALSE)),"",IF(ISERROR(VLOOKUP(TRIM(B919),ALL!$B$1:$V$9998,2,FALSE))," ",VLOOKUP(TRIM(B919),ALL!$B$1:$V$9998,2,FALSE)))</f>
        <v>KCA</v>
      </c>
      <c r="H919" s="114" t="str">
        <f>IF(ISBLANK(VLOOKUP(TRIM(B919),ALL!$B$1:$W$9995,4,FALSE)),"",IF(ISERROR(VLOOKUP(TRIM(B919),ALL!$B$1:$W$9995,4,FALSE))," ",VLOOKUP(TRIM(B919),ALL!$B$1:$W$9995,4,FALSE)))</f>
        <v>0</v>
      </c>
      <c r="I919" s="114" t="str">
        <f>IF(ISBLANK(VLOOKUP(TRIM(B919),ALL!$B$1:$W$9995,5,FALSE)),"",IF(ISERROR(VLOOKUP(TRIM(B919),ALL!$B$1:$W$9995,5,FALSE))," ",VLOOKUP(TRIM(B919),ALL!$B$1:$W$9995,5,FALSE)))</f>
        <v>0</v>
      </c>
      <c r="J919" s="10">
        <f>IF(ISBLANK(VLOOKUP(TRIM(B919),ALL!$B$1:$W$9995,6,FALSE)),"",IF(ISERROR(VLOOKUP(TRIM(B919),ALL!$B$1:$W$9995,6,FALSE))," ", VLOOKUP(TRIM(B919),ALL!$B$1:$W$9995,6,FALSE)))</f>
        <v>4</v>
      </c>
      <c r="K919" s="10"/>
      <c r="L919" s="10"/>
      <c r="M919" s="10"/>
      <c r="N919" s="10"/>
      <c r="O919" s="118"/>
      <c r="P919"/>
      <c r="Q919"/>
      <c r="R919"/>
      <c r="S919"/>
      <c r="T919"/>
      <c r="AB919"/>
      <c r="AC919"/>
    </row>
    <row r="920" spans="1:29">
      <c r="A920" s="10" t="str">
        <f>IF(ISERROR(VLOOKUP(TRIM(B920),ALL!$B$1:$V$9991,3,FALSE)),"(unc)",VLOOKUP(TRIM(B920),ALL!$B$1:$V$9991,3,FALSE))</f>
        <v>End $</v>
      </c>
      <c r="B920" s="37" t="s">
        <v>7080</v>
      </c>
      <c r="C920" s="5" t="s">
        <v>6404</v>
      </c>
      <c r="D920" s="111">
        <f>VLOOKUP(TRIM(B920),BirthdateDraft!$A$1:$M$8977,2,FALSE)</f>
        <v>35490</v>
      </c>
      <c r="E920" s="112" t="str">
        <f>VLOOKUP(TRIM(B920),BirthdateDraft!$A$1:$M$9842,3,FALSE)</f>
        <v>20/2</v>
      </c>
      <c r="F920" s="115" t="s">
        <v>6914</v>
      </c>
      <c r="G920" s="10" t="str">
        <f>IF(ISERROR(VLOOKUP(TRIM(B920),ALL!$B$1:$V$9998,2,FALSE)),"",IF(ISERROR(VLOOKUP(TRIM(B920),ALL!$B$1:$V$9998,2,FALSE))," ",VLOOKUP(TRIM(B920),ALL!$B$1:$V$9998,2,FALSE)))</f>
        <v>CHN</v>
      </c>
      <c r="H920" s="114" t="str">
        <f>IF(ISBLANK(VLOOKUP(TRIM(B920),ALL!$B$1:$W$9995,4,FALSE)),"",IF(ISERROR(VLOOKUP(TRIM(B920),ALL!$B$1:$W$9995,4,FALSE))," ",VLOOKUP(TRIM(B920),ALL!$B$1:$W$9995,4,FALSE)))</f>
        <v>0</v>
      </c>
      <c r="I920" s="114" t="str">
        <f>IF(ISBLANK(VLOOKUP(TRIM(B920),ALL!$B$1:$W$9995,5,FALSE)),"",IF(ISERROR(VLOOKUP(TRIM(B920),ALL!$B$1:$W$9995,5,FALSE))," ",VLOOKUP(TRIM(B920),ALL!$B$1:$W$9995,5,FALSE)))</f>
        <v/>
      </c>
      <c r="J920" s="10">
        <f>IF(ISBLANK(VLOOKUP(TRIM(B920),ALL!$B$1:$W$9995,6,FALSE)),"",IF(ISERROR(VLOOKUP(TRIM(B920),ALL!$B$1:$W$9995,6,FALSE))," ", VLOOKUP(TRIM(B920),ALL!$B$1:$W$9995,6,FALSE)))</f>
        <v>5</v>
      </c>
      <c r="K920" s="10" t="str">
        <f>IF(ISBLANK(VLOOKUP(TRIM(B920),ALL!$B$1:$W$9995,7,FALSE)),"",IF(ISERROR(VLOOKUP(TRIM(B920),ALL!$B$1:$W$9995,7,FALSE))," ",VLOOKUP(TRIM(B920),ALL!$B$1:$W$9995,7,FALSE)))</f>
        <v/>
      </c>
      <c r="L920" s="10" t="str">
        <f>IF(ISBLANK(VLOOKUP(TRIM(B920),ALL!$B$1:$W$9995,8,FALSE)),"",IF(ISERROR(VLOOKUP(TRIM(B920),ALL!$B$1:$W$9995,8,FALSE))," ",VLOOKUP(TRIM(B920),ALL!$B$1:$W$9995,8,FALSE)))</f>
        <v/>
      </c>
      <c r="M920" s="10" t="str">
        <f>IF(ISBLANK(VLOOKUP(TRIM(B920),ALL!$B$1:$W$9995,9,FALSE)),"",IF(ISERROR(VLOOKUP(TRIM(B920),ALL!$B$1:$W$9995,9,FALSE))," ",VLOOKUP(TRIM(B920),ALL!$B$1:$W$9995,9,FALSE)))</f>
        <v/>
      </c>
      <c r="N920" s="10" t="str">
        <f>IF(ISBLANK(VLOOKUP(TRIM(B920),ALL!$B$1:$W$9995,10,FALSE)),"",IF(ISERROR(VLOOKUP(TRIM(B920),ALL!$B$1:$W$9995,10,FALSE))," ",VLOOKUP(TRIM(B920),ALL!$B$1:$W$9995,10,FALSE)))</f>
        <v/>
      </c>
      <c r="O920" s="118"/>
      <c r="P920"/>
      <c r="Q920"/>
      <c r="R920"/>
      <c r="S920"/>
      <c r="T920"/>
      <c r="AB920"/>
      <c r="AC920"/>
    </row>
    <row r="921" spans="1:29">
      <c r="A921" s="10" t="str">
        <f>IF(ISERROR(VLOOKUP(TRIM(B921),ALL!$B$1:$V$9991,3,FALSE)),"(unc)",VLOOKUP(TRIM(B921),ALL!$B$1:$V$9991,3,FALSE))</f>
        <v>End $</v>
      </c>
      <c r="B921" s="37" t="s">
        <v>8863</v>
      </c>
      <c r="C921" s="5" t="s">
        <v>6404</v>
      </c>
      <c r="D921" s="111">
        <f>VLOOKUP(TRIM(B921),BirthdateDraft!$A$1:$M$8977,2,FALSE)</f>
        <v>37604</v>
      </c>
      <c r="E921" s="112" t="str">
        <f>VLOOKUP(TRIM(B921),BirthdateDraft!$A$1:$M$9842,3,FALSE)</f>
        <v>24/5(144)</v>
      </c>
      <c r="F921" s="115" t="s">
        <v>10278</v>
      </c>
      <c r="G921" s="10" t="str">
        <f>IF(ISERROR(VLOOKUP(TRIM(B921),ALL!$B$1:$V$9998,2,FALSE)),"",IF(ISERROR(VLOOKUP(TRIM(B921),ALL!$B$1:$V$9998,2,FALSE))," ",VLOOKUP(TRIM(B921),ALL!$B$1:$V$9998,2,FALSE)))</f>
        <v>CHN</v>
      </c>
      <c r="H921" s="114" t="str">
        <f>IF(ISBLANK(VLOOKUP(TRIM(B921),ALL!$B$1:$W$9995,4,FALSE)),"",IF(ISERROR(VLOOKUP(TRIM(B921),ALL!$B$1:$W$9995,4,FALSE))," ",VLOOKUP(TRIM(B921),ALL!$B$1:$W$9995,4,FALSE)))</f>
        <v>0</v>
      </c>
      <c r="I921" s="114" t="str">
        <f>IF(ISBLANK(VLOOKUP(TRIM(B921),ALL!$B$1:$W$9995,5,FALSE)),"",IF(ISERROR(VLOOKUP(TRIM(B921),ALL!$B$1:$W$9995,5,FALSE))," ",VLOOKUP(TRIM(B921),ALL!$B$1:$W$9995,5,FALSE)))</f>
        <v/>
      </c>
      <c r="J921" s="10">
        <f>IF(ISBLANK(VLOOKUP(TRIM(B921),ALL!$B$1:$W$9995,6,FALSE)),"",IF(ISERROR(VLOOKUP(TRIM(B921),ALL!$B$1:$W$9995,6,FALSE))," ", VLOOKUP(TRIM(B921),ALL!$B$1:$W$9995,6,FALSE)))</f>
        <v>4</v>
      </c>
      <c r="K921" s="10"/>
      <c r="L921" s="10"/>
      <c r="M921" s="10"/>
      <c r="N921" s="10"/>
      <c r="O921" s="118"/>
      <c r="P921"/>
      <c r="Q921"/>
      <c r="R921"/>
      <c r="S921"/>
      <c r="T921"/>
      <c r="AB921"/>
      <c r="AC921"/>
    </row>
    <row r="923" spans="1:29">
      <c r="A923" s="10"/>
      <c r="B923" s="37"/>
      <c r="C923" s="5"/>
      <c r="D923" s="111"/>
      <c r="E923" s="112"/>
      <c r="F923" s="115"/>
      <c r="G923" s="10"/>
      <c r="H923" s="114"/>
      <c r="I923" s="114"/>
      <c r="J923" s="10"/>
      <c r="K923" s="10"/>
      <c r="L923" s="10"/>
      <c r="M923" s="10"/>
      <c r="N923" s="10"/>
      <c r="O923" s="118"/>
      <c r="P923"/>
      <c r="Q923"/>
      <c r="R923"/>
      <c r="S923"/>
      <c r="T923"/>
      <c r="AB923"/>
      <c r="AC923"/>
    </row>
    <row r="925" spans="1:29">
      <c r="A925" s="10" t="str">
        <f>IF(ISERROR(VLOOKUP(TRIM(B925),ALL!$B$1:$V$9991,3,FALSE)),"(unc)",VLOOKUP(TRIM(B925),ALL!$B$1:$V$9991,3,FALSE))</f>
        <v>ROLB</v>
      </c>
      <c r="B925" s="37" t="s">
        <v>7693</v>
      </c>
      <c r="C925" s="5" t="s">
        <v>6404</v>
      </c>
      <c r="D925" s="111">
        <f>VLOOKUP(TRIM(B925),BirthdateDraft!$A$1:$M$8977,2,FALSE)</f>
        <v>36429</v>
      </c>
      <c r="E925" s="112" t="str">
        <f>VLOOKUP(TRIM(B925),BirthdateDraft!$A$1:$M$9842,3,FALSE)</f>
        <v>22/2</v>
      </c>
      <c r="F925" s="115" t="s">
        <v>8101</v>
      </c>
      <c r="G925" s="10" t="str">
        <f>IF(ISERROR(VLOOKUP(TRIM(B925),ALL!$B$1:$V$9998,2,FALSE)),"",IF(ISERROR(VLOOKUP(TRIM(B925),ALL!$B$1:$V$9998,2,FALSE))," ",VLOOKUP(TRIM(B925),ALL!$B$1:$V$9998,2,FALSE)))</f>
        <v>DNA</v>
      </c>
      <c r="H925" s="114" t="str">
        <f>IF(ISBLANK(VLOOKUP(TRIM(B925),ALL!$B$1:$W$9995,4,FALSE)),"",IF(ISERROR(VLOOKUP(TRIM(B925),ALL!$B$1:$W$9995,4,FALSE))," ",VLOOKUP(TRIM(B925),ALL!$B$1:$W$9995,4,FALSE)))</f>
        <v>6-4</v>
      </c>
      <c r="I925" s="114" t="str">
        <f>IF(ISBLANK(VLOOKUP(TRIM(B925),ALL!$B$1:$W$9995,5,FALSE)),"",IF(ISERROR(VLOOKUP(TRIM(B925),ALL!$B$1:$W$9995,5,FALSE))," ",VLOOKUP(TRIM(B925),ALL!$B$1:$W$9995,5,FALSE)))</f>
        <v/>
      </c>
      <c r="J925" s="10">
        <f>IF(ISBLANK(VLOOKUP(TRIM(B925),ALL!$B$1:$W$9995,6,FALSE)),"",IF(ISERROR(VLOOKUP(TRIM(B925),ALL!$B$1:$W$9995,6,FALSE))," ", VLOOKUP(TRIM(B925),ALL!$B$1:$W$9995,6,FALSE)))</f>
        <v>12</v>
      </c>
      <c r="K925" s="10"/>
      <c r="L925" s="10" t="str">
        <f>IF(ISBLANK(VLOOKUP(TRIM(B925),ALL!$B$1:$W$9995,8,FALSE)),"",IF(ISERROR(VLOOKUP(TRIM(B925),ALL!$B$1:$W$9995,8,FALSE))," ",VLOOKUP(TRIM(B925),ALL!$B$1:$W$9995,8,FALSE)))</f>
        <v/>
      </c>
      <c r="M925" s="10" t="str">
        <f>IF(ISBLANK(VLOOKUP(TRIM(B925),ALL!$B$1:$W$9995,9,FALSE)),"",IF(ISERROR(VLOOKUP(TRIM(B925),ALL!$B$1:$W$9995,9,FALSE))," ",VLOOKUP(TRIM(B925),ALL!$B$1:$W$9995,9,FALSE)))</f>
        <v/>
      </c>
      <c r="N925" s="10" t="str">
        <f>IF(ISBLANK(VLOOKUP(TRIM(B925),ALL!$B$1:$W$9995,10,FALSE)),"",IF(ISERROR(VLOOKUP(TRIM(B925),ALL!$B$1:$W$9995,10,FALSE))," ",VLOOKUP(TRIM(B925),ALL!$B$1:$W$9995,10,FALSE)))</f>
        <v/>
      </c>
      <c r="O925" s="118"/>
      <c r="P925"/>
      <c r="Q925"/>
      <c r="R925"/>
      <c r="S925"/>
      <c r="T925"/>
      <c r="AB925"/>
      <c r="AC925"/>
    </row>
    <row r="926" spans="1:29">
      <c r="A926" s="10" t="str">
        <f>IF(ISERROR(VLOOKUP(TRIM(B926),ALL!$B$1:$V$9991,3,FALSE)),"(unc)",VLOOKUP(TRIM(B926),ALL!$B$1:$V$9991,3,FALSE))</f>
        <v>LLB</v>
      </c>
      <c r="B926" s="37" t="s">
        <v>8952</v>
      </c>
      <c r="C926" s="5" t="s">
        <v>6404</v>
      </c>
      <c r="D926" s="111">
        <f>VLOOKUP(TRIM(B926),BirthdateDraft!$A$1:$M$8977,2,FALSE)</f>
        <v>35855</v>
      </c>
      <c r="E926" s="112" t="str">
        <f>VLOOKUP(TRIM(B926),BirthdateDraft!$A$1:$M$9842,3,FALSE)</f>
        <v>FA</v>
      </c>
      <c r="F926" s="115" t="s">
        <v>9966</v>
      </c>
      <c r="G926" s="10" t="str">
        <f>IF(ISERROR(VLOOKUP(TRIM(B926),ALL!$B$1:$V$9998,2,FALSE)),"",IF(ISERROR(VLOOKUP(TRIM(B926),ALL!$B$1:$V$9998,2,FALSE))," ",VLOOKUP(TRIM(B926),ALL!$B$1:$V$9998,2,FALSE)))</f>
        <v>LVA</v>
      </c>
      <c r="H926" s="114" t="str">
        <f>IF(ISBLANK(VLOOKUP(TRIM(B926),ALL!$B$1:$W$9995,4,FALSE)),"",IF(ISERROR(VLOOKUP(TRIM(B926),ALL!$B$1:$W$9995,4,FALSE))," ",VLOOKUP(TRIM(B926),ALL!$B$1:$W$9995,4,FALSE)))</f>
        <v>0-5</v>
      </c>
      <c r="I926" s="114" t="str">
        <f>IF(ISBLANK(VLOOKUP(TRIM(B926),ALL!$B$1:$W$9995,5,FALSE)),"",IF(ISERROR(VLOOKUP(TRIM(B926),ALL!$B$1:$W$9995,5,FALSE))," ",VLOOKUP(TRIM(B926),ALL!$B$1:$W$9995,5,FALSE)))</f>
        <v/>
      </c>
      <c r="J926" s="10">
        <f>IF(ISBLANK(VLOOKUP(TRIM(B926),ALL!$B$1:$W$9995,6,FALSE)),"",IF(ISERROR(VLOOKUP(TRIM(B926),ALL!$B$1:$W$9995,6,FALSE))," ", VLOOKUP(TRIM(B926),ALL!$B$1:$W$9995,6,FALSE)))</f>
        <v>4</v>
      </c>
      <c r="K926" s="10"/>
      <c r="L926" s="10"/>
      <c r="M926" s="10"/>
      <c r="N926" s="10"/>
      <c r="O926" s="118"/>
      <c r="P926"/>
      <c r="Q926"/>
      <c r="R926"/>
      <c r="S926"/>
      <c r="T926"/>
      <c r="AB926"/>
      <c r="AC926"/>
    </row>
    <row r="927" spans="1:29">
      <c r="A927" s="10" t="str">
        <f>IF(ISERROR(VLOOKUP(TRIM(B927),ALL!$B$1:$V$9991,3,FALSE)),"(unc)",VLOOKUP(TRIM(B927),ALL!$B$1:$V$9991,3,FALSE))</f>
        <v>RLB</v>
      </c>
      <c r="B927" s="37" t="s">
        <v>6170</v>
      </c>
      <c r="C927" s="5" t="s">
        <v>6404</v>
      </c>
      <c r="D927" s="111">
        <f>VLOOKUP(TRIM(B927),BirthdateDraft!$A$1:$M$8977,2,FALSE)</f>
        <v>35289</v>
      </c>
      <c r="E927" s="112" t="str">
        <f>VLOOKUP(TRIM(B927),BirthdateDraft!$A$1:$M$9842,3,FALSE)</f>
        <v>19/FA</v>
      </c>
      <c r="F927" s="115" t="s">
        <v>8656</v>
      </c>
      <c r="G927" s="10" t="str">
        <f>IF(ISERROR(VLOOKUP(TRIM(B927),ALL!$B$1:$V$9998,2,FALSE)),"",IF(ISERROR(VLOOKUP(TRIM(B927),ALL!$B$1:$V$9998,2,FALSE))," ",VLOOKUP(TRIM(B927),ALL!$B$1:$V$9998,2,FALSE)))</f>
        <v>CHN</v>
      </c>
      <c r="H927" s="114" t="str">
        <f>IF(ISBLANK(VLOOKUP(TRIM(B927),ALL!$B$1:$W$9995,4,FALSE)),"",IF(ISERROR(VLOOKUP(TRIM(B927),ALL!$B$1:$W$9995,4,FALSE))," ",VLOOKUP(TRIM(B927),ALL!$B$1:$W$9995,4,FALSE)))</f>
        <v>0-4</v>
      </c>
      <c r="I927" s="114" t="str">
        <f>IF(ISBLANK(VLOOKUP(TRIM(B927),ALL!$B$1:$W$9995,5,FALSE)),"",IF(ISERROR(VLOOKUP(TRIM(B927),ALL!$B$1:$W$9995,5,FALSE))," ",VLOOKUP(TRIM(B927),ALL!$B$1:$W$9995,5,FALSE)))</f>
        <v/>
      </c>
      <c r="J927" s="10">
        <f>IF(ISBLANK(VLOOKUP(TRIM(B927),ALL!$B$1:$W$9995,6,FALSE)),"",IF(ISERROR(VLOOKUP(TRIM(B927),ALL!$B$1:$W$9995,6,FALSE))," ", VLOOKUP(TRIM(B927),ALL!$B$1:$W$9995,6,FALSE)))</f>
        <v>7</v>
      </c>
      <c r="K927" s="10" t="str">
        <f>IF(ISBLANK(VLOOKUP(TRIM(B927),ALL!$B$1:$W$9995,7,FALSE)),"",IF(ISERROR(VLOOKUP(TRIM(B927),ALL!$B$1:$W$9995,7,FALSE))," ",VLOOKUP(TRIM(B927),ALL!$B$1:$W$9995,7,FALSE)))</f>
        <v/>
      </c>
      <c r="L927" s="10" t="str">
        <f>IF(ISBLANK(VLOOKUP(TRIM(B927),ALL!$B$1:$W$9995,8,FALSE)),"",IF(ISERROR(VLOOKUP(TRIM(B927),ALL!$B$1:$W$9995,8,FALSE))," ",VLOOKUP(TRIM(B927),ALL!$B$1:$W$9995,8,FALSE)))</f>
        <v/>
      </c>
      <c r="M927" s="10" t="str">
        <f>IF(ISBLANK(VLOOKUP(TRIM(B927),ALL!$B$1:$W$9995,9,FALSE)),"",IF(ISERROR(VLOOKUP(TRIM(B927),ALL!$B$1:$W$9995,9,FALSE))," ",VLOOKUP(TRIM(B927),ALL!$B$1:$W$9995,9,FALSE)))</f>
        <v/>
      </c>
      <c r="N927" s="10" t="str">
        <f>IF(ISBLANK(VLOOKUP(TRIM(B927),ALL!$B$1:$W$9995,10,FALSE)),"",IF(ISERROR(VLOOKUP(TRIM(B927),ALL!$B$1:$W$9995,10,FALSE))," ",VLOOKUP(TRIM(B927),ALL!$B$1:$W$9995,10,FALSE)))</f>
        <v/>
      </c>
      <c r="O927" s="118"/>
      <c r="P927"/>
      <c r="Q927"/>
      <c r="R927"/>
      <c r="S927"/>
      <c r="T927"/>
      <c r="AB927"/>
      <c r="AC927"/>
    </row>
    <row r="928" spans="1:29">
      <c r="A928" s="10" t="str">
        <f>IF(ISERROR(VLOOKUP(TRIM(B928),ALL!$B$1:$V$9991,3,FALSE)),"(unc)",VLOOKUP(TRIM(B928),ALL!$B$1:$V$9991,3,FALSE))</f>
        <v>RILB</v>
      </c>
      <c r="B928" s="37" t="s">
        <v>7062</v>
      </c>
      <c r="C928" s="5" t="s">
        <v>6404</v>
      </c>
      <c r="D928" s="111">
        <f>VLOOKUP(TRIM(B928),BirthdateDraft!$A$1:$M$8977,2,FALSE)</f>
        <v>34881</v>
      </c>
      <c r="E928" s="112" t="str">
        <f>VLOOKUP(TRIM(B928),BirthdateDraft!$A$1:$M$9842,3,FALSE)</f>
        <v>19/7</v>
      </c>
      <c r="F928" s="115" t="s">
        <v>7419</v>
      </c>
      <c r="G928" s="10" t="str">
        <f>IF(ISERROR(VLOOKUP(TRIM(B928),ALL!$B$1:$V$9998,2,FALSE)),"",IF(ISERROR(VLOOKUP(TRIM(B928),ALL!$B$1:$V$9998,2,FALSE))," ",VLOOKUP(TRIM(B928),ALL!$B$1:$V$9998,2,FALSE)))</f>
        <v>ATN</v>
      </c>
      <c r="H928" s="114" t="str">
        <f>IF(ISBLANK(VLOOKUP(TRIM(B928),ALL!$B$1:$W$9995,4,FALSE)),"",IF(ISERROR(VLOOKUP(TRIM(B928),ALL!$B$1:$W$9995,4,FALSE))," ",VLOOKUP(TRIM(B928),ALL!$B$1:$W$9995,4,FALSE)))</f>
        <v>0-5</v>
      </c>
      <c r="I928" s="114" t="str">
        <f>IF(ISBLANK(VLOOKUP(TRIM(B928),ALL!$B$1:$W$9995,5,FALSE)),"",IF(ISERROR(VLOOKUP(TRIM(B928),ALL!$B$1:$W$9995,5,FALSE))," ",VLOOKUP(TRIM(B928),ALL!$B$1:$W$9995,5,FALSE)))</f>
        <v/>
      </c>
      <c r="J928" s="10">
        <f>IF(ISBLANK(VLOOKUP(TRIM(B928),ALL!$B$1:$W$9995,6,FALSE)),"",IF(ISERROR(VLOOKUP(TRIM(B928),ALL!$B$1:$W$9995,6,FALSE))," ", VLOOKUP(TRIM(B928),ALL!$B$1:$W$9995,6,FALSE)))</f>
        <v>8</v>
      </c>
      <c r="K928" s="10"/>
      <c r="L928" s="10" t="str">
        <f>IF(ISBLANK(VLOOKUP(TRIM(B928),ALL!$B$1:$W$9995,8,FALSE)),"",IF(ISERROR(VLOOKUP(TRIM(B928),ALL!$B$1:$W$9995,8,FALSE))," ",VLOOKUP(TRIM(B928),ALL!$B$1:$W$9995,8,FALSE)))</f>
        <v/>
      </c>
      <c r="M928" s="10" t="str">
        <f>IF(ISBLANK(VLOOKUP(TRIM(B928),ALL!$B$1:$W$9995,9,FALSE)),"",IF(ISERROR(VLOOKUP(TRIM(B928),ALL!$B$1:$W$9995,9,FALSE))," ",VLOOKUP(TRIM(B928),ALL!$B$1:$W$9995,9,FALSE)))</f>
        <v/>
      </c>
      <c r="N928" s="10" t="str">
        <f>IF(ISBLANK(VLOOKUP(TRIM(B928),ALL!$B$1:$W$9995,10,FALSE)),"",IF(ISERROR(VLOOKUP(TRIM(B928),ALL!$B$1:$W$9995,10,FALSE))," ",VLOOKUP(TRIM(B928),ALL!$B$1:$W$9995,10,FALSE)))</f>
        <v/>
      </c>
      <c r="O928"/>
      <c r="P928"/>
      <c r="Q928"/>
      <c r="R928"/>
      <c r="S928"/>
      <c r="T928"/>
      <c r="AB928"/>
      <c r="AC928"/>
    </row>
    <row r="929" spans="1:29">
      <c r="A929" s="10" t="str">
        <f>IF(ISERROR(VLOOKUP(TRIM(B929),ALL!$B$1:$V$9991,3,FALSE)),"(unc)",VLOOKUP(TRIM(B929),ALL!$B$1:$V$9991,3,FALSE))</f>
        <v>OLB</v>
      </c>
      <c r="B929" s="37" t="s">
        <v>5716</v>
      </c>
      <c r="C929" s="5" t="s">
        <v>6404</v>
      </c>
      <c r="D929" s="111">
        <f>VLOOKUP(TRIM(B929),BirthdateDraft!$A$1:$M$8977,2,FALSE)</f>
        <v>35427</v>
      </c>
      <c r="E929" s="112" t="str">
        <f>VLOOKUP(TRIM(B929),BirthdateDraft!$A$1:$M$9842,3,FALSE)</f>
        <v>18/2</v>
      </c>
      <c r="F929" s="115"/>
      <c r="G929" s="10" t="str">
        <f>IF(ISERROR(VLOOKUP(TRIM(B929),ALL!$B$1:$V$9998,2,FALSE)),"",IF(ISERROR(VLOOKUP(TRIM(B929),ALL!$B$1:$V$9998,2,FALSE))," ",VLOOKUP(TRIM(B929),ALL!$B$1:$V$9998,2,FALSE)))</f>
        <v>SEN</v>
      </c>
      <c r="H929" s="114" t="str">
        <f>IF(ISBLANK(VLOOKUP(TRIM(B929),ALL!$B$1:$W$9995,4,FALSE)),"",IF(ISERROR(VLOOKUP(TRIM(B929),ALL!$B$1:$W$9995,4,FALSE))," ",VLOOKUP(TRIM(B929),ALL!$B$1:$W$9995,4,FALSE)))</f>
        <v>0-4</v>
      </c>
      <c r="I929" s="114" t="str">
        <f>IF(ISBLANK(VLOOKUP(TRIM(B929),ALL!$B$1:$W$9995,5,FALSE)),"",IF(ISERROR(VLOOKUP(TRIM(B929),ALL!$B$1:$W$9995,5,FALSE))," ",VLOOKUP(TRIM(B929),ALL!$B$1:$W$9995,5,FALSE)))</f>
        <v/>
      </c>
      <c r="J929" s="10">
        <f>IF(ISBLANK(VLOOKUP(TRIM(B929),ALL!$B$1:$W$9995,6,FALSE)),"",IF(ISERROR(VLOOKUP(TRIM(B929),ALL!$B$1:$W$9995,6,FALSE))," ", VLOOKUP(TRIM(B929),ALL!$B$1:$W$9995,6,FALSE)))</f>
        <v>4</v>
      </c>
      <c r="K929" s="10"/>
      <c r="L929" s="10" t="str">
        <f>IF(ISBLANK(VLOOKUP(TRIM(B929),ALL!$B$1:$W$9995,8,FALSE)),"",IF(ISERROR(VLOOKUP(TRIM(B929),ALL!$B$1:$W$9995,8,FALSE))," ",VLOOKUP(TRIM(B929),ALL!$B$1:$W$9995,8,FALSE)))</f>
        <v/>
      </c>
      <c r="M929" s="10" t="str">
        <f>IF(ISBLANK(VLOOKUP(TRIM(B929),ALL!$B$1:$W$9995,9,FALSE)),"",IF(ISERROR(VLOOKUP(TRIM(B929),ALL!$B$1:$W$9995,9,FALSE))," ",VLOOKUP(TRIM(B929),ALL!$B$1:$W$9995,9,FALSE)))</f>
        <v/>
      </c>
      <c r="N929" s="10" t="str">
        <f>IF(ISBLANK(VLOOKUP(TRIM(B929),ALL!$B$1:$W$9995,10,FALSE)),"",IF(ISERROR(VLOOKUP(TRIM(B929),ALL!$B$1:$W$9995,10,FALSE))," ",VLOOKUP(TRIM(B929),ALL!$B$1:$W$9995,10,FALSE)))</f>
        <v/>
      </c>
      <c r="O929" s="118"/>
      <c r="P929"/>
      <c r="Q929"/>
      <c r="R929"/>
      <c r="S929"/>
      <c r="T929"/>
      <c r="AB929"/>
      <c r="AC929"/>
    </row>
    <row r="930" spans="1:29">
      <c r="A930" s="10" t="str">
        <f>IF(ISERROR(VLOOKUP(TRIM(B930),ALL!$B$1:$V$9991,3,FALSE)),"(unc)",VLOOKUP(TRIM(B930),ALL!$B$1:$V$9991,3,FALSE))</f>
        <v>LILB</v>
      </c>
      <c r="B930" s="37" t="s">
        <v>7106</v>
      </c>
      <c r="C930" s="5" t="s">
        <v>6404</v>
      </c>
      <c r="D930" s="111">
        <f>VLOOKUP(TRIM(B930),BirthdateDraft!$A$1:$M$8977,2,FALSE)</f>
        <v>35278</v>
      </c>
      <c r="E930" s="112" t="str">
        <f>VLOOKUP(TRIM(B930),BirthdateDraft!$A$1:$M$9842,3,FALSE)</f>
        <v>20/5</v>
      </c>
      <c r="F930" s="115" t="s">
        <v>10100</v>
      </c>
      <c r="G930" s="10" t="str">
        <f>IF(ISERROR(VLOOKUP(TRIM(B930),ALL!$B$1:$V$9998,2,FALSE)),"",IF(ISERROR(VLOOKUP(TRIM(B930),ALL!$B$1:$V$9998,2,FALSE))," ",VLOOKUP(TRIM(B930),ALL!$B$1:$V$9998,2,FALSE)))</f>
        <v>DNA</v>
      </c>
      <c r="H930" s="114" t="str">
        <f>IF(ISBLANK(VLOOKUP(TRIM(B930),ALL!$B$1:$W$9995,4,FALSE)),"",IF(ISERROR(VLOOKUP(TRIM(B930),ALL!$B$1:$W$9995,4,FALSE))," ",VLOOKUP(TRIM(B930),ALL!$B$1:$W$9995,4,FALSE)))</f>
        <v>0-4</v>
      </c>
      <c r="I930" s="114" t="str">
        <f>IF(ISBLANK(VLOOKUP(TRIM(B930),ALL!$B$1:$W$9995,5,FALSE)),"",IF(ISERROR(VLOOKUP(TRIM(B930),ALL!$B$1:$W$9995,5,FALSE))," ",VLOOKUP(TRIM(B930),ALL!$B$1:$W$9995,5,FALSE)))</f>
        <v/>
      </c>
      <c r="J930" s="10">
        <f>IF(ISBLANK(VLOOKUP(TRIM(B930),ALL!$B$1:$W$9995,6,FALSE)),"",IF(ISERROR(VLOOKUP(TRIM(B930),ALL!$B$1:$W$9995,6,FALSE))," ", VLOOKUP(TRIM(B930),ALL!$B$1:$W$9995,6,FALSE)))</f>
        <v>5</v>
      </c>
      <c r="K930" s="10"/>
      <c r="L930" s="10"/>
      <c r="M930" s="10"/>
      <c r="N930" s="10"/>
      <c r="O930" s="118"/>
      <c r="P930"/>
      <c r="Q930"/>
      <c r="R930"/>
      <c r="S930"/>
      <c r="T930"/>
      <c r="AB930"/>
      <c r="AC930"/>
    </row>
    <row r="931" spans="1:29">
      <c r="A931" s="10" t="str">
        <f>IF(ISERROR(VLOOKUP(TRIM(B931),ALL!$B$1:$V$9991,3,FALSE)),"(unc)",VLOOKUP(TRIM(B931),ALL!$B$1:$V$9991,3,FALSE))</f>
        <v>End $ OLB</v>
      </c>
      <c r="B931" s="37" t="s">
        <v>4199</v>
      </c>
      <c r="C931" s="5" t="s">
        <v>6404</v>
      </c>
      <c r="D931" s="111">
        <f>VLOOKUP(TRIM(B931),BirthdateDraft!$A$1:$M$8977,2,FALSE)</f>
        <v>33925</v>
      </c>
      <c r="E931" s="112" t="str">
        <f>VLOOKUP(TRIM(B931),BirthdateDraft!$A$1:$M$9842,3,FALSE)</f>
        <v>15/2</v>
      </c>
      <c r="F931" s="115"/>
      <c r="G931" s="10" t="str">
        <f>IF(ISERROR(VLOOKUP(TRIM(B931),ALL!$B$1:$V$9998,2,FALSE)),"",IF(ISERROR(VLOOKUP(TRIM(B931),ALL!$B$1:$V$9998,2,FALSE))," ",VLOOKUP(TRIM(B931),ALL!$B$1:$V$9998,2,FALSE)))</f>
        <v>PIA</v>
      </c>
      <c r="H931" s="114" t="str">
        <f>IF(ISBLANK(VLOOKUP(TRIM(B931),ALL!$B$1:$W$9995,4,FALSE)),"",IF(ISERROR(VLOOKUP(TRIM(B931),ALL!$B$1:$W$9995,4,FALSE))," ",VLOOKUP(TRIM(B931),ALL!$B$1:$W$9995,4,FALSE)))</f>
        <v>0</v>
      </c>
      <c r="I931" s="114" t="str">
        <f>IF(ISBLANK(VLOOKUP(TRIM(B931),ALL!$B$1:$W$9995,5,FALSE)),"",IF(ISERROR(VLOOKUP(TRIM(B931),ALL!$B$1:$W$9995,5,FALSE))," ",VLOOKUP(TRIM(B931),ALL!$B$1:$W$9995,5,FALSE)))</f>
        <v>0-0</v>
      </c>
      <c r="J931" s="10">
        <f>IF(ISBLANK(VLOOKUP(TRIM(B931),ALL!$B$1:$W$9995,6,FALSE)),"",IF(ISERROR(VLOOKUP(TRIM(B931),ALL!$B$1:$W$9995,6,FALSE))," ", VLOOKUP(TRIM(B931),ALL!$B$1:$W$9995,6,FALSE)))</f>
        <v>5</v>
      </c>
      <c r="K931" s="10" t="str">
        <f>IF(ISBLANK(VLOOKUP(TRIM(B931),ALL!$B$1:$W$9995,7,FALSE)),"",IF(ISERROR(VLOOKUP(TRIM(B931),ALL!$B$1:$W$9995,7,FALSE))," ",VLOOKUP(TRIM(B931),ALL!$B$1:$W$9995,7,FALSE)))</f>
        <v/>
      </c>
      <c r="L931" s="10" t="str">
        <f>IF(ISBLANK(VLOOKUP(TRIM(B931),ALL!$B$1:$W$9995,8,FALSE)),"",IF(ISERROR(VLOOKUP(TRIM(B931),ALL!$B$1:$W$9995,8,FALSE))," ",VLOOKUP(TRIM(B931),ALL!$B$1:$W$9995,8,FALSE)))</f>
        <v/>
      </c>
      <c r="M931" s="10" t="str">
        <f>IF(ISBLANK(VLOOKUP(TRIM(B931),ALL!$B$1:$W$9995,9,FALSE)),"",IF(ISERROR(VLOOKUP(TRIM(B931),ALL!$B$1:$W$9995,9,FALSE))," ",VLOOKUP(TRIM(B931),ALL!$B$1:$W$9995,9,FALSE)))</f>
        <v/>
      </c>
      <c r="N931" s="10" t="str">
        <f>IF(ISBLANK(VLOOKUP(TRIM(B931),ALL!$B$1:$W$9995,10,FALSE)),"",IF(ISERROR(VLOOKUP(TRIM(B931),ALL!$B$1:$W$9995,10,FALSE))," ",VLOOKUP(TRIM(B931),ALL!$B$1:$W$9995,10,FALSE)))</f>
        <v/>
      </c>
      <c r="O931" s="118"/>
      <c r="P931"/>
      <c r="Q931"/>
      <c r="R931"/>
      <c r="S931"/>
      <c r="T931"/>
      <c r="AB931"/>
      <c r="AC931"/>
    </row>
    <row r="932" spans="1:29">
      <c r="A932" s="10" t="str">
        <f>IF(ISERROR(VLOOKUP(TRIM(B932),ALL!$B$1:$V$9991,3,FALSE)),"(unc)",VLOOKUP(TRIM(B932),ALL!$B$1:$V$9991,3,FALSE))</f>
        <v>LB</v>
      </c>
      <c r="B932" s="37" t="s">
        <v>8888</v>
      </c>
      <c r="C932" s="5" t="s">
        <v>6404</v>
      </c>
      <c r="D932" s="111">
        <f>VLOOKUP(TRIM(B932),BirthdateDraft!$A$1:$M$8977,2,FALSE)</f>
        <v>37559</v>
      </c>
      <c r="E932" s="112" t="str">
        <f>VLOOKUP(TRIM(B932),BirthdateDraft!$A$1:$M$9842,3,FALSE)</f>
        <v>24/4(106)</v>
      </c>
      <c r="F932" s="115" t="s">
        <v>10227</v>
      </c>
      <c r="G932" s="10" t="str">
        <f>IF(ISERROR(VLOOKUP(TRIM(B932),ALL!$B$1:$V$9998,2,FALSE)),"",IF(ISERROR(VLOOKUP(TRIM(B932),ALL!$B$1:$V$9998,2,FALSE))," ",VLOOKUP(TRIM(B932),ALL!$B$1:$V$9998,2,FALSE)))</f>
        <v>TNA</v>
      </c>
      <c r="H932" s="114" t="str">
        <f>IF(ISBLANK(VLOOKUP(TRIM(B932),ALL!$B$1:$W$9995,4,FALSE)),"",IF(ISERROR(VLOOKUP(TRIM(B932),ALL!$B$1:$W$9995,4,FALSE))," ",VLOOKUP(TRIM(B932),ALL!$B$1:$W$9995,4,FALSE)))</f>
        <v>0-0</v>
      </c>
      <c r="I932" s="114" t="str">
        <f>IF(ISBLANK(VLOOKUP(TRIM(B932),ALL!$B$1:$W$9995,5,FALSE)),"",IF(ISERROR(VLOOKUP(TRIM(B932),ALL!$B$1:$W$9995,5,FALSE))," ",VLOOKUP(TRIM(B932),ALL!$B$1:$W$9995,5,FALSE)))</f>
        <v/>
      </c>
      <c r="J932" s="10">
        <f>IF(ISBLANK(VLOOKUP(TRIM(B932),ALL!$B$1:$W$9995,6,FALSE)),"",IF(ISERROR(VLOOKUP(TRIM(B932),ALL!$B$1:$W$9995,6,FALSE))," ", VLOOKUP(TRIM(B932),ALL!$B$1:$W$9995,6,FALSE)))</f>
        <v>0</v>
      </c>
      <c r="K932" s="10"/>
      <c r="L932" s="10"/>
      <c r="M932" s="10"/>
      <c r="N932" s="10"/>
      <c r="O932" s="118"/>
      <c r="P932"/>
      <c r="Q932"/>
      <c r="R932"/>
      <c r="S932"/>
      <c r="T932"/>
      <c r="AB932"/>
      <c r="AC932"/>
    </row>
    <row r="933" spans="1:29">
      <c r="A933" s="10" t="str">
        <f>IF(ISERROR(VLOOKUP(TRIM(B933),ALL!$B$1:$V$9991,3,FALSE)),"(unc)",VLOOKUP(TRIM(B933),ALL!$B$1:$V$9991,3,FALSE))</f>
        <v>(unc)</v>
      </c>
      <c r="B933" s="37" t="s">
        <v>7037</v>
      </c>
      <c r="C933" s="5" t="s">
        <v>6404</v>
      </c>
      <c r="D933" s="111">
        <f>VLOOKUP(TRIM(B933),BirthdateDraft!$A$1:$M$8977,2,FALSE)</f>
        <v>36281</v>
      </c>
      <c r="E933" s="112" t="str">
        <f>VLOOKUP(TRIM(B933),BirthdateDraft!$A$1:$M$9842,3,FALSE)</f>
        <v>21/4</v>
      </c>
      <c r="F933" s="115" t="s">
        <v>6963</v>
      </c>
      <c r="G933" s="10" t="str">
        <f>IF(ISERROR(VLOOKUP(TRIM(B933),ALL!$B$1:$V$9998,2,FALSE)),"",IF(ISERROR(VLOOKUP(TRIM(B933),ALL!$B$1:$V$9998,2,FALSE))," ",VLOOKUP(TRIM(B933),ALL!$B$1:$V$9998,2,FALSE)))</f>
        <v/>
      </c>
      <c r="H933" s="114" t="str">
        <f>IF(ISBLANK(VLOOKUP(TRIM(B933),ALL!$B$1:$W$9995,4,FALSE)),"",IF(ISERROR(VLOOKUP(TRIM(B933),ALL!$B$1:$W$9995,4,FALSE))," ",VLOOKUP(TRIM(B933),ALL!$B$1:$W$9995,4,FALSE)))</f>
        <v xml:space="preserve"> </v>
      </c>
      <c r="I933" s="114" t="str">
        <f>IF(ISBLANK(VLOOKUP(TRIM(B933),ALL!$B$1:$W$9995,5,FALSE)),"",IF(ISERROR(VLOOKUP(TRIM(B933),ALL!$B$1:$W$9995,5,FALSE))," ",VLOOKUP(TRIM(B933),ALL!$B$1:$W$9995,5,FALSE)))</f>
        <v xml:space="preserve"> </v>
      </c>
      <c r="J933" s="10" t="str">
        <f>IF(ISBLANK(VLOOKUP(TRIM(B933),ALL!$B$1:$W$9995,6,FALSE)),"",IF(ISERROR(VLOOKUP(TRIM(B933),ALL!$B$1:$W$9995,6,FALSE))," ", VLOOKUP(TRIM(B933),ALL!$B$1:$W$9995,6,FALSE)))</f>
        <v xml:space="preserve"> </v>
      </c>
      <c r="K933" s="10"/>
      <c r="L933" s="10" t="str">
        <f>IF(ISBLANK(VLOOKUP(TRIM(B933),ALL!$B$1:$W$9995,8,FALSE)),"",IF(ISERROR(VLOOKUP(TRIM(B933),ALL!$B$1:$W$9995,8,FALSE))," ",VLOOKUP(TRIM(B933),ALL!$B$1:$W$9995,8,FALSE)))</f>
        <v xml:space="preserve"> </v>
      </c>
      <c r="M933" s="10" t="str">
        <f>IF(ISBLANK(VLOOKUP(TRIM(B933),ALL!$B$1:$W$9995,9,FALSE)),"",IF(ISERROR(VLOOKUP(TRIM(B933),ALL!$B$1:$W$9995,9,FALSE))," ",VLOOKUP(TRIM(B933),ALL!$B$1:$W$9995,9,FALSE)))</f>
        <v xml:space="preserve"> </v>
      </c>
      <c r="N933" s="10" t="str">
        <f>IF(ISBLANK(VLOOKUP(TRIM(B933),ALL!$B$1:$W$9995,10,FALSE)),"",IF(ISERROR(VLOOKUP(TRIM(B933),ALL!$B$1:$W$9995,10,FALSE))," ",VLOOKUP(TRIM(B933),ALL!$B$1:$W$9995,10,FALSE)))</f>
        <v xml:space="preserve"> </v>
      </c>
      <c r="O933" s="118"/>
      <c r="P933"/>
      <c r="Q933"/>
      <c r="R933"/>
      <c r="S933"/>
      <c r="T933"/>
      <c r="AB933"/>
      <c r="AC933"/>
    </row>
    <row r="934" spans="1:29">
      <c r="A934" s="10" t="str">
        <f>IF(ISERROR(VLOOKUP(TRIM(B934),ALL!$B$1:$V$9991,3,FALSE)),"(unc)",VLOOKUP(TRIM(B934),ALL!$B$1:$V$9991,3,FALSE))</f>
        <v>(unc)</v>
      </c>
      <c r="B934" s="119" t="s">
        <v>7825</v>
      </c>
      <c r="C934" s="5" t="s">
        <v>6404</v>
      </c>
      <c r="D934" s="111">
        <f>VLOOKUP(TRIM(B934),BirthdateDraft!$A$1:$M$8977,2,FALSE)</f>
        <v>36166</v>
      </c>
      <c r="E934" s="112" t="str">
        <f>VLOOKUP(TRIM(B934),BirthdateDraft!$A$1:$M$9842,3,FALSE)</f>
        <v>22/FA</v>
      </c>
      <c r="F934" s="115" t="s">
        <v>8657</v>
      </c>
      <c r="G934" s="10" t="str">
        <f>IF(ISERROR(VLOOKUP(TRIM(B934),ALL!$B$1:$V$9998,2,FALSE)),"",IF(ISERROR(VLOOKUP(TRIM(B934),ALL!$B$1:$V$9998,2,FALSE))," ",VLOOKUP(TRIM(B934),ALL!$B$1:$V$9998,2,FALSE)))</f>
        <v/>
      </c>
      <c r="H934" s="114" t="str">
        <f>IF(ISBLANK(VLOOKUP(TRIM(B934),ALL!$B$1:$W$9995,4,FALSE)),"",IF(ISERROR(VLOOKUP(TRIM(B934),ALL!$B$1:$W$9995,4,FALSE))," ",VLOOKUP(TRIM(B934),ALL!$B$1:$W$9995,4,FALSE)))</f>
        <v xml:space="preserve"> </v>
      </c>
      <c r="I934" s="114" t="str">
        <f>IF(ISBLANK(VLOOKUP(TRIM(B934),ALL!$B$1:$W$9995,5,FALSE)),"",IF(ISERROR(VLOOKUP(TRIM(B934),ALL!$B$1:$W$9995,5,FALSE))," ",VLOOKUP(TRIM(B934),ALL!$B$1:$W$9995,5,FALSE)))</f>
        <v xml:space="preserve"> </v>
      </c>
      <c r="J934" s="10" t="str">
        <f>IF(ISBLANK(VLOOKUP(TRIM(B934),ALL!$B$1:$W$9995,6,FALSE)),"",IF(ISERROR(VLOOKUP(TRIM(B934),ALL!$B$1:$W$9995,6,FALSE))," ", VLOOKUP(TRIM(B934),ALL!$B$1:$W$9995,6,FALSE)))</f>
        <v xml:space="preserve"> </v>
      </c>
      <c r="K934" s="10"/>
      <c r="L934" s="10"/>
      <c r="M934" s="10"/>
      <c r="N934" s="10"/>
      <c r="O934" s="118"/>
      <c r="P934"/>
      <c r="Q934"/>
      <c r="R934"/>
      <c r="S934"/>
      <c r="T934"/>
      <c r="AB934"/>
      <c r="AC934"/>
    </row>
    <row r="936" spans="1:29">
      <c r="A936" s="10"/>
      <c r="B936" s="37"/>
      <c r="C936" s="5"/>
      <c r="D936" s="111"/>
      <c r="E936" s="112"/>
      <c r="F936" s="115"/>
      <c r="G936" s="10"/>
      <c r="H936" s="114"/>
      <c r="I936" s="114"/>
      <c r="J936" s="10"/>
      <c r="K936" s="10"/>
      <c r="L936" s="10" t="str">
        <f>IF(ISBLANK(VLOOKUP(TRIM(B936),ALL!$B$1:$W$9995,8,FALSE)),"",IF(ISERROR(VLOOKUP(TRIM(B936),ALL!$B$1:$W$9995,8,FALSE))," ",VLOOKUP(TRIM(B936),ALL!$B$1:$W$9995,8,FALSE)))</f>
        <v xml:space="preserve"> </v>
      </c>
      <c r="M936" s="10" t="str">
        <f>IF(ISBLANK(VLOOKUP(TRIM(B936),ALL!$B$1:$W$9995,9,FALSE)),"",IF(ISERROR(VLOOKUP(TRIM(B936),ALL!$B$1:$W$9995,9,FALSE))," ",VLOOKUP(TRIM(B936),ALL!$B$1:$W$9995,9,FALSE)))</f>
        <v xml:space="preserve"> </v>
      </c>
      <c r="N936" s="10" t="str">
        <f>IF(ISBLANK(VLOOKUP(TRIM(B936),ALL!$B$1:$W$9995,10,FALSE)),"",IF(ISERROR(VLOOKUP(TRIM(B936),ALL!$B$1:$W$9995,10,FALSE))," ",VLOOKUP(TRIM(B936),ALL!$B$1:$W$9995,10,FALSE)))</f>
        <v xml:space="preserve"> </v>
      </c>
      <c r="O936" s="118"/>
      <c r="P936"/>
      <c r="Q936"/>
      <c r="R936"/>
      <c r="S936"/>
      <c r="T936"/>
      <c r="AB936"/>
      <c r="AC936"/>
    </row>
    <row r="937" spans="1:29">
      <c r="A937" s="10" t="str">
        <f>IF(ISERROR(VLOOKUP(TRIM(B937),ALL!$B$1:$V$9991,3,FALSE)),"(unc)",VLOOKUP(TRIM(B937),ALL!$B$1:$V$9991,3,FALSE))</f>
        <v>LCB ^</v>
      </c>
      <c r="B937" s="37" t="s">
        <v>6521</v>
      </c>
      <c r="C937" s="5" t="s">
        <v>6404</v>
      </c>
      <c r="D937" s="111">
        <f>VLOOKUP(TRIM(B937),BirthdateDraft!$A$1:$M$8977,2,FALSE)</f>
        <v>36269</v>
      </c>
      <c r="E937" s="112" t="str">
        <f>VLOOKUP(TRIM(B937),BirthdateDraft!$A$1:$M$9842,3,FALSE)</f>
        <v>20/2</v>
      </c>
      <c r="F937" s="115"/>
      <c r="G937" s="10" t="str">
        <f>IF(ISERROR(VLOOKUP(TRIM(B937),ALL!$B$1:$V$9998,2,FALSE)),"",IF(ISERROR(VLOOKUP(TRIM(B937),ALL!$B$1:$V$9998,2,FALSE))," ",VLOOKUP(TRIM(B937),ALL!$B$1:$V$9998,2,FALSE)))</f>
        <v>CHN</v>
      </c>
      <c r="H937" s="114" t="str">
        <f>IF(ISBLANK(VLOOKUP(TRIM(B937),ALL!$B$1:$W$9995,4,FALSE)),"",IF(ISERROR(VLOOKUP(TRIM(B937),ALL!$B$1:$W$9995,4,FALSE))," ",VLOOKUP(TRIM(B937),ALL!$B$1:$W$9995,4,FALSE)))</f>
        <v>6</v>
      </c>
      <c r="I937" s="114"/>
      <c r="J937" s="10"/>
      <c r="K937" s="10"/>
      <c r="L937" s="10" t="str">
        <f>IF(ISBLANK(VLOOKUP(TRIM(B937),ALL!$B$1:$W$9995,8,FALSE)),"",IF(ISERROR(VLOOKUP(TRIM(B937),ALL!$B$1:$W$9995,8,FALSE))," ",VLOOKUP(TRIM(B937),ALL!$B$1:$W$9995,8,FALSE)))</f>
        <v/>
      </c>
      <c r="M937" s="10" t="str">
        <f>IF(ISBLANK(VLOOKUP(TRIM(B937),ALL!$B$1:$W$9995,9,FALSE)),"",IF(ISERROR(VLOOKUP(TRIM(B937),ALL!$B$1:$W$9995,9,FALSE))," ",VLOOKUP(TRIM(B937),ALL!$B$1:$W$9995,9,FALSE)))</f>
        <v/>
      </c>
      <c r="N937" s="10" t="str">
        <f>IF(ISBLANK(VLOOKUP(TRIM(B937),ALL!$B$1:$W$9995,10,FALSE)),"",IF(ISERROR(VLOOKUP(TRIM(B937),ALL!$B$1:$W$9995,10,FALSE))," ",VLOOKUP(TRIM(B937),ALL!$B$1:$W$9995,10,FALSE)))</f>
        <v/>
      </c>
      <c r="O937" s="118"/>
      <c r="P937"/>
      <c r="Q937"/>
      <c r="R937"/>
      <c r="S937"/>
      <c r="T937"/>
      <c r="AB937"/>
      <c r="AC937"/>
    </row>
    <row r="938" spans="1:29">
      <c r="A938" s="10" t="str">
        <f>IF(ISERROR(VLOOKUP(TRIM(B938),ALL!$B$1:$V$9991,3,FALSE)),"(unc)",VLOOKUP(TRIM(B938),ALL!$B$1:$V$9991,3,FALSE))</f>
        <v>LCB ^</v>
      </c>
      <c r="B938" s="37" t="s">
        <v>7104</v>
      </c>
      <c r="C938" s="5" t="s">
        <v>6404</v>
      </c>
      <c r="D938" s="111">
        <f>VLOOKUP(TRIM(B938),BirthdateDraft!$A$1:$M$8977,2,FALSE)</f>
        <v>36617</v>
      </c>
      <c r="E938" s="112" t="str">
        <f>VLOOKUP(TRIM(B938),BirthdateDraft!$A$1:$M$9842,3,FALSE)</f>
        <v>21/1(9)</v>
      </c>
      <c r="F938" s="115" t="s">
        <v>8658</v>
      </c>
      <c r="G938" s="10" t="str">
        <f>IF(ISERROR(VLOOKUP(TRIM(B938),ALL!$B$1:$V$9998,2,FALSE)),"",IF(ISERROR(VLOOKUP(TRIM(B938),ALL!$B$1:$V$9998,2,FALSE))," ",VLOOKUP(TRIM(B938),ALL!$B$1:$V$9998,2,FALSE)))</f>
        <v>DNA</v>
      </c>
      <c r="H938" s="114" t="str">
        <f>IF(ISBLANK(VLOOKUP(TRIM(B938),ALL!$B$1:$W$9995,4,FALSE)),"",IF(ISERROR(VLOOKUP(TRIM(B938),ALL!$B$1:$W$9995,4,FALSE))," ",VLOOKUP(TRIM(B938),ALL!$B$1:$W$9995,4,FALSE)))</f>
        <v>6</v>
      </c>
      <c r="I938" s="114"/>
      <c r="J938" s="10"/>
      <c r="K938" s="10"/>
      <c r="L938" s="10" t="str">
        <f>IF(ISBLANK(VLOOKUP(TRIM(B938),ALL!$B$1:$W$9995,8,FALSE)),"",IF(ISERROR(VLOOKUP(TRIM(B938),ALL!$B$1:$W$9995,8,FALSE))," ",VLOOKUP(TRIM(B938),ALL!$B$1:$W$9995,8,FALSE)))</f>
        <v/>
      </c>
      <c r="M938" s="10" t="str">
        <f>IF(ISBLANK(VLOOKUP(TRIM(B938),ALL!$B$1:$W$9995,9,FALSE)),"",IF(ISERROR(VLOOKUP(TRIM(B938),ALL!$B$1:$W$9995,9,FALSE))," ",VLOOKUP(TRIM(B938),ALL!$B$1:$W$9995,9,FALSE)))</f>
        <v/>
      </c>
      <c r="N938" s="10" t="str">
        <f>IF(ISBLANK(VLOOKUP(TRIM(B938),ALL!$B$1:$W$9995,10,FALSE)),"",IF(ISERROR(VLOOKUP(TRIM(B938),ALL!$B$1:$W$9995,10,FALSE))," ",VLOOKUP(TRIM(B938),ALL!$B$1:$W$9995,10,FALSE)))</f>
        <v/>
      </c>
      <c r="O938" s="118"/>
      <c r="P938"/>
      <c r="Q938"/>
      <c r="R938"/>
      <c r="S938"/>
      <c r="T938"/>
      <c r="AB938"/>
      <c r="AC938"/>
    </row>
    <row r="939" spans="1:29">
      <c r="A939" s="10" t="str">
        <f>IF(ISERROR(VLOOKUP(TRIM(B939),ALL!$B$1:$V$9991,3,FALSE)),"(unc)",VLOOKUP(TRIM(B939),ALL!$B$1:$V$9991,3,FALSE))</f>
        <v>FS ^</v>
      </c>
      <c r="B939" s="37" t="s">
        <v>6563</v>
      </c>
      <c r="C939" s="5" t="s">
        <v>6404</v>
      </c>
      <c r="D939" s="111">
        <f>VLOOKUP(TRIM(B939),BirthdateDraft!$A$1:$M$8977,2,FALSE)</f>
        <v>36381</v>
      </c>
      <c r="E939" s="112" t="str">
        <f>VLOOKUP(TRIM(B939),BirthdateDraft!$A$1:$M$9842,3,FALSE)</f>
        <v>20/2</v>
      </c>
      <c r="F939" s="115"/>
      <c r="G939" s="10" t="str">
        <f>IF(ISERROR(VLOOKUP(TRIM(B939),ALL!$B$1:$V$9998,2,FALSE)),"",IF(ISERROR(VLOOKUP(TRIM(B939),ALL!$B$1:$V$9998,2,FALSE))," ",VLOOKUP(TRIM(B939),ALL!$B$1:$V$9998,2,FALSE)))</f>
        <v>GBN</v>
      </c>
      <c r="H939" s="114" t="str">
        <f>IF(ISBLANK(VLOOKUP(TRIM(B939),ALL!$B$1:$W$9995,4,FALSE)),"",IF(ISERROR(VLOOKUP(TRIM(B939),ALL!$B$1:$W$9995,4,FALSE))," ",VLOOKUP(TRIM(B939),ALL!$B$1:$W$9995,4,FALSE)))</f>
        <v>6-4</v>
      </c>
      <c r="I939" s="114"/>
      <c r="J939" s="10"/>
      <c r="K939" s="10"/>
      <c r="L939" s="10" t="str">
        <f>IF(ISBLANK(VLOOKUP(TRIM(B939),ALL!$B$1:$W$9995,8,FALSE)),"",IF(ISERROR(VLOOKUP(TRIM(B939),ALL!$B$1:$W$9995,8,FALSE))," ",VLOOKUP(TRIM(B939),ALL!$B$1:$W$9995,8,FALSE)))</f>
        <v/>
      </c>
      <c r="M939" s="10" t="str">
        <f>IF(ISBLANK(VLOOKUP(TRIM(B939),ALL!$B$1:$W$9995,9,FALSE)),"",IF(ISERROR(VLOOKUP(TRIM(B939),ALL!$B$1:$W$9995,9,FALSE))," ",VLOOKUP(TRIM(B939),ALL!$B$1:$W$9995,9,FALSE)))</f>
        <v/>
      </c>
      <c r="N939" s="10" t="str">
        <f>IF(ISBLANK(VLOOKUP(TRIM(B939),ALL!$B$1:$W$9995,10,FALSE)),"",IF(ISERROR(VLOOKUP(TRIM(B939),ALL!$B$1:$W$9995,10,FALSE))," ",VLOOKUP(TRIM(B939),ALL!$B$1:$W$9995,10,FALSE)))</f>
        <v/>
      </c>
      <c r="O939" s="118"/>
      <c r="P939"/>
      <c r="Q939"/>
      <c r="R939"/>
      <c r="S939"/>
      <c r="T939"/>
      <c r="AB939"/>
      <c r="AC939"/>
    </row>
    <row r="940" spans="1:29">
      <c r="A940" s="10" t="str">
        <f>IF(ISERROR(VLOOKUP(TRIM(B940),ALL!$B$1:$V$9991,3,FALSE)),"(unc)",VLOOKUP(TRIM(B940),ALL!$B$1:$V$9991,3,FALSE))</f>
        <v>SS ^</v>
      </c>
      <c r="B940" s="37" t="s">
        <v>6147</v>
      </c>
      <c r="C940" s="5" t="s">
        <v>6404</v>
      </c>
      <c r="D940" s="111">
        <f>VLOOKUP(TRIM(B940),BirthdateDraft!$A$1:$M$8977,2,FALSE)</f>
        <v>35784</v>
      </c>
      <c r="E940" s="112" t="str">
        <f>VLOOKUP(TRIM(B940),BirthdateDraft!$A$1:$M$9842,3,FALSE)</f>
        <v>19/4</v>
      </c>
      <c r="F940" s="115"/>
      <c r="G940" s="10" t="str">
        <f>IF(ISERROR(VLOOKUP(TRIM(B940),ALL!$B$1:$V$9998,2,FALSE)),"",IF(ISERROR(VLOOKUP(TRIM(B940),ALL!$B$1:$V$9998,2,FALSE))," ",VLOOKUP(TRIM(B940),ALL!$B$1:$V$9998,2,FALSE)))</f>
        <v>PHN</v>
      </c>
      <c r="H940" s="114" t="str">
        <f>IF(ISBLANK(VLOOKUP(TRIM(B940),ALL!$B$1:$W$9995,4,FALSE)),"",IF(ISERROR(VLOOKUP(TRIM(B940),ALL!$B$1:$W$9995,4,FALSE))," ",VLOOKUP(TRIM(B940),ALL!$B$1:$W$9995,4,FALSE)))</f>
        <v>6-4</v>
      </c>
      <c r="I940" s="114"/>
      <c r="J940" s="10"/>
      <c r="K940" s="10" t="str">
        <f>IF(ISBLANK(VLOOKUP(TRIM(B940),ALL!$B$1:$W$9995,7,FALSE)),"",IF(ISERROR(VLOOKUP(TRIM(B940),ALL!$B$1:$W$9995,7,FALSE))," ",VLOOKUP(TRIM(B940),ALL!$B$1:$W$9995,7,FALSE)))</f>
        <v/>
      </c>
      <c r="L940" s="10" t="str">
        <f>IF(ISBLANK(VLOOKUP(TRIM(B940),ALL!$B$1:$W$9995,8,FALSE)),"",IF(ISERROR(VLOOKUP(TRIM(B940),ALL!$B$1:$W$9995,8,FALSE))," ",VLOOKUP(TRIM(B940),ALL!$B$1:$W$9995,8,FALSE)))</f>
        <v/>
      </c>
      <c r="M940" s="10" t="str">
        <f>IF(ISBLANK(VLOOKUP(TRIM(B940),ALL!$B$1:$W$9995,9,FALSE)),"",IF(ISERROR(VLOOKUP(TRIM(B940),ALL!$B$1:$W$9995,9,FALSE))," ",VLOOKUP(TRIM(B940),ALL!$B$1:$W$9995,9,FALSE)))</f>
        <v/>
      </c>
      <c r="N940" s="10" t="str">
        <f>IF(ISBLANK(VLOOKUP(TRIM(B940),ALL!$B$1:$W$9995,10,FALSE)),"",IF(ISERROR(VLOOKUP(TRIM(B940),ALL!$B$1:$W$9995,10,FALSE))," ",VLOOKUP(TRIM(B940),ALL!$B$1:$W$9995,10,FALSE)))</f>
        <v/>
      </c>
      <c r="O940" s="118"/>
      <c r="P940"/>
      <c r="Q940"/>
      <c r="R940"/>
      <c r="S940"/>
      <c r="T940"/>
      <c r="AB940"/>
      <c r="AC940"/>
    </row>
    <row r="941" spans="1:29">
      <c r="A941" s="10" t="str">
        <f>IF(ISERROR(VLOOKUP(TRIM(B941),ALL!$B$1:$V$9991,3,FALSE)),"(unc)",VLOOKUP(TRIM(B941),ALL!$B$1:$V$9991,3,FALSE))</f>
        <v>FS ^</v>
      </c>
      <c r="B941" s="37" t="s">
        <v>7056</v>
      </c>
      <c r="C941" s="5" t="s">
        <v>6404</v>
      </c>
      <c r="D941" s="111">
        <f>VLOOKUP(TRIM(B941),BirthdateDraft!$A$1:$M$8977,2,FALSE)</f>
        <v>35977</v>
      </c>
      <c r="E941" s="112" t="str">
        <f>VLOOKUP(TRIM(B941),BirthdateDraft!$A$1:$M$9842,3,FALSE)</f>
        <v>21/4</v>
      </c>
      <c r="F941" s="115" t="s">
        <v>7523</v>
      </c>
      <c r="G941" s="10" t="str">
        <f>IF(ISERROR(VLOOKUP(TRIM(B941),ALL!$B$1:$V$9998,2,FALSE)),"",IF(ISERROR(VLOOKUP(TRIM(B941),ALL!$B$1:$V$9998,2,FALSE))," ",VLOOKUP(TRIM(B941),ALL!$B$1:$V$9998,2,FALSE)))</f>
        <v>MIN</v>
      </c>
      <c r="H941" s="114" t="str">
        <f>IF(ISBLANK(VLOOKUP(TRIM(B941),ALL!$B$1:$W$9995,4,FALSE)),"",IF(ISERROR(VLOOKUP(TRIM(B941),ALL!$B$1:$W$9995,4,FALSE))," ",VLOOKUP(TRIM(B941),ALL!$B$1:$W$9995,4,FALSE)))</f>
        <v>5-4</v>
      </c>
      <c r="I941" s="114"/>
      <c r="J941" s="10"/>
      <c r="K941" s="10"/>
      <c r="L941" s="10" t="str">
        <f>IF(ISBLANK(VLOOKUP(TRIM(B941),ALL!$B$1:$W$9995,8,FALSE)),"",IF(ISERROR(VLOOKUP(TRIM(B941),ALL!$B$1:$W$9995,8,FALSE))," ",VLOOKUP(TRIM(B941),ALL!$B$1:$W$9995,8,FALSE)))</f>
        <v/>
      </c>
      <c r="M941" s="10" t="str">
        <f>IF(ISBLANK(VLOOKUP(TRIM(B941),ALL!$B$1:$W$9995,9,FALSE)),"",IF(ISERROR(VLOOKUP(TRIM(B941),ALL!$B$1:$W$9995,9,FALSE))," ",VLOOKUP(TRIM(B941),ALL!$B$1:$W$9995,9,FALSE)))</f>
        <v/>
      </c>
      <c r="N941" s="10" t="str">
        <f>IF(ISBLANK(VLOOKUP(TRIM(B941),ALL!$B$1:$W$9995,10,FALSE)),"",IF(ISERROR(VLOOKUP(TRIM(B941),ALL!$B$1:$W$9995,10,FALSE))," ",VLOOKUP(TRIM(B941),ALL!$B$1:$W$9995,10,FALSE)))</f>
        <v/>
      </c>
      <c r="O941" s="118"/>
      <c r="P941"/>
      <c r="Q941"/>
      <c r="R941"/>
      <c r="S941"/>
      <c r="T941"/>
      <c r="AB941"/>
      <c r="AC941"/>
    </row>
    <row r="942" spans="1:29">
      <c r="A942" s="10" t="str">
        <f>IF(ISERROR(VLOOKUP(TRIM(B942),ALL!$B$1:$V$9991,3,FALSE)),"(unc)",VLOOKUP(TRIM(B942),ALL!$B$1:$V$9991,3,FALSE))</f>
        <v>CB ^</v>
      </c>
      <c r="B942" s="37" t="s">
        <v>7009</v>
      </c>
      <c r="C942" s="5" t="s">
        <v>6404</v>
      </c>
      <c r="D942" s="111">
        <f>VLOOKUP(TRIM(B942),BirthdateDraft!$A$1:$M$8977,2,FALSE)</f>
        <v>34912</v>
      </c>
      <c r="E942" s="112" t="str">
        <f>VLOOKUP(TRIM(B942),BirthdateDraft!$A$1:$M$9842,3,FALSE)</f>
        <v>FA</v>
      </c>
      <c r="F942" s="115"/>
      <c r="G942" s="10" t="str">
        <f>IF(ISERROR(VLOOKUP(TRIM(B942),ALL!$B$1:$V$9998,2,FALSE)),"",IF(ISERROR(VLOOKUP(TRIM(B942),ALL!$B$1:$V$9998,2,FALSE))," ",VLOOKUP(TRIM(B942),ALL!$B$1:$V$9998,2,FALSE)))</f>
        <v>INA</v>
      </c>
      <c r="H942" s="114" t="str">
        <f>IF(ISBLANK(VLOOKUP(TRIM(B942),ALL!$B$1:$W$9995,4,FALSE)),"",IF(ISERROR(VLOOKUP(TRIM(B942),ALL!$B$1:$W$9995,4,FALSE))," ",VLOOKUP(TRIM(B942),ALL!$B$1:$W$9995,4,FALSE)))</f>
        <v>5</v>
      </c>
      <c r="I942" s="114" t="str">
        <f>IF(ISBLANK(VLOOKUP(TRIM(B942),ALL!$B$1:$W$9995,5,FALSE)),"",IF(ISERROR(VLOOKUP(TRIM(B942),ALL!$B$1:$W$9995,5,FALSE))," ",VLOOKUP(TRIM(B942),ALL!$B$1:$W$9995,5,FALSE)))</f>
        <v/>
      </c>
      <c r="J942" s="10" t="str">
        <f>IF(ISBLANK(VLOOKUP(TRIM(B942),ALL!$B$1:$W$9995,6,FALSE)),"",IF(ISERROR(VLOOKUP(TRIM(B942),ALL!$B$1:$W$9995,6,FALSE))," ", VLOOKUP(TRIM(B942),ALL!$B$1:$W$9995,6,FALSE)))</f>
        <v/>
      </c>
      <c r="K942" s="10" t="str">
        <f>IF(ISBLANK(VLOOKUP(TRIM(B942),ALL!$B$1:$W$9995,7,FALSE)),"",IF(ISERROR(VLOOKUP(TRIM(B942),ALL!$B$1:$W$9995,7,FALSE))," ",VLOOKUP(TRIM(B942),ALL!$B$1:$W$9995,7,FALSE)))</f>
        <v/>
      </c>
      <c r="L942" s="10" t="str">
        <f>IF(ISBLANK(VLOOKUP(TRIM(B942),ALL!$B$1:$W$9995,8,FALSE)),"",IF(ISERROR(VLOOKUP(TRIM(B942),ALL!$B$1:$W$9995,8,FALSE))," ",VLOOKUP(TRIM(B942),ALL!$B$1:$W$9995,8,FALSE)))</f>
        <v/>
      </c>
      <c r="M942" s="10" t="str">
        <f>IF(ISBLANK(VLOOKUP(TRIM(B942),ALL!$B$1:$W$9995,9,FALSE)),"",IF(ISERROR(VLOOKUP(TRIM(B942),ALL!$B$1:$W$9995,9,FALSE))," ",VLOOKUP(TRIM(B942),ALL!$B$1:$W$9995,9,FALSE)))</f>
        <v/>
      </c>
      <c r="N942" s="10" t="str">
        <f>IF(ISBLANK(VLOOKUP(TRIM(B942),ALL!$B$1:$W$9995,10,FALSE)),"",IF(ISERROR(VLOOKUP(TRIM(B942),ALL!$B$1:$W$9995,10,FALSE))," ",VLOOKUP(TRIM(B942),ALL!$B$1:$W$9995,10,FALSE)))</f>
        <v/>
      </c>
      <c r="O942" s="118"/>
      <c r="P942"/>
      <c r="Q942"/>
      <c r="R942"/>
      <c r="S942"/>
      <c r="T942"/>
      <c r="AB942"/>
      <c r="AC942"/>
    </row>
    <row r="943" spans="1:29">
      <c r="A943" s="10" t="str">
        <f>IF(ISERROR(VLOOKUP(TRIM(B943),ALL!$B$1:$V$9991,3,FALSE)),"(unc)",VLOOKUP(TRIM(B943),ALL!$B$1:$V$9991,3,FALSE))</f>
        <v>FS ^</v>
      </c>
      <c r="B943" s="124" t="s">
        <v>7966</v>
      </c>
      <c r="C943" s="5" t="s">
        <v>6404</v>
      </c>
      <c r="D943" s="111">
        <f>VLOOKUP(TRIM(B943),BirthdateDraft!$A$1:$M$8977,2,FALSE)</f>
        <v>35487</v>
      </c>
      <c r="E943" s="112" t="str">
        <f>VLOOKUP(TRIM(B943),BirthdateDraft!$A$1:$M$9842,3,FALSE)</f>
        <v>19/FA</v>
      </c>
      <c r="F943" s="115" t="s">
        <v>8726</v>
      </c>
      <c r="G943" s="10" t="str">
        <f>IF(ISERROR(VLOOKUP(TRIM(B943),ALL!$B$1:$V$9998,2,FALSE)),"",IF(ISERROR(VLOOKUP(TRIM(B943),ALL!$B$1:$V$9998,2,FALSE))," ",VLOOKUP(TRIM(B943),ALL!$B$1:$V$9998,2,FALSE)))</f>
        <v>DNA</v>
      </c>
      <c r="H943" s="114" t="str">
        <f>IF(ISBLANK(VLOOKUP(TRIM(B943),ALL!$B$1:$W$9995,4,FALSE)),"",IF(ISERROR(VLOOKUP(TRIM(B943),ALL!$B$1:$W$9995,4,FALSE))," ",VLOOKUP(TRIM(B943),ALL!$B$1:$W$9995,4,FALSE)))</f>
        <v>0-0</v>
      </c>
      <c r="I943" s="114"/>
      <c r="J943" s="10"/>
      <c r="K943" s="10"/>
      <c r="L943" s="10"/>
      <c r="M943" s="10"/>
      <c r="N943" s="10"/>
      <c r="O943" s="118"/>
      <c r="P943"/>
      <c r="Q943"/>
      <c r="R943"/>
      <c r="S943"/>
      <c r="T943"/>
      <c r="AB943"/>
      <c r="AC943"/>
    </row>
    <row r="944" spans="1:29">
      <c r="A944" s="10"/>
      <c r="B944" s="37"/>
      <c r="C944" s="5"/>
      <c r="D944" s="111"/>
      <c r="E944" s="112"/>
      <c r="F944" s="115"/>
      <c r="G944" s="10"/>
      <c r="H944" s="114"/>
      <c r="I944" s="114"/>
      <c r="J944" s="10"/>
      <c r="K944" s="10"/>
      <c r="L944" s="10" t="str">
        <f>IF(ISBLANK(VLOOKUP(TRIM(B944),ALL!$B$1:$W$9995,8,FALSE)),"",IF(ISERROR(VLOOKUP(TRIM(B944),ALL!$B$1:$W$9995,8,FALSE))," ",VLOOKUP(TRIM(B944),ALL!$B$1:$W$9995,8,FALSE)))</f>
        <v xml:space="preserve"> </v>
      </c>
      <c r="M944" s="10" t="str">
        <f>IF(ISBLANK(VLOOKUP(TRIM(B944),ALL!$B$1:$W$9995,9,FALSE)),"",IF(ISERROR(VLOOKUP(TRIM(B944),ALL!$B$1:$W$9995,9,FALSE))," ",VLOOKUP(TRIM(B944),ALL!$B$1:$W$9995,9,FALSE)))</f>
        <v xml:space="preserve"> </v>
      </c>
      <c r="N944" s="10" t="str">
        <f>IF(ISBLANK(VLOOKUP(TRIM(B944),ALL!$B$1:$W$9995,10,FALSE)),"",IF(ISERROR(VLOOKUP(TRIM(B944),ALL!$B$1:$W$9995,10,FALSE))," ",VLOOKUP(TRIM(B944),ALL!$B$1:$W$9995,10,FALSE)))</f>
        <v xml:space="preserve"> </v>
      </c>
      <c r="O944" s="118"/>
      <c r="P944"/>
      <c r="Q944"/>
      <c r="R944"/>
      <c r="S944"/>
      <c r="T944"/>
      <c r="AB944"/>
      <c r="AC944"/>
    </row>
    <row r="946" spans="1:29">
      <c r="A946" s="10" t="str">
        <f>IF(ISERROR(VLOOKUP(TRIM(B946),ALL!$B$1:$V$9991,3,FALSE)),"(unc)",VLOOKUP(TRIM(B946),ALL!$B$1:$V$9991,3,FALSE))</f>
        <v>KOR PR</v>
      </c>
      <c r="B946" s="37" t="s">
        <v>9125</v>
      </c>
      <c r="C946" s="5" t="s">
        <v>6404</v>
      </c>
      <c r="D946" s="111">
        <f>VLOOKUP(TRIM(B946),BirthdateDraft!$A$1:$M$8977,2,FALSE)</f>
        <v>36987</v>
      </c>
      <c r="E946" s="112" t="str">
        <f>VLOOKUP(TRIM(B946),BirthdateDraft!$A$1:$M$9842,3,FALSE)</f>
        <v>24/5(142)</v>
      </c>
      <c r="F946" s="115"/>
      <c r="G946" s="10" t="str">
        <f>IF(ISERROR(VLOOKUP(TRIM(B946),ALL!$B$1:$V$9998,2,FALSE)),"",IF(ISERROR(VLOOKUP(TRIM(B946),ALL!$B$1:$V$9998,2,FALSE))," ",VLOOKUP(TRIM(B946),ALL!$B$1:$V$9998,2,FALSE)))</f>
        <v>INA</v>
      </c>
      <c r="H946" s="114" t="str">
        <f>IF(ISBLANK(VLOOKUP(TRIM(B946),ALL!$B$1:$W$9995,11,FALSE)),"",IF(ISERROR(VLOOKUP(TRIM(B946),ALL!$B$1:$W$9995,11,FALSE))," ",VLOOKUP(TRIM(B946),ALL!$B$1:$W$9995,11,FALSE)))</f>
        <v/>
      </c>
      <c r="I946" s="114">
        <f>VLOOKUP(TRIM(B946),Rankings!$A$1:$M$9887,9,FALSE)</f>
        <v>0</v>
      </c>
      <c r="J946" s="10"/>
      <c r="K946" s="10"/>
      <c r="L946" s="10"/>
      <c r="M946" s="10"/>
      <c r="N946" s="10"/>
      <c r="O946" s="118"/>
      <c r="P946"/>
      <c r="Q946"/>
      <c r="R946"/>
      <c r="S946"/>
      <c r="T946"/>
      <c r="AB946"/>
      <c r="AC946"/>
    </row>
    <row r="947" spans="1:29">
      <c r="A947" s="10" t="str">
        <f>IF(ISERROR(VLOOKUP(TRIM(B947),ALL!$B$1:$V$9991,3,FALSE)),"(unc)",VLOOKUP(TRIM(B947),ALL!$B$1:$V$9991,3,FALSE))</f>
        <v>PK</v>
      </c>
      <c r="B947" s="119" t="s">
        <v>5418</v>
      </c>
      <c r="C947" s="5" t="s">
        <v>6404</v>
      </c>
      <c r="D947" s="111">
        <f>VLOOKUP(TRIM(B947),BirthdateDraft!$A$1:$M$8977,2,FALSE)</f>
        <v>34720</v>
      </c>
      <c r="E947" s="112" t="str">
        <f>VLOOKUP(TRIM(B947),BirthdateDraft!$A$1:$M$9842,3,FALSE)</f>
        <v>17/5</v>
      </c>
      <c r="F947" s="115"/>
      <c r="G947" s="10" t="str">
        <f>IF(ISERROR(VLOOKUP(TRIM(B947),ALL!$B$1:$V$9998,2,FALSE)),"",IF(ISERROR(VLOOKUP(TRIM(B947),ALL!$B$1:$V$9998,2,FALSE))," ",VLOOKUP(TRIM(B947),ALL!$B$1:$V$9998,2,FALSE)))</f>
        <v>PHN</v>
      </c>
      <c r="H947" s="114"/>
      <c r="I947" s="114"/>
      <c r="J947" s="10"/>
      <c r="K947" s="10"/>
      <c r="L947" s="10" t="str">
        <f>IF(ISBLANK(VLOOKUP(TRIM(B947),ALL!$B$1:$W$9995,8,FALSE)),"",IF(ISERROR(VLOOKUP(TRIM(B947),ALL!$B$1:$W$9995,8,FALSE))," ",VLOOKUP(TRIM(B947),ALL!$B$1:$W$9995,8,FALSE)))</f>
        <v/>
      </c>
      <c r="M947" s="10" t="str">
        <f>IF(ISBLANK(VLOOKUP(TRIM(B947),ALL!$B$1:$W$9995,9,FALSE)),"",IF(ISERROR(VLOOKUP(TRIM(B947),ALL!$B$1:$W$9995,9,FALSE))," ",VLOOKUP(TRIM(B947),ALL!$B$1:$W$9995,9,FALSE)))</f>
        <v/>
      </c>
      <c r="N947" s="10" t="str">
        <f>IF(ISBLANK(VLOOKUP(TRIM(B947),ALL!$B$1:$W$9995,10,FALSE)),"",IF(ISERROR(VLOOKUP(TRIM(B947),ALL!$B$1:$W$9995,10,FALSE))," ",VLOOKUP(TRIM(B947),ALL!$B$1:$W$9995,10,FALSE)))</f>
        <v/>
      </c>
      <c r="O947" s="118"/>
      <c r="P947"/>
      <c r="Q947"/>
      <c r="R947"/>
      <c r="S947"/>
      <c r="T947"/>
      <c r="AB947"/>
      <c r="AC947"/>
    </row>
    <row r="948" spans="1:29">
      <c r="A948" s="10" t="str">
        <f>IF(ISERROR(VLOOKUP(TRIM(B948),ALL!$B$1:$V$9991,3,FALSE)),"(unc)",VLOOKUP(TRIM(B948),ALL!$B$1:$V$9991,3,FALSE))</f>
        <v>Punt</v>
      </c>
      <c r="B948" s="37" t="s">
        <v>6368</v>
      </c>
      <c r="C948" s="5" t="s">
        <v>6404</v>
      </c>
      <c r="D948" s="111">
        <f>VLOOKUP(TRIM(B948),BirthdateDraft!$A$1:$M$8977,2,FALSE)</f>
        <v>35030</v>
      </c>
      <c r="E948" s="112" t="str">
        <f>VLOOKUP(TRIM(B948),BirthdateDraft!$A$1:$M$9842,3,FALSE)</f>
        <v>19/FA</v>
      </c>
      <c r="F948" s="115"/>
      <c r="G948" s="10" t="str">
        <f>IF(ISERROR(VLOOKUP(TRIM(B948),ALL!$B$1:$V$9998,2,FALSE)),"",IF(ISERROR(VLOOKUP(TRIM(B948),ALL!$B$1:$V$9998,2,FALSE))," ",VLOOKUP(TRIM(B948),ALL!$B$1:$V$9998,2,FALSE)))</f>
        <v>LVA</v>
      </c>
      <c r="H948" s="114"/>
      <c r="I948" s="114"/>
      <c r="J948" s="10"/>
      <c r="K948" s="10"/>
      <c r="L948" s="10" t="str">
        <f>IF(ISBLANK(VLOOKUP(TRIM(B948),ALL!$B$1:$W$9995,8,FALSE)),"",IF(ISERROR(VLOOKUP(TRIM(B948),ALL!$B$1:$W$9995,8,FALSE))," ",VLOOKUP(TRIM(B948),ALL!$B$1:$W$9995,8,FALSE)))</f>
        <v/>
      </c>
      <c r="M948" s="10" t="str">
        <f>IF(ISBLANK(VLOOKUP(TRIM(B948),ALL!$B$1:$W$9995,9,FALSE)),"",IF(ISERROR(VLOOKUP(TRIM(B948),ALL!$B$1:$W$9995,9,FALSE))," ",VLOOKUP(TRIM(B948),ALL!$B$1:$W$9995,9,FALSE)))</f>
        <v/>
      </c>
      <c r="N948" s="10" t="str">
        <f>IF(ISBLANK(VLOOKUP(TRIM(B948),ALL!$B$1:$W$9995,10,FALSE)),"",IF(ISERROR(VLOOKUP(TRIM(B948),ALL!$B$1:$W$9995,10,FALSE))," ",VLOOKUP(TRIM(B948),ALL!$B$1:$W$9995,10,FALSE)))</f>
        <v/>
      </c>
      <c r="O948" s="118"/>
      <c r="P948"/>
      <c r="Q948"/>
      <c r="R948"/>
      <c r="S948"/>
      <c r="T948"/>
      <c r="AB948"/>
      <c r="AC948"/>
    </row>
    <row r="949" spans="1:29">
      <c r="L949" s="10" t="str">
        <f>IF(ISBLANK(VLOOKUP(TRIM(B949),ALL!$B$1:$W$9995,8,FALSE)),"",IF(ISERROR(VLOOKUP(TRIM(B949),ALL!$B$1:$W$9995,8,FALSE))," ",VLOOKUP(TRIM(B949),ALL!$B$1:$W$9995,8,FALSE)))</f>
        <v xml:space="preserve"> </v>
      </c>
      <c r="M949" s="10" t="str">
        <f>IF(ISBLANK(VLOOKUP(TRIM(B949),ALL!$B$1:$W$9995,9,FALSE)),"",IF(ISERROR(VLOOKUP(TRIM(B949),ALL!$B$1:$W$9995,9,FALSE))," ",VLOOKUP(TRIM(B949),ALL!$B$1:$W$9995,9,FALSE)))</f>
        <v xml:space="preserve"> </v>
      </c>
      <c r="N949" s="10" t="str">
        <f>IF(ISBLANK(VLOOKUP(TRIM(B949),ALL!$B$1:$W$9995,10,FALSE)),"",IF(ISERROR(VLOOKUP(TRIM(B949),ALL!$B$1:$W$9995,10,FALSE))," ",VLOOKUP(TRIM(B949),ALL!$B$1:$W$9995,10,FALSE)))</f>
        <v xml:space="preserve"> </v>
      </c>
      <c r="O949"/>
      <c r="P949"/>
      <c r="Q949"/>
      <c r="R949"/>
      <c r="S949"/>
      <c r="T949"/>
      <c r="AB949"/>
      <c r="AC949"/>
    </row>
    <row r="950" spans="1:29" ht="20.25">
      <c r="A950" s="105" t="s">
        <v>8590</v>
      </c>
      <c r="I950" s="123">
        <f>COUNTA(B614:B1014)</f>
        <v>322</v>
      </c>
      <c r="J950" s="108"/>
      <c r="L950" s="10" t="str">
        <f>IF(ISBLANK(VLOOKUP(TRIM(B950),ALL!$B$1:$W$9995,8,FALSE)),"",IF(ISERROR(VLOOKUP(TRIM(B950),ALL!$B$1:$W$9995,8,FALSE))," ",VLOOKUP(TRIM(B950),ALL!$B$1:$W$9995,8,FALSE)))</f>
        <v xml:space="preserve"> </v>
      </c>
      <c r="M950" s="10" t="str">
        <f>IF(ISBLANK(VLOOKUP(TRIM(B950),ALL!$B$1:$W$9995,9,FALSE)),"",IF(ISERROR(VLOOKUP(TRIM(B950),ALL!$B$1:$W$9995,9,FALSE))," ",VLOOKUP(TRIM(B950),ALL!$B$1:$W$9995,9,FALSE)))</f>
        <v xml:space="preserve"> </v>
      </c>
      <c r="N950" s="10" t="str">
        <f>IF(ISBLANK(VLOOKUP(TRIM(B950),ALL!$B$1:$W$9995,10,FALSE)),"",IF(ISERROR(VLOOKUP(TRIM(B950),ALL!$B$1:$W$9995,10,FALSE))," ",VLOOKUP(TRIM(B950),ALL!$B$1:$W$9995,10,FALSE)))</f>
        <v xml:space="preserve"> </v>
      </c>
      <c r="P950"/>
      <c r="Q950"/>
      <c r="R950"/>
      <c r="S950"/>
      <c r="T950"/>
      <c r="AB950"/>
      <c r="AC950"/>
    </row>
    <row r="951" spans="1:29">
      <c r="C951" s="5"/>
      <c r="L951" s="10" t="str">
        <f>IF(ISBLANK(VLOOKUP(TRIM(B951),ALL!$B$1:$W$9995,8,FALSE)),"",IF(ISERROR(VLOOKUP(TRIM(B951),ALL!$B$1:$W$9995,8,FALSE))," ",VLOOKUP(TRIM(B951),ALL!$B$1:$W$9995,8,FALSE)))</f>
        <v xml:space="preserve"> </v>
      </c>
      <c r="M951" s="10" t="str">
        <f>IF(ISBLANK(VLOOKUP(TRIM(B951),ALL!$B$1:$W$9995,9,FALSE)),"",IF(ISERROR(VLOOKUP(TRIM(B951),ALL!$B$1:$W$9995,9,FALSE))," ",VLOOKUP(TRIM(B951),ALL!$B$1:$W$9995,9,FALSE)))</f>
        <v xml:space="preserve"> </v>
      </c>
      <c r="N951" s="10" t="str">
        <f>IF(ISBLANK(VLOOKUP(TRIM(B951),ALL!$B$1:$W$9995,10,FALSE)),"",IF(ISERROR(VLOOKUP(TRIM(B951),ALL!$B$1:$W$9995,10,FALSE))," ",VLOOKUP(TRIM(B951),ALL!$B$1:$W$9995,10,FALSE)))</f>
        <v xml:space="preserve"> </v>
      </c>
      <c r="O951"/>
      <c r="P951"/>
      <c r="Q951"/>
      <c r="R951"/>
      <c r="S951"/>
      <c r="T951"/>
      <c r="AB951"/>
      <c r="AC951"/>
    </row>
    <row r="952" spans="1:29">
      <c r="A952" s="10" t="str">
        <f>IF(ISERROR(VLOOKUP(TRIM(B952),ALL!$B$1:$V$9991,3,FALSE)),"(unc)",VLOOKUP(TRIM(B952),ALL!$B$1:$V$9991,3,FALSE))</f>
        <v>QB</v>
      </c>
      <c r="B952" s="37" t="s">
        <v>1832</v>
      </c>
      <c r="C952" s="5" t="s">
        <v>8589</v>
      </c>
      <c r="D952" s="111">
        <f>VLOOKUP(TRIM(B952),BirthdateDraft!$A$1:$M$8977,2,FALSE)</f>
        <v>30652</v>
      </c>
      <c r="E952" s="112" t="str">
        <f>VLOOKUP(TRIM(B952),BirthdateDraft!$A$1:$M$9842,3,FALSE)</f>
        <v>05/1 (24)</v>
      </c>
      <c r="F952" s="115"/>
      <c r="G952" s="10" t="str">
        <f>IF(ISERROR(VLOOKUP(TRIM(B952),ALL!$B$1:$V$9998,2,FALSE)),"",IF(ISERROR(VLOOKUP(TRIM(B952),ALL!$B$1:$V$9998,2,FALSE))," ",VLOOKUP(TRIM(B952),ALL!$B$1:$V$9998,2,FALSE)))</f>
        <v>NYA</v>
      </c>
      <c r="H952" s="114" t="str">
        <f>IF(ISBLANK(VLOOKUP(TRIM(B952),ALL!$B$1:$W$9995,4,FALSE)),"",IF(ISERROR(VLOOKUP(TRIM(B952),ALL!$B$1:$W$9995,4,FALSE))," ",VLOOKUP(TRIM(B952),ALL!$B$1:$W$9995,4,FALSE)))</f>
        <v/>
      </c>
      <c r="I952" s="114" t="str">
        <f>IF(ISBLANK(VLOOKUP(TRIM(B952),ALL!$B$1:$W$9995,5,FALSE)),"",IF(ISERROR(VLOOKUP(TRIM(B952),ALL!$B$1:$W$9995,5,FALSE))," ",VLOOKUP(TRIM(B952),ALL!$B$1:$W$9995,5,FALSE)))</f>
        <v/>
      </c>
      <c r="J952" s="10" t="str">
        <f>IF(ISBLANK(VLOOKUP(TRIM(B952),ALL!$B$1:$W$9995,6,FALSE)),"",IF(ISERROR(VLOOKUP(TRIM(B952),ALL!$B$1:$W$9995,6,FALSE))," ", VLOOKUP(TRIM(B952),ALL!$B$1:$W$9995,6,FALSE)))</f>
        <v/>
      </c>
      <c r="K952" s="10" t="str">
        <f>IF(ISBLANK(VLOOKUP(TRIM(B952),ALL!$B$1:$W$9995,7,FALSE)),"",IF(ISERROR(VLOOKUP(TRIM(B952),ALL!$B$1:$W$9995,7,FALSE))," ",VLOOKUP(TRIM(B952),ALL!$B$1:$W$9995,7,FALSE)))</f>
        <v/>
      </c>
      <c r="L952" s="10" t="str">
        <f>IF(ISBLANK(VLOOKUP(TRIM(B952),ALL!$B$1:$W$9995,8,FALSE)),"",IF(ISERROR(VLOOKUP(TRIM(B952),ALL!$B$1:$W$9995,8,FALSE))," ",VLOOKUP(TRIM(B952),ALL!$B$1:$W$9995,8,FALSE)))</f>
        <v/>
      </c>
      <c r="M952" s="10" t="str">
        <f>IF(ISBLANK(VLOOKUP(TRIM(B952),ALL!$B$1:$W$9995,9,FALSE)),"",IF(ISERROR(VLOOKUP(TRIM(B952),ALL!$B$1:$W$9995,9,FALSE))," ",VLOOKUP(TRIM(B952),ALL!$B$1:$W$9995,9,FALSE)))</f>
        <v/>
      </c>
      <c r="N952" s="10" t="str">
        <f>IF(ISBLANK(VLOOKUP(TRIM(B952),ALL!$B$1:$W$9995,10,FALSE)),"",IF(ISERROR(VLOOKUP(TRIM(B952),ALL!$B$1:$W$9995,10,FALSE))," ",VLOOKUP(TRIM(B952),ALL!$B$1:$W$9995,10,FALSE)))</f>
        <v/>
      </c>
      <c r="O952"/>
      <c r="P952"/>
      <c r="Q952"/>
      <c r="R952"/>
      <c r="S952"/>
      <c r="T952"/>
      <c r="AB952"/>
      <c r="AC952"/>
    </row>
    <row r="953" spans="1:29">
      <c r="A953" s="10" t="str">
        <f>IF(ISERROR(VLOOKUP(TRIM(B953),ALL!$B$1:$V$9991,3,FALSE)),"(unc)",VLOOKUP(TRIM(B953),ALL!$B$1:$V$9991,3,FALSE))</f>
        <v>QB</v>
      </c>
      <c r="B953" s="37" t="s">
        <v>8338</v>
      </c>
      <c r="C953" s="5" t="s">
        <v>8589</v>
      </c>
      <c r="D953" s="111">
        <f>VLOOKUP(TRIM(B953),BirthdateDraft!$A$1:$M$8977,2,FALSE)</f>
        <v>36338</v>
      </c>
      <c r="E953" s="112" t="str">
        <f>VLOOKUP(TRIM(B953),BirthdateDraft!$A$1:$M$9842,3,FALSE)</f>
        <v>23/2</v>
      </c>
      <c r="F953" s="115" t="s">
        <v>8111</v>
      </c>
      <c r="G953" s="10" t="str">
        <f>IF(ISERROR(VLOOKUP(TRIM(B953),ALL!$B$1:$V$9998,2,FALSE)),"",IF(ISERROR(VLOOKUP(TRIM(B953),ALL!$B$1:$V$9998,2,FALSE))," ",VLOOKUP(TRIM(B953),ALL!$B$1:$V$9998,2,FALSE)))</f>
        <v>TNA</v>
      </c>
      <c r="H953" s="114"/>
      <c r="I953" s="114"/>
      <c r="J953" s="10"/>
      <c r="K953" s="10"/>
      <c r="L953" s="10"/>
      <c r="M953" s="10"/>
      <c r="N953" s="10"/>
      <c r="O953" s="118"/>
      <c r="P953"/>
      <c r="Q953"/>
      <c r="R953"/>
      <c r="S953"/>
      <c r="T953"/>
      <c r="AB953"/>
      <c r="AC953"/>
    </row>
    <row r="954" spans="1:29">
      <c r="A954" s="10"/>
      <c r="B954" s="37"/>
      <c r="C954" s="5"/>
      <c r="D954" s="111"/>
      <c r="E954" s="112"/>
      <c r="F954" s="115"/>
      <c r="G954" s="10"/>
      <c r="H954" s="114"/>
      <c r="I954" s="114"/>
      <c r="J954" s="10"/>
      <c r="K954" s="10"/>
      <c r="L954" s="10" t="str">
        <f>IF(ISBLANK(VLOOKUP(TRIM(B954),ALL!$B$1:$W$9995,8,FALSE)),"",IF(ISERROR(VLOOKUP(TRIM(B954),ALL!$B$1:$W$9995,8,FALSE))," ",VLOOKUP(TRIM(B954),ALL!$B$1:$W$9995,8,FALSE)))</f>
        <v xml:space="preserve"> </v>
      </c>
      <c r="M954" s="10" t="str">
        <f>IF(ISBLANK(VLOOKUP(TRIM(B954),ALL!$B$1:$W$9995,9,FALSE)),"",IF(ISERROR(VLOOKUP(TRIM(B954),ALL!$B$1:$W$9995,9,FALSE))," ",VLOOKUP(TRIM(B954),ALL!$B$1:$W$9995,9,FALSE)))</f>
        <v xml:space="preserve"> </v>
      </c>
      <c r="N954" s="10" t="str">
        <f>IF(ISBLANK(VLOOKUP(TRIM(B954),ALL!$B$1:$W$9995,10,FALSE)),"",IF(ISERROR(VLOOKUP(TRIM(B954),ALL!$B$1:$W$9995,10,FALSE))," ",VLOOKUP(TRIM(B954),ALL!$B$1:$W$9995,10,FALSE)))</f>
        <v xml:space="preserve"> </v>
      </c>
      <c r="O954" s="118"/>
      <c r="P954"/>
      <c r="Q954"/>
      <c r="R954"/>
      <c r="S954"/>
      <c r="T954"/>
      <c r="AB954"/>
      <c r="AC954"/>
    </row>
    <row r="955" spans="1:29">
      <c r="A955" s="10" t="str">
        <f>IF(ISERROR(VLOOKUP(TRIM(B955),ALL!$B$1:$V$9991,3,FALSE)),"(unc)",VLOOKUP(TRIM(B955),ALL!$B$1:$V$9991,3,FALSE))</f>
        <v>HB</v>
      </c>
      <c r="B955" s="37" t="s">
        <v>6306</v>
      </c>
      <c r="C955" s="5" t="s">
        <v>8589</v>
      </c>
      <c r="D955" s="111">
        <f>VLOOKUP(TRIM(B955),BirthdateDraft!$A$1:$M$8977,2,FALSE)</f>
        <v>35676</v>
      </c>
      <c r="E955" s="112" t="str">
        <f>VLOOKUP(TRIM(B955),BirthdateDraft!$A$1:$M$9842,3,FALSE)</f>
        <v>19/3</v>
      </c>
      <c r="F955" s="115"/>
      <c r="G955" s="10" t="str">
        <f>IF(ISERROR(VLOOKUP(TRIM(B955),ALL!$B$1:$V$9998,2,FALSE)),"",IF(ISERROR(VLOOKUP(TRIM(B955),ALL!$B$1:$V$9998,2,FALSE))," ",VLOOKUP(TRIM(B955),ALL!$B$1:$V$9998,2,FALSE)))</f>
        <v>NYN</v>
      </c>
      <c r="H955" s="114" t="str">
        <f>IF(ISBLANK(VLOOKUP(TRIM(B955),ALL!$B$1:$W$9995,11,FALSE)),"",IF(ISERROR(VLOOKUP(TRIM(B955),ALL!$B$1:$W$9995,11,FALSE))," ",VLOOKUP(TRIM(B955),ALL!$B$1:$W$9995,11,FALSE)))</f>
        <v>B</v>
      </c>
      <c r="I955" s="114" t="str">
        <f>"Carries ="&amp;VLOOKUP(B955,Rankings!$A$163:$C$283,3,FALSE)</f>
        <v>Carries =113</v>
      </c>
      <c r="J955" s="10" t="str">
        <f>IF(ISBLANK(VLOOKUP(TRIM(B955),ALL!$B$1:$W$9995,6,FALSE)),"",IF(ISERROR(VLOOKUP(TRIM(B955),ALL!$B$1:$W$9995,6,FALSE))," ", VLOOKUP(TRIM(B955),ALL!$B$1:$W$9995,6,FALSE)))</f>
        <v/>
      </c>
      <c r="K955" s="10" t="str">
        <f>IF(ISBLANK(VLOOKUP(TRIM(B955),ALL!$B$1:$W$9995,7,FALSE)),"",IF(ISERROR(VLOOKUP(TRIM(B955),ALL!$B$1:$W$9995,7,FALSE))," ",VLOOKUP(TRIM(B955),ALL!$B$1:$W$9995,7,FALSE)))</f>
        <v/>
      </c>
      <c r="L955" s="10">
        <f>IF(ISBLANK(VLOOKUP(TRIM(B955),ALL!$B$1:$W$9995,8,FALSE)),"",IF(ISERROR(VLOOKUP(TRIM(B955),ALL!$B$1:$W$9995,8,FALSE))," ",VLOOKUP(TRIM(B955),ALL!$B$1:$W$9995,8,FALSE)))</f>
        <v>0</v>
      </c>
      <c r="M955" s="10" t="str">
        <f>IF(ISBLANK(VLOOKUP(TRIM(B955),ALL!$B$1:$W$9995,9,FALSE)),"",IF(ISERROR(VLOOKUP(TRIM(B955),ALL!$B$1:$W$9995,9,FALSE))," ",VLOOKUP(TRIM(B955),ALL!$B$1:$W$9995,9,FALSE)))</f>
        <v/>
      </c>
      <c r="N955" s="10">
        <f>IF(ISBLANK(VLOOKUP(TRIM(B955),ALL!$B$1:$W$9995,10,FALSE)),"",IF(ISERROR(VLOOKUP(TRIM(B955),ALL!$B$1:$W$9995,10,FALSE))," ",VLOOKUP(TRIM(B955),ALL!$B$1:$W$9995,10,FALSE)))</f>
        <v>4</v>
      </c>
      <c r="O955" s="118"/>
      <c r="P955"/>
      <c r="Q955"/>
      <c r="R955"/>
      <c r="S955"/>
      <c r="T955"/>
      <c r="AB955"/>
      <c r="AC955"/>
    </row>
    <row r="956" spans="1:29">
      <c r="A956" s="10" t="str">
        <f>IF(ISERROR(VLOOKUP(TRIM(B956),ALL!$B$1:$V$9991,3,FALSE)),"(unc)",VLOOKUP(TRIM(B956),ALL!$B$1:$V$9991,3,FALSE))</f>
        <v>HB</v>
      </c>
      <c r="B956" s="37" t="s">
        <v>8601</v>
      </c>
      <c r="C956" s="5" t="s">
        <v>8589</v>
      </c>
      <c r="D956" s="111">
        <f>VLOOKUP(TRIM(B956),BirthdateDraft!$A$1:$M$8977,2,FALSE)</f>
        <v>37177</v>
      </c>
      <c r="E956" s="112" t="str">
        <f>VLOOKUP(TRIM(B956),BirthdateDraft!$A$1:$M$9842,3,FALSE)</f>
        <v>23/3</v>
      </c>
      <c r="F956" s="115" t="s">
        <v>8602</v>
      </c>
      <c r="G956" s="10" t="str">
        <f>IF(ISERROR(VLOOKUP(TRIM(B956),ALL!$B$1:$V$9998,2,FALSE)),"",IF(ISERROR(VLOOKUP(TRIM(B956),ALL!$B$1:$V$9998,2,FALSE))," ",VLOOKUP(TRIM(B956),ALL!$B$1:$V$9998,2,FALSE)))</f>
        <v>MIA</v>
      </c>
      <c r="H956" s="114" t="str">
        <f>IF(ISBLANK(VLOOKUP(TRIM(B956),ALL!$B$1:$W$9995,11,FALSE)),"",IF(ISERROR(VLOOKUP(TRIM(B956),ALL!$B$1:$W$9995,11,FALSE))," ",VLOOKUP(TRIM(B956),ALL!$B$1:$W$9995,11,FALSE)))</f>
        <v>A</v>
      </c>
      <c r="I956" s="114" t="str">
        <f>"Carries ="&amp;VLOOKUP(B956,Rankings!$A$163:$C$283,3,FALSE)</f>
        <v>Carries =203</v>
      </c>
      <c r="J956" s="10" t="str">
        <f>IF(ISBLANK(VLOOKUP(TRIM(B956),ALL!$B$1:$W$9995,6,FALSE)),"",IF(ISERROR(VLOOKUP(TRIM(B956),ALL!$B$1:$W$9995,6,FALSE))," ", VLOOKUP(TRIM(B956),ALL!$B$1:$W$9995,6,FALSE)))</f>
        <v/>
      </c>
      <c r="K956" s="10" t="str">
        <f>IF(ISBLANK(VLOOKUP(TRIM(B956),ALL!$B$1:$W$9995,7,FALSE)),"",IF(ISERROR(VLOOKUP(TRIM(B956),ALL!$B$1:$W$9995,7,FALSE))," ",VLOOKUP(TRIM(B956),ALL!$B$1:$W$9995,7,FALSE)))</f>
        <v/>
      </c>
      <c r="L956" s="10">
        <f>IF(ISBLANK(VLOOKUP(TRIM(B956),ALL!$B$1:$W$9995,8,FALSE)),"",IF(ISERROR(VLOOKUP(TRIM(B956),ALL!$B$1:$W$9995,8,FALSE))," ",VLOOKUP(TRIM(B956),ALL!$B$1:$W$9995,8,FALSE)))</f>
        <v>0</v>
      </c>
      <c r="M956" s="10" t="str">
        <f>IF(ISBLANK(VLOOKUP(TRIM(B956),ALL!$B$1:$W$9995,9,FALSE)),"",IF(ISERROR(VLOOKUP(TRIM(B956),ALL!$B$1:$W$9995,9,FALSE))," ",VLOOKUP(TRIM(B956),ALL!$B$1:$W$9995,9,FALSE)))</f>
        <v/>
      </c>
      <c r="N956" s="10">
        <f>IF(ISBLANK(VLOOKUP(TRIM(B956),ALL!$B$1:$W$9995,10,FALSE)),"",IF(ISERROR(VLOOKUP(TRIM(B956),ALL!$B$1:$W$9995,10,FALSE))," ",VLOOKUP(TRIM(B956),ALL!$B$1:$W$9995,10,FALSE)))</f>
        <v>2</v>
      </c>
      <c r="P956"/>
      <c r="Q956"/>
      <c r="R956"/>
      <c r="S956"/>
      <c r="T956"/>
      <c r="AB956"/>
      <c r="AC956"/>
    </row>
    <row r="957" spans="1:29">
      <c r="A957" s="10" t="str">
        <f>IF(ISERROR(VLOOKUP(TRIM(B957),ALL!$B$1:$V$9991,3,FALSE)),"(unc)",VLOOKUP(TRIM(B957),ALL!$B$1:$V$9991,3,FALSE))</f>
        <v>HB</v>
      </c>
      <c r="B957" s="37" t="s">
        <v>6305</v>
      </c>
      <c r="C957" s="5" t="s">
        <v>8589</v>
      </c>
      <c r="D957" s="111">
        <f>VLOOKUP(TRIM(B957),BirthdateDraft!$A$1:$M$8977,2,FALSE)</f>
        <v>35551</v>
      </c>
      <c r="E957" s="112" t="str">
        <f>VLOOKUP(TRIM(B957),BirthdateDraft!$A$1:$M$9842,3,FALSE)</f>
        <v>19/2</v>
      </c>
      <c r="F957" s="115"/>
      <c r="G957" s="10" t="str">
        <f>IF(ISERROR(VLOOKUP(TRIM(B957),ALL!$B$1:$V$9998,2,FALSE)),"",IF(ISERROR(VLOOKUP(TRIM(B957),ALL!$B$1:$V$9998,2,FALSE))," ",VLOOKUP(TRIM(B957),ALL!$B$1:$V$9998,2,FALSE)))</f>
        <v>CAN</v>
      </c>
      <c r="H957" s="114" t="str">
        <f>IF(ISBLANK(VLOOKUP(TRIM(B957),ALL!$B$1:$W$9995,11,FALSE)),"",IF(ISERROR(VLOOKUP(TRIM(B957),ALL!$B$1:$W$9995,11,FALSE))," ",VLOOKUP(TRIM(B957),ALL!$B$1:$W$9995,11,FALSE)))</f>
        <v>C</v>
      </c>
      <c r="I957" s="114" t="str">
        <f>"Carries ="&amp;VLOOKUP(B957,Rankings!$A$163:$C$283,3,FALSE)</f>
        <v>Carries =55</v>
      </c>
      <c r="J957" s="10" t="str">
        <f>IF(ISBLANK(VLOOKUP(TRIM(B957),ALL!$B$1:$W$9995,6,FALSE)),"",IF(ISERROR(VLOOKUP(TRIM(B957),ALL!$B$1:$W$9995,6,FALSE))," ", VLOOKUP(TRIM(B957),ALL!$B$1:$W$9995,6,FALSE)))</f>
        <v/>
      </c>
      <c r="K957" s="10" t="str">
        <f>IF(ISBLANK(VLOOKUP(TRIM(B957),ALL!$B$1:$W$9995,7,FALSE)),"",IF(ISERROR(VLOOKUP(TRIM(B957),ALL!$B$1:$W$9995,7,FALSE))," ",VLOOKUP(TRIM(B957),ALL!$B$1:$W$9995,7,FALSE)))</f>
        <v/>
      </c>
      <c r="L957" s="10">
        <f>IF(ISBLANK(VLOOKUP(TRIM(B957),ALL!$B$1:$W$9995,8,FALSE)),"",IF(ISERROR(VLOOKUP(TRIM(B957),ALL!$B$1:$W$9995,8,FALSE))," ",VLOOKUP(TRIM(B957),ALL!$B$1:$W$9995,8,FALSE)))</f>
        <v>0</v>
      </c>
      <c r="M957" s="10" t="str">
        <f>IF(ISBLANK(VLOOKUP(TRIM(B957),ALL!$B$1:$W$9995,9,FALSE)),"",IF(ISERROR(VLOOKUP(TRIM(B957),ALL!$B$1:$W$9995,9,FALSE))," ",VLOOKUP(TRIM(B957),ALL!$B$1:$W$9995,9,FALSE)))</f>
        <v/>
      </c>
      <c r="N957" s="10">
        <f>IF(ISBLANK(VLOOKUP(TRIM(B957),ALL!$B$1:$W$9995,10,FALSE)),"",IF(ISERROR(VLOOKUP(TRIM(B957),ALL!$B$1:$W$9995,10,FALSE))," ",VLOOKUP(TRIM(B957),ALL!$B$1:$W$9995,10,FALSE)))</f>
        <v>0</v>
      </c>
      <c r="O957"/>
      <c r="P957"/>
      <c r="Q957"/>
      <c r="R957"/>
      <c r="S957"/>
      <c r="T957"/>
      <c r="AB957"/>
      <c r="AC957"/>
    </row>
    <row r="958" spans="1:29">
      <c r="A958" s="10"/>
      <c r="B958" s="37"/>
      <c r="C958" s="5"/>
      <c r="D958" s="111"/>
      <c r="E958" s="112"/>
      <c r="F958" s="115"/>
      <c r="G958" s="10"/>
      <c r="H958" s="114" t="str">
        <f>IF(ISBLANK(VLOOKUP(TRIM(B958),ALL!$B$1:$W$9995,11,FALSE)),"",IF(ISERROR(VLOOKUP(TRIM(B958),ALL!$B$1:$W$9995,11,FALSE))," ",VLOOKUP(TRIM(B958),ALL!$B$1:$W$9995,11,FALSE)))</f>
        <v xml:space="preserve"> </v>
      </c>
      <c r="I958" s="114"/>
      <c r="J958" s="10"/>
      <c r="K958" s="10"/>
      <c r="L958" s="10" t="str">
        <f>IF(ISBLANK(VLOOKUP(TRIM(B958),ALL!$B$1:$W$9995,8,FALSE)),"",IF(ISERROR(VLOOKUP(TRIM(B958),ALL!$B$1:$W$9995,8,FALSE))," ",VLOOKUP(TRIM(B958),ALL!$B$1:$W$9995,8,FALSE)))</f>
        <v xml:space="preserve"> </v>
      </c>
      <c r="M958" s="10" t="str">
        <f>IF(ISBLANK(VLOOKUP(TRIM(B958),ALL!$B$1:$W$9995,9,FALSE)),"",IF(ISERROR(VLOOKUP(TRIM(B958),ALL!$B$1:$W$9995,9,FALSE))," ",VLOOKUP(TRIM(B958),ALL!$B$1:$W$9995,9,FALSE)))</f>
        <v xml:space="preserve"> </v>
      </c>
      <c r="N958" s="10" t="str">
        <f>IF(ISBLANK(VLOOKUP(TRIM(B958),ALL!$B$1:$W$9995,10,FALSE)),"",IF(ISERROR(VLOOKUP(TRIM(B958),ALL!$B$1:$W$9995,10,FALSE))," ",VLOOKUP(TRIM(B958),ALL!$B$1:$W$9995,10,FALSE)))</f>
        <v xml:space="preserve"> </v>
      </c>
      <c r="O958" s="118"/>
      <c r="P958"/>
      <c r="Q958"/>
      <c r="R958"/>
      <c r="S958"/>
      <c r="T958"/>
      <c r="AB958"/>
      <c r="AC958"/>
    </row>
    <row r="959" spans="1:29">
      <c r="A959" s="10" t="str">
        <f>IF(ISERROR(VLOOKUP(TRIM(B959),ALL!$B$1:$V$9991,3,FALSE)),"(unc)",VLOOKUP(TRIM(B959),ALL!$B$1:$V$9991,3,FALSE))</f>
        <v>WR</v>
      </c>
      <c r="B959" s="37" t="s">
        <v>6266</v>
      </c>
      <c r="C959" s="5" t="s">
        <v>8589</v>
      </c>
      <c r="D959" s="111">
        <f>VLOOKUP(TRIM(B959),BirthdateDraft!$A$1:$M$8977,2,FALSE)</f>
        <v>35585</v>
      </c>
      <c r="E959" s="112" t="str">
        <f>VLOOKUP(TRIM(B959),BirthdateDraft!$A$1:$M$9842,3,FALSE)</f>
        <v>19/1 (25)</v>
      </c>
      <c r="F959" s="115"/>
      <c r="G959" s="10" t="str">
        <f>IF(ISERROR(VLOOKUP(TRIM(B959),ALL!$B$1:$V$9998,2,FALSE)),"",IF(ISERROR(VLOOKUP(TRIM(B959),ALL!$B$1:$V$9998,2,FALSE))," ",VLOOKUP(TRIM(B959),ALL!$B$1:$V$9998,2,FALSE)))</f>
        <v>KCA</v>
      </c>
      <c r="H959" s="114" t="str">
        <f>IF(ISBLANK(VLOOKUP(TRIM(B959),ALL!$B$1:$W$9995,11,FALSE)),"",IF(ISERROR(VLOOKUP(TRIM(B959),ALL!$B$1:$W$9995,11,FALSE))," ",VLOOKUP(TRIM(B959),ALL!$B$1:$W$9995,11,FALSE)))</f>
        <v>D</v>
      </c>
      <c r="I959" s="114" t="str">
        <f>VLOOKUP(TRIM(B959),Rankings!$A$1:$M$9887,9,FALSE)</f>
        <v xml:space="preserve"> 4-3-3</v>
      </c>
      <c r="J959" s="10"/>
      <c r="K959" s="10"/>
      <c r="L959" s="10" t="str">
        <f>IF(ISBLANK(VLOOKUP(TRIM(B959),ALL!$B$1:$W$9995,8,FALSE)),"",IF(ISERROR(VLOOKUP(TRIM(B959),ALL!$B$1:$W$9995,8,FALSE))," ",VLOOKUP(TRIM(B959),ALL!$B$1:$W$9995,8,FALSE)))</f>
        <v/>
      </c>
      <c r="M959" s="10" t="str">
        <f>IF(ISBLANK(VLOOKUP(TRIM(B959),ALL!$B$1:$W$9995,9,FALSE)),"",IF(ISERROR(VLOOKUP(TRIM(B959),ALL!$B$1:$W$9995,9,FALSE))," ",VLOOKUP(TRIM(B959),ALL!$B$1:$W$9995,9,FALSE)))</f>
        <v/>
      </c>
      <c r="N959" s="10" t="str">
        <f>IF(ISBLANK(VLOOKUP(TRIM(B959),ALL!$B$1:$W$9995,10,FALSE)),"",IF(ISERROR(VLOOKUP(TRIM(B959),ALL!$B$1:$W$9995,10,FALSE))," ",VLOOKUP(TRIM(B959),ALL!$B$1:$W$9995,10,FALSE)))</f>
        <v/>
      </c>
      <c r="O959" s="118"/>
      <c r="P959"/>
      <c r="Q959"/>
      <c r="R959"/>
      <c r="S959"/>
      <c r="T959"/>
      <c r="AB959"/>
      <c r="AC959"/>
    </row>
    <row r="960" spans="1:29">
      <c r="A960" s="10" t="str">
        <f>IF(ISERROR(VLOOKUP(TRIM(B960),ALL!$B$1:$V$9991,3,FALSE)),"(unc)",VLOOKUP(TRIM(B960),ALL!$B$1:$V$9991,3,FALSE))</f>
        <v>WR</v>
      </c>
      <c r="B960" s="37" t="s">
        <v>6274</v>
      </c>
      <c r="C960" s="5" t="s">
        <v>8589</v>
      </c>
      <c r="D960" s="111">
        <f>VLOOKUP(TRIM(B960),BirthdateDraft!$A$1:$M$8977,2,FALSE)</f>
        <v>35378</v>
      </c>
      <c r="E960" s="112" t="str">
        <f>VLOOKUP(TRIM(B960),BirthdateDraft!$A$1:$M$9842,3,FALSE)</f>
        <v>19/FA</v>
      </c>
      <c r="F960" s="115"/>
      <c r="G960" s="10" t="str">
        <f>IF(ISERROR(VLOOKUP(TRIM(B960),ALL!$B$1:$V$9998,2,FALSE)),"",IF(ISERROR(VLOOKUP(TRIM(B960),ALL!$B$1:$V$9998,2,FALSE))," ",VLOOKUP(TRIM(B960),ALL!$B$1:$V$9998,2,FALSE)))</f>
        <v>LVA</v>
      </c>
      <c r="H960" s="114" t="str">
        <f>IF(ISBLANK(VLOOKUP(TRIM(B960),ALL!$B$1:$W$9995,11,FALSE)),"",IF(ISERROR(VLOOKUP(TRIM(B960),ALL!$B$1:$W$9995,11,FALSE))," ",VLOOKUP(TRIM(B960),ALL!$B$1:$W$9995,11,FALSE)))</f>
        <v>D</v>
      </c>
      <c r="I960" s="114" t="str">
        <f>VLOOKUP(TRIM(B960),Rankings!$A$1:$M$9887,9,FALSE)</f>
        <v xml:space="preserve"> 6-5-5</v>
      </c>
      <c r="J960" s="10" t="str">
        <f>IF(ISBLANK(VLOOKUP(TRIM(B960),ALL!$B$1:$W$9995,6,FALSE)),"",IF(ISERROR(VLOOKUP(TRIM(B960),ALL!$B$1:$W$9995,6,FALSE))," ", VLOOKUP(TRIM(B960),ALL!$B$1:$W$9995,6,FALSE)))</f>
        <v/>
      </c>
      <c r="K960" s="10" t="str">
        <f>IF(ISBLANK(VLOOKUP(TRIM(B960),ALL!$B$1:$W$9995,7,FALSE)),"",IF(ISERROR(VLOOKUP(TRIM(B960),ALL!$B$1:$W$9995,7,FALSE))," ",VLOOKUP(TRIM(B960),ALL!$B$1:$W$9995,7,FALSE)))</f>
        <v/>
      </c>
      <c r="L960" s="10" t="str">
        <f>IF(ISBLANK(VLOOKUP(TRIM(B960),ALL!$B$1:$W$9995,8,FALSE)),"",IF(ISERROR(VLOOKUP(TRIM(B960),ALL!$B$1:$W$9995,8,FALSE))," ",VLOOKUP(TRIM(B960),ALL!$B$1:$W$9995,8,FALSE)))</f>
        <v/>
      </c>
      <c r="M960" s="10" t="str">
        <f>IF(ISBLANK(VLOOKUP(TRIM(B960),ALL!$B$1:$W$9995,9,FALSE)),"",IF(ISERROR(VLOOKUP(TRIM(B960),ALL!$B$1:$W$9995,9,FALSE))," ",VLOOKUP(TRIM(B960),ALL!$B$1:$W$9995,9,FALSE)))</f>
        <v/>
      </c>
      <c r="N960" s="10" t="str">
        <f>IF(ISBLANK(VLOOKUP(TRIM(B960),ALL!$B$1:$W$9995,10,FALSE)),"",IF(ISERROR(VLOOKUP(TRIM(B960),ALL!$B$1:$W$9995,10,FALSE))," ",VLOOKUP(TRIM(B960),ALL!$B$1:$W$9995,10,FALSE)))</f>
        <v/>
      </c>
      <c r="O960" s="118"/>
      <c r="P960"/>
      <c r="Q960"/>
      <c r="R960"/>
      <c r="S960"/>
      <c r="T960"/>
      <c r="AB960"/>
      <c r="AC960"/>
    </row>
    <row r="961" spans="1:29">
      <c r="A961" s="10" t="str">
        <f>IF(ISERROR(VLOOKUP(TRIM(B961),ALL!$B$1:$V$9991,3,FALSE)),"(unc)",VLOOKUP(TRIM(B961),ALL!$B$1:$V$9991,3,FALSE))</f>
        <v>WR</v>
      </c>
      <c r="B961" s="37" t="s">
        <v>7332</v>
      </c>
      <c r="C961" s="5" t="s">
        <v>8589</v>
      </c>
      <c r="D961" s="111">
        <f>VLOOKUP(TRIM(B961),BirthdateDraft!$A$1:$M$8977,2,FALSE)</f>
        <v>36434</v>
      </c>
      <c r="E961" s="112" t="str">
        <f>VLOOKUP(TRIM(B961),BirthdateDraft!$A$1:$M$9842,3,FALSE)</f>
        <v>21/2</v>
      </c>
      <c r="F961" s="115" t="s">
        <v>7541</v>
      </c>
      <c r="G961" s="10" t="str">
        <f>IF(ISERROR(VLOOKUP(TRIM(B961),ALL!$B$1:$V$9998,2,FALSE)),"",IF(ISERROR(VLOOKUP(TRIM(B961),ALL!$B$1:$V$9998,2,FALSE))," ",VLOOKUP(TRIM(B961),ALL!$B$1:$V$9998,2,FALSE)))</f>
        <v>LAN</v>
      </c>
      <c r="H961" s="114" t="str">
        <f>IF(ISBLANK(VLOOKUP(TRIM(B961),ALL!$B$1:$W$9995,11,FALSE)),"",IF(ISERROR(VLOOKUP(TRIM(B961),ALL!$B$1:$W$9995,11,FALSE))," ",VLOOKUP(TRIM(B961),ALL!$B$1:$W$9995,11,FALSE)))</f>
        <v>E</v>
      </c>
      <c r="I961" s="114" t="str">
        <f>VLOOKUP(TRIM(B961),Rankings!$A$1:$M$9887,9,FALSE)</f>
        <v xml:space="preserve"> 4-4-4</v>
      </c>
      <c r="J961" s="10" t="str">
        <f>IF(ISBLANK(VLOOKUP(TRIM(B563),ALL!$B$1:$W$9995,6,FALSE)),"",IF(ISERROR(VLOOKUP(TRIM(B563),ALL!$B$1:$W$9995,6,FALSE))," ", VLOOKUP(TRIM(B563),ALL!$B$1:$W$9995,6,FALSE)))</f>
        <v/>
      </c>
      <c r="K961" s="10" t="str">
        <f>IF(ISBLANK(VLOOKUP(TRIM(B563),ALL!$B$1:$W$9995,7,FALSE)),"",IF(ISERROR(VLOOKUP(TRIM(B563),ALL!$B$1:$W$9995,7,FALSE))," ",VLOOKUP(TRIM(B563),ALL!$B$1:$W$9995,7,FALSE)))</f>
        <v/>
      </c>
      <c r="L961" s="10" t="str">
        <f>IF(ISBLANK(VLOOKUP(TRIM(B961),ALL!$B$1:$W$9995,8,FALSE)),"",IF(ISERROR(VLOOKUP(TRIM(B961),ALL!$B$1:$W$9995,8,FALSE))," ",VLOOKUP(TRIM(B961),ALL!$B$1:$W$9995,8,FALSE)))</f>
        <v/>
      </c>
      <c r="M961" s="10" t="str">
        <f>IF(ISBLANK(VLOOKUP(TRIM(B961),ALL!$B$1:$W$9995,9,FALSE)),"",IF(ISERROR(VLOOKUP(TRIM(B961),ALL!$B$1:$W$9995,9,FALSE))," ",VLOOKUP(TRIM(B961),ALL!$B$1:$W$9995,9,FALSE)))</f>
        <v/>
      </c>
      <c r="N961" s="10" t="str">
        <f>IF(ISBLANK(VLOOKUP(TRIM(B961),ALL!$B$1:$W$9995,10,FALSE)),"",IF(ISERROR(VLOOKUP(TRIM(B961),ALL!$B$1:$W$9995,10,FALSE))," ",VLOOKUP(TRIM(B961),ALL!$B$1:$W$9995,10,FALSE)))</f>
        <v/>
      </c>
      <c r="O961"/>
      <c r="P961"/>
      <c r="Q961"/>
      <c r="R961"/>
      <c r="S961"/>
      <c r="T961"/>
      <c r="AB961"/>
      <c r="AC961"/>
    </row>
    <row r="962" spans="1:29">
      <c r="A962" s="10" t="str">
        <f>IF(ISERROR(VLOOKUP(TRIM(B962),ALL!$B$1:$V$9991,3,FALSE)),"(unc)",VLOOKUP(TRIM(B962),ALL!$B$1:$V$9991,3,FALSE))</f>
        <v>WR KOR</v>
      </c>
      <c r="B962" s="37" t="s">
        <v>6372</v>
      </c>
      <c r="C962" s="5" t="s">
        <v>8589</v>
      </c>
      <c r="D962" s="111">
        <f>VLOOKUP(TRIM(B962),BirthdateDraft!$A$1:$M$8977,2,FALSE)</f>
        <v>35353</v>
      </c>
      <c r="E962" s="112" t="str">
        <f>VLOOKUP(TRIM(B962),BirthdateDraft!$A$1:$M$9842,3,FALSE)</f>
        <v>18/6</v>
      </c>
      <c r="F962" s="115"/>
      <c r="G962" s="10" t="str">
        <f>IF(ISERROR(VLOOKUP(TRIM(B962),ALL!$B$1:$V$9998,2,FALSE)),"",IF(ISERROR(VLOOKUP(TRIM(B962),ALL!$B$1:$V$9998,2,FALSE))," ",VLOOKUP(TRIM(B962),ALL!$B$1:$V$9998,2,FALSE)))</f>
        <v>ATN</v>
      </c>
      <c r="H962" s="114" t="str">
        <f>IF(ISBLANK(VLOOKUP(TRIM(B962),ALL!$B$1:$W$9995,11,FALSE)),"",IF(ISERROR(VLOOKUP(TRIM(B962),ALL!$B$1:$W$9995,11,FALSE))," ",VLOOKUP(TRIM(B962),ALL!$B$1:$W$9995,11,FALSE)))</f>
        <v>C</v>
      </c>
      <c r="I962" s="114" t="str">
        <f>VLOOKUP(TRIM(B962),Rankings!$A$1:$M$9887,9,FALSE)</f>
        <v xml:space="preserve"> 4-5-3</v>
      </c>
      <c r="J962" s="10"/>
      <c r="K962" s="10"/>
      <c r="L962" s="10" t="str">
        <f>IF(ISBLANK(VLOOKUP(TRIM(B962),ALL!$B$1:$W$9995,8,FALSE)),"",IF(ISERROR(VLOOKUP(TRIM(B962),ALL!$B$1:$W$9995,8,FALSE))," ",VLOOKUP(TRIM(B962),ALL!$B$1:$W$9995,8,FALSE)))</f>
        <v/>
      </c>
      <c r="M962" s="10" t="str">
        <f>IF(ISBLANK(VLOOKUP(TRIM(B962),ALL!$B$1:$W$9995,9,FALSE)),"",IF(ISERROR(VLOOKUP(TRIM(B962),ALL!$B$1:$W$9995,9,FALSE))," ",VLOOKUP(TRIM(B962),ALL!$B$1:$W$9995,9,FALSE)))</f>
        <v/>
      </c>
      <c r="N962" s="10" t="str">
        <f>IF(ISBLANK(VLOOKUP(TRIM(B962),ALL!$B$1:$W$9995,10,FALSE)),"",IF(ISERROR(VLOOKUP(TRIM(B962),ALL!$B$1:$W$9995,10,FALSE))," ",VLOOKUP(TRIM(B962),ALL!$B$1:$W$9995,10,FALSE)))</f>
        <v/>
      </c>
      <c r="O962" s="118"/>
      <c r="P962"/>
      <c r="Q962"/>
      <c r="R962"/>
      <c r="S962"/>
      <c r="T962"/>
      <c r="AB962"/>
      <c r="AC962"/>
    </row>
    <row r="963" spans="1:29">
      <c r="A963" s="10" t="str">
        <f>IF(ISERROR(VLOOKUP(TRIM(B963),ALL!$B$1:$V$9991,3,FALSE)),"(unc)",VLOOKUP(TRIM(B963),ALL!$B$1:$V$9991,3,FALSE))</f>
        <v>WR</v>
      </c>
      <c r="B963" s="37" t="s">
        <v>5384</v>
      </c>
      <c r="C963" s="5" t="s">
        <v>8589</v>
      </c>
      <c r="D963" s="111">
        <f>VLOOKUP(TRIM(B963),BirthdateDraft!$A$1:$M$8977,2,FALSE)</f>
        <v>34788</v>
      </c>
      <c r="E963" s="112" t="str">
        <f>VLOOKUP(TRIM(B963),BirthdateDraft!$A$1:$M$9842,3,FALSE)</f>
        <v>17/2</v>
      </c>
      <c r="F963" s="115"/>
      <c r="G963" s="10" t="str">
        <f>IF(ISERROR(VLOOKUP(TRIM(B963),ALL!$B$1:$V$9998,2,FALSE)),"",IF(ISERROR(VLOOKUP(TRIM(B963),ALL!$B$1:$V$9998,2,FALSE))," ",VLOOKUP(TRIM(B963),ALL!$B$1:$V$9998,2,FALSE)))</f>
        <v>ARN</v>
      </c>
      <c r="H963" s="114" t="str">
        <f>IF(ISBLANK(VLOOKUP(TRIM(B963),ALL!$B$1:$W$9995,11,FALSE)),"",IF(ISERROR(VLOOKUP(TRIM(B963),ALL!$B$1:$W$9995,11,FALSE))," ",VLOOKUP(TRIM(B963),ALL!$B$1:$W$9995,11,FALSE)))</f>
        <v>E</v>
      </c>
      <c r="I963" s="114" t="str">
        <f>VLOOKUP(TRIM(B963),Rankings!$A$1:$M$9887,9,FALSE)</f>
        <v xml:space="preserve"> 4-3-3</v>
      </c>
      <c r="J963" s="10"/>
      <c r="K963" s="10"/>
      <c r="L963" s="10"/>
      <c r="M963" s="10"/>
      <c r="N963" s="10"/>
      <c r="O963" s="118"/>
      <c r="P963"/>
      <c r="Q963"/>
      <c r="R963"/>
      <c r="S963"/>
      <c r="T963"/>
      <c r="AB963"/>
      <c r="AC963"/>
    </row>
    <row r="964" spans="1:29">
      <c r="A964" s="10" t="str">
        <f>IF(ISERROR(VLOOKUP(TRIM(B964),ALL!$B$1:$V$9991,3,FALSE)),"(unc)",VLOOKUP(TRIM(B964),ALL!$B$1:$V$9991,3,FALSE))</f>
        <v>TE BB</v>
      </c>
      <c r="B964" s="37" t="s">
        <v>6344</v>
      </c>
      <c r="C964" s="5" t="s">
        <v>8589</v>
      </c>
      <c r="D964" s="111">
        <f>VLOOKUP(TRIM(B964),BirthdateDraft!$A$1:$M$8977,2,FALSE)</f>
        <v>34205</v>
      </c>
      <c r="E964" s="112" t="str">
        <f>VLOOKUP(TRIM(B964),BirthdateDraft!$A$1:$M$9842,3,FALSE)</f>
        <v>18/1 (25)</v>
      </c>
      <c r="F964" s="115"/>
      <c r="G964" s="10" t="str">
        <f>IF(ISERROR(VLOOKUP(TRIM(B964),ALL!$B$1:$V$9998,2,FALSE)),"",IF(ISERROR(VLOOKUP(TRIM(B964),ALL!$B$1:$V$9998,2,FALSE))," ",VLOOKUP(TRIM(B964),ALL!$B$1:$V$9998,2,FALSE)))</f>
        <v>LAA</v>
      </c>
      <c r="H964" s="114" t="str">
        <f>IF(ISBLANK(VLOOKUP(TRIM(B964),ALL!$B$1:$W$9995,11,FALSE)),"",IF(ISERROR(VLOOKUP(TRIM(B964),ALL!$B$1:$W$9995,11,FALSE))," ",VLOOKUP(TRIM(B964),ALL!$B$1:$W$9995,11,FALSE)))</f>
        <v>E</v>
      </c>
      <c r="I964" s="114" t="str">
        <f>VLOOKUP(TRIM(B964),Rankings!$A$1:$M$9887,9,FALSE)</f>
        <v xml:space="preserve"> 3-3-2</v>
      </c>
      <c r="J964" s="10" t="str">
        <f>IF(ISBLANK(VLOOKUP(TRIM(B964),ALL!$B$1:$W$9995,6,FALSE)),"",IF(ISERROR(VLOOKUP(TRIM(B964),ALL!$B$1:$W$9995,6,FALSE))," ", VLOOKUP(TRIM(B964),ALL!$B$1:$W$9995,6,FALSE)))</f>
        <v/>
      </c>
      <c r="K964" s="10" t="str">
        <f>IF(ISBLANK(VLOOKUP(TRIM(B964),ALL!$B$1:$W$9995,7,FALSE)),"",IF(ISERROR(VLOOKUP(TRIM(B964),ALL!$B$1:$W$9995,7,FALSE))," ",VLOOKUP(TRIM(B964),ALL!$B$1:$W$9995,7,FALSE)))</f>
        <v/>
      </c>
      <c r="L964" s="10">
        <f>IF(ISBLANK(VLOOKUP(TRIM(B964),ALL!$B$1:$W$9995,8,FALSE)),"",IF(ISERROR(VLOOKUP(TRIM(B964),ALL!$B$1:$W$9995,8,FALSE))," ",VLOOKUP(TRIM(B964),ALL!$B$1:$W$9995,8,FALSE)))</f>
        <v>0</v>
      </c>
      <c r="M964" s="10" t="str">
        <f>IF(ISBLANK(VLOOKUP(TRIM(B964),ALL!$B$1:$W$9995,9,FALSE)),"",IF(ISERROR(VLOOKUP(TRIM(B964),ALL!$B$1:$W$9995,9,FALSE))," ",VLOOKUP(TRIM(B964),ALL!$B$1:$W$9995,9,FALSE)))</f>
        <v/>
      </c>
      <c r="N964" s="10">
        <f>IF(ISBLANK(VLOOKUP(TRIM(B964),ALL!$B$1:$W$9995,10,FALSE)),"",IF(ISERROR(VLOOKUP(TRIM(B964),ALL!$B$1:$W$9995,10,FALSE))," ",VLOOKUP(TRIM(B964),ALL!$B$1:$W$9995,10,FALSE)))</f>
        <v>0</v>
      </c>
      <c r="O964" s="118"/>
      <c r="P964"/>
      <c r="Q964"/>
      <c r="R964"/>
      <c r="S964"/>
      <c r="T964"/>
      <c r="AB964"/>
      <c r="AC964"/>
    </row>
    <row r="965" spans="1:29">
      <c r="A965" s="10" t="str">
        <f>IF(ISERROR(VLOOKUP(TRIM(B965),ALL!$B$1:$V$9991,3,FALSE)),"(unc)",VLOOKUP(TRIM(B965),ALL!$B$1:$V$9991,3,FALSE))</f>
        <v>BB TE</v>
      </c>
      <c r="B965" s="37" t="s">
        <v>7136</v>
      </c>
      <c r="C965" s="5" t="s">
        <v>8589</v>
      </c>
      <c r="D965" s="111">
        <f>VLOOKUP(TRIM(B965),BirthdateDraft!$A$1:$M$8977,2,FALSE)</f>
        <v>36161</v>
      </c>
      <c r="E965" s="112">
        <f>VLOOKUP(TRIM(B965),BirthdateDraft!$A$1:$M$9842,3,FALSE)</f>
        <v>0</v>
      </c>
      <c r="F965" s="115" t="s">
        <v>8804</v>
      </c>
      <c r="G965" s="10" t="str">
        <f>IF(ISERROR(VLOOKUP(TRIM(B965),ALL!$B$1:$V$9998,2,FALSE)),"",IF(ISERROR(VLOOKUP(TRIM(B965),ALL!$B$1:$V$9998,2,FALSE))," ",VLOOKUP(TRIM(B965),ALL!$B$1:$V$9998,2,FALSE)))</f>
        <v>DEN</v>
      </c>
      <c r="H965" s="114" t="str">
        <f>IF(ISBLANK(VLOOKUP(TRIM(B965),ALL!$B$1:$W$9995,11,FALSE)),"",IF(ISERROR(VLOOKUP(TRIM(B965),ALL!$B$1:$W$9995,11,FALSE))," ",VLOOKUP(TRIM(B965),ALL!$B$1:$W$9995,11,FALSE)))</f>
        <v>D</v>
      </c>
      <c r="I965" s="114" t="str">
        <f>VLOOKUP(TRIM(B965),Rankings!$A$1:$M$9887,9,FALSE)</f>
        <v xml:space="preserve"> 4-3-2</v>
      </c>
      <c r="J965" s="10" t="str">
        <f>IF(ISBLANK(VLOOKUP(TRIM(B965),ALL!$B$1:$W$9995,6,FALSE)),"",IF(ISERROR(VLOOKUP(TRIM(B965),ALL!$B$1:$W$9995,6,FALSE))," ", VLOOKUP(TRIM(B965),ALL!$B$1:$W$9995,6,FALSE)))</f>
        <v/>
      </c>
      <c r="K965" s="10" t="str">
        <f>IF(ISBLANK(VLOOKUP(TRIM(B965),ALL!$B$1:$W$9995,7,FALSE)),"",IF(ISERROR(VLOOKUP(TRIM(B965),ALL!$B$1:$W$9995,7,FALSE))," ",VLOOKUP(TRIM(B965),ALL!$B$1:$W$9995,7,FALSE)))</f>
        <v/>
      </c>
      <c r="L965" s="10">
        <f>IF(ISBLANK(VLOOKUP(TRIM(B965),ALL!$B$1:$W$9995,8,FALSE)),"",IF(ISERROR(VLOOKUP(TRIM(B965),ALL!$B$1:$W$9995,8,FALSE))," ",VLOOKUP(TRIM(B965),ALL!$B$1:$W$9995,8,FALSE)))</f>
        <v>0</v>
      </c>
      <c r="M965" s="10" t="str">
        <f>IF(ISBLANK(VLOOKUP(TRIM(B965),ALL!$B$1:$W$9995,9,FALSE)),"",IF(ISERROR(VLOOKUP(TRIM(B965),ALL!$B$1:$W$9995,9,FALSE))," ",VLOOKUP(TRIM(B965),ALL!$B$1:$W$9995,9,FALSE)))</f>
        <v/>
      </c>
      <c r="N965" s="10">
        <f>IF(ISBLANK(VLOOKUP(TRIM(B965),ALL!$B$1:$W$9995,10,FALSE)),"",IF(ISERROR(VLOOKUP(TRIM(B965),ALL!$B$1:$W$9995,10,FALSE))," ",VLOOKUP(TRIM(B965),ALL!$B$1:$W$9995,10,FALSE)))</f>
        <v>0</v>
      </c>
      <c r="O965" s="118"/>
      <c r="P965"/>
      <c r="Q965"/>
      <c r="R965"/>
      <c r="S965"/>
      <c r="T965"/>
      <c r="AB965"/>
      <c r="AC965"/>
    </row>
    <row r="966" spans="1:29">
      <c r="A966" s="10" t="str">
        <f>IF(ISERROR(VLOOKUP(TRIM(B966),ALL!$B$1:$V$9991,3,FALSE)),"(unc)",VLOOKUP(TRIM(B966),ALL!$B$1:$V$9991,3,FALSE))</f>
        <v>OC @ OG @ TE</v>
      </c>
      <c r="B966" s="131" t="s">
        <v>7204</v>
      </c>
      <c r="C966" s="5" t="s">
        <v>8589</v>
      </c>
      <c r="D966" s="111">
        <f>VLOOKUP(TRIM(B966),BirthdateDraft!$A$1:$M$8977,2,FALSE)</f>
        <v>34547</v>
      </c>
      <c r="E966" s="112">
        <f>VLOOKUP(TRIM(B966),BirthdateDraft!$A$1:$M$9842,3,FALSE)</f>
        <v>0</v>
      </c>
      <c r="F966" s="115" t="s">
        <v>8804</v>
      </c>
      <c r="G966" s="10" t="str">
        <f>IF(ISERROR(VLOOKUP(TRIM(B966),ALL!$B$1:$V$9998,2,FALSE)),"",IF(ISERROR(VLOOKUP(TRIM(B966),ALL!$B$1:$V$9998,2,FALSE))," ",VLOOKUP(TRIM(B966),ALL!$B$1:$V$9998,2,FALSE)))</f>
        <v>CLA</v>
      </c>
      <c r="H966" s="114" t="str">
        <f>IF(ISBLANK(VLOOKUP(TRIM(B966),ALL!$B$1:$W$9995,11,FALSE)),"",IF(ISERROR(VLOOKUP(TRIM(B966),ALL!$B$1:$W$9995,11,FALSE))," ",VLOOKUP(TRIM(B966),ALL!$B$1:$W$9995,11,FALSE)))</f>
        <v>E</v>
      </c>
      <c r="I966" s="114" t="str">
        <f>VLOOKUP(TRIM(B966),Rankings!$A$1:$M$9887,9,FALSE)</f>
        <v xml:space="preserve"> 3-3-2</v>
      </c>
      <c r="J966" s="10" t="str">
        <f>IF(ISBLANK(VLOOKUP(TRIM(B966),ALL!$B$1:$W$9995,6,FALSE)),"",IF(ISERROR(VLOOKUP(TRIM(B966),ALL!$B$1:$W$9995,6,FALSE))," ", VLOOKUP(TRIM(B966),ALL!$B$1:$W$9995,6,FALSE)))</f>
        <v/>
      </c>
      <c r="K966" s="10" t="str">
        <f>IF(ISBLANK(VLOOKUP(TRIM(B966),ALL!$B$1:$W$9995,7,FALSE)),"",IF(ISERROR(VLOOKUP(TRIM(B966),ALL!$B$1:$W$9995,7,FALSE))," ",VLOOKUP(TRIM(B966),ALL!$B$1:$W$9995,7,FALSE)))</f>
        <v/>
      </c>
      <c r="L966" s="10">
        <f>IF(ISBLANK(VLOOKUP(TRIM(B966),ALL!$B$1:$W$9995,8,FALSE)),"",IF(ISERROR(VLOOKUP(TRIM(B966),ALL!$B$1:$W$9995,8,FALSE))," ",VLOOKUP(TRIM(B966),ALL!$B$1:$W$9995,8,FALSE)))</f>
        <v>0</v>
      </c>
      <c r="M966" s="10" t="str">
        <f>IF(ISBLANK(VLOOKUP(TRIM(B966),ALL!$B$1:$W$9995,9,FALSE)),"",IF(ISERROR(VLOOKUP(TRIM(B966),ALL!$B$1:$W$9995,9,FALSE))," ",VLOOKUP(TRIM(B966),ALL!$B$1:$W$9995,9,FALSE)))</f>
        <v/>
      </c>
      <c r="N966" s="10">
        <f>IF(ISBLANK(VLOOKUP(TRIM(B966),ALL!$B$1:$W$9995,10,FALSE)),"",IF(ISERROR(VLOOKUP(TRIM(B966),ALL!$B$1:$W$9995,10,FALSE))," ",VLOOKUP(TRIM(B966),ALL!$B$1:$W$9995,10,FALSE)))</f>
        <v>2</v>
      </c>
      <c r="O966" s="118"/>
      <c r="P966"/>
      <c r="Q966"/>
      <c r="R966"/>
      <c r="S966"/>
      <c r="T966"/>
      <c r="AB966"/>
      <c r="AC966"/>
    </row>
    <row r="967" spans="1:29">
      <c r="A967" s="10" t="str">
        <f>IF(ISERROR(VLOOKUP(TRIM(B967),ALL!$B$1:$V$9991,3,FALSE)),"(unc)",VLOOKUP(TRIM(B967),ALL!$B$1:$V$9991,3,FALSE))</f>
        <v>TE</v>
      </c>
      <c r="B967" s="37" t="s">
        <v>7159</v>
      </c>
      <c r="C967" s="5" t="s">
        <v>8589</v>
      </c>
      <c r="D967" s="111">
        <f>VLOOKUP(TRIM(B967),BirthdateDraft!$A$1:$M$8977,2,FALSE)</f>
        <v>35309</v>
      </c>
      <c r="E967" s="112" t="str">
        <f>VLOOKUP(TRIM(B967),BirthdateDraft!$A$1:$M$9842,3,FALSE)</f>
        <v>FA</v>
      </c>
      <c r="F967" s="115" t="s">
        <v>7516</v>
      </c>
      <c r="G967" s="10" t="str">
        <f>IF(ISERROR(VLOOKUP(TRIM(B967),ALL!$B$1:$V$9998,2,FALSE)),"",IF(ISERROR(VLOOKUP(TRIM(B967),ALL!$B$1:$V$9998,2,FALSE))," ",VLOOKUP(TRIM(B967),ALL!$B$1:$V$9998,2,FALSE)))</f>
        <v>NON</v>
      </c>
      <c r="H967" s="114" t="str">
        <f>IF(ISBLANK(VLOOKUP(TRIM(B967),ALL!$B$1:$W$9995,11,FALSE)),"",IF(ISERROR(VLOOKUP(TRIM(B967),ALL!$B$1:$W$9995,11,FALSE))," ",VLOOKUP(TRIM(B967),ALL!$B$1:$W$9995,11,FALSE)))</f>
        <v>D</v>
      </c>
      <c r="I967" s="114" t="str">
        <f>VLOOKUP(TRIM(B967),Rankings!$A$1:$M$9887,9,FALSE)</f>
        <v xml:space="preserve"> 4-4-3</v>
      </c>
      <c r="J967" s="10"/>
      <c r="K967" s="10"/>
      <c r="L967" s="10">
        <f>IF(ISBLANK(VLOOKUP(TRIM(B967),ALL!$B$1:$W$9995,8,FALSE)),"",IF(ISERROR(VLOOKUP(TRIM(B967),ALL!$B$1:$W$9995,8,FALSE))," ",VLOOKUP(TRIM(B967),ALL!$B$1:$W$9995,8,FALSE)))</f>
        <v>0</v>
      </c>
      <c r="M967" s="10" t="str">
        <f>IF(ISBLANK(VLOOKUP(TRIM(B967),ALL!$B$1:$W$9995,9,FALSE)),"",IF(ISERROR(VLOOKUP(TRIM(B967),ALL!$B$1:$W$9995,9,FALSE))," ",VLOOKUP(TRIM(B967),ALL!$B$1:$W$9995,9,FALSE)))</f>
        <v/>
      </c>
      <c r="N967" s="10">
        <f>IF(ISBLANK(VLOOKUP(TRIM(B967),ALL!$B$1:$W$9995,10,FALSE)),"",IF(ISERROR(VLOOKUP(TRIM(B967),ALL!$B$1:$W$9995,10,FALSE))," ",VLOOKUP(TRIM(B967),ALL!$B$1:$W$9995,10,FALSE)))</f>
        <v>0</v>
      </c>
      <c r="O967" s="118"/>
      <c r="P967"/>
      <c r="Q967"/>
      <c r="R967"/>
      <c r="S967"/>
      <c r="T967"/>
      <c r="AB967"/>
      <c r="AC967"/>
    </row>
    <row r="968" spans="1:29">
      <c r="B968" s="37"/>
      <c r="C968" s="5"/>
    </row>
    <row r="969" spans="1:29">
      <c r="A969" s="10" t="str">
        <f>IF(ISERROR(VLOOKUP(TRIM(B969),ALL!$B$1:$V$9991,3,FALSE)),"(unc)",VLOOKUP(TRIM(B969),ALL!$B$1:$V$9991,3,FALSE))</f>
        <v>LOT @</v>
      </c>
      <c r="B969" s="37" t="s">
        <v>7217</v>
      </c>
      <c r="C969" s="5" t="s">
        <v>8589</v>
      </c>
      <c r="D969" s="111">
        <f>VLOOKUP(TRIM(B969),BirthdateDraft!$A$1:$M$8977,2,FALSE)</f>
        <v>36251</v>
      </c>
      <c r="E969" s="112" t="str">
        <f>VLOOKUP(TRIM(B969),BirthdateDraft!$A$1:$M$9842,3,FALSE)</f>
        <v>21/2</v>
      </c>
      <c r="F969" s="115" t="s">
        <v>7523</v>
      </c>
      <c r="G969" s="10" t="str">
        <f>IF(ISERROR(VLOOKUP(TRIM(B969),ALL!$B$1:$V$9998,2,FALSE)),"",IF(ISERROR(VLOOKUP(TRIM(B969),ALL!$B$1:$V$9998,2,FALSE))," ",VLOOKUP(TRIM(B969),ALL!$B$1:$V$9998,2,FALSE)))</f>
        <v>JXA</v>
      </c>
      <c r="H969" s="114" t="str">
        <f>IF(ISBLANK(VLOOKUP(TRIM(B969),ALL!$B$1:$W$9995,4,FALSE)),"",IF(ISERROR(VLOOKUP(TRIM(B969),ALL!$B$1:$W$9995,4,FALSE))," ",VLOOKUP(TRIM(B969),ALL!$B$1:$W$9995,4,FALSE)))</f>
        <v/>
      </c>
      <c r="I969" s="114" t="str">
        <f>IF(ISBLANK(VLOOKUP(TRIM(B969),ALL!$B$1:$W$9995,5,FALSE)),"",IF(ISERROR(VLOOKUP(TRIM(B969),ALL!$B$1:$W$9995,5,FALSE))," ",VLOOKUP(TRIM(B969),ALL!$B$1:$W$9995,5,FALSE)))</f>
        <v/>
      </c>
      <c r="J969" s="10" t="str">
        <f>IF(ISBLANK(VLOOKUP(TRIM(B969),ALL!$B$1:$W$9995,6,FALSE)),"",IF(ISERROR(VLOOKUP(TRIM(B969),ALL!$B$1:$W$9995,6,FALSE))," ", VLOOKUP(TRIM(B969),ALL!$B$1:$W$9995,6,FALSE)))</f>
        <v/>
      </c>
      <c r="K969" s="10" t="str">
        <f>IF(ISBLANK(VLOOKUP(TRIM(B969),ALL!$B$1:$W$9995,7,FALSE)),"",IF(ISERROR(VLOOKUP(TRIM(B969),ALL!$B$1:$W$9995,7,FALSE))," ",VLOOKUP(TRIM(B969),ALL!$B$1:$W$9995,7,FALSE)))</f>
        <v/>
      </c>
      <c r="L969" s="10">
        <f>IF(ISBLANK(VLOOKUP(TRIM(B969),ALL!$B$1:$W$9995,8,FALSE)),"",IF(ISERROR(VLOOKUP(TRIM(B969),ALL!$B$1:$W$9995,8,FALSE))," ",VLOOKUP(TRIM(B969),ALL!$B$1:$W$9995,8,FALSE)))</f>
        <v>5</v>
      </c>
      <c r="M969" s="10" t="str">
        <f>IF(ISBLANK(VLOOKUP(TRIM(B969),ALL!$B$1:$W$9995,9,FALSE)),"",IF(ISERROR(VLOOKUP(TRIM(B969),ALL!$B$1:$W$9995,9,FALSE))," ",VLOOKUP(TRIM(B969),ALL!$B$1:$W$9995,9,FALSE)))</f>
        <v/>
      </c>
      <c r="N969" s="10">
        <f>IF(ISBLANK(VLOOKUP(TRIM(B969),ALL!$B$1:$W$9995,10,FALSE)),"",IF(ISERROR(VLOOKUP(TRIM(B969),ALL!$B$1:$W$9995,10,FALSE))," ",VLOOKUP(TRIM(B969),ALL!$B$1:$W$9995,10,FALSE)))</f>
        <v>7</v>
      </c>
      <c r="O969" s="118"/>
      <c r="P969"/>
      <c r="Q969"/>
      <c r="R969"/>
      <c r="S969"/>
      <c r="T969"/>
      <c r="AB969"/>
      <c r="AC969"/>
    </row>
    <row r="970" spans="1:29">
      <c r="A970" s="10" t="str">
        <f>IF(ISERROR(VLOOKUP(TRIM(B970),ALL!$B$1:$V$9991,3,FALSE)),"(unc)",VLOOKUP(TRIM(B970),ALL!$B$1:$V$9991,3,FALSE))</f>
        <v>ROT @</v>
      </c>
      <c r="B970" s="37" t="s">
        <v>5602</v>
      </c>
      <c r="C970" s="5" t="s">
        <v>8589</v>
      </c>
      <c r="D970" s="111">
        <f>VLOOKUP(TRIM(B970),BirthdateDraft!$A$1:$M$8977,2,FALSE)</f>
        <v>35149</v>
      </c>
      <c r="E970" s="112" t="str">
        <f>VLOOKUP(TRIM(B970),BirthdateDraft!$A$1:$M$9842,3,FALSE)</f>
        <v>18/2</v>
      </c>
      <c r="F970" s="115"/>
      <c r="G970" s="10" t="str">
        <f>IF(ISERROR(VLOOKUP(TRIM(B970),ALL!$B$1:$V$9998,2,FALSE)),"",IF(ISERROR(VLOOKUP(TRIM(B970),ALL!$B$1:$V$9998,2,FALSE))," ",VLOOKUP(TRIM(B970),ALL!$B$1:$V$9998,2,FALSE)))</f>
        <v>INA</v>
      </c>
      <c r="H970" s="114" t="str">
        <f>IF(ISBLANK(VLOOKUP(TRIM(B970),ALL!$B$1:$W$9995,4,FALSE)),"",IF(ISERROR(VLOOKUP(TRIM(B970),ALL!$B$1:$W$9995,4,FALSE))," ",VLOOKUP(TRIM(B970),ALL!$B$1:$W$9995,4,FALSE)))</f>
        <v/>
      </c>
      <c r="I970" s="114" t="str">
        <f>IF(ISBLANK(VLOOKUP(TRIM(B970),ALL!$B$1:$W$9995,5,FALSE)),"",IF(ISERROR(VLOOKUP(TRIM(B970),ALL!$B$1:$W$9995,5,FALSE))," ",VLOOKUP(TRIM(B970),ALL!$B$1:$W$9995,5,FALSE)))</f>
        <v/>
      </c>
      <c r="J970" s="10" t="str">
        <f>IF(ISBLANK(VLOOKUP(TRIM(B970),ALL!$B$1:$W$9995,6,FALSE)),"",IF(ISERROR(VLOOKUP(TRIM(B970),ALL!$B$1:$W$9995,6,FALSE))," ", VLOOKUP(TRIM(B970),ALL!$B$1:$W$9995,6,FALSE)))</f>
        <v/>
      </c>
      <c r="K970" s="10" t="str">
        <f>IF(ISBLANK(VLOOKUP(TRIM(B970),ALL!$B$1:$W$9995,7,FALSE)),"",IF(ISERROR(VLOOKUP(TRIM(B970),ALL!$B$1:$W$9995,7,FALSE))," ",VLOOKUP(TRIM(B970),ALL!$B$1:$W$9995,7,FALSE)))</f>
        <v/>
      </c>
      <c r="L970" s="10">
        <f>IF(ISBLANK(VLOOKUP(TRIM(B970),ALL!$B$1:$W$9995,8,FALSE)),"",IF(ISERROR(VLOOKUP(TRIM(B970),ALL!$B$1:$W$9995,8,FALSE))," ",VLOOKUP(TRIM(B970),ALL!$B$1:$W$9995,8,FALSE)))</f>
        <v>5</v>
      </c>
      <c r="M970" s="10" t="str">
        <f>IF(ISBLANK(VLOOKUP(TRIM(B970),ALL!$B$1:$W$9995,9,FALSE)),"",IF(ISERROR(VLOOKUP(TRIM(B970),ALL!$B$1:$W$9995,9,FALSE))," ",VLOOKUP(TRIM(B970),ALL!$B$1:$W$9995,9,FALSE)))</f>
        <v/>
      </c>
      <c r="N970" s="10">
        <f>IF(ISBLANK(VLOOKUP(TRIM(B970),ALL!$B$1:$W$9995,10,FALSE)),"",IF(ISERROR(VLOOKUP(TRIM(B970),ALL!$B$1:$W$9995,10,FALSE))," ",VLOOKUP(TRIM(B970),ALL!$B$1:$W$9995,10,FALSE)))</f>
        <v>4</v>
      </c>
      <c r="O970" s="118"/>
      <c r="P970"/>
      <c r="Q970"/>
      <c r="R970"/>
      <c r="S970"/>
      <c r="T970"/>
      <c r="AB970"/>
      <c r="AC970"/>
    </row>
    <row r="971" spans="1:29">
      <c r="A971" s="10" t="str">
        <f>IF(ISERROR(VLOOKUP(TRIM(B971),ALL!$B$1:$V$9991,3,FALSE)),"(unc)",VLOOKUP(TRIM(B971),ALL!$B$1:$V$9991,3,FALSE))</f>
        <v>LG @</v>
      </c>
      <c r="B971" s="37" t="s">
        <v>4895</v>
      </c>
      <c r="C971" s="5" t="s">
        <v>8589</v>
      </c>
      <c r="D971" s="111">
        <f>VLOOKUP(TRIM(B971),BirthdateDraft!$A$1:$M$8977,2,FALSE)</f>
        <v>34271</v>
      </c>
      <c r="E971" s="112" t="str">
        <f>VLOOKUP(TRIM(B971),BirthdateDraft!$A$1:$M$9842,3,FALSE)</f>
        <v>16/3</v>
      </c>
      <c r="F971" s="115"/>
      <c r="G971" s="10" t="str">
        <f>IF(ISERROR(VLOOKUP(TRIM(B971),ALL!$B$1:$V$9998,2,FALSE)),"",IF(ISERROR(VLOOKUP(TRIM(B971),ALL!$B$1:$V$9998,2,FALSE))," ",VLOOKUP(TRIM(B971),ALL!$B$1:$V$9998,2,FALSE)))</f>
        <v>PIA</v>
      </c>
      <c r="H971" s="114" t="str">
        <f>IF(ISBLANK(VLOOKUP(TRIM(B971),ALL!$B$1:$W$9995,4,FALSE)),"",IF(ISERROR(VLOOKUP(TRIM(B971),ALL!$B$1:$W$9995,4,FALSE))," ",VLOOKUP(TRIM(B971),ALL!$B$1:$W$9995,4,FALSE)))</f>
        <v/>
      </c>
      <c r="I971" s="114" t="str">
        <f>IF(ISBLANK(VLOOKUP(TRIM(B971),ALL!$B$1:$W$9995,5,FALSE)),"",IF(ISERROR(VLOOKUP(TRIM(B971),ALL!$B$1:$W$9995,5,FALSE))," ",VLOOKUP(TRIM(B971),ALL!$B$1:$W$9995,5,FALSE)))</f>
        <v/>
      </c>
      <c r="J971" s="10" t="str">
        <f>IF(ISBLANK(VLOOKUP(TRIM(B971),ALL!$B$1:$W$9995,6,FALSE)),"",IF(ISERROR(VLOOKUP(TRIM(B971),ALL!$B$1:$W$9995,6,FALSE))," ", VLOOKUP(TRIM(B971),ALL!$B$1:$W$9995,6,FALSE)))</f>
        <v/>
      </c>
      <c r="K971" s="10" t="str">
        <f>IF(ISBLANK(VLOOKUP(TRIM(B971),ALL!$B$1:$W$9995,7,FALSE)),"",IF(ISERROR(VLOOKUP(TRIM(B971),ALL!$B$1:$W$9995,7,FALSE))," ",VLOOKUP(TRIM(B971),ALL!$B$1:$W$9995,7,FALSE)))</f>
        <v/>
      </c>
      <c r="L971" s="10">
        <f>IF(ISBLANK(VLOOKUP(TRIM(B971),ALL!$B$1:$W$9995,8,FALSE)),"",IF(ISERROR(VLOOKUP(TRIM(B971),ALL!$B$1:$W$9995,8,FALSE))," ",VLOOKUP(TRIM(B971),ALL!$B$1:$W$9995,8,FALSE)))</f>
        <v>6</v>
      </c>
      <c r="M971" s="10"/>
      <c r="N971" s="10">
        <f>IF(ISBLANK(VLOOKUP(TRIM(B971),ALL!$B$1:$W$9995,10,FALSE)),"",IF(ISERROR(VLOOKUP(TRIM(B971),ALL!$B$1:$W$9995,10,FALSE))," ",VLOOKUP(TRIM(B971),ALL!$B$1:$W$9995,10,FALSE)))</f>
        <v>4</v>
      </c>
      <c r="O971"/>
      <c r="P971"/>
      <c r="Q971"/>
      <c r="R971"/>
      <c r="S971"/>
      <c r="T971"/>
      <c r="AB971"/>
      <c r="AC971"/>
    </row>
    <row r="972" spans="1:29">
      <c r="A972" s="10" t="str">
        <f>IF(ISERROR(VLOOKUP(TRIM(B972),ALL!$B$1:$V$9991,3,FALSE)),"(unc)",VLOOKUP(TRIM(B972),ALL!$B$1:$V$9991,3,FALSE))</f>
        <v>OC @</v>
      </c>
      <c r="B972" s="37" t="s">
        <v>6249</v>
      </c>
      <c r="C972" s="5" t="s">
        <v>8589</v>
      </c>
      <c r="D972" s="111">
        <f>VLOOKUP(TRIM(B972),BirthdateDraft!$A$1:$M$8977,2,FALSE)</f>
        <v>35552</v>
      </c>
      <c r="E972" s="112" t="str">
        <f>VLOOKUP(TRIM(B972),BirthdateDraft!$A$1:$M$9842,3,FALSE)</f>
        <v>19/FA</v>
      </c>
      <c r="F972" s="115" t="s">
        <v>7509</v>
      </c>
      <c r="G972" s="10" t="str">
        <f>IF(ISERROR(VLOOKUP(TRIM(B972),ALL!$B$1:$V$9998,2,FALSE)),"",IF(ISERROR(VLOOKUP(TRIM(B972),ALL!$B$1:$V$9998,2,FALSE))," ",VLOOKUP(TRIM(B972),ALL!$B$1:$V$9998,2,FALSE)))</f>
        <v>LVA</v>
      </c>
      <c r="H972" s="114" t="str">
        <f>IF(ISBLANK(VLOOKUP(TRIM(B972),ALL!$B$1:$W$9995,4,FALSE)),"",IF(ISERROR(VLOOKUP(TRIM(B972),ALL!$B$1:$W$9995,4,FALSE))," ",VLOOKUP(TRIM(B972),ALL!$B$1:$W$9995,4,FALSE)))</f>
        <v/>
      </c>
      <c r="I972" s="114" t="str">
        <f>IF(ISBLANK(VLOOKUP(TRIM(B972),ALL!$B$1:$W$9995,5,FALSE)),"",IF(ISERROR(VLOOKUP(TRIM(B972),ALL!$B$1:$W$9995,5,FALSE))," ",VLOOKUP(TRIM(B972),ALL!$B$1:$W$9995,5,FALSE)))</f>
        <v/>
      </c>
      <c r="J972" s="10" t="str">
        <f>IF(ISBLANK(VLOOKUP(TRIM(B972),ALL!$B$1:$W$9995,6,FALSE)),"",IF(ISERROR(VLOOKUP(TRIM(B972),ALL!$B$1:$W$9995,6,FALSE))," ", VLOOKUP(TRIM(B972),ALL!$B$1:$W$9995,6,FALSE)))</f>
        <v/>
      </c>
      <c r="K972" s="10" t="str">
        <f>IF(ISBLANK(VLOOKUP(TRIM(B972),ALL!$B$1:$W$9995,7,FALSE)),"",IF(ISERROR(VLOOKUP(TRIM(B972),ALL!$B$1:$W$9995,7,FALSE))," ",VLOOKUP(TRIM(B972),ALL!$B$1:$W$9995,7,FALSE)))</f>
        <v/>
      </c>
      <c r="L972" s="10">
        <f>IF(ISBLANK(VLOOKUP(TRIM(B972),ALL!$B$1:$W$9995,8,FALSE)),"",IF(ISERROR(VLOOKUP(TRIM(B972),ALL!$B$1:$W$9995,8,FALSE))," ",VLOOKUP(TRIM(B972),ALL!$B$1:$W$9995,8,FALSE)))</f>
        <v>0</v>
      </c>
      <c r="M972" s="10" t="str">
        <f>IF(ISBLANK(VLOOKUP(TRIM(B972),ALL!$B$1:$W$9995,9,FALSE)),"",IF(ISERROR(VLOOKUP(TRIM(B972),ALL!$B$1:$W$9995,9,FALSE))," ",VLOOKUP(TRIM(B972),ALL!$B$1:$W$9995,9,FALSE)))</f>
        <v/>
      </c>
      <c r="N972" s="10">
        <f>IF(ISBLANK(VLOOKUP(TRIM(B972),ALL!$B$1:$W$9995,10,FALSE)),"",IF(ISERROR(VLOOKUP(TRIM(B972),ALL!$B$1:$W$9995,10,FALSE))," ",VLOOKUP(TRIM(B972),ALL!$B$1:$W$9995,10,FALSE)))</f>
        <v>4</v>
      </c>
      <c r="O972"/>
      <c r="P972"/>
      <c r="Q972"/>
      <c r="R972"/>
      <c r="S972"/>
      <c r="T972"/>
      <c r="AB972"/>
      <c r="AC972"/>
    </row>
    <row r="973" spans="1:29">
      <c r="A973" s="10" t="str">
        <f>IF(ISERROR(VLOOKUP(TRIM(B973),ALL!$B$1:$V$9991,3,FALSE)),"(unc)",VLOOKUP(TRIM(B973),ALL!$B$1:$V$9991,3,FALSE))</f>
        <v>(unc)</v>
      </c>
      <c r="B973" s="37" t="s">
        <v>5590</v>
      </c>
      <c r="C973" s="5" t="s">
        <v>8589</v>
      </c>
      <c r="D973" s="111">
        <f>VLOOKUP(TRIM(B973),BirthdateDraft!$A$1:$M$8977,2,FALSE)</f>
        <v>35686</v>
      </c>
      <c r="E973" s="112" t="str">
        <f>VLOOKUP(TRIM(B973),BirthdateDraft!$A$1:$M$9842,3,FALSE)</f>
        <v>18/2</v>
      </c>
      <c r="F973" s="115"/>
      <c r="G973" s="10" t="str">
        <f>IF(ISERROR(VLOOKUP(TRIM(B973),ALL!$B$1:$V$9998,2,FALSE)),"",IF(ISERROR(VLOOKUP(TRIM(B973),ALL!$B$1:$V$9998,2,FALSE))," ",VLOOKUP(TRIM(B973),ALL!$B$1:$V$9998,2,FALSE)))</f>
        <v/>
      </c>
      <c r="H973" s="114" t="str">
        <f>IF(ISBLANK(VLOOKUP(TRIM(B973),ALL!$B$1:$W$9995,4,FALSE)),"",IF(ISERROR(VLOOKUP(TRIM(B973),ALL!$B$1:$W$9995,4,FALSE))," ",VLOOKUP(TRIM(B973),ALL!$B$1:$W$9995,4,FALSE)))</f>
        <v xml:space="preserve"> </v>
      </c>
      <c r="I973" s="114" t="str">
        <f>IF(ISBLANK(VLOOKUP(TRIM(B973),ALL!$B$1:$W$9995,5,FALSE)),"",IF(ISERROR(VLOOKUP(TRIM(B973),ALL!$B$1:$W$9995,5,FALSE))," ",VLOOKUP(TRIM(B973),ALL!$B$1:$W$9995,5,FALSE)))</f>
        <v xml:space="preserve"> </v>
      </c>
      <c r="J973" s="10" t="str">
        <f>IF(ISBLANK(VLOOKUP(TRIM(B973),ALL!$B$1:$W$9995,6,FALSE)),"",IF(ISERROR(VLOOKUP(TRIM(B973),ALL!$B$1:$W$9995,6,FALSE))," ", VLOOKUP(TRIM(B973),ALL!$B$1:$W$9995,6,FALSE)))</f>
        <v xml:space="preserve"> </v>
      </c>
      <c r="K973" s="10" t="str">
        <f>IF(ISBLANK(VLOOKUP(TRIM(B973),ALL!$B$1:$W$9995,7,FALSE)),"",IF(ISERROR(VLOOKUP(TRIM(B973),ALL!$B$1:$W$9995,7,FALSE))," ",VLOOKUP(TRIM(B973),ALL!$B$1:$W$9995,7,FALSE)))</f>
        <v xml:space="preserve"> </v>
      </c>
      <c r="L973" s="10" t="str">
        <f>IF(ISBLANK(VLOOKUP(TRIM(B973),ALL!$B$1:$W$9995,8,FALSE)),"",IF(ISERROR(VLOOKUP(TRIM(B973),ALL!$B$1:$W$9995,8,FALSE))," ",VLOOKUP(TRIM(B973),ALL!$B$1:$W$9995,8,FALSE)))</f>
        <v xml:space="preserve"> </v>
      </c>
      <c r="M973" s="10" t="str">
        <f>IF(ISBLANK(VLOOKUP(TRIM(B973),ALL!$B$1:$W$9995,9,FALSE)),"",IF(ISERROR(VLOOKUP(TRIM(B973),ALL!$B$1:$W$9995,9,FALSE))," ",VLOOKUP(TRIM(B973),ALL!$B$1:$W$9995,9,FALSE)))</f>
        <v xml:space="preserve"> </v>
      </c>
      <c r="N973" s="10" t="str">
        <f>IF(ISBLANK(VLOOKUP(TRIM(B973),ALL!$B$1:$W$9995,10,FALSE)),"",IF(ISERROR(VLOOKUP(TRIM(B973),ALL!$B$1:$W$9995,10,FALSE))," ",VLOOKUP(TRIM(B973),ALL!$B$1:$W$9995,10,FALSE)))</f>
        <v xml:space="preserve"> </v>
      </c>
      <c r="O973" s="118"/>
      <c r="P973"/>
      <c r="Q973"/>
      <c r="R973"/>
      <c r="S973"/>
      <c r="T973"/>
      <c r="AB973"/>
      <c r="AC973"/>
    </row>
    <row r="974" spans="1:29">
      <c r="A974" s="10" t="str">
        <f>IF(ISERROR(VLOOKUP(TRIM(B974),ALL!$B$1:$V$9991,3,FALSE)),"(unc)",VLOOKUP(TRIM(B974),ALL!$B$1:$V$9991,3,FALSE))</f>
        <v>OT @ OG @ TE</v>
      </c>
      <c r="B974" s="37" t="s">
        <v>4392</v>
      </c>
      <c r="C974" s="5" t="s">
        <v>8589</v>
      </c>
      <c r="D974" s="111">
        <f>VLOOKUP(TRIM(B974),BirthdateDraft!$A$1:$M$8977,2,FALSE)</f>
        <v>34277</v>
      </c>
      <c r="E974" s="112" t="str">
        <f>VLOOKUP(TRIM(B974),BirthdateDraft!$A$1:$M$9842,3,FALSE)</f>
        <v>15/1 (13)</v>
      </c>
      <c r="F974" s="115">
        <v>24.4</v>
      </c>
      <c r="G974" s="10" t="str">
        <f>IF(ISERROR(VLOOKUP(TRIM(B974),ALL!$B$1:$V$9998,2,FALSE)),"",IF(ISERROR(VLOOKUP(TRIM(B974),ALL!$B$1:$V$9998,2,FALSE))," ",VLOOKUP(TRIM(B974),ALL!$B$1:$V$9998,2,FALSE)))</f>
        <v>LVA</v>
      </c>
      <c r="H974" s="114" t="str">
        <f>IF(ISBLANK(VLOOKUP(TRIM(B974),ALL!$B$1:$W$9995,4,FALSE)),"",IF(ISERROR(VLOOKUP(TRIM(B974),ALL!$B$1:$W$9995,4,FALSE))," ",VLOOKUP(TRIM(B974),ALL!$B$1:$W$9995,4,FALSE)))</f>
        <v/>
      </c>
      <c r="I974" s="114" t="str">
        <f>IF(ISBLANK(VLOOKUP(TRIM(B974),ALL!$B$1:$W$9995,5,FALSE)),"",IF(ISERROR(VLOOKUP(TRIM(B974),ALL!$B$1:$W$9995,5,FALSE))," ",VLOOKUP(TRIM(B974),ALL!$B$1:$W$9995,5,FALSE)))</f>
        <v/>
      </c>
      <c r="J974" s="10" t="str">
        <f>IF(ISBLANK(VLOOKUP(TRIM(B974),ALL!$B$1:$W$9995,6,FALSE)),"",IF(ISERROR(VLOOKUP(TRIM(B974),ALL!$B$1:$W$9995,6,FALSE))," ", VLOOKUP(TRIM(B974),ALL!$B$1:$W$9995,6,FALSE)))</f>
        <v/>
      </c>
      <c r="K974" s="10" t="str">
        <f>IF(ISBLANK(VLOOKUP(TRIM(B974),ALL!$B$1:$W$9995,7,FALSE)),"",IF(ISERROR(VLOOKUP(TRIM(B974),ALL!$B$1:$W$9995,7,FALSE))," ",VLOOKUP(TRIM(B974),ALL!$B$1:$W$9995,7,FALSE)))</f>
        <v/>
      </c>
      <c r="L974" s="10">
        <f>IF(ISBLANK(VLOOKUP(TRIM(B974),ALL!$B$1:$W$9995,8,FALSE)),"",IF(ISERROR(VLOOKUP(TRIM(B974),ALL!$B$1:$W$9995,8,FALSE))," ",VLOOKUP(TRIM(B974),ALL!$B$1:$W$9995,8,FALSE)))</f>
        <v>0</v>
      </c>
      <c r="M974" s="10" t="str">
        <f>IF(ISBLANK(VLOOKUP(TRIM(B974),ALL!$B$1:$W$9995,9,FALSE)),"",IF(ISERROR(VLOOKUP(TRIM(B974),ALL!$B$1:$W$9995,9,FALSE))," ",VLOOKUP(TRIM(B974),ALL!$B$1:$W$9995,9,FALSE)))</f>
        <v/>
      </c>
      <c r="N974" s="10">
        <f>IF(ISBLANK(VLOOKUP(TRIM(B974),ALL!$B$1:$W$9995,10,FALSE)),"",IF(ISERROR(VLOOKUP(TRIM(B974),ALL!$B$1:$W$9995,10,FALSE))," ",VLOOKUP(TRIM(B974),ALL!$B$1:$W$9995,10,FALSE)))</f>
        <v>0</v>
      </c>
      <c r="O974" s="118"/>
      <c r="P974"/>
      <c r="Q974"/>
      <c r="R974"/>
      <c r="S974"/>
      <c r="T974"/>
      <c r="AB974"/>
      <c r="AC974"/>
    </row>
    <row r="975" spans="1:29">
      <c r="A975" s="10" t="str">
        <f>IF(ISERROR(VLOOKUP(TRIM(B975),ALL!$B$1:$V$9991,3,FALSE)),"(unc)",VLOOKUP(TRIM(B975),ALL!$B$1:$V$9991,3,FALSE))</f>
        <v>RG @ OT @</v>
      </c>
      <c r="B975" s="37" t="s">
        <v>6252</v>
      </c>
      <c r="C975" s="5" t="s">
        <v>8589</v>
      </c>
      <c r="D975" s="111">
        <f>VLOOKUP(TRIM(B975),BirthdateDraft!$A$1:$M$8977,2,FALSE)</f>
        <v>34684</v>
      </c>
      <c r="E975" s="112" t="str">
        <f>VLOOKUP(TRIM(B975),BirthdateDraft!$A$1:$M$9842,3,FALSE)</f>
        <v>18/6</v>
      </c>
      <c r="F975" s="115" t="s">
        <v>10271</v>
      </c>
      <c r="G975" s="10" t="str">
        <f>IF(ISERROR(VLOOKUP(TRIM(B975),ALL!$B$1:$V$9998,2,FALSE)),"",IF(ISERROR(VLOOKUP(TRIM(B975),ALL!$B$1:$V$9998,2,FALSE))," ",VLOOKUP(TRIM(B975),ALL!$B$1:$V$9998,2,FALSE)))</f>
        <v>CHN</v>
      </c>
      <c r="H975" s="114" t="str">
        <f>IF(ISBLANK(VLOOKUP(TRIM(B975),ALL!$B$1:$W$9995,4,FALSE)),"",IF(ISERROR(VLOOKUP(TRIM(B975),ALL!$B$1:$W$9995,4,FALSE))," ",VLOOKUP(TRIM(B975),ALL!$B$1:$W$9995,4,FALSE)))</f>
        <v/>
      </c>
      <c r="I975" s="114" t="str">
        <f>IF(ISBLANK(VLOOKUP(TRIM(B975),ALL!$B$1:$W$9995,5,FALSE)),"",IF(ISERROR(VLOOKUP(TRIM(B975),ALL!$B$1:$W$9995,5,FALSE))," ",VLOOKUP(TRIM(B975),ALL!$B$1:$W$9995,5,FALSE)))</f>
        <v/>
      </c>
      <c r="J975" s="10" t="str">
        <f>IF(ISBLANK(VLOOKUP(TRIM(B975),ALL!$B$1:$W$9995,6,FALSE)),"",IF(ISERROR(VLOOKUP(TRIM(B975),ALL!$B$1:$W$9995,6,FALSE))," ", VLOOKUP(TRIM(B975),ALL!$B$1:$W$9995,6,FALSE)))</f>
        <v/>
      </c>
      <c r="K975" s="10" t="str">
        <f>IF(ISBLANK(VLOOKUP(TRIM(B975),ALL!$B$1:$W$9995,7,FALSE)),"",IF(ISERROR(VLOOKUP(TRIM(B975),ALL!$B$1:$W$9995,7,FALSE))," ",VLOOKUP(TRIM(B975),ALL!$B$1:$W$9995,7,FALSE)))</f>
        <v/>
      </c>
      <c r="L975" s="10">
        <f>IF(ISBLANK(VLOOKUP(TRIM(B975),ALL!$B$1:$W$9995,8,FALSE)),"",IF(ISERROR(VLOOKUP(TRIM(B975),ALL!$B$1:$W$9995,8,FALSE))," ",VLOOKUP(TRIM(B975),ALL!$B$1:$W$9995,8,FALSE)))</f>
        <v>4</v>
      </c>
      <c r="M975" s="10">
        <f>IF(ISBLANK(VLOOKUP(TRIM(B975),ALL!$B$1:$W$9995,9,FALSE)),"",IF(ISERROR(VLOOKUP(TRIM(B975),ALL!$B$1:$W$9995,9,FALSE))," ",VLOOKUP(TRIM(B975),ALL!$B$1:$W$9995,9,FALSE)))</f>
        <v>0</v>
      </c>
      <c r="N975" s="10">
        <f>IF(ISBLANK(VLOOKUP(TRIM(B975),ALL!$B$1:$W$9995,10,FALSE)),"",IF(ISERROR(VLOOKUP(TRIM(B975),ALL!$B$1:$W$9995,10,FALSE))," ",VLOOKUP(TRIM(B975),ALL!$B$1:$W$9995,10,FALSE)))</f>
        <v>2</v>
      </c>
      <c r="O975" s="118"/>
      <c r="P975"/>
      <c r="Q975"/>
      <c r="R975"/>
      <c r="S975"/>
      <c r="T975"/>
      <c r="AB975"/>
      <c r="AC975"/>
    </row>
    <row r="976" spans="1:29">
      <c r="A976" s="10" t="str">
        <f>IF(ISERROR(VLOOKUP(TRIM(B976),ALL!$B$1:$V$9991,3,FALSE)),"(unc)",VLOOKUP(TRIM(B976),ALL!$B$1:$V$9991,3,FALSE))</f>
        <v>RG @</v>
      </c>
      <c r="B976" s="37" t="s">
        <v>7245</v>
      </c>
      <c r="C976" s="5" t="s">
        <v>8589</v>
      </c>
      <c r="D976" s="111">
        <f>VLOOKUP(TRIM(B976),BirthdateDraft!$A$1:$M$8977,2,FALSE)</f>
        <v>35855</v>
      </c>
      <c r="E976" s="112" t="str">
        <f>VLOOKUP(TRIM(B976),BirthdateDraft!$A$1:$M$9842,3,FALSE)</f>
        <v>21/2</v>
      </c>
      <c r="F976" s="115" t="s">
        <v>7509</v>
      </c>
      <c r="G976" s="10" t="str">
        <f>IF(ISERROR(VLOOKUP(TRIM(B976),ALL!$B$1:$V$9998,2,FALSE)),"",IF(ISERROR(VLOOKUP(TRIM(B976),ALL!$B$1:$V$9998,2,FALSE))," ",VLOOKUP(TRIM(B976),ALL!$B$1:$V$9998,2,FALSE)))</f>
        <v>TNA</v>
      </c>
      <c r="H976" s="114" t="str">
        <f>IF(ISBLANK(VLOOKUP(TRIM(B976),ALL!$B$1:$W$9995,4,FALSE)),"",IF(ISERROR(VLOOKUP(TRIM(B976),ALL!$B$1:$W$9995,4,FALSE))," ",VLOOKUP(TRIM(B976),ALL!$B$1:$W$9995,4,FALSE)))</f>
        <v/>
      </c>
      <c r="I976" s="114" t="str">
        <f>IF(ISBLANK(VLOOKUP(TRIM(B976),ALL!$B$1:$W$9995,5,FALSE)),"",IF(ISERROR(VLOOKUP(TRIM(B976),ALL!$B$1:$W$9995,5,FALSE))," ",VLOOKUP(TRIM(B976),ALL!$B$1:$W$9995,5,FALSE)))</f>
        <v/>
      </c>
      <c r="J976" s="10" t="str">
        <f>IF(ISBLANK(VLOOKUP(TRIM(B976),ALL!$B$1:$W$9995,6,FALSE)),"",IF(ISERROR(VLOOKUP(TRIM(B976),ALL!$B$1:$W$9995,6,FALSE))," ", VLOOKUP(TRIM(B976),ALL!$B$1:$W$9995,6,FALSE)))</f>
        <v/>
      </c>
      <c r="K976" s="10" t="str">
        <f>IF(ISBLANK(VLOOKUP(TRIM(B976),ALL!$B$1:$W$9995,7,FALSE)),"",IF(ISERROR(VLOOKUP(TRIM(B976),ALL!$B$1:$W$9995,7,FALSE))," ",VLOOKUP(TRIM(B976),ALL!$B$1:$W$9995,7,FALSE)))</f>
        <v/>
      </c>
      <c r="L976" s="10">
        <f>IF(ISBLANK(VLOOKUP(TRIM(B976),ALL!$B$1:$W$9995,8,FALSE)),"",IF(ISERROR(VLOOKUP(TRIM(B976),ALL!$B$1:$W$9995,8,FALSE))," ",VLOOKUP(TRIM(B976),ALL!$B$1:$W$9995,8,FALSE)))</f>
        <v>0</v>
      </c>
      <c r="M976" s="10" t="str">
        <f>IF(ISBLANK(VLOOKUP(TRIM(B976),ALL!$B$1:$W$9995,9,FALSE)),"",IF(ISERROR(VLOOKUP(TRIM(B976),ALL!$B$1:$W$9995,9,FALSE))," ",VLOOKUP(TRIM(B976),ALL!$B$1:$W$9995,9,FALSE)))</f>
        <v/>
      </c>
      <c r="N976" s="10">
        <f>IF(ISBLANK(VLOOKUP(TRIM(B976),ALL!$B$1:$W$9995,10,FALSE)),"",IF(ISERROR(VLOOKUP(TRIM(B976),ALL!$B$1:$W$9995,10,FALSE))," ",VLOOKUP(TRIM(B976),ALL!$B$1:$W$9995,10,FALSE)))</f>
        <v>4</v>
      </c>
      <c r="O976" s="118"/>
      <c r="P976"/>
      <c r="Q976"/>
      <c r="R976"/>
      <c r="S976"/>
      <c r="T976"/>
      <c r="AB976"/>
      <c r="AC976"/>
    </row>
    <row r="977" spans="1:29">
      <c r="A977" s="10" t="str">
        <f>IF(ISERROR(VLOOKUP(TRIM(B977),ALL!$B$1:$V$9991,3,FALSE)),"(unc)",VLOOKUP(TRIM(B977),ALL!$B$1:$V$9991,3,FALSE))</f>
        <v>OT @ TE</v>
      </c>
      <c r="B977" s="124" t="s">
        <v>9093</v>
      </c>
      <c r="C977" s="5" t="s">
        <v>8589</v>
      </c>
      <c r="D977" s="111">
        <f>VLOOKUP(TRIM(B977),BirthdateDraft!$A$1:$M$8977,2,FALSE)</f>
        <v>36421</v>
      </c>
      <c r="E977" s="112" t="str">
        <f>VLOOKUP(TRIM(B977),BirthdateDraft!$A$1:$M$9842,3,FALSE)</f>
        <v>22/7</v>
      </c>
      <c r="F977" s="115" t="s">
        <v>8706</v>
      </c>
      <c r="G977" s="10" t="str">
        <f>IF(ISERROR(VLOOKUP(TRIM(B977),ALL!$B$1:$V$9998,2,FALSE)),"",IF(ISERROR(VLOOKUP(TRIM(B977),ALL!$B$1:$V$9998,2,FALSE))," ",VLOOKUP(TRIM(B977),ALL!$B$1:$V$9998,2,FALSE)))</f>
        <v>LVA</v>
      </c>
      <c r="H977" s="114" t="str">
        <f>IF(ISBLANK(VLOOKUP(TRIM(B977),ALL!$B$1:$W$9995,11,FALSE)),"",IF(ISERROR(VLOOKUP(TRIM(B977),ALL!$B$1:$W$9995,11,FALSE))," ",VLOOKUP(TRIM(B977),ALL!$B$1:$W$9995,11,FALSE)))</f>
        <v>E</v>
      </c>
      <c r="I977" s="114" t="e">
        <f>VLOOKUP(TRIM(B977),Rankings!$A$1:$M$9887,9,FALSE)</f>
        <v>#N/A</v>
      </c>
      <c r="J977" s="10" t="str">
        <f>IF(ISBLANK(VLOOKUP(TRIM(B977),ALL!$B$1:$W$9995,6,FALSE)),"",IF(ISERROR(VLOOKUP(TRIM(B977),ALL!$B$1:$W$9995,6,FALSE))," ", VLOOKUP(TRIM(B977),ALL!$B$1:$W$9995,6,FALSE)))</f>
        <v/>
      </c>
      <c r="K977" s="10" t="str">
        <f>IF(ISBLANK(VLOOKUP(TRIM(B977),ALL!$B$1:$W$9995,7,FALSE)),"",IF(ISERROR(VLOOKUP(TRIM(B977),ALL!$B$1:$W$9995,7,FALSE))," ",VLOOKUP(TRIM(B977),ALL!$B$1:$W$9995,7,FALSE)))</f>
        <v/>
      </c>
      <c r="L977" s="10">
        <f>IF(ISBLANK(VLOOKUP(TRIM(B977),ALL!$B$1:$W$9995,8,FALSE)),"",IF(ISERROR(VLOOKUP(TRIM(B977),ALL!$B$1:$W$9995,8,FALSE))," ",VLOOKUP(TRIM(B977),ALL!$B$1:$W$9995,8,FALSE)))</f>
        <v>0</v>
      </c>
      <c r="M977" s="10" t="str">
        <f>IF(ISBLANK(VLOOKUP(TRIM(B977),ALL!$B$1:$W$9995,9,FALSE)),"",IF(ISERROR(VLOOKUP(TRIM(B977),ALL!$B$1:$W$9995,9,FALSE))," ",VLOOKUP(TRIM(B977),ALL!$B$1:$W$9995,9,FALSE)))</f>
        <v/>
      </c>
      <c r="N977" s="10">
        <f>IF(ISBLANK(VLOOKUP(TRIM(B977),ALL!$B$1:$W$9995,10,FALSE)),"",IF(ISERROR(VLOOKUP(TRIM(B977),ALL!$B$1:$W$9995,10,FALSE))," ",VLOOKUP(TRIM(B977),ALL!$B$1:$W$9995,10,FALSE)))</f>
        <v>0</v>
      </c>
      <c r="O977" s="118"/>
      <c r="P977"/>
      <c r="Q977"/>
      <c r="R977"/>
      <c r="S977"/>
      <c r="T977"/>
      <c r="AB977"/>
      <c r="AC977"/>
    </row>
    <row r="978" spans="1:29">
      <c r="A978" s="10" t="str">
        <f>IF(ISERROR(VLOOKUP(TRIM(B978),ALL!$B$1:$V$9991,3,FALSE)),"(unc)",VLOOKUP(TRIM(B978),ALL!$B$1:$V$9991,3,FALSE))</f>
        <v>G @</v>
      </c>
      <c r="B978" s="37" t="s">
        <v>6752</v>
      </c>
      <c r="C978" s="5" t="s">
        <v>8589</v>
      </c>
      <c r="D978" s="111">
        <f>VLOOKUP(TRIM(B978),BirthdateDraft!$A$1:$M$8977,2,FALSE)</f>
        <v>35998</v>
      </c>
      <c r="E978" s="112" t="str">
        <f>VLOOKUP(TRIM(B978),BirthdateDraft!$A$1:$M$9842,3,FALSE)</f>
        <v>20/4</v>
      </c>
      <c r="F978" s="115" t="s">
        <v>7536</v>
      </c>
      <c r="G978" s="10" t="str">
        <f>IF(ISERROR(VLOOKUP(TRIM(B978),ALL!$B$1:$V$9998,2,FALSE)),"",IF(ISERROR(VLOOKUP(TRIM(B978),ALL!$B$1:$V$9998,2,FALSE))," ",VLOOKUP(TRIM(B978),ALL!$B$1:$V$9998,2,FALSE)))</f>
        <v>SFN</v>
      </c>
      <c r="H978" s="114" t="str">
        <f>IF(ISBLANK(VLOOKUP(TRIM(B978),ALL!$B$1:$W$9995,4,FALSE)),"",IF(ISERROR(VLOOKUP(TRIM(B978),ALL!$B$1:$W$9995,4,FALSE))," ",VLOOKUP(TRIM(B978),ALL!$B$1:$W$9995,4,FALSE)))</f>
        <v/>
      </c>
      <c r="I978" s="114" t="str">
        <f>IF(ISBLANK(VLOOKUP(TRIM(B978),ALL!$B$1:$W$9995,5,FALSE)),"",IF(ISERROR(VLOOKUP(TRIM(B978),ALL!$B$1:$W$9995,5,FALSE))," ",VLOOKUP(TRIM(B978),ALL!$B$1:$W$9995,5,FALSE)))</f>
        <v/>
      </c>
      <c r="J978" s="10" t="str">
        <f>IF(ISBLANK(VLOOKUP(TRIM(B978),ALL!$B$1:$W$9995,6,FALSE)),"",IF(ISERROR(VLOOKUP(TRIM(B978),ALL!$B$1:$W$9995,6,FALSE))," ", VLOOKUP(TRIM(B978),ALL!$B$1:$W$9995,6,FALSE)))</f>
        <v/>
      </c>
      <c r="K978" s="10" t="str">
        <f>IF(ISBLANK(VLOOKUP(TRIM(B978),ALL!$B$1:$W$9995,7,FALSE)),"",IF(ISERROR(VLOOKUP(TRIM(B978),ALL!$B$1:$W$9995,7,FALSE))," ",VLOOKUP(TRIM(B978),ALL!$B$1:$W$9995,7,FALSE)))</f>
        <v/>
      </c>
      <c r="L978" s="10">
        <f>IF(ISBLANK(VLOOKUP(TRIM(B978),ALL!$B$1:$W$9995,8,FALSE)),"",IF(ISERROR(VLOOKUP(TRIM(B978),ALL!$B$1:$W$9995,8,FALSE))," ",VLOOKUP(TRIM(B978),ALL!$B$1:$W$9995,8,FALSE)))</f>
        <v>0</v>
      </c>
      <c r="M978" s="10" t="str">
        <f>IF(ISBLANK(VLOOKUP(TRIM(B978),ALL!$B$1:$W$9995,9,FALSE)),"",IF(ISERROR(VLOOKUP(TRIM(B978),ALL!$B$1:$W$9995,9,FALSE))," ",VLOOKUP(TRIM(B978),ALL!$B$1:$W$9995,9,FALSE)))</f>
        <v/>
      </c>
      <c r="N978" s="10">
        <f>IF(ISBLANK(VLOOKUP(TRIM(B978),ALL!$B$1:$W$9995,10,FALSE)),"",IF(ISERROR(VLOOKUP(TRIM(B978),ALL!$B$1:$W$9995,10,FALSE))," ",VLOOKUP(TRIM(B978),ALL!$B$1:$W$9995,10,FALSE)))</f>
        <v>0</v>
      </c>
      <c r="O978" s="118"/>
      <c r="P978"/>
      <c r="Q978"/>
      <c r="R978"/>
      <c r="S978"/>
      <c r="T978"/>
      <c r="AB978"/>
      <c r="AC978"/>
    </row>
    <row r="980" spans="1:29">
      <c r="A980" s="10"/>
      <c r="B980" s="37"/>
      <c r="C980" s="5"/>
      <c r="D980" s="111"/>
      <c r="E980" s="112"/>
      <c r="F980" s="115"/>
      <c r="G980" s="10"/>
      <c r="H980" s="114"/>
      <c r="I980" s="114"/>
      <c r="J980" s="10"/>
      <c r="K980" s="10"/>
      <c r="L980" s="10" t="str">
        <f>IF(ISBLANK(VLOOKUP(TRIM(B980),ALL!$B$1:$W$9995,8,FALSE)),"",IF(ISERROR(VLOOKUP(TRIM(B980),ALL!$B$1:$W$9995,8,FALSE))," ",VLOOKUP(TRIM(B980),ALL!$B$1:$W$9995,8,FALSE)))</f>
        <v xml:space="preserve"> </v>
      </c>
      <c r="M980" s="10" t="str">
        <f>IF(ISBLANK(VLOOKUP(TRIM(B980),ALL!$B$1:$W$9995,9,FALSE)),"",IF(ISERROR(VLOOKUP(TRIM(B980),ALL!$B$1:$W$9995,9,FALSE))," ",VLOOKUP(TRIM(B980),ALL!$B$1:$W$9995,9,FALSE)))</f>
        <v xml:space="preserve"> </v>
      </c>
      <c r="N980" s="10" t="str">
        <f>IF(ISBLANK(VLOOKUP(TRIM(B980),ALL!$B$1:$W$9995,10,FALSE)),"",IF(ISERROR(VLOOKUP(TRIM(B980),ALL!$B$1:$W$9995,10,FALSE))," ",VLOOKUP(TRIM(B980),ALL!$B$1:$W$9995,10,FALSE)))</f>
        <v xml:space="preserve"> </v>
      </c>
      <c r="O980" s="118"/>
      <c r="P980"/>
      <c r="Q980"/>
      <c r="R980"/>
      <c r="S980"/>
      <c r="T980"/>
      <c r="AB980"/>
      <c r="AC980"/>
    </row>
    <row r="981" spans="1:29">
      <c r="A981" s="10" t="str">
        <f>IF(ISERROR(VLOOKUP(TRIM(B981),ALL!$B$1:$V$9991,3,FALSE)),"(unc)",VLOOKUP(TRIM(B981),ALL!$B$1:$V$9991,3,FALSE))</f>
        <v>LE $</v>
      </c>
      <c r="B981" s="37" t="s">
        <v>5201</v>
      </c>
      <c r="C981" s="5" t="s">
        <v>8589</v>
      </c>
      <c r="D981" s="111">
        <f>VLOOKUP(TRIM(B981),BirthdateDraft!$A$1:$M$8977,2,FALSE)</f>
        <v>35062</v>
      </c>
      <c r="E981" s="112" t="str">
        <f>VLOOKUP(TRIM(B981),BirthdateDraft!$A$1:$M$9842,3,FALSE)</f>
        <v>17/1 (1)</v>
      </c>
      <c r="F981" s="115"/>
      <c r="G981" s="10" t="str">
        <f>IF(ISERROR(VLOOKUP(TRIM(B981),ALL!$B$1:$V$9998,2,FALSE)),"",IF(ISERROR(VLOOKUP(TRIM(B981),ALL!$B$1:$V$9998,2,FALSE))," ",VLOOKUP(TRIM(B981),ALL!$B$1:$V$9998,2,FALSE)))</f>
        <v>CLA</v>
      </c>
      <c r="H981" s="114" t="str">
        <f>IF(ISBLANK(VLOOKUP(TRIM(B981),ALL!$B$1:$W$9995,4,FALSE)),"",IF(ISERROR(VLOOKUP(TRIM(B981),ALL!$B$1:$W$9995,4,FALSE))," ",VLOOKUP(TRIM(B981),ALL!$B$1:$W$9995,4,FALSE)))</f>
        <v>6</v>
      </c>
      <c r="I981" s="114" t="str">
        <f>IF(ISBLANK(VLOOKUP(TRIM(B981),ALL!$B$1:$W$9995,5,FALSE)),"",IF(ISERROR(VLOOKUP(TRIM(B981),ALL!$B$1:$W$9995,5,FALSE))," ",VLOOKUP(TRIM(B981),ALL!$B$1:$W$9995,5,FALSE)))</f>
        <v/>
      </c>
      <c r="J981" s="10">
        <f>IF(ISBLANK(VLOOKUP(TRIM(B981),ALL!$B$1:$W$9995,6,FALSE)),"",IF(ISERROR(VLOOKUP(TRIM(B981),ALL!$B$1:$W$9995,6,FALSE))," ", VLOOKUP(TRIM(B981),ALL!$B$1:$W$9995,6,FALSE)))</f>
        <v>12</v>
      </c>
      <c r="K981" s="10">
        <f>IF(ISBLANK(VLOOKUP(TRIM(B981),ALL!$B$1:$W$9995,7,FALSE)),"",IF(ISERROR(VLOOKUP(TRIM(B981),ALL!$B$1:$W$9995,7,FALSE))," ",VLOOKUP(TRIM(B981),ALL!$B$1:$W$9995,7,FALSE)))</f>
        <v>4</v>
      </c>
      <c r="L981" s="10" t="str">
        <f>IF(ISBLANK(VLOOKUP(TRIM(B981),ALL!$B$1:$W$9995,8,FALSE)),"",IF(ISERROR(VLOOKUP(TRIM(B981),ALL!$B$1:$W$9995,8,FALSE))," ",VLOOKUP(TRIM(B981),ALL!$B$1:$W$9995,8,FALSE)))</f>
        <v/>
      </c>
      <c r="M981" s="10" t="str">
        <f>IF(ISBLANK(VLOOKUP(TRIM(B981),ALL!$B$1:$W$9995,9,FALSE)),"",IF(ISERROR(VLOOKUP(TRIM(B981),ALL!$B$1:$W$9995,9,FALSE))," ",VLOOKUP(TRIM(B981),ALL!$B$1:$W$9995,9,FALSE)))</f>
        <v/>
      </c>
      <c r="N981" s="10" t="str">
        <f>IF(ISBLANK(VLOOKUP(TRIM(B981),ALL!$B$1:$W$9995,10,FALSE)),"",IF(ISERROR(VLOOKUP(TRIM(B981),ALL!$B$1:$W$9995,10,FALSE))," ",VLOOKUP(TRIM(B981),ALL!$B$1:$W$9995,10,FALSE)))</f>
        <v/>
      </c>
      <c r="O981" s="118"/>
      <c r="P981"/>
      <c r="Q981"/>
      <c r="R981"/>
      <c r="S981"/>
      <c r="T981"/>
      <c r="AB981"/>
      <c r="AC981"/>
    </row>
    <row r="982" spans="1:29">
      <c r="A982" s="10" t="str">
        <f>IF(ISERROR(VLOOKUP(TRIM(B982),ALL!$B$1:$V$9991,3,FALSE)),"(unc)",VLOOKUP(TRIM(B982),ALL!$B$1:$V$9991,3,FALSE))</f>
        <v>LDT $</v>
      </c>
      <c r="B982" s="37" t="s">
        <v>4670</v>
      </c>
      <c r="C982" s="5" t="s">
        <v>8589</v>
      </c>
      <c r="D982" s="111">
        <f>VLOOKUP(TRIM(B982),BirthdateDraft!$A$1:$M$8977,2,FALSE)</f>
        <v>34976</v>
      </c>
      <c r="E982" s="112" t="str">
        <f>VLOOKUP(TRIM(B982),BirthdateDraft!$A$1:$M$9842,3,FALSE)</f>
        <v>16/1 (27)</v>
      </c>
      <c r="F982" s="115"/>
      <c r="G982" s="10" t="str">
        <f>IF(ISERROR(VLOOKUP(TRIM(B982),ALL!$B$1:$V$9998,2,FALSE)),"",IF(ISERROR(VLOOKUP(TRIM(B982),ALL!$B$1:$V$9998,2,FALSE))," ",VLOOKUP(TRIM(B982),ALL!$B$1:$V$9998,2,FALSE)))</f>
        <v>GBN</v>
      </c>
      <c r="H982" s="114" t="str">
        <f>IF(ISBLANK(VLOOKUP(TRIM(B982),ALL!$B$1:$W$9995,4,FALSE)),"",IF(ISERROR(VLOOKUP(TRIM(B982),ALL!$B$1:$W$9995,4,FALSE))," ",VLOOKUP(TRIM(B982),ALL!$B$1:$W$9995,4,FALSE)))</f>
        <v>5</v>
      </c>
      <c r="I982" s="114" t="str">
        <f>IF(ISBLANK(VLOOKUP(TRIM(B982),ALL!$B$1:$W$9995,5,FALSE)),"",IF(ISERROR(VLOOKUP(TRIM(B982),ALL!$B$1:$W$9995,5,FALSE))," ",VLOOKUP(TRIM(B982),ALL!$B$1:$W$9995,5,FALSE)))</f>
        <v/>
      </c>
      <c r="J982" s="10">
        <f>IF(ISBLANK(VLOOKUP(TRIM(B982),ALL!$B$1:$W$9995,6,FALSE)),"",IF(ISERROR(VLOOKUP(TRIM(B982),ALL!$B$1:$W$9995,6,FALSE))," ", VLOOKUP(TRIM(B982),ALL!$B$1:$W$9995,6,FALSE)))</f>
        <v>2</v>
      </c>
      <c r="K982" s="10" t="str">
        <f>IF(ISBLANK(VLOOKUP(TRIM(B982),ALL!$B$1:$W$9995,7,FALSE)),"",IF(ISERROR(VLOOKUP(TRIM(B982),ALL!$B$1:$W$9995,7,FALSE))," ",VLOOKUP(TRIM(B982),ALL!$B$1:$W$9995,7,FALSE)))</f>
        <v/>
      </c>
      <c r="L982" s="10" t="str">
        <f>IF(ISBLANK(VLOOKUP(TRIM(B982),ALL!$B$1:$W$9995,8,FALSE)),"",IF(ISERROR(VLOOKUP(TRIM(B982),ALL!$B$1:$W$9995,8,FALSE))," ",VLOOKUP(TRIM(B982),ALL!$B$1:$W$9995,8,FALSE)))</f>
        <v/>
      </c>
      <c r="M982" s="10" t="str">
        <f>IF(ISBLANK(VLOOKUP(TRIM(B982),ALL!$B$1:$W$9995,9,FALSE)),"",IF(ISERROR(VLOOKUP(TRIM(B982),ALL!$B$1:$W$9995,9,FALSE))," ",VLOOKUP(TRIM(B982),ALL!$B$1:$W$9995,9,FALSE)))</f>
        <v/>
      </c>
      <c r="N982" s="10" t="str">
        <f>IF(ISBLANK(VLOOKUP(TRIM(B982),ALL!$B$1:$W$9995,10,FALSE)),"",IF(ISERROR(VLOOKUP(TRIM(B982),ALL!$B$1:$W$9995,10,FALSE))," ",VLOOKUP(TRIM(B982),ALL!$B$1:$W$9995,10,FALSE)))</f>
        <v/>
      </c>
      <c r="O982" s="118"/>
      <c r="P982"/>
      <c r="Q982"/>
      <c r="R982"/>
      <c r="S982"/>
      <c r="T982"/>
      <c r="AB982"/>
      <c r="AC982"/>
    </row>
    <row r="983" spans="1:29">
      <c r="A983" s="10" t="str">
        <f>IF(ISERROR(VLOOKUP(TRIM(B983),ALL!$B$1:$V$9991,3,FALSE)),"(unc)",VLOOKUP(TRIM(B983),ALL!$B$1:$V$9991,3,FALSE))</f>
        <v>RE $</v>
      </c>
      <c r="B983" s="37" t="s">
        <v>6066</v>
      </c>
      <c r="C983" s="5" t="s">
        <v>8589</v>
      </c>
      <c r="D983" s="111">
        <f>VLOOKUP(TRIM(B983),BirthdateDraft!$A$1:$M$8977,2,FALSE)</f>
        <v>34347</v>
      </c>
      <c r="E983" s="112" t="str">
        <f>VLOOKUP(TRIM(B983),BirthdateDraft!$A$1:$M$9842,3,FALSE)</f>
        <v>18/FA</v>
      </c>
      <c r="F983" s="115" t="s">
        <v>9973</v>
      </c>
      <c r="G983" s="10" t="str">
        <f>IF(ISERROR(VLOOKUP(TRIM(B983),ALL!$B$1:$V$9998,2,FALSE)),"",IF(ISERROR(VLOOKUP(TRIM(B983),ALL!$B$1:$V$9998,2,FALSE))," ",VLOOKUP(TRIM(B983),ALL!$B$1:$V$9998,2,FALSE)))</f>
        <v>NEA</v>
      </c>
      <c r="H983" s="114" t="str">
        <f>IF(ISBLANK(VLOOKUP(TRIM(B983),ALL!$B$1:$W$9995,4,FALSE)),"",IF(ISERROR(VLOOKUP(TRIM(B983),ALL!$B$1:$W$9995,4,FALSE))," ",VLOOKUP(TRIM(B983),ALL!$B$1:$W$9995,4,FALSE)))</f>
        <v>5</v>
      </c>
      <c r="I983" s="114" t="str">
        <f>IF(ISBLANK(VLOOKUP(TRIM(B983),ALL!$B$1:$W$9995,5,FALSE)),"",IF(ISERROR(VLOOKUP(TRIM(B983),ALL!$B$1:$W$9995,5,FALSE))," ",VLOOKUP(TRIM(B983),ALL!$B$1:$W$9995,5,FALSE)))</f>
        <v/>
      </c>
      <c r="J983" s="10">
        <f>IF(ISBLANK(VLOOKUP(TRIM(B983),ALL!$B$1:$W$9995,6,FALSE)),"",IF(ISERROR(VLOOKUP(TRIM(B983),ALL!$B$1:$W$9995,6,FALSE))," ", VLOOKUP(TRIM(B983),ALL!$B$1:$W$9995,6,FALSE)))</f>
        <v>2</v>
      </c>
      <c r="K983" s="10"/>
      <c r="L983" s="10"/>
      <c r="M983" s="10"/>
      <c r="N983" s="10"/>
      <c r="O983" s="118"/>
      <c r="P983"/>
      <c r="Q983"/>
      <c r="R983"/>
      <c r="S983"/>
      <c r="T983"/>
      <c r="AB983"/>
      <c r="AC983"/>
    </row>
    <row r="984" spans="1:29">
      <c r="A984" s="10" t="str">
        <f>IF(ISERROR(VLOOKUP(TRIM(B984),ALL!$B$1:$V$9991,3,FALSE)),"(unc)",VLOOKUP(TRIM(B984),ALL!$B$1:$V$9991,3,FALSE))</f>
        <v>LDT $</v>
      </c>
      <c r="B984" s="37" t="s">
        <v>5739</v>
      </c>
      <c r="C984" s="5" t="s">
        <v>8589</v>
      </c>
      <c r="D984" s="111">
        <f>VLOOKUP(TRIM(B984),BirthdateDraft!$A$1:$M$8977,2,FALSE)</f>
        <v>34251</v>
      </c>
      <c r="E984" s="112" t="str">
        <f>VLOOKUP(TRIM(B984),BirthdateDraft!$A$1:$M$9842,3,FALSE)</f>
        <v>18/3</v>
      </c>
      <c r="F984" s="115" t="s">
        <v>8109</v>
      </c>
      <c r="G984" s="10" t="str">
        <f>IF(ISERROR(VLOOKUP(TRIM(B984),ALL!$B$1:$V$9998,2,FALSE)),"",IF(ISERROR(VLOOKUP(TRIM(B984),ALL!$B$1:$V$9998,2,FALSE))," ",VLOOKUP(TRIM(B984),ALL!$B$1:$V$9998,2,FALSE)))</f>
        <v>NON</v>
      </c>
      <c r="H984" s="114" t="str">
        <f>IF(ISBLANK(VLOOKUP(TRIM(B984),ALL!$B$1:$W$9995,4,FALSE)),"",IF(ISERROR(VLOOKUP(TRIM(B984),ALL!$B$1:$W$9995,4,FALSE))," ",VLOOKUP(TRIM(B984),ALL!$B$1:$W$9995,4,FALSE)))</f>
        <v>4</v>
      </c>
      <c r="I984" s="114" t="str">
        <f>IF(ISBLANK(VLOOKUP(TRIM(B984),ALL!$B$1:$W$9995,5,FALSE)),"",IF(ISERROR(VLOOKUP(TRIM(B984),ALL!$B$1:$W$9995,5,FALSE))," ",VLOOKUP(TRIM(B984),ALL!$B$1:$W$9995,5,FALSE)))</f>
        <v/>
      </c>
      <c r="J984" s="10">
        <f>IF(ISBLANK(VLOOKUP(TRIM(B984),ALL!$B$1:$W$9995,6,FALSE)),"",IF(ISERROR(VLOOKUP(TRIM(B984),ALL!$B$1:$W$9995,6,FALSE))," ", VLOOKUP(TRIM(B984),ALL!$B$1:$W$9995,6,FALSE)))</f>
        <v>2</v>
      </c>
      <c r="K984" s="10"/>
      <c r="L984" s="10"/>
      <c r="M984" s="10"/>
      <c r="N984" s="10"/>
      <c r="O984"/>
      <c r="P984"/>
      <c r="Q984"/>
      <c r="R984"/>
      <c r="S984"/>
      <c r="T984"/>
      <c r="AB984"/>
      <c r="AC984"/>
    </row>
    <row r="985" spans="1:29">
      <c r="A985" s="10" t="str">
        <f>IF(ISERROR(VLOOKUP(TRIM(B985),ALL!$B$1:$V$9991,3,FALSE)),"(unc)",VLOOKUP(TRIM(B985),ALL!$B$1:$V$9991,3,FALSE))</f>
        <v>RE $</v>
      </c>
      <c r="B985" s="37" t="s">
        <v>6629</v>
      </c>
      <c r="C985" s="5" t="s">
        <v>8589</v>
      </c>
      <c r="D985" s="111">
        <f>VLOOKUP(TRIM(B985),BirthdateDraft!$A$1:$M$8977,2,FALSE)</f>
        <v>35768</v>
      </c>
      <c r="E985" s="112" t="str">
        <f>VLOOKUP(TRIM(B985),BirthdateDraft!$A$1:$M$9842,3,FALSE)</f>
        <v>20/5</v>
      </c>
      <c r="F985" s="115" t="s">
        <v>6862</v>
      </c>
      <c r="G985" s="10" t="str">
        <f>IF(ISERROR(VLOOKUP(TRIM(B985),ALL!$B$1:$V$9998,2,FALSE)),"",IF(ISERROR(VLOOKUP(TRIM(B985),ALL!$B$1:$V$9998,2,FALSE))," ",VLOOKUP(TRIM(B985),ALL!$B$1:$V$9998,2,FALSE)))</f>
        <v>KCA</v>
      </c>
      <c r="H985" s="114" t="str">
        <f>IF(ISBLANK(VLOOKUP(TRIM(B985),ALL!$B$1:$W$9995,4,FALSE)),"",IF(ISERROR(VLOOKUP(TRIM(B985),ALL!$B$1:$W$9995,4,FALSE))," ",VLOOKUP(TRIM(B985),ALL!$B$1:$W$9995,4,FALSE)))</f>
        <v>4</v>
      </c>
      <c r="I985" s="114" t="str">
        <f>IF(ISBLANK(VLOOKUP(TRIM(B985),ALL!$B$1:$W$9995,5,FALSE)),"",IF(ISERROR(VLOOKUP(TRIM(B985),ALL!$B$1:$W$9995,5,FALSE))," ",VLOOKUP(TRIM(B985),ALL!$B$1:$W$9995,5,FALSE)))</f>
        <v/>
      </c>
      <c r="J985" s="10">
        <f>IF(ISBLANK(VLOOKUP(TRIM(B985),ALL!$B$1:$W$9995,6,FALSE)),"",IF(ISERROR(VLOOKUP(TRIM(B985),ALL!$B$1:$W$9995,6,FALSE))," ", VLOOKUP(TRIM(B985),ALL!$B$1:$W$9995,6,FALSE)))</f>
        <v>5</v>
      </c>
      <c r="K985" s="10"/>
      <c r="L985" s="10" t="str">
        <f>IF(ISBLANK(VLOOKUP(TRIM(B985),ALL!$B$1:$W$9995,8,FALSE)),"",IF(ISERROR(VLOOKUP(TRIM(B985),ALL!$B$1:$W$9995,8,FALSE))," ",VLOOKUP(TRIM(B985),ALL!$B$1:$W$9995,8,FALSE)))</f>
        <v/>
      </c>
      <c r="M985" s="10" t="str">
        <f>IF(ISBLANK(VLOOKUP(TRIM(B985),ALL!$B$1:$W$9995,9,FALSE)),"",IF(ISERROR(VLOOKUP(TRIM(B985),ALL!$B$1:$W$9995,9,FALSE))," ",VLOOKUP(TRIM(B985),ALL!$B$1:$W$9995,9,FALSE)))</f>
        <v/>
      </c>
      <c r="N985" s="10" t="str">
        <f>IF(ISBLANK(VLOOKUP(TRIM(B985),ALL!$B$1:$W$9995,10,FALSE)),"",IF(ISERROR(VLOOKUP(TRIM(B985),ALL!$B$1:$W$9995,10,FALSE))," ",VLOOKUP(TRIM(B985),ALL!$B$1:$W$9995,10,FALSE)))</f>
        <v/>
      </c>
      <c r="P985"/>
      <c r="Q985"/>
      <c r="R985"/>
      <c r="S985"/>
      <c r="T985"/>
      <c r="AB985"/>
      <c r="AC985"/>
    </row>
    <row r="987" spans="1:29">
      <c r="A987" s="10" t="str">
        <f>IF(ISERROR(VLOOKUP(TRIM(B987),ALL!$B$1:$V$9991,3,FALSE)),"(unc)",VLOOKUP(TRIM(B987),ALL!$B$1:$V$9991,3,FALSE))</f>
        <v>(unc)</v>
      </c>
      <c r="B987" s="37" t="s">
        <v>7681</v>
      </c>
      <c r="C987" s="5" t="s">
        <v>8589</v>
      </c>
      <c r="D987" s="111">
        <f>VLOOKUP(TRIM(B987),BirthdateDraft!$A$1:$M$8977,2,FALSE)</f>
        <v>36774</v>
      </c>
      <c r="E987" s="112" t="str">
        <f>VLOOKUP(TRIM(B987),BirthdateDraft!$A$1:$M$9842,3,FALSE)</f>
        <v>22/3</v>
      </c>
      <c r="F987" s="115" t="s">
        <v>6862</v>
      </c>
      <c r="G987" s="10" t="str">
        <f>IF(ISERROR(VLOOKUP(TRIM(B987),ALL!$B$1:$V$9998,2,FALSE)),"",IF(ISERROR(VLOOKUP(TRIM(B987),ALL!$B$1:$V$9998,2,FALSE))," ",VLOOKUP(TRIM(B987),ALL!$B$1:$V$9998,2,FALSE)))</f>
        <v/>
      </c>
      <c r="H987" s="114" t="str">
        <f>IF(ISBLANK(VLOOKUP(TRIM(B987),ALL!$B$1:$W$9995,4,FALSE)),"",IF(ISERROR(VLOOKUP(TRIM(B987),ALL!$B$1:$W$9995,4,FALSE))," ",VLOOKUP(TRIM(B987),ALL!$B$1:$W$9995,4,FALSE)))</f>
        <v xml:space="preserve"> </v>
      </c>
      <c r="I987" s="114" t="str">
        <f>IF(ISBLANK(VLOOKUP(TRIM(B987),ALL!$B$1:$W$9995,5,FALSE)),"",IF(ISERROR(VLOOKUP(TRIM(B987),ALL!$B$1:$W$9995,5,FALSE))," ",VLOOKUP(TRIM(B987),ALL!$B$1:$W$9995,5,FALSE)))</f>
        <v xml:space="preserve"> </v>
      </c>
      <c r="J987" s="10" t="str">
        <f>IF(ISBLANK(VLOOKUP(TRIM(B987),ALL!$B$1:$W$9995,6,FALSE)),"",IF(ISERROR(VLOOKUP(TRIM(B987),ALL!$B$1:$W$9995,6,FALSE))," ", VLOOKUP(TRIM(B987),ALL!$B$1:$W$9995,6,FALSE)))</f>
        <v xml:space="preserve"> </v>
      </c>
      <c r="K987" s="10"/>
      <c r="L987" s="10"/>
      <c r="M987" s="10"/>
      <c r="N987" s="10"/>
      <c r="O987" s="118"/>
      <c r="P987"/>
      <c r="Q987"/>
      <c r="R987"/>
      <c r="S987"/>
      <c r="T987"/>
      <c r="AB987"/>
      <c r="AC987"/>
    </row>
    <row r="988" spans="1:29">
      <c r="A988" s="10" t="str">
        <f>IF(ISERROR(VLOOKUP(TRIM(B988),ALL!$B$1:$V$9991,3,FALSE)),"(unc)",VLOOKUP(TRIM(B988),ALL!$B$1:$V$9991,3,FALSE))</f>
        <v>End $</v>
      </c>
      <c r="B988" s="126" t="s">
        <v>6587</v>
      </c>
      <c r="C988" s="5" t="s">
        <v>8589</v>
      </c>
      <c r="D988" s="111">
        <f>VLOOKUP(TRIM(B988),BirthdateDraft!$A$1:$M$8977,2,FALSE)</f>
        <v>35299</v>
      </c>
      <c r="E988" s="112" t="str">
        <f>VLOOKUP(TRIM(B988),BirthdateDraft!$A$1:$M$9842,3,FALSE)</f>
        <v>20/7</v>
      </c>
      <c r="F988" s="115" t="s">
        <v>8735</v>
      </c>
      <c r="G988" s="10" t="str">
        <f>IF(ISERROR(VLOOKUP(TRIM(B988),ALL!$B$1:$V$9998,2,FALSE)),"",IF(ISERROR(VLOOKUP(TRIM(B988),ALL!$B$1:$V$9998,2,FALSE))," ",VLOOKUP(TRIM(B988),ALL!$B$1:$V$9998,2,FALSE)))</f>
        <v>BFA</v>
      </c>
      <c r="H988" s="114" t="str">
        <f>IF(ISBLANK(VLOOKUP(TRIM(B988),ALL!$B$1:$W$9995,4,FALSE)),"",IF(ISERROR(VLOOKUP(TRIM(B988),ALL!$B$1:$W$9995,4,FALSE))," ",VLOOKUP(TRIM(B988),ALL!$B$1:$W$9995,4,FALSE)))</f>
        <v>0</v>
      </c>
      <c r="I988" s="114" t="str">
        <f>IF(ISBLANK(VLOOKUP(TRIM(B988),ALL!$B$1:$W$9995,5,FALSE)),"",IF(ISERROR(VLOOKUP(TRIM(B988),ALL!$B$1:$W$9995,5,FALSE))," ",VLOOKUP(TRIM(B988),ALL!$B$1:$W$9995,5,FALSE)))</f>
        <v/>
      </c>
      <c r="J988" s="10"/>
      <c r="K988" s="10"/>
      <c r="L988" s="10"/>
      <c r="M988" s="10"/>
      <c r="N988" s="10"/>
      <c r="O988" s="118"/>
      <c r="P988"/>
      <c r="Q988"/>
      <c r="R988"/>
      <c r="S988"/>
      <c r="T988"/>
      <c r="AB988"/>
      <c r="AC988"/>
    </row>
    <row r="989" spans="1:29">
      <c r="A989" s="10"/>
      <c r="B989" s="37"/>
      <c r="C989" s="5"/>
      <c r="D989" s="111"/>
      <c r="E989" s="112"/>
      <c r="F989" s="115"/>
      <c r="G989" s="10"/>
      <c r="H989" s="114"/>
      <c r="I989" s="114"/>
      <c r="J989" s="10"/>
      <c r="K989" s="10"/>
      <c r="L989" s="10" t="str">
        <f>IF(ISBLANK(VLOOKUP(TRIM(B989),ALL!$B$1:$W$9995,8,FALSE)),"",IF(ISERROR(VLOOKUP(TRIM(B989),ALL!$B$1:$W$9995,8,FALSE))," ",VLOOKUP(TRIM(B989),ALL!$B$1:$W$9995,8,FALSE)))</f>
        <v xml:space="preserve"> </v>
      </c>
      <c r="M989" s="10" t="str">
        <f>IF(ISBLANK(VLOOKUP(TRIM(B989),ALL!$B$1:$W$9995,9,FALSE)),"",IF(ISERROR(VLOOKUP(TRIM(B989),ALL!$B$1:$W$9995,9,FALSE))," ",VLOOKUP(TRIM(B989),ALL!$B$1:$W$9995,9,FALSE)))</f>
        <v xml:space="preserve"> </v>
      </c>
      <c r="N989" s="10" t="str">
        <f>IF(ISBLANK(VLOOKUP(TRIM(B989),ALL!$B$1:$W$9995,10,FALSE)),"",IF(ISERROR(VLOOKUP(TRIM(B989),ALL!$B$1:$W$9995,10,FALSE))," ",VLOOKUP(TRIM(B989),ALL!$B$1:$W$9995,10,FALSE)))</f>
        <v xml:space="preserve"> </v>
      </c>
      <c r="O989" s="118"/>
      <c r="P989"/>
      <c r="Q989"/>
      <c r="R989"/>
      <c r="S989"/>
      <c r="T989"/>
      <c r="AB989"/>
      <c r="AC989"/>
    </row>
    <row r="990" spans="1:29">
      <c r="A990" s="10" t="str">
        <f>IF(ISERROR(VLOOKUP(TRIM(B990),ALL!$B$1:$V$9991,3,FALSE)),"(unc)",VLOOKUP(TRIM(B990),ALL!$B$1:$V$9991,3,FALSE))</f>
        <v>RLB</v>
      </c>
      <c r="B990" s="37" t="s">
        <v>7705</v>
      </c>
      <c r="C990" s="5" t="s">
        <v>8589</v>
      </c>
      <c r="D990" s="111">
        <f>VLOOKUP(TRIM(B990),BirthdateDraft!$A$1:$M$8977,2,FALSE)</f>
        <v>36248</v>
      </c>
      <c r="E990" s="112" t="str">
        <f>VLOOKUP(TRIM(B990),BirthdateDraft!$A$1:$M$9842,3,FALSE)</f>
        <v>22/6</v>
      </c>
      <c r="F990" s="115" t="s">
        <v>8090</v>
      </c>
      <c r="G990" s="10" t="str">
        <f>IF(ISERROR(VLOOKUP(TRIM(B990),ALL!$B$1:$V$9998,2,FALSE)),"",IF(ISERROR(VLOOKUP(TRIM(B990),ALL!$B$1:$V$9998,2,FALSE))," ",VLOOKUP(TRIM(B990),ALL!$B$1:$V$9998,2,FALSE)))</f>
        <v>DEN</v>
      </c>
      <c r="H990" s="114" t="str">
        <f>IF(ISBLANK(VLOOKUP(TRIM(B990),ALL!$B$1:$W$9995,4,FALSE)),"",IF(ISERROR(VLOOKUP(TRIM(B990),ALL!$B$1:$W$9995,4,FALSE))," ",VLOOKUP(TRIM(B990),ALL!$B$1:$W$9995,4,FALSE)))</f>
        <v>4-6</v>
      </c>
      <c r="I990" s="114" t="str">
        <f>IF(ISBLANK(VLOOKUP(TRIM(B990),ALL!$B$1:$W$9995,5,FALSE)),"",IF(ISERROR(VLOOKUP(TRIM(B990),ALL!$B$1:$W$9995,5,FALSE))," ",VLOOKUP(TRIM(B990),ALL!$B$1:$W$9995,5,FALSE)))</f>
        <v/>
      </c>
      <c r="J990" s="10">
        <f>IF(ISBLANK(VLOOKUP(TRIM(B990),ALL!$B$1:$W$9995,6,FALSE)),"",IF(ISERROR(VLOOKUP(TRIM(B990),ALL!$B$1:$W$9995,6,FALSE))," ", VLOOKUP(TRIM(B990),ALL!$B$1:$W$9995,6,FALSE)))</f>
        <v>4</v>
      </c>
      <c r="K990" s="10"/>
      <c r="L990" s="10"/>
      <c r="M990" s="10"/>
      <c r="N990" s="10"/>
      <c r="P990"/>
      <c r="Q990"/>
      <c r="R990"/>
      <c r="S990"/>
      <c r="T990"/>
      <c r="AB990"/>
      <c r="AC990"/>
    </row>
    <row r="991" spans="1:29">
      <c r="A991" s="10" t="str">
        <f>IF(ISERROR(VLOOKUP(TRIM(B991),ALL!$B$1:$V$9991,3,FALSE)),"(unc)",VLOOKUP(TRIM(B991),ALL!$B$1:$V$9991,3,FALSE))</f>
        <v>LLB</v>
      </c>
      <c r="B991" s="124" t="s">
        <v>4278</v>
      </c>
      <c r="C991" s="5" t="s">
        <v>8589</v>
      </c>
      <c r="D991" s="111">
        <f>VLOOKUP(TRIM(B991),BirthdateDraft!$A$1:$M$8977,2,FALSE)</f>
        <v>34065</v>
      </c>
      <c r="E991" s="112" t="str">
        <f>VLOOKUP(TRIM(B991),BirthdateDraft!$A$1:$M$9842,3,FALSE)</f>
        <v>15/FA</v>
      </c>
      <c r="F991" s="115" t="s">
        <v>9959</v>
      </c>
      <c r="G991" s="10" t="str">
        <f>IF(ISERROR(VLOOKUP(TRIM(B991),ALL!$B$1:$V$9998,2,FALSE)),"",IF(ISERROR(VLOOKUP(TRIM(B991),ALL!$B$1:$V$9998,2,FALSE))," ",VLOOKUP(TRIM(B991),ALL!$B$1:$V$9998,2,FALSE)))</f>
        <v>HOA</v>
      </c>
      <c r="H991" s="114" t="str">
        <f>IF(ISBLANK(VLOOKUP(TRIM(B991),ALL!$B$1:$W$9995,4,FALSE)),"",IF(ISERROR(VLOOKUP(TRIM(B991),ALL!$B$1:$W$9995,4,FALSE))," ",VLOOKUP(TRIM(B991),ALL!$B$1:$W$9995,4,FALSE)))</f>
        <v>5-4</v>
      </c>
      <c r="I991" s="114" t="str">
        <f>IF(ISBLANK(VLOOKUP(TRIM(B991),ALL!$B$1:$W$9995,5,FALSE)),"",IF(ISERROR(VLOOKUP(TRIM(B991),ALL!$B$1:$W$9995,5,FALSE))," ",VLOOKUP(TRIM(B991),ALL!$B$1:$W$9995,5,FALSE)))</f>
        <v/>
      </c>
      <c r="J991" s="10">
        <f>IF(ISBLANK(VLOOKUP(TRIM(B991),ALL!$B$1:$W$9995,6,FALSE)),"",IF(ISERROR(VLOOKUP(TRIM(B991),ALL!$B$1:$W$9995,6,FALSE))," ", VLOOKUP(TRIM(B991),ALL!$B$1:$W$9995,6,FALSE)))</f>
        <v>0</v>
      </c>
      <c r="K991" s="10"/>
      <c r="L991" s="10"/>
      <c r="M991" s="10"/>
      <c r="N991" s="10"/>
      <c r="P991"/>
      <c r="Q991"/>
      <c r="R991"/>
      <c r="S991"/>
      <c r="T991"/>
      <c r="AB991"/>
      <c r="AC991"/>
    </row>
    <row r="992" spans="1:29">
      <c r="A992" s="10" t="str">
        <f>IF(ISERROR(VLOOKUP(TRIM(B992),ALL!$B$1:$V$9991,3,FALSE)),"(unc)",VLOOKUP(TRIM(B992),ALL!$B$1:$V$9991,3,FALSE))</f>
        <v>MLB</v>
      </c>
      <c r="B992" s="37" t="s">
        <v>4213</v>
      </c>
      <c r="C992" s="5" t="s">
        <v>8589</v>
      </c>
      <c r="D992" s="111">
        <f>VLOOKUP(TRIM(B992),BirthdateDraft!$A$1:$M$8977,2,FALSE)</f>
        <v>33663</v>
      </c>
      <c r="E992" s="112" t="str">
        <f>VLOOKUP(TRIM(B992),BirthdateDraft!$A$1:$M$9842,3,FALSE)</f>
        <v>15/2</v>
      </c>
      <c r="F992" s="115"/>
      <c r="G992" s="10" t="str">
        <f>IF(ISERROR(VLOOKUP(TRIM(B992),ALL!$B$1:$V$9998,2,FALSE)),"",IF(ISERROR(VLOOKUP(TRIM(B992),ALL!$B$1:$V$9998,2,FALSE))," ",VLOOKUP(TRIM(B992),ALL!$B$1:$V$9998,2,FALSE)))</f>
        <v>DAN</v>
      </c>
      <c r="H992" s="114" t="str">
        <f>IF(ISBLANK(VLOOKUP(TRIM(B992),ALL!$B$1:$W$9995,4,FALSE)),"",IF(ISERROR(VLOOKUP(TRIM(B992),ALL!$B$1:$W$9995,4,FALSE))," ",VLOOKUP(TRIM(B992),ALL!$B$1:$W$9995,4,FALSE)))</f>
        <v>4-5</v>
      </c>
      <c r="I992" s="114" t="str">
        <f>IF(ISBLANK(VLOOKUP(TRIM(B992),ALL!$B$1:$W$9995,5,FALSE)),"",IF(ISERROR(VLOOKUP(TRIM(B992),ALL!$B$1:$W$9995,5,FALSE))," ",VLOOKUP(TRIM(B992),ALL!$B$1:$W$9995,5,FALSE)))</f>
        <v/>
      </c>
      <c r="J992" s="10">
        <f>IF(ISBLANK(VLOOKUP(TRIM(B992),ALL!$B$1:$W$9995,6,FALSE)),"",IF(ISERROR(VLOOKUP(TRIM(B992),ALL!$B$1:$W$9995,6,FALSE))," ", VLOOKUP(TRIM(B992),ALL!$B$1:$W$9995,6,FALSE)))</f>
        <v>6</v>
      </c>
      <c r="K992" s="10" t="str">
        <f>IF(ISBLANK(VLOOKUP(TRIM(B992),ALL!$B$1:$W$9995,7,FALSE)),"",IF(ISERROR(VLOOKUP(TRIM(B992),ALL!$B$1:$W$9995,7,FALSE))," ",VLOOKUP(TRIM(B992),ALL!$B$1:$W$9995,7,FALSE)))</f>
        <v/>
      </c>
      <c r="L992" s="10" t="str">
        <f>IF(ISBLANK(VLOOKUP(TRIM(B992),ALL!$B$1:$W$9995,8,FALSE)),"",IF(ISERROR(VLOOKUP(TRIM(B992),ALL!$B$1:$W$9995,8,FALSE))," ",VLOOKUP(TRIM(B992),ALL!$B$1:$W$9995,8,FALSE)))</f>
        <v/>
      </c>
      <c r="M992" s="10" t="str">
        <f>IF(ISBLANK(VLOOKUP(TRIM(B992),ALL!$B$1:$W$9995,9,FALSE)),"",IF(ISERROR(VLOOKUP(TRIM(B992),ALL!$B$1:$W$9995,9,FALSE))," ",VLOOKUP(TRIM(B992),ALL!$B$1:$W$9995,9,FALSE)))</f>
        <v/>
      </c>
      <c r="N992" s="10" t="str">
        <f>IF(ISBLANK(VLOOKUP(TRIM(B992),ALL!$B$1:$W$9995,10,FALSE)),"",IF(ISERROR(VLOOKUP(TRIM(B992),ALL!$B$1:$W$9995,10,FALSE))," ",VLOOKUP(TRIM(B992),ALL!$B$1:$W$9995,10,FALSE)))</f>
        <v/>
      </c>
      <c r="P992"/>
      <c r="Q992"/>
      <c r="R992"/>
      <c r="S992"/>
      <c r="T992"/>
      <c r="AB992"/>
      <c r="AC992"/>
    </row>
    <row r="993" spans="1:29">
      <c r="A993" s="10" t="str">
        <f>IF(ISERROR(VLOOKUP(TRIM(B993),ALL!$B$1:$V$9991,3,FALSE)),"(unc)",VLOOKUP(TRIM(B993),ALL!$B$1:$V$9991,3,FALSE))</f>
        <v>RILB</v>
      </c>
      <c r="B993" s="37" t="s">
        <v>6083</v>
      </c>
      <c r="C993" s="5" t="s">
        <v>8589</v>
      </c>
      <c r="D993" s="111">
        <f>VLOOKUP(TRIM(B993),BirthdateDraft!$A$1:$M$8977,2,FALSE)</f>
        <v>35336</v>
      </c>
      <c r="E993" s="112" t="str">
        <f>VLOOKUP(TRIM(B993),BirthdateDraft!$A$1:$M$9842,3,FALSE)</f>
        <v>19/2</v>
      </c>
      <c r="F993" s="115"/>
      <c r="G993" s="10" t="str">
        <f>IF(ISERROR(VLOOKUP(TRIM(B993),ALL!$B$1:$V$9998,2,FALSE)),"",IF(ISERROR(VLOOKUP(TRIM(B993),ALL!$B$1:$V$9998,2,FALSE))," ",VLOOKUP(TRIM(B993),ALL!$B$1:$V$9998,2,FALSE)))</f>
        <v>NEA</v>
      </c>
      <c r="H993" s="114" t="str">
        <f>IF(ISBLANK(VLOOKUP(TRIM(B993),ALL!$B$1:$W$9995,4,FALSE)),"",IF(ISERROR(VLOOKUP(TRIM(B993),ALL!$B$1:$W$9995,4,FALSE))," ",VLOOKUP(TRIM(B993),ALL!$B$1:$W$9995,4,FALSE)))</f>
        <v>0-4</v>
      </c>
      <c r="I993" s="114" t="str">
        <f>IF(ISBLANK(VLOOKUP(TRIM(B993),ALL!$B$1:$W$9995,5,FALSE)),"",IF(ISERROR(VLOOKUP(TRIM(B993),ALL!$B$1:$W$9995,5,FALSE))," ",VLOOKUP(TRIM(B993),ALL!$B$1:$W$9995,5,FALSE)))</f>
        <v/>
      </c>
      <c r="J993" s="10">
        <f>IF(ISBLANK(VLOOKUP(TRIM(B993),ALL!$B$1:$W$9995,6,FALSE)),"",IF(ISERROR(VLOOKUP(TRIM(B993),ALL!$B$1:$W$9995,6,FALSE))," ", VLOOKUP(TRIM(B993),ALL!$B$1:$W$9995,6,FALSE)))</f>
        <v>5</v>
      </c>
      <c r="K993" s="10" t="str">
        <f>IF(ISBLANK(VLOOKUP(TRIM(B993),ALL!$B$1:$W$9995,7,FALSE)),"",IF(ISERROR(VLOOKUP(TRIM(B993),ALL!$B$1:$W$9995,7,FALSE))," ",VLOOKUP(TRIM(B993),ALL!$B$1:$W$9995,7,FALSE)))</f>
        <v/>
      </c>
      <c r="L993" s="10" t="str">
        <f>IF(ISBLANK(VLOOKUP(TRIM(B993),ALL!$B$1:$W$9995,8,FALSE)),"",IF(ISERROR(VLOOKUP(TRIM(B993),ALL!$B$1:$W$9995,8,FALSE))," ",VLOOKUP(TRIM(B993),ALL!$B$1:$W$9995,8,FALSE)))</f>
        <v/>
      </c>
      <c r="M993" s="10" t="str">
        <f>IF(ISBLANK(VLOOKUP(TRIM(B993),ALL!$B$1:$W$9995,9,FALSE)),"",IF(ISERROR(VLOOKUP(TRIM(B993),ALL!$B$1:$W$9995,9,FALSE))," ",VLOOKUP(TRIM(B993),ALL!$B$1:$W$9995,9,FALSE)))</f>
        <v/>
      </c>
      <c r="N993" s="10" t="str">
        <f>IF(ISBLANK(VLOOKUP(TRIM(B993),ALL!$B$1:$W$9995,10,FALSE)),"",IF(ISERROR(VLOOKUP(TRIM(B993),ALL!$B$1:$W$9995,10,FALSE))," ",VLOOKUP(TRIM(B993),ALL!$B$1:$W$9995,10,FALSE)))</f>
        <v/>
      </c>
      <c r="O993" s="118"/>
      <c r="P993"/>
      <c r="Q993"/>
      <c r="R993"/>
      <c r="S993"/>
      <c r="T993"/>
      <c r="AB993"/>
      <c r="AC993"/>
    </row>
    <row r="994" spans="1:29">
      <c r="A994" s="10" t="str">
        <f>IF(ISERROR(VLOOKUP(TRIM(B994),ALL!$B$1:$V$9991,3,FALSE)),"(unc)",VLOOKUP(TRIM(B994),ALL!$B$1:$V$9991,3,FALSE))</f>
        <v>LB</v>
      </c>
      <c r="B994" s="37" t="s">
        <v>7053</v>
      </c>
      <c r="C994" s="5" t="s">
        <v>8589</v>
      </c>
      <c r="D994" s="111">
        <f>VLOOKUP(TRIM(B994),BirthdateDraft!$A$1:$M$8977,2,FALSE)</f>
        <v>35704</v>
      </c>
      <c r="E994" s="112" t="str">
        <f>VLOOKUP(TRIM(B994),BirthdateDraft!$A$1:$M$9842,3,FALSE)</f>
        <v>FA</v>
      </c>
      <c r="F994" s="115" t="s">
        <v>8039</v>
      </c>
      <c r="G994" s="10" t="str">
        <f>IF(ISERROR(VLOOKUP(TRIM(B994),ALL!$B$1:$V$9998,2,FALSE)),"",IF(ISERROR(VLOOKUP(TRIM(B994),ALL!$B$1:$V$9998,2,FALSE))," ",VLOOKUP(TRIM(B994),ALL!$B$1:$V$9998,2,FALSE)))</f>
        <v>LAN</v>
      </c>
      <c r="H994" s="114" t="str">
        <f>IF(ISBLANK(VLOOKUP(TRIM(B994),ALL!$B$1:$W$9995,4,FALSE)),"",IF(ISERROR(VLOOKUP(TRIM(B994),ALL!$B$1:$W$9995,4,FALSE))," ",VLOOKUP(TRIM(B994),ALL!$B$1:$W$9995,4,FALSE)))</f>
        <v>0-4</v>
      </c>
      <c r="I994" s="114" t="str">
        <f>IF(ISBLANK(VLOOKUP(TRIM(B994),ALL!$B$1:$W$9995,5,FALSE)),"",IF(ISERROR(VLOOKUP(TRIM(B994),ALL!$B$1:$W$9995,5,FALSE))," ",VLOOKUP(TRIM(B994),ALL!$B$1:$W$9995,5,FALSE)))</f>
        <v/>
      </c>
      <c r="J994" s="10">
        <f>IF(ISBLANK(VLOOKUP(TRIM(B994),ALL!$B$1:$W$9995,6,FALSE)),"",IF(ISERROR(VLOOKUP(TRIM(B994),ALL!$B$1:$W$9995,6,FALSE))," ", VLOOKUP(TRIM(B994),ALL!$B$1:$W$9995,6,FALSE)))</f>
        <v>7</v>
      </c>
      <c r="K994" s="10"/>
      <c r="L994" s="10"/>
      <c r="M994" s="10"/>
      <c r="N994" s="10"/>
      <c r="O994" s="118"/>
      <c r="P994"/>
      <c r="Q994"/>
      <c r="R994"/>
      <c r="S994"/>
      <c r="T994"/>
      <c r="AB994"/>
      <c r="AC994"/>
    </row>
    <row r="995" spans="1:29">
      <c r="A995" s="10" t="str">
        <f>IF(ISERROR(VLOOKUP(TRIM(B995),ALL!$B$1:$V$9991,3,FALSE)),"(unc)",VLOOKUP(TRIM(B995),ALL!$B$1:$V$9991,3,FALSE))</f>
        <v>OLB</v>
      </c>
      <c r="B995" s="37" t="s">
        <v>7647</v>
      </c>
      <c r="C995" s="5" t="s">
        <v>8589</v>
      </c>
      <c r="D995" s="111">
        <f>VLOOKUP(TRIM(B995),BirthdateDraft!$A$1:$M$8977,2,FALSE)</f>
        <v>36183</v>
      </c>
      <c r="E995" s="112" t="str">
        <f>VLOOKUP(TRIM(B995),BirthdateDraft!$A$1:$M$9842,3,FALSE)</f>
        <v>22/2</v>
      </c>
      <c r="F995" s="115" t="s">
        <v>8063</v>
      </c>
      <c r="G995" s="10" t="str">
        <f>IF(ISERROR(VLOOKUP(TRIM(B995),ALL!$B$1:$V$9998,2,FALSE)),"",IF(ISERROR(VLOOKUP(TRIM(B995),ALL!$B$1:$V$9998,2,FALSE))," ",VLOOKUP(TRIM(B995),ALL!$B$1:$V$9998,2,FALSE)))</f>
        <v>ATN</v>
      </c>
      <c r="H995" s="114" t="str">
        <f>IF(ISBLANK(VLOOKUP(TRIM(B995),ALL!$B$1:$W$9995,4,FALSE)),"",IF(ISERROR(VLOOKUP(TRIM(B995),ALL!$B$1:$W$9995,4,FALSE))," ",VLOOKUP(TRIM(B995),ALL!$B$1:$W$9995,4,FALSE)))</f>
        <v>0-0</v>
      </c>
      <c r="I995" s="114" t="str">
        <f>IF(ISBLANK(VLOOKUP(TRIM(B995),ALL!$B$1:$W$9995,5,FALSE)),"",IF(ISERROR(VLOOKUP(TRIM(B995),ALL!$B$1:$W$9995,5,FALSE))," ",VLOOKUP(TRIM(B995),ALL!$B$1:$W$9995,5,FALSE)))</f>
        <v/>
      </c>
      <c r="J995" s="10">
        <f>IF(ISBLANK(VLOOKUP(TRIM(B995),ALL!$B$1:$W$9995,6,FALSE)),"",IF(ISERROR(VLOOKUP(TRIM(B995),ALL!$B$1:$W$9995,6,FALSE))," ", VLOOKUP(TRIM(B995),ALL!$B$1:$W$9995,6,FALSE)))</f>
        <v>9</v>
      </c>
      <c r="K995" s="10"/>
      <c r="L995" s="10"/>
      <c r="M995" s="10"/>
      <c r="N995" s="10"/>
      <c r="O995" s="118"/>
      <c r="P995"/>
      <c r="Q995"/>
      <c r="R995"/>
      <c r="S995"/>
      <c r="T995"/>
      <c r="AB995"/>
      <c r="AC995"/>
    </row>
    <row r="996" spans="1:29">
      <c r="A996" s="10" t="str">
        <f>IF(ISERROR(VLOOKUP(TRIM(B996),ALL!$B$1:$V$9991,3,FALSE)),"(unc)",VLOOKUP(TRIM(B996),ALL!$B$1:$V$9991,3,FALSE))</f>
        <v>LILB</v>
      </c>
      <c r="B996" s="119" t="s">
        <v>7379</v>
      </c>
      <c r="C996" s="5" t="s">
        <v>8589</v>
      </c>
      <c r="D996" s="111">
        <f>VLOOKUP(TRIM(B996),BirthdateDraft!$A$1:$M$8977,2,FALSE)</f>
        <v>36039</v>
      </c>
      <c r="E996" s="112" t="str">
        <f>VLOOKUP(TRIM(B996),BirthdateDraft!$A$1:$M$9842,3,FALSE)</f>
        <v>21/5</v>
      </c>
      <c r="F996" s="115" t="s">
        <v>8612</v>
      </c>
      <c r="G996" s="10" t="str">
        <f>IF(ISERROR(VLOOKUP(TRIM(B996),ALL!$B$1:$V$9998,2,FALSE)),"",IF(ISERROR(VLOOKUP(TRIM(B996),ALL!$B$1:$V$9998,2,FALSE))," ",VLOOKUP(TRIM(B996),ALL!$B$1:$V$9998,2,FALSE)))</f>
        <v>TBN</v>
      </c>
      <c r="H996" s="114" t="str">
        <f>IF(ISBLANK(VLOOKUP(TRIM(B996),ALL!$B$1:$W$9995,4,FALSE)),"",IF(ISERROR(VLOOKUP(TRIM(B996),ALL!$B$1:$W$9995,4,FALSE))," ",VLOOKUP(TRIM(B996),ALL!$B$1:$W$9995,4,FALSE)))</f>
        <v>0-4</v>
      </c>
      <c r="I996" s="114" t="str">
        <f>IF(ISBLANK(VLOOKUP(TRIM(B996),ALL!$B$1:$W$9995,5,FALSE)),"",IF(ISERROR(VLOOKUP(TRIM(B996),ALL!$B$1:$W$9995,5,FALSE))," ",VLOOKUP(TRIM(B996),ALL!$B$1:$W$9995,5,FALSE)))</f>
        <v/>
      </c>
      <c r="J996" s="10">
        <f>IF(ISBLANK(VLOOKUP(TRIM(B996),ALL!$B$1:$W$9995,6,FALSE)),"",IF(ISERROR(VLOOKUP(TRIM(B996),ALL!$B$1:$W$9995,6,FALSE))," ", VLOOKUP(TRIM(B996),ALL!$B$1:$W$9995,6,FALSE)))</f>
        <v>2</v>
      </c>
      <c r="K996" s="10" t="str">
        <f>IF(ISBLANK(VLOOKUP(TRIM(B996),ALL!$B$1:$W$9995,7,FALSE)),"",IF(ISERROR(VLOOKUP(TRIM(B996),ALL!$B$1:$W$9995,7,FALSE))," ",VLOOKUP(TRIM(B996),ALL!$B$1:$W$9995,7,FALSE)))</f>
        <v/>
      </c>
      <c r="L996" s="10"/>
      <c r="M996" s="10"/>
      <c r="N996" s="10"/>
      <c r="O996" s="118"/>
      <c r="P996"/>
      <c r="Q996"/>
      <c r="R996"/>
      <c r="S996"/>
      <c r="T996"/>
      <c r="AB996"/>
      <c r="AC996"/>
    </row>
    <row r="997" spans="1:29">
      <c r="A997" s="10" t="str">
        <f>IF(ISERROR(VLOOKUP(TRIM(B997),ALL!$B$1:$V$9991,3,FALSE)),"(unc)",VLOOKUP(TRIM(B997),ALL!$B$1:$V$9991,3,FALSE))</f>
        <v>End $</v>
      </c>
      <c r="B997" s="499" t="s">
        <v>7913</v>
      </c>
      <c r="C997" s="5" t="s">
        <v>8589</v>
      </c>
      <c r="D997" s="111">
        <f>VLOOKUP(TRIM(B997),BirthdateDraft!$A$1:$M$8977,2,FALSE)</f>
        <v>35916</v>
      </c>
      <c r="E997" s="112" t="str">
        <f>VLOOKUP(TRIM(B997),BirthdateDraft!$A$1:$M$9842,3,FALSE)</f>
        <v>22/FA</v>
      </c>
      <c r="F997" s="115"/>
      <c r="G997" s="10" t="str">
        <f>IF(ISERROR(VLOOKUP(TRIM(B997),ALL!$B$1:$V$9998,2,FALSE)),"",IF(ISERROR(VLOOKUP(TRIM(B997),ALL!$B$1:$V$9998,2,FALSE))," ",VLOOKUP(TRIM(B997),ALL!$B$1:$V$9998,2,FALSE)))</f>
        <v>SFN</v>
      </c>
      <c r="H997" s="114" t="str">
        <f>IF(ISBLANK(VLOOKUP(TRIM(B997),ALL!$B$1:$W$9995,4,FALSE)),"",IF(ISERROR(VLOOKUP(TRIM(B997),ALL!$B$1:$W$9995,4,FALSE))," ",VLOOKUP(TRIM(B997),ALL!$B$1:$W$9995,4,FALSE)))</f>
        <v>0</v>
      </c>
      <c r="I997" s="114" t="str">
        <f>IF(ISBLANK(VLOOKUP(TRIM(B997),ALL!$B$1:$W$9995,5,FALSE)),"",IF(ISERROR(VLOOKUP(TRIM(B997),ALL!$B$1:$W$9995,5,FALSE))," ",VLOOKUP(TRIM(B997),ALL!$B$1:$W$9995,5,FALSE)))</f>
        <v/>
      </c>
      <c r="J997" s="10">
        <f>IF(ISBLANK(VLOOKUP(TRIM(B997),ALL!$B$1:$W$9995,6,FALSE)),"",IF(ISERROR(VLOOKUP(TRIM(B997),ALL!$B$1:$W$9995,6,FALSE))," ", VLOOKUP(TRIM(B997),ALL!$B$1:$W$9995,6,FALSE)))</f>
        <v>5</v>
      </c>
      <c r="K997" s="10" t="str">
        <f>IF(ISBLANK(VLOOKUP(TRIM(B997),ALL!$B$1:$W$9995,7,FALSE)),"",IF(ISERROR(VLOOKUP(TRIM(B997),ALL!$B$1:$W$9995,7,FALSE))," ",VLOOKUP(TRIM(B997),ALL!$B$1:$W$9995,7,FALSE)))</f>
        <v/>
      </c>
      <c r="L997" s="10" t="str">
        <f>IF(ISBLANK(VLOOKUP(TRIM(B997),ALL!$B$1:$W$9995,8,FALSE)),"",IF(ISERROR(VLOOKUP(TRIM(B997),ALL!$B$1:$W$9995,8,FALSE))," ",VLOOKUP(TRIM(B997),ALL!$B$1:$W$9995,8,FALSE)))</f>
        <v/>
      </c>
      <c r="M997" s="10" t="str">
        <f>IF(ISBLANK(VLOOKUP(TRIM(B997),ALL!$B$1:$W$9995,9,FALSE)),"",IF(ISERROR(VLOOKUP(TRIM(B997),ALL!$B$1:$W$9995,9,FALSE))," ",VLOOKUP(TRIM(B997),ALL!$B$1:$W$9995,9,FALSE)))</f>
        <v/>
      </c>
      <c r="N997" s="10" t="str">
        <f>IF(ISBLANK(VLOOKUP(TRIM(B997),ALL!$B$1:$W$9995,10,FALSE)),"",IF(ISERROR(VLOOKUP(TRIM(B997),ALL!$B$1:$W$9995,10,FALSE))," ",VLOOKUP(TRIM(B997),ALL!$B$1:$W$9995,10,FALSE)))</f>
        <v/>
      </c>
      <c r="O997"/>
      <c r="P997"/>
      <c r="Q997"/>
      <c r="R997"/>
      <c r="S997"/>
      <c r="T997"/>
      <c r="AB997"/>
      <c r="AC997"/>
    </row>
    <row r="998" spans="1:29">
      <c r="A998" s="10" t="str">
        <f>IF(ISERROR(VLOOKUP(TRIM(B998),ALL!$B$1:$V$9991,3,FALSE)),"(unc)",VLOOKUP(TRIM(B998),ALL!$B$1:$V$9991,3,FALSE))</f>
        <v>End $ DT $</v>
      </c>
      <c r="B998" s="37" t="s">
        <v>4655</v>
      </c>
      <c r="C998" s="5" t="s">
        <v>8589</v>
      </c>
      <c r="D998" s="111">
        <f>VLOOKUP(TRIM(B998),BirthdateDraft!$A$1:$M$8977,2,FALSE)</f>
        <v>34465</v>
      </c>
      <c r="E998" s="112" t="str">
        <f>VLOOKUP(TRIM(B998),BirthdateDraft!$A$1:$M$9842,3,FALSE)</f>
        <v>16/2</v>
      </c>
      <c r="F998" s="115" t="s">
        <v>8711</v>
      </c>
      <c r="G998" s="10" t="str">
        <f>IF(ISERROR(VLOOKUP(TRIM(B998),ALL!$B$1:$V$9998,2,FALSE)),"",IF(ISERROR(VLOOKUP(TRIM(B998),ALL!$B$1:$V$9998,2,FALSE))," ",VLOOKUP(TRIM(B998),ALL!$B$1:$V$9998,2,FALSE)))</f>
        <v>MIN</v>
      </c>
      <c r="H998" s="114" t="str">
        <f>IF(ISBLANK(VLOOKUP(TRIM(B998),ALL!$B$1:$W$9995,4,FALSE)),"",IF(ISERROR(VLOOKUP(TRIM(B998),ALL!$B$1:$W$9995,4,FALSE))," ",VLOOKUP(TRIM(B998),ALL!$B$1:$W$9995,4,FALSE)))</f>
        <v>0</v>
      </c>
      <c r="I998" s="114" t="str">
        <f>IF(ISBLANK(VLOOKUP(TRIM(B998),ALL!$B$1:$W$9995,5,FALSE)),"",IF(ISERROR(VLOOKUP(TRIM(B998),ALL!$B$1:$W$9995,5,FALSE))," ",VLOOKUP(TRIM(B998),ALL!$B$1:$W$9995,5,FALSE)))</f>
        <v>0</v>
      </c>
      <c r="J998" s="10">
        <f>IF(ISBLANK(VLOOKUP(TRIM(B998),ALL!$B$1:$W$9995,6,FALSE)),"",IF(ISERROR(VLOOKUP(TRIM(B998),ALL!$B$1:$W$9995,6,FALSE))," ", VLOOKUP(TRIM(B998),ALL!$B$1:$W$9995,6,FALSE)))</f>
        <v>1</v>
      </c>
      <c r="K998" s="10"/>
      <c r="L998" s="10"/>
      <c r="M998" s="10"/>
      <c r="N998" s="10"/>
      <c r="O998" s="118"/>
      <c r="P998"/>
      <c r="Q998"/>
      <c r="R998"/>
      <c r="S998"/>
      <c r="T998"/>
      <c r="AB998"/>
      <c r="AC998"/>
    </row>
    <row r="999" spans="1:29">
      <c r="A999" s="10"/>
      <c r="B999" s="37"/>
      <c r="C999" s="5"/>
      <c r="D999" s="111"/>
      <c r="E999" s="112"/>
      <c r="F999" s="115"/>
      <c r="G999" s="10"/>
      <c r="H999" s="114"/>
      <c r="I999" s="114"/>
      <c r="J999" s="10"/>
      <c r="K999" s="10"/>
      <c r="L999" s="10" t="str">
        <f>IF(ISBLANK(VLOOKUP(TRIM(B999),ALL!$B$1:$W$9995,8,FALSE)),"",IF(ISERROR(VLOOKUP(TRIM(B999),ALL!$B$1:$W$9995,8,FALSE))," ",VLOOKUP(TRIM(B999),ALL!$B$1:$W$9995,8,FALSE)))</f>
        <v xml:space="preserve"> </v>
      </c>
      <c r="M999" s="10" t="str">
        <f>IF(ISBLANK(VLOOKUP(TRIM(B999),ALL!$B$1:$W$9995,9,FALSE)),"",IF(ISERROR(VLOOKUP(TRIM(B999),ALL!$B$1:$W$9995,9,FALSE))," ",VLOOKUP(TRIM(B999),ALL!$B$1:$W$9995,9,FALSE)))</f>
        <v xml:space="preserve"> </v>
      </c>
      <c r="N999" s="10" t="str">
        <f>IF(ISBLANK(VLOOKUP(TRIM(B999),ALL!$B$1:$W$9995,10,FALSE)),"",IF(ISERROR(VLOOKUP(TRIM(B999),ALL!$B$1:$W$9995,10,FALSE))," ",VLOOKUP(TRIM(B999),ALL!$B$1:$W$9995,10,FALSE)))</f>
        <v xml:space="preserve"> </v>
      </c>
      <c r="O999" s="118"/>
      <c r="P999"/>
      <c r="Q999"/>
      <c r="R999"/>
      <c r="S999"/>
      <c r="T999"/>
      <c r="AB999"/>
      <c r="AC999"/>
    </row>
    <row r="1000" spans="1:29">
      <c r="A1000" s="10" t="str">
        <f>IF(ISERROR(VLOOKUP(TRIM(B1000),ALL!$B$1:$V$9991,3,FALSE)),"(unc)",VLOOKUP(TRIM(B1000),ALL!$B$1:$V$9991,3,FALSE))</f>
        <v>CB ^</v>
      </c>
      <c r="B1000" s="37" t="s">
        <v>5216</v>
      </c>
      <c r="C1000" s="5" t="s">
        <v>8589</v>
      </c>
      <c r="D1000" s="111">
        <f>VLOOKUP(TRIM(B1000),BirthdateDraft!$A$1:$M$8977,2,FALSE)</f>
        <v>34942</v>
      </c>
      <c r="E1000" s="112" t="str">
        <f>VLOOKUP(TRIM(B1000),BirthdateDraft!$A$1:$M$9842,3,FALSE)</f>
        <v>17/3</v>
      </c>
      <c r="F1000" s="115"/>
      <c r="G1000" s="10" t="str">
        <f>IF(ISERROR(VLOOKUP(TRIM(B1000),ALL!$B$1:$V$9998,2,FALSE)),"",IF(ISERROR(VLOOKUP(TRIM(B1000),ALL!$B$1:$V$9998,2,FALSE))," ",VLOOKUP(TRIM(B1000),ALL!$B$1:$V$9998,2,FALSE)))</f>
        <v>DAN</v>
      </c>
      <c r="H1000" s="114" t="str">
        <f>IF(ISBLANK(VLOOKUP(TRIM(B1000),ALL!$B$1:$W$9995,4,FALSE)),"",IF(ISERROR(VLOOKUP(TRIM(B1000),ALL!$B$1:$W$9995,4,FALSE))," ",VLOOKUP(TRIM(B1000),ALL!$B$1:$W$9995,4,FALSE)))</f>
        <v>6</v>
      </c>
      <c r="I1000" s="114" t="str">
        <f>IF(ISBLANK(VLOOKUP(TRIM(B1000),ALL!$B$1:$W$9995,5,FALSE)),"",IF(ISERROR(VLOOKUP(TRIM(B1000),ALL!$B$1:$W$9995,5,FALSE))," ",VLOOKUP(TRIM(B1000),ALL!$B$1:$W$9995,5,FALSE)))</f>
        <v/>
      </c>
      <c r="J1000" s="10" t="str">
        <f>IF(ISBLANK(VLOOKUP(TRIM(B1000),ALL!$B$1:$W$9995,6,FALSE)),"",IF(ISERROR(VLOOKUP(TRIM(B1000),ALL!$B$1:$W$9995,6,FALSE))," ", VLOOKUP(TRIM(B1000),ALL!$B$1:$W$9995,6,FALSE)))</f>
        <v/>
      </c>
      <c r="K1000" s="10" t="str">
        <f>IF(ISBLANK(VLOOKUP(TRIM(B1000),ALL!$B$1:$W$9995,7,FALSE)),"",IF(ISERROR(VLOOKUP(TRIM(B1000),ALL!$B$1:$W$9995,7,FALSE))," ",VLOOKUP(TRIM(B1000),ALL!$B$1:$W$9995,7,FALSE)))</f>
        <v/>
      </c>
      <c r="L1000" s="10" t="str">
        <f>IF(ISBLANK(VLOOKUP(TRIM(B1000),ALL!$B$1:$W$9995,8,FALSE)),"",IF(ISERROR(VLOOKUP(TRIM(B1000),ALL!$B$1:$W$9995,8,FALSE))," ",VLOOKUP(TRIM(B1000),ALL!$B$1:$W$9995,8,FALSE)))</f>
        <v/>
      </c>
      <c r="M1000" s="10" t="str">
        <f>IF(ISBLANK(VLOOKUP(TRIM(B1000),ALL!$B$1:$W$9995,9,FALSE)),"",IF(ISERROR(VLOOKUP(TRIM(B1000),ALL!$B$1:$W$9995,9,FALSE))," ",VLOOKUP(TRIM(B1000),ALL!$B$1:$W$9995,9,FALSE)))</f>
        <v/>
      </c>
      <c r="N1000" s="10" t="str">
        <f>IF(ISBLANK(VLOOKUP(TRIM(B1000),ALL!$B$1:$W$9995,10,FALSE)),"",IF(ISERROR(VLOOKUP(TRIM(B1000),ALL!$B$1:$W$9995,10,FALSE))," ",VLOOKUP(TRIM(B1000),ALL!$B$1:$W$9995,10,FALSE)))</f>
        <v/>
      </c>
      <c r="O1000" s="118"/>
      <c r="P1000"/>
      <c r="Q1000"/>
      <c r="R1000"/>
      <c r="S1000"/>
      <c r="T1000"/>
      <c r="AB1000"/>
      <c r="AC1000"/>
    </row>
    <row r="1001" spans="1:29">
      <c r="A1001" s="10" t="str">
        <f>IF(ISERROR(VLOOKUP(TRIM(B1001),ALL!$B$1:$V$9991,3,FALSE)),"(unc)",VLOOKUP(TRIM(B1001),ALL!$B$1:$V$9991,3,FALSE))</f>
        <v>FS ^</v>
      </c>
      <c r="B1001" s="124" t="s">
        <v>8967</v>
      </c>
      <c r="C1001" s="5" t="s">
        <v>8589</v>
      </c>
      <c r="D1001" s="111">
        <f>VLOOKUP(TRIM(B1001),BirthdateDraft!$A$1:$M$8977,2,FALSE)</f>
        <v>36465</v>
      </c>
      <c r="E1001" s="112" t="str">
        <f>VLOOKUP(TRIM(B1001),BirthdateDraft!$A$1:$M$9842,3,FALSE)</f>
        <v>FA</v>
      </c>
      <c r="F1001" s="115" t="s">
        <v>9824</v>
      </c>
      <c r="G1001" s="10" t="str">
        <f>IF(ISERROR(VLOOKUP(TRIM(B1001),ALL!$B$1:$V$9998,2,FALSE)),"",IF(ISERROR(VLOOKUP(TRIM(B1001),ALL!$B$1:$V$9998,2,FALSE))," ",VLOOKUP(TRIM(B1001),ALL!$B$1:$V$9998,2,FALSE)))</f>
        <v>BAA</v>
      </c>
      <c r="H1001" s="114" t="str">
        <f>IF(ISBLANK(VLOOKUP(TRIM(B1001),ALL!$B$1:$W$9995,4,FALSE)),"",IF(ISERROR(VLOOKUP(TRIM(B1001),ALL!$B$1:$W$9995,4,FALSE))," ",VLOOKUP(TRIM(B1001),ALL!$B$1:$W$9995,4,FALSE)))</f>
        <v>6-4</v>
      </c>
      <c r="I1001" s="114"/>
      <c r="J1001" s="10"/>
      <c r="K1001" s="10"/>
      <c r="L1001" s="10"/>
      <c r="M1001" s="10"/>
      <c r="N1001" s="10"/>
      <c r="O1001" s="118"/>
      <c r="P1001"/>
      <c r="Q1001"/>
      <c r="R1001"/>
      <c r="S1001"/>
      <c r="T1001"/>
      <c r="AB1001"/>
      <c r="AC1001"/>
    </row>
    <row r="1002" spans="1:29">
      <c r="A1002" s="10" t="str">
        <f>IF(ISERROR(VLOOKUP(TRIM(B1002),ALL!$B$1:$V$9991,3,FALSE)),"(unc)",VLOOKUP(TRIM(B1002),ALL!$B$1:$V$9991,3,FALSE))</f>
        <v>RCB ^</v>
      </c>
      <c r="B1002" s="37" t="s">
        <v>7801</v>
      </c>
      <c r="C1002" s="5" t="s">
        <v>8589</v>
      </c>
      <c r="D1002" s="111">
        <f>VLOOKUP(TRIM(B1002),BirthdateDraft!$A$1:$M$8977,2,FALSE)</f>
        <v>36283</v>
      </c>
      <c r="E1002" s="112" t="str">
        <f>VLOOKUP(TRIM(B1002),BirthdateDraft!$A$1:$M$9842,3,FALSE)</f>
        <v>22/5</v>
      </c>
      <c r="F1002" s="115" t="s">
        <v>6862</v>
      </c>
      <c r="G1002" s="10" t="str">
        <f>IF(ISERROR(VLOOKUP(TRIM(B1002),ALL!$B$1:$V$9998,2,FALSE)),"",IF(ISERROR(VLOOKUP(TRIM(B1002),ALL!$B$1:$V$9998,2,FALSE))," ",VLOOKUP(TRIM(B1002),ALL!$B$1:$V$9998,2,FALSE)))</f>
        <v>TBN</v>
      </c>
      <c r="H1002" s="114" t="str">
        <f>IF(ISBLANK(VLOOKUP(TRIM(B1002),ALL!$B$1:$W$9995,4,FALSE)),"",IF(ISERROR(VLOOKUP(TRIM(B1002),ALL!$B$1:$W$9995,4,FALSE))," ",VLOOKUP(TRIM(B1002),ALL!$B$1:$W$9995,4,FALSE)))</f>
        <v>5</v>
      </c>
      <c r="I1002" s="114"/>
      <c r="J1002" s="10"/>
      <c r="K1002" s="10"/>
      <c r="L1002" s="10" t="str">
        <f>IF(ISBLANK(VLOOKUP(TRIM(B1002),ALL!$B$1:$W$9995,8,FALSE)),"",IF(ISERROR(VLOOKUP(TRIM(B1002),ALL!$B$1:$W$9995,8,FALSE))," ",VLOOKUP(TRIM(B1002),ALL!$B$1:$W$9995,8,FALSE)))</f>
        <v/>
      </c>
      <c r="M1002" s="10" t="str">
        <f>IF(ISBLANK(VLOOKUP(TRIM(B1002),ALL!$B$1:$W$9995,9,FALSE)),"",IF(ISERROR(VLOOKUP(TRIM(B1002),ALL!$B$1:$W$9995,9,FALSE))," ",VLOOKUP(TRIM(B1002),ALL!$B$1:$W$9995,9,FALSE)))</f>
        <v/>
      </c>
      <c r="N1002" s="10" t="str">
        <f>IF(ISBLANK(VLOOKUP(TRIM(B1002),ALL!$B$1:$W$9995,10,FALSE)),"",IF(ISERROR(VLOOKUP(TRIM(B1002),ALL!$B$1:$W$9995,10,FALSE))," ",VLOOKUP(TRIM(B1002),ALL!$B$1:$W$9995,10,FALSE)))</f>
        <v/>
      </c>
      <c r="O1002" s="118"/>
      <c r="P1002"/>
      <c r="Q1002"/>
      <c r="R1002"/>
      <c r="S1002"/>
      <c r="T1002"/>
      <c r="AB1002"/>
      <c r="AC1002"/>
    </row>
    <row r="1003" spans="1:29">
      <c r="A1003" s="10" t="str">
        <f>IF(ISERROR(VLOOKUP(TRIM(B1003),ALL!$B$1:$V$9991,3,FALSE)),"(unc)",VLOOKUP(TRIM(B1003),ALL!$B$1:$V$9991,3,FALSE))</f>
        <v>SS ^</v>
      </c>
      <c r="B1003" s="37" t="s">
        <v>5178</v>
      </c>
      <c r="C1003" s="5" t="s">
        <v>8589</v>
      </c>
      <c r="D1003" s="111">
        <f>VLOOKUP(TRIM(B1003),BirthdateDraft!$A$1:$M$8977,2,FALSE)</f>
        <v>34808</v>
      </c>
      <c r="E1003" s="112" t="str">
        <f>VLOOKUP(TRIM(B1003),BirthdateDraft!$A$1:$M$9842,3,FALSE)</f>
        <v>17/6</v>
      </c>
      <c r="F1003" s="115" t="s">
        <v>6862</v>
      </c>
      <c r="G1003" s="10" t="str">
        <f>IF(ISERROR(VLOOKUP(TRIM(B1003),ALL!$B$1:$V$9998,2,FALSE)),"",IF(ISERROR(VLOOKUP(TRIM(B1003),ALL!$B$1:$V$9998,2,FALSE))," ",VLOOKUP(TRIM(B1003),ALL!$B$1:$V$9998,2,FALSE)))</f>
        <v>NYA</v>
      </c>
      <c r="H1003" s="114" t="str">
        <f>IF(ISBLANK(VLOOKUP(TRIM(B1003),ALL!$B$1:$W$9995,4,FALSE)),"",IF(ISERROR(VLOOKUP(TRIM(B1003),ALL!$B$1:$W$9995,4,FALSE))," ",VLOOKUP(TRIM(B1003),ALL!$B$1:$W$9995,4,FALSE)))</f>
        <v>5-4</v>
      </c>
      <c r="I1003" s="114"/>
      <c r="J1003" s="10"/>
      <c r="K1003" s="10"/>
      <c r="L1003" s="10"/>
      <c r="M1003" s="10"/>
      <c r="N1003" s="10"/>
      <c r="O1003" s="118"/>
      <c r="P1003"/>
      <c r="Q1003"/>
      <c r="R1003"/>
      <c r="S1003"/>
      <c r="T1003"/>
      <c r="AB1003"/>
      <c r="AC1003"/>
    </row>
    <row r="1004" spans="1:29">
      <c r="A1004" s="10" t="str">
        <f>IF(ISERROR(VLOOKUP(TRIM(B1004),ALL!$B$1:$V$9991,3,FALSE)),"(unc)",VLOOKUP(TRIM(B1004),ALL!$B$1:$V$9991,3,FALSE))</f>
        <v>CB ^</v>
      </c>
      <c r="B1004" s="37" t="s">
        <v>5630</v>
      </c>
      <c r="C1004" s="5" t="s">
        <v>8589</v>
      </c>
      <c r="D1004" s="111">
        <f>VLOOKUP(TRIM(B1004),BirthdateDraft!$A$1:$M$8977,2,FALSE)</f>
        <v>35338</v>
      </c>
      <c r="E1004" s="112" t="str">
        <f>VLOOKUP(TRIM(B1004),BirthdateDraft!$A$1:$M$9842,3,FALSE)</f>
        <v>18/2</v>
      </c>
      <c r="F1004" s="115" t="s">
        <v>8081</v>
      </c>
      <c r="G1004" s="10" t="str">
        <f>IF(ISERROR(VLOOKUP(TRIM(B1004),ALL!$B$1:$V$9998,2,FALSE)),"",IF(ISERROR(VLOOKUP(TRIM(B1004),ALL!$B$1:$V$9998,2,FALSE))," ",VLOOKUP(TRIM(B1004),ALL!$B$1:$V$9998,2,FALSE)))</f>
        <v>NYA</v>
      </c>
      <c r="H1004" s="114" t="str">
        <f>IF(ISBLANK(VLOOKUP(TRIM(B1004),ALL!$B$1:$W$9995,4,FALSE)),"",IF(ISERROR(VLOOKUP(TRIM(B1004),ALL!$B$1:$W$9995,4,FALSE))," ",VLOOKUP(TRIM(B1004),ALL!$B$1:$W$9995,4,FALSE)))</f>
        <v>4</v>
      </c>
      <c r="I1004" s="114"/>
      <c r="J1004" s="10"/>
      <c r="K1004" s="10"/>
      <c r="L1004" s="10"/>
      <c r="M1004" s="10"/>
      <c r="N1004" s="10"/>
      <c r="O1004" s="118"/>
      <c r="P1004"/>
      <c r="Q1004"/>
      <c r="R1004"/>
      <c r="S1004"/>
      <c r="T1004"/>
      <c r="AB1004"/>
      <c r="AC1004"/>
    </row>
    <row r="1005" spans="1:29">
      <c r="A1005" s="10" t="str">
        <f>IF(ISERROR(VLOOKUP(TRIM(B1005),ALL!$B$1:$V$9991,3,FALSE)),"(unc)",VLOOKUP(TRIM(B1005),ALL!$B$1:$V$9991,3,FALSE))</f>
        <v>(unc)</v>
      </c>
      <c r="B1005" s="37" t="s">
        <v>6171</v>
      </c>
      <c r="C1005" s="5" t="s">
        <v>8589</v>
      </c>
      <c r="D1005" s="111">
        <f>VLOOKUP(TRIM(B1005),BirthdateDraft!$A$1:$M$8977,2,FALSE)</f>
        <v>35091</v>
      </c>
      <c r="E1005" s="112" t="str">
        <f>VLOOKUP(TRIM(B1005),BirthdateDraft!$A$1:$M$9842,3,FALSE)</f>
        <v>19/6</v>
      </c>
      <c r="F1005" s="115"/>
      <c r="G1005" s="10" t="str">
        <f>IF(ISERROR(VLOOKUP(TRIM(B1005),ALL!$B$1:$V$9998,2,FALSE)),"",IF(ISERROR(VLOOKUP(TRIM(B1005),ALL!$B$1:$V$9998,2,FALSE))," ",VLOOKUP(TRIM(B1005),ALL!$B$1:$V$9998,2,FALSE)))</f>
        <v/>
      </c>
      <c r="H1005" s="114" t="str">
        <f>IF(ISBLANK(VLOOKUP(TRIM(B1005),ALL!$B$1:$W$9995,4,FALSE)),"",IF(ISERROR(VLOOKUP(TRIM(B1005),ALL!$B$1:$W$9995,4,FALSE))," ",VLOOKUP(TRIM(B1005),ALL!$B$1:$W$9995,4,FALSE)))</f>
        <v xml:space="preserve"> </v>
      </c>
      <c r="I1005" s="114" t="str">
        <f>IF(ISBLANK(VLOOKUP(TRIM(B1005),ALL!$B$1:$W$9995,5,FALSE)),"",IF(ISERROR(VLOOKUP(TRIM(B1005),ALL!$B$1:$W$9995,5,FALSE))," ",VLOOKUP(TRIM(B1005),ALL!$B$1:$W$9995,5,FALSE)))</f>
        <v xml:space="preserve"> </v>
      </c>
      <c r="J1005" s="10" t="str">
        <f>IF(ISBLANK(VLOOKUP(TRIM(B1005),ALL!$B$1:$W$9995,6,FALSE)),"",IF(ISERROR(VLOOKUP(TRIM(B1005),ALL!$B$1:$W$9995,6,FALSE))," ", VLOOKUP(TRIM(B1005),ALL!$B$1:$W$9995,6,FALSE)))</f>
        <v xml:space="preserve"> </v>
      </c>
      <c r="K1005" s="10"/>
      <c r="L1005" s="10" t="str">
        <f>IF(ISBLANK(VLOOKUP(TRIM(B1005),ALL!$B$1:$W$9995,8,FALSE)),"",IF(ISERROR(VLOOKUP(TRIM(B1005),ALL!$B$1:$W$9995,8,FALSE))," ",VLOOKUP(TRIM(B1005),ALL!$B$1:$W$9995,8,FALSE)))</f>
        <v xml:space="preserve"> </v>
      </c>
      <c r="M1005" s="10" t="str">
        <f>IF(ISBLANK(VLOOKUP(TRIM(B1005),ALL!$B$1:$W$9995,9,FALSE)),"",IF(ISERROR(VLOOKUP(TRIM(B1005),ALL!$B$1:$W$9995,9,FALSE))," ",VLOOKUP(TRIM(B1005),ALL!$B$1:$W$9995,9,FALSE)))</f>
        <v xml:space="preserve"> </v>
      </c>
      <c r="N1005" s="10" t="str">
        <f>IF(ISBLANK(VLOOKUP(TRIM(B1005),ALL!$B$1:$W$9995,10,FALSE)),"",IF(ISERROR(VLOOKUP(TRIM(B1005),ALL!$B$1:$W$9995,10,FALSE))," ",VLOOKUP(TRIM(B1005),ALL!$B$1:$W$9995,10,FALSE)))</f>
        <v xml:space="preserve"> </v>
      </c>
      <c r="O1005" s="118"/>
      <c r="P1005"/>
      <c r="Q1005"/>
      <c r="R1005"/>
      <c r="S1005"/>
      <c r="T1005"/>
      <c r="AB1005"/>
      <c r="AC1005"/>
    </row>
    <row r="1006" spans="1:29">
      <c r="A1006" s="10" t="str">
        <f>IF(ISERROR(VLOOKUP(TRIM(B1006),ALL!$B$1:$V$9991,3,FALSE)),"(unc)",VLOOKUP(TRIM(B1006),ALL!$B$1:$V$9991,3,FALSE))</f>
        <v>RCB ^</v>
      </c>
      <c r="B1006" s="37" t="s">
        <v>7088</v>
      </c>
      <c r="C1006" s="5" t="s">
        <v>8589</v>
      </c>
      <c r="D1006" s="111">
        <f>VLOOKUP(TRIM(B1006),BirthdateDraft!$A$1:$M$8977,2,FALSE)</f>
        <v>35793</v>
      </c>
      <c r="E1006" s="112" t="str">
        <f>VLOOKUP(TRIM(B1006),BirthdateDraft!$A$1:$M$9842,3,FALSE)</f>
        <v>21/3</v>
      </c>
      <c r="F1006" s="115" t="s">
        <v>7536</v>
      </c>
      <c r="G1006" s="10" t="str">
        <f>IF(ISERROR(VLOOKUP(TRIM(B1006),ALL!$B$1:$V$9998,2,FALSE)),"",IF(ISERROR(VLOOKUP(TRIM(B1006),ALL!$B$1:$V$9998,2,FALSE))," ",VLOOKUP(TRIM(B1006),ALL!$B$1:$V$9998,2,FALSE)))</f>
        <v>BAA</v>
      </c>
      <c r="H1006" s="114" t="str">
        <f>IF(ISBLANK(VLOOKUP(TRIM(B1006),ALL!$B$1:$W$9995,4,FALSE)),"",IF(ISERROR(VLOOKUP(TRIM(B1006),ALL!$B$1:$W$9995,4,FALSE))," ",VLOOKUP(TRIM(B1006),ALL!$B$1:$W$9995,4,FALSE)))</f>
        <v>0</v>
      </c>
      <c r="I1006" s="114"/>
      <c r="J1006" s="10"/>
      <c r="K1006" s="10"/>
      <c r="L1006" s="10"/>
      <c r="M1006" s="10" t="str">
        <f>IF(ISBLANK(VLOOKUP(TRIM(B1006),ALL!$B$1:$W$9995,9,FALSE)),"",IF(ISERROR(VLOOKUP(TRIM(B1006),ALL!$B$1:$W$9995,9,FALSE))," ",VLOOKUP(TRIM(B1006),ALL!$B$1:$W$9995,9,FALSE)))</f>
        <v/>
      </c>
      <c r="N1006" s="10" t="str">
        <f>IF(ISBLANK(VLOOKUP(TRIM(B1006),ALL!$B$1:$W$9995,10,FALSE)),"",IF(ISERROR(VLOOKUP(TRIM(B1006),ALL!$B$1:$W$9995,10,FALSE))," ",VLOOKUP(TRIM(B1006),ALL!$B$1:$W$9995,10,FALSE)))</f>
        <v/>
      </c>
      <c r="O1006" s="118"/>
      <c r="P1006"/>
      <c r="Q1006"/>
      <c r="R1006"/>
      <c r="S1006"/>
      <c r="T1006"/>
      <c r="AB1006"/>
      <c r="AC1006"/>
    </row>
    <row r="1007" spans="1:29" ht="13.5" customHeight="1">
      <c r="A1007" s="10" t="str">
        <f>IF(ISERROR(VLOOKUP(TRIM(B1007),ALL!$B$1:$V$9991,3,FALSE)),"(unc)",VLOOKUP(TRIM(B1007),ALL!$B$1:$V$9991,3,FALSE))</f>
        <v>SS ^</v>
      </c>
      <c r="B1007" s="37" t="s">
        <v>6540</v>
      </c>
      <c r="C1007" s="5" t="s">
        <v>8589</v>
      </c>
      <c r="D1007" s="111">
        <f>VLOOKUP(TRIM(B1007),BirthdateDraft!$A$1:$M$8977,2,FALSE)</f>
        <v>35858</v>
      </c>
      <c r="E1007" s="112" t="str">
        <f>VLOOKUP(TRIM(B1007),BirthdateDraft!$A$1:$M$9842,3,FALSE)</f>
        <v>20/6</v>
      </c>
      <c r="F1007" s="115"/>
      <c r="G1007" s="10" t="str">
        <f>IF(ISERROR(VLOOKUP(TRIM(B1007),ALL!$B$1:$V$9998,2,FALSE)),"",IF(ISERROR(VLOOKUP(TRIM(B1007),ALL!$B$1:$V$9998,2,FALSE))," ",VLOOKUP(TRIM(B1007),ALL!$B$1:$V$9998,2,FALSE)))</f>
        <v>CAN</v>
      </c>
      <c r="H1007" s="114" t="str">
        <f>IF(ISBLANK(VLOOKUP(TRIM(B1007),ALL!$B$1:$W$9995,4,FALSE)),"",IF(ISERROR(VLOOKUP(TRIM(B1007),ALL!$B$1:$W$9995,4,FALSE))," ",VLOOKUP(TRIM(B1007),ALL!$B$1:$W$9995,4,FALSE)))</f>
        <v>0-4</v>
      </c>
      <c r="I1007" s="114"/>
      <c r="J1007" s="10"/>
      <c r="K1007" s="10"/>
      <c r="L1007" s="10" t="str">
        <f>IF(ISBLANK(VLOOKUP(TRIM(B1007),ALL!$B$1:$W$9995,8,FALSE)),"",IF(ISERROR(VLOOKUP(TRIM(B1007),ALL!$B$1:$W$9995,8,FALSE))," ",VLOOKUP(TRIM(B1007),ALL!$B$1:$W$9995,8,FALSE)))</f>
        <v/>
      </c>
      <c r="M1007" s="10" t="str">
        <f>IF(ISBLANK(VLOOKUP(TRIM(B1007),ALL!$B$1:$W$9995,9,FALSE)),"",IF(ISERROR(VLOOKUP(TRIM(B1007),ALL!$B$1:$W$9995,9,FALSE))," ",VLOOKUP(TRIM(B1007),ALL!$B$1:$W$9995,9,FALSE)))</f>
        <v/>
      </c>
      <c r="N1007" s="10" t="str">
        <f>IF(ISBLANK(VLOOKUP(TRIM(B1007),ALL!$B$1:$W$9995,10,FALSE)),"",IF(ISERROR(VLOOKUP(TRIM(B1007),ALL!$B$1:$W$9995,10,FALSE))," ",VLOOKUP(TRIM(B1007),ALL!$B$1:$W$9995,10,FALSE)))</f>
        <v/>
      </c>
      <c r="O1007" s="118"/>
      <c r="P1007"/>
      <c r="Q1007"/>
      <c r="R1007"/>
      <c r="S1007"/>
      <c r="T1007"/>
      <c r="AB1007"/>
      <c r="AC1007"/>
    </row>
    <row r="1008" spans="1:29">
      <c r="A1008" s="10" t="str">
        <f>IF(ISERROR(VLOOKUP(TRIM(B1008),ALL!$B$1:$V$9991,3,FALSE)),"(unc)",VLOOKUP(TRIM(B1008),ALL!$B$1:$V$9991,3,FALSE))</f>
        <v>(unc)</v>
      </c>
      <c r="B1008" s="37" t="s">
        <v>427</v>
      </c>
      <c r="C1008" s="5" t="s">
        <v>8589</v>
      </c>
      <c r="D1008" s="111">
        <f>VLOOKUP(TRIM(B1008),BirthdateDraft!$A$1:$M$8977,2,FALSE)</f>
        <v>33092</v>
      </c>
      <c r="E1008" s="112" t="str">
        <f>VLOOKUP(TRIM(B1008),BirthdateDraft!$A$1:$M$9842,3,FALSE)</f>
        <v>12/FA</v>
      </c>
      <c r="F1008" s="115"/>
      <c r="G1008" s="10" t="str">
        <f>IF(ISERROR(VLOOKUP(TRIM(B1008),ALL!$B$1:$V$9998,2,FALSE)),"",IF(ISERROR(VLOOKUP(TRIM(B1008),ALL!$B$1:$V$9998,2,FALSE))," ",VLOOKUP(TRIM(B1008),ALL!$B$1:$V$9998,2,FALSE)))</f>
        <v/>
      </c>
      <c r="H1008" s="114" t="str">
        <f>IF(ISBLANK(VLOOKUP(TRIM(B1008),ALL!$B$1:$W$9995,4,FALSE)),"",IF(ISERROR(VLOOKUP(TRIM(B1008),ALL!$B$1:$W$9995,4,FALSE))," ",VLOOKUP(TRIM(B1008),ALL!$B$1:$W$9995,4,FALSE)))</f>
        <v xml:space="preserve"> </v>
      </c>
      <c r="I1008" s="114" t="str">
        <f>IF(ISBLANK(VLOOKUP(TRIM(B1008),ALL!$B$1:$W$9995,5,FALSE)),"",IF(ISERROR(VLOOKUP(TRIM(B1008),ALL!$B$1:$W$9995,5,FALSE))," ",VLOOKUP(TRIM(B1008),ALL!$B$1:$W$9995,5,FALSE)))</f>
        <v xml:space="preserve"> </v>
      </c>
      <c r="J1008" s="10" t="str">
        <f>IF(ISBLANK(VLOOKUP(TRIM(B1008),ALL!$B$1:$W$9995,6,FALSE)),"",IF(ISERROR(VLOOKUP(TRIM(B1008),ALL!$B$1:$W$9995,6,FALSE))," ", VLOOKUP(TRIM(B1008),ALL!$B$1:$W$9995,6,FALSE)))</f>
        <v xml:space="preserve"> </v>
      </c>
      <c r="K1008" s="10" t="str">
        <f>IF(ISBLANK(VLOOKUP(TRIM(B1008),ALL!$B$1:$W$9995,7,FALSE)),"",IF(ISERROR(VLOOKUP(TRIM(B1008),ALL!$B$1:$W$9995,7,FALSE))," ",VLOOKUP(TRIM(B1008),ALL!$B$1:$W$9995,7,FALSE)))</f>
        <v xml:space="preserve"> </v>
      </c>
      <c r="L1008" s="10" t="str">
        <f>IF(ISBLANK(VLOOKUP(TRIM(B185),ALL!$B$1:$W$9995,8,FALSE)),"",IF(ISERROR(VLOOKUP(TRIM(B185),ALL!$B$1:$W$9995,8,FALSE))," ",VLOOKUP(TRIM(B185),ALL!$B$1:$W$9995,8,FALSE)))</f>
        <v xml:space="preserve"> </v>
      </c>
      <c r="M1008" s="10" t="str">
        <f>IF(ISBLANK(VLOOKUP(TRIM(B185),ALL!$B$1:$W$9995,9,FALSE)),"",IF(ISERROR(VLOOKUP(TRIM(B185),ALL!$B$1:$W$9995,9,FALSE))," ",VLOOKUP(TRIM(B185),ALL!$B$1:$W$9995,9,FALSE)))</f>
        <v xml:space="preserve"> </v>
      </c>
      <c r="N1008" s="10" t="str">
        <f>IF(ISBLANK(VLOOKUP(TRIM(B185),ALL!$B$1:$W$9995,10,FALSE)),"",IF(ISERROR(VLOOKUP(TRIM(B185),ALL!$B$1:$W$9995,10,FALSE))," ",VLOOKUP(TRIM(B185),ALL!$B$1:$W$9995,10,FALSE)))</f>
        <v xml:space="preserve"> </v>
      </c>
      <c r="O1008"/>
      <c r="P1008"/>
      <c r="Q1008"/>
      <c r="R1008"/>
      <c r="S1008"/>
      <c r="T1008"/>
      <c r="AB1008"/>
      <c r="AC1008"/>
    </row>
    <row r="1009" spans="1:29">
      <c r="A1009" s="10" t="str">
        <f>IF(ISERROR(VLOOKUP(TRIM(B1009),ALL!$B$1:$V$9991,3,FALSE)),"(unc)",VLOOKUP(TRIM(B1009),ALL!$B$1:$V$9991,3,FALSE))</f>
        <v>(unc)</v>
      </c>
      <c r="B1009" s="119" t="s">
        <v>8168</v>
      </c>
      <c r="C1009" s="5" t="s">
        <v>8589</v>
      </c>
      <c r="D1009" s="111">
        <f>VLOOKUP(TRIM(B1009),BirthdateDraft!$A$1:$M$8977,2,FALSE)</f>
        <v>36237</v>
      </c>
      <c r="E1009" s="112" t="str">
        <f>VLOOKUP(TRIM(B1009),BirthdateDraft!$A$1:$M$9842,3,FALSE)</f>
        <v>23/3</v>
      </c>
      <c r="F1009" s="115" t="s">
        <v>8718</v>
      </c>
      <c r="G1009" s="10" t="str">
        <f>IF(ISERROR(VLOOKUP(TRIM(B1009),ALL!$B$1:$V$9998,2,FALSE)),"",IF(ISERROR(VLOOKUP(TRIM(B1009),ALL!$B$1:$V$9998,2,FALSE))," ",VLOOKUP(TRIM(B1009),ALL!$B$1:$V$9998,2,FALSE)))</f>
        <v/>
      </c>
      <c r="H1009" s="114" t="str">
        <f>IF(ISBLANK(VLOOKUP(TRIM(B1009),ALL!$B$1:$W$9995,4,FALSE)),"",IF(ISERROR(VLOOKUP(TRIM(B1009),ALL!$B$1:$W$9995,4,FALSE))," ",VLOOKUP(TRIM(B1009),ALL!$B$1:$W$9995,4,FALSE)))</f>
        <v xml:space="preserve"> </v>
      </c>
      <c r="I1009" s="114"/>
      <c r="J1009" s="10"/>
      <c r="K1009" s="10"/>
      <c r="L1009" s="10"/>
      <c r="M1009" s="10"/>
      <c r="N1009" s="10"/>
      <c r="O1009" s="118"/>
      <c r="P1009"/>
      <c r="Q1009"/>
      <c r="R1009"/>
      <c r="S1009"/>
      <c r="T1009"/>
      <c r="AB1009"/>
      <c r="AC1009"/>
    </row>
    <row r="1010" spans="1:29">
      <c r="A1010" s="10"/>
      <c r="B1010" s="119"/>
      <c r="C1010" s="5"/>
      <c r="D1010" s="111"/>
      <c r="E1010" s="112"/>
      <c r="F1010" s="115"/>
      <c r="G1010" s="10"/>
      <c r="H1010" s="114"/>
      <c r="I1010" s="114"/>
      <c r="J1010" s="10"/>
      <c r="K1010" s="10"/>
      <c r="L1010" s="10"/>
      <c r="M1010" s="10"/>
      <c r="N1010" s="10"/>
      <c r="O1010" s="118"/>
      <c r="P1010"/>
      <c r="Q1010"/>
      <c r="R1010"/>
      <c r="S1010"/>
      <c r="T1010"/>
      <c r="AB1010"/>
      <c r="AC1010"/>
    </row>
    <row r="1011" spans="1:29">
      <c r="A1011" s="10" t="str">
        <f>IF(ISERROR(VLOOKUP(TRIM(B1011),ALL!$B$1:$V$9991,3,FALSE)),"(unc)",VLOOKUP(TRIM(B1011),ALL!$B$1:$V$9991,3,FALSE))</f>
        <v>KOR PR</v>
      </c>
      <c r="B1011" s="119" t="s">
        <v>6269</v>
      </c>
      <c r="C1011" s="5" t="s">
        <v>8589</v>
      </c>
      <c r="D1011" s="111">
        <f>VLOOKUP(TRIM(B1011),BirthdateDraft!$A$1:$M$8977,2,FALSE)</f>
        <v>35520</v>
      </c>
      <c r="E1011" s="112" t="str">
        <f>VLOOKUP(TRIM(B1011),BirthdateDraft!$A$1:$M$9842,3,FALSE)</f>
        <v>19/FA</v>
      </c>
      <c r="F1011" s="115" t="s">
        <v>8718</v>
      </c>
      <c r="G1011" s="10" t="str">
        <f>IF(ISERROR(VLOOKUP(TRIM(B1011),ALL!$B$1:$V$9998,2,FALSE)),"",IF(ISERROR(VLOOKUP(TRIM(B1011),ALL!$B$1:$V$9998,2,FALSE))," ",VLOOKUP(TRIM(B1011),ALL!$B$1:$V$9998,2,FALSE)))</f>
        <v>HOA</v>
      </c>
      <c r="H1011" s="114"/>
      <c r="I1011" s="114"/>
      <c r="J1011" s="10"/>
      <c r="K1011" s="10"/>
      <c r="L1011" s="10"/>
      <c r="M1011" s="10"/>
      <c r="N1011" s="10"/>
      <c r="O1011" s="118"/>
      <c r="P1011"/>
      <c r="Q1011"/>
      <c r="R1011"/>
      <c r="S1011"/>
      <c r="T1011"/>
      <c r="AB1011"/>
      <c r="AC1011"/>
    </row>
    <row r="1012" spans="1:29">
      <c r="A1012" s="10" t="str">
        <f>IF(ISERROR(VLOOKUP(TRIM(B1012),ALL!$B$1:$V$9991,3,FALSE)),"(unc)",VLOOKUP(TRIM(B1012),ALL!$B$1:$V$9991,3,FALSE))</f>
        <v>PR</v>
      </c>
      <c r="B1012" s="506" t="s">
        <v>6813</v>
      </c>
      <c r="C1012" s="5" t="s">
        <v>8589</v>
      </c>
      <c r="D1012" s="111">
        <f>VLOOKUP(TRIM(B1012),BirthdateDraft!$A$1:$M$8977,2,FALSE)</f>
        <v>34954</v>
      </c>
      <c r="E1012" s="112" t="str">
        <f>VLOOKUP(TRIM(B1012),BirthdateDraft!$A$1:$M$9842,3,FALSE)</f>
        <v>18/FA</v>
      </c>
      <c r="F1012" s="115" t="s">
        <v>10488</v>
      </c>
      <c r="G1012" s="10" t="str">
        <f>IF(ISERROR(VLOOKUP(TRIM(B1012),ALL!$B$1:$V$9998,2,FALSE)),"",IF(ISERROR(VLOOKUP(TRIM(B1012),ALL!$B$1:$V$9998,2,FALSE))," ",VLOOKUP(TRIM(B1012),ALL!$B$1:$V$9998,2,FALSE)))</f>
        <v>MIN</v>
      </c>
      <c r="H1012" s="114"/>
      <c r="I1012" s="114"/>
      <c r="J1012" s="10"/>
      <c r="K1012" s="10"/>
      <c r="L1012" s="10"/>
      <c r="M1012" s="10"/>
      <c r="N1012" s="10"/>
      <c r="O1012" s="118"/>
      <c r="P1012"/>
      <c r="Q1012"/>
      <c r="R1012"/>
      <c r="S1012"/>
      <c r="T1012"/>
      <c r="AB1012"/>
      <c r="AC1012"/>
    </row>
    <row r="1013" spans="1:29">
      <c r="A1013" s="10" t="str">
        <f>IF(ISERROR(VLOOKUP(TRIM(B1013),ALL!$B$1:$V$9991,3,FALSE)),"(unc)",VLOOKUP(TRIM(B1013),ALL!$B$1:$V$9991,3,FALSE))</f>
        <v>PK</v>
      </c>
      <c r="B1013" s="119" t="s">
        <v>4925</v>
      </c>
      <c r="C1013" s="5" t="s">
        <v>8589</v>
      </c>
      <c r="D1013" s="111">
        <f>VLOOKUP(TRIM(B1013),BirthdateDraft!$A$1:$M$8977,2,FALSE)</f>
        <v>34522</v>
      </c>
      <c r="E1013" s="112" t="str">
        <f>VLOOKUP(TRIM(B1013),BirthdateDraft!$A$1:$M$9842,3,FALSE)</f>
        <v>16/FA</v>
      </c>
      <c r="F1013" s="115"/>
      <c r="G1013" s="10" t="str">
        <f>IF(ISERROR(VLOOKUP(TRIM(B1013),ALL!$B$1:$V$9998,2,FALSE)),"",IF(ISERROR(VLOOKUP(TRIM(B1013),ALL!$B$1:$V$9998,2,FALSE))," ",VLOOKUP(TRIM(B1013),ALL!$B$1:$V$9998,2,FALSE)))</f>
        <v>DNA</v>
      </c>
      <c r="H1013" s="114" t="str">
        <f>IF(ISBLANK(VLOOKUP(TRIM(B1013),ALL!$B$1:$W$9995,4,FALSE)),"",IF(ISERROR(VLOOKUP(TRIM(B1013),ALL!$B$1:$W$9995,4,FALSE))," ",VLOOKUP(TRIM(B1013),ALL!$B$1:$W$9995,4,FALSE)))</f>
        <v/>
      </c>
      <c r="I1013" s="114" t="str">
        <f>IF(ISBLANK(VLOOKUP(TRIM(B1013),ALL!$B$1:$W$9995,5,FALSE)),"",IF(ISERROR(VLOOKUP(TRIM(B1013),ALL!$B$1:$W$9995,5,FALSE))," ",VLOOKUP(TRIM(B1013),ALL!$B$1:$W$9995,5,FALSE)))</f>
        <v/>
      </c>
      <c r="J1013" s="10"/>
      <c r="K1013" s="10"/>
      <c r="L1013" s="10" t="str">
        <f>IF(ISBLANK(VLOOKUP(TRIM(B1013),ALL!$B$1:$W$9995,8,FALSE)),"",IF(ISERROR(VLOOKUP(TRIM(B1013),ALL!$B$1:$W$9995,8,FALSE))," ",VLOOKUP(TRIM(B1013),ALL!$B$1:$W$9995,8,FALSE)))</f>
        <v/>
      </c>
      <c r="M1013" s="10" t="str">
        <f>IF(ISBLANK(VLOOKUP(TRIM(B1013),ALL!$B$1:$W$9995,9,FALSE)),"",IF(ISERROR(VLOOKUP(TRIM(B1013),ALL!$B$1:$W$9995,9,FALSE))," ",VLOOKUP(TRIM(B1013),ALL!$B$1:$W$9995,9,FALSE)))</f>
        <v/>
      </c>
      <c r="N1013" s="10" t="str">
        <f>IF(ISBLANK(VLOOKUP(TRIM(B1013),ALL!$B$1:$W$9995,10,FALSE)),"",IF(ISERROR(VLOOKUP(TRIM(B1013),ALL!$B$1:$W$9995,10,FALSE))," ",VLOOKUP(TRIM(B1013),ALL!$B$1:$W$9995,10,FALSE)))</f>
        <v/>
      </c>
      <c r="O1013" s="118"/>
      <c r="P1013"/>
      <c r="Q1013"/>
      <c r="R1013"/>
      <c r="S1013"/>
      <c r="T1013"/>
      <c r="AB1013"/>
      <c r="AC1013"/>
    </row>
    <row r="1014" spans="1:29">
      <c r="A1014" s="10" t="str">
        <f>IF(ISERROR(VLOOKUP(TRIM(B1014),ALL!$B$1:$V$9991,3,FALSE)),"(unc)",VLOOKUP(TRIM(B1014),ALL!$B$1:$V$9991,3,FALSE))</f>
        <v>Punt</v>
      </c>
      <c r="B1014" s="37" t="s">
        <v>7636</v>
      </c>
      <c r="C1014" s="5" t="s">
        <v>8589</v>
      </c>
      <c r="D1014" s="111">
        <f>VLOOKUP(TRIM(B1014),BirthdateDraft!$A$1:$M$8977,2,FALSE)</f>
        <v>36291</v>
      </c>
      <c r="E1014" s="112" t="str">
        <f>VLOOKUP(TRIM(B1014),BirthdateDraft!$A$1:$M$9842,3,FALSE)</f>
        <v>22/FA</v>
      </c>
      <c r="F1014" s="115" t="s">
        <v>8092</v>
      </c>
      <c r="G1014" s="10" t="str">
        <f>IF(ISERROR(VLOOKUP(TRIM(B1014),ALL!$B$1:$V$9998,2,FALSE)),"",IF(ISERROR(VLOOKUP(TRIM(B1014),ALL!$B$1:$V$9998,2,FALSE))," ",VLOOKUP(TRIM(B1014),ALL!$B$1:$V$9998,2,FALSE)))</f>
        <v>TNA</v>
      </c>
      <c r="H1014" s="114"/>
      <c r="I1014" s="114"/>
      <c r="J1014" s="10"/>
      <c r="K1014" s="10"/>
      <c r="L1014" s="10"/>
      <c r="M1014" s="10"/>
      <c r="N1014" s="10"/>
      <c r="O1014" s="118"/>
      <c r="P1014"/>
      <c r="Q1014"/>
      <c r="R1014"/>
      <c r="S1014"/>
      <c r="T1014"/>
      <c r="AB1014"/>
      <c r="AC1014"/>
    </row>
    <row r="1016" spans="1:29" ht="20.25">
      <c r="A1016" s="105" t="s">
        <v>9612</v>
      </c>
      <c r="I1016" s="123">
        <f>COUNTA(B1017:B1081)</f>
        <v>55</v>
      </c>
      <c r="J1016" s="108"/>
      <c r="L1016" s="10" t="str">
        <f>IF(ISBLANK(VLOOKUP(TRIM(B1016),ALL!$B$1:$W$9995,8,FALSE)),"",IF(ISERROR(VLOOKUP(TRIM(B1016),ALL!$B$1:$W$9995,8,FALSE))," ",VLOOKUP(TRIM(B1016),ALL!$B$1:$W$9995,8,FALSE)))</f>
        <v xml:space="preserve"> </v>
      </c>
      <c r="M1016" s="10" t="str">
        <f>IF(ISBLANK(VLOOKUP(TRIM(B1016),ALL!$B$1:$W$9995,9,FALSE)),"",IF(ISERROR(VLOOKUP(TRIM(B1016),ALL!$B$1:$W$9995,9,FALSE))," ",VLOOKUP(TRIM(B1016),ALL!$B$1:$W$9995,9,FALSE)))</f>
        <v xml:space="preserve"> </v>
      </c>
      <c r="N1016" s="10" t="str">
        <f>IF(ISBLANK(VLOOKUP(TRIM(B1016),ALL!$B$1:$W$9995,10,FALSE)),"",IF(ISERROR(VLOOKUP(TRIM(B1016),ALL!$B$1:$W$9995,10,FALSE))," ",VLOOKUP(TRIM(B1016),ALL!$B$1:$W$9995,10,FALSE)))</f>
        <v xml:space="preserve"> </v>
      </c>
      <c r="O1016"/>
    </row>
    <row r="1017" spans="1:29">
      <c r="L1017" s="10" t="str">
        <f>IF(ISBLANK(VLOOKUP(TRIM(B1017),ALL!$B$1:$W$9995,8,FALSE)),"",IF(ISERROR(VLOOKUP(TRIM(B1017),ALL!$B$1:$W$9995,8,FALSE))," ",VLOOKUP(TRIM(B1017),ALL!$B$1:$W$9995,8,FALSE)))</f>
        <v xml:space="preserve"> </v>
      </c>
      <c r="M1017" s="10" t="str">
        <f>IF(ISBLANK(VLOOKUP(TRIM(B1017),ALL!$B$1:$W$9995,9,FALSE)),"",IF(ISERROR(VLOOKUP(TRIM(B1017),ALL!$B$1:$W$9995,9,FALSE))," ",VLOOKUP(TRIM(B1017),ALL!$B$1:$W$9995,9,FALSE)))</f>
        <v xml:space="preserve"> </v>
      </c>
      <c r="N1017" s="10" t="str">
        <f>IF(ISBLANK(VLOOKUP(TRIM(B1017),ALL!$B$1:$W$9995,10,FALSE)),"",IF(ISERROR(VLOOKUP(TRIM(B1017),ALL!$B$1:$W$9995,10,FALSE))," ",VLOOKUP(TRIM(B1017),ALL!$B$1:$W$9995,10,FALSE)))</f>
        <v xml:space="preserve"> </v>
      </c>
      <c r="O1017" s="109"/>
      <c r="P1017"/>
      <c r="Q1017"/>
      <c r="R1017"/>
      <c r="S1017"/>
      <c r="T1017"/>
      <c r="AB1017"/>
      <c r="AC1017"/>
    </row>
    <row r="1018" spans="1:29">
      <c r="A1018" s="10" t="str">
        <f>IF(ISERROR(VLOOKUP(TRIM(B1018),ALL!$B$1:$V$9991,3,FALSE)),"(unc)",VLOOKUP(TRIM(B1018),ALL!$B$1:$V$9991,3,FALSE))</f>
        <v>QB</v>
      </c>
      <c r="B1018" s="37" t="s">
        <v>5798</v>
      </c>
      <c r="C1018" s="5" t="s">
        <v>9613</v>
      </c>
      <c r="D1018" s="111">
        <f>VLOOKUP(TRIM(B1018),BirthdateDraft!$A$1:$M$8977,2,FALSE)</f>
        <v>34803</v>
      </c>
      <c r="E1018" s="112" t="str">
        <f>VLOOKUP(TRIM(B1018),BirthdateDraft!$A$1:$M$9842,3,FALSE)</f>
        <v>18/1 (1)</v>
      </c>
      <c r="F1018" s="115" t="s">
        <v>8642</v>
      </c>
      <c r="G1018" s="10" t="str">
        <f>IF(ISERROR(VLOOKUP(TRIM(B1018),ALL!$B$1:$V$9998,2,FALSE)),"",IF(ISERROR(VLOOKUP(TRIM(B1018),ALL!$B$1:$V$9998,2,FALSE))," ",VLOOKUP(TRIM(B1018),ALL!$B$1:$V$9998,2,FALSE)))</f>
        <v>TBN</v>
      </c>
      <c r="H1018" s="114" t="str">
        <f>IF(ISBLANK(VLOOKUP(TRIM(B1018),ALL!$B$1:$W$9995,4,FALSE)),"",IF(ISERROR(VLOOKUP(TRIM(B1018),ALL!$B$1:$W$9995,4,FALSE))," ",VLOOKUP(TRIM(B1018),ALL!$B$1:$W$9995,4,FALSE)))</f>
        <v/>
      </c>
      <c r="I1018" s="114" t="str">
        <f>IF(ISBLANK(VLOOKUP(TRIM(B1018),ALL!$B$1:$W$9995,5,FALSE)),"",IF(ISERROR(VLOOKUP(TRIM(B1018),ALL!$B$1:$W$9995,5,FALSE))," ",VLOOKUP(TRIM(B1018),ALL!$B$1:$W$9995,5,FALSE)))</f>
        <v/>
      </c>
      <c r="J1018" s="10" t="str">
        <f>IF(ISBLANK(VLOOKUP(TRIM(B1018),ALL!$B$1:$W$9995,6,FALSE)),"",IF(ISERROR(VLOOKUP(TRIM(B1018),ALL!$B$1:$W$9995,6,FALSE))," ", VLOOKUP(TRIM(B1018),ALL!$B$1:$W$9995,6,FALSE)))</f>
        <v/>
      </c>
      <c r="K1018" s="10" t="str">
        <f>IF(ISBLANK(VLOOKUP(TRIM(B1018),ALL!$B$1:$W$9995,7,FALSE)),"",IF(ISERROR(VLOOKUP(TRIM(B1018),ALL!$B$1:$W$9995,7,FALSE))," ",VLOOKUP(TRIM(B1018),ALL!$B$1:$W$9995,7,FALSE)))</f>
        <v/>
      </c>
      <c r="L1018" s="10" t="str">
        <f>IF(ISBLANK(VLOOKUP(TRIM(B1018),ALL!$B$1:$W$9995,8,FALSE)),"",IF(ISERROR(VLOOKUP(TRIM(B1018),ALL!$B$1:$W$9995,8,FALSE))," ",VLOOKUP(TRIM(B1018),ALL!$B$1:$W$9995,8,FALSE)))</f>
        <v/>
      </c>
      <c r="M1018" s="10" t="str">
        <f>IF(ISBLANK(VLOOKUP(TRIM(B1018),ALL!$B$1:$W$9995,9,FALSE)),"",IF(ISERROR(VLOOKUP(TRIM(B1018),ALL!$B$1:$W$9995,9,FALSE))," ",VLOOKUP(TRIM(B1018),ALL!$B$1:$W$9995,9,FALSE)))</f>
        <v/>
      </c>
      <c r="N1018" s="10" t="str">
        <f>IF(ISBLANK(VLOOKUP(TRIM(B1018),ALL!$B$1:$W$9995,10,FALSE)),"",IF(ISERROR(VLOOKUP(TRIM(B1018),ALL!$B$1:$W$9995,10,FALSE))," ",VLOOKUP(TRIM(B1018),ALL!$B$1:$W$9995,10,FALSE)))</f>
        <v/>
      </c>
      <c r="P1018"/>
      <c r="Q1018"/>
      <c r="R1018"/>
      <c r="S1018"/>
      <c r="T1018"/>
      <c r="AB1018"/>
      <c r="AC1018"/>
    </row>
    <row r="1019" spans="1:29">
      <c r="A1019" s="10" t="str">
        <f>IF(ISERROR(VLOOKUP(TRIM(B1019),ALL!$B$1:$V$9991,3,FALSE)),"(unc)",VLOOKUP(TRIM(B1019),ALL!$B$1:$V$9991,3,FALSE))</f>
        <v>QB(P)</v>
      </c>
      <c r="B1019" s="37" t="s">
        <v>8413</v>
      </c>
      <c r="C1019" s="5" t="s">
        <v>9613</v>
      </c>
      <c r="D1019" s="111">
        <f>VLOOKUP(TRIM(B1019),BirthdateDraft!$A$1:$M$8977,2,FALSE)</f>
        <v>37398</v>
      </c>
      <c r="E1019" s="112" t="str">
        <f>VLOOKUP(TRIM(B1019),BirthdateDraft!$A$1:$M$9842,3,FALSE)</f>
        <v>23/1</v>
      </c>
      <c r="F1019" s="115" t="s">
        <v>8622</v>
      </c>
      <c r="G1019" s="10" t="str">
        <f>IF(ISERROR(VLOOKUP(TRIM(B1019),ALL!$B$1:$V$9998,2,FALSE)),"",IF(ISERROR(VLOOKUP(TRIM(B1019),ALL!$B$1:$V$9998,2,FALSE))," ",VLOOKUP(TRIM(B1019),ALL!$B$1:$V$9998,2,FALSE)))</f>
        <v>INA</v>
      </c>
      <c r="H1019" s="114"/>
      <c r="I1019" s="114"/>
      <c r="J1019" s="10"/>
      <c r="K1019" s="10"/>
      <c r="L1019" s="10"/>
      <c r="M1019" s="10"/>
      <c r="N1019" s="10"/>
      <c r="O1019"/>
      <c r="P1019"/>
      <c r="Q1019"/>
      <c r="R1019"/>
      <c r="S1019"/>
      <c r="T1019"/>
      <c r="AB1019"/>
      <c r="AC1019"/>
    </row>
    <row r="1020" spans="1:29">
      <c r="A1020" s="10"/>
      <c r="B1020" s="37"/>
      <c r="C1020" s="5"/>
      <c r="D1020" s="111"/>
      <c r="E1020" s="112"/>
      <c r="F1020" s="115"/>
      <c r="G1020" s="10"/>
      <c r="H1020" s="114"/>
      <c r="I1020" s="114"/>
      <c r="J1020" s="10"/>
      <c r="K1020" s="10"/>
      <c r="L1020" s="10" t="str">
        <f>IF(ISBLANK(VLOOKUP(TRIM(B1020),ALL!$B$1:$W$9995,8,FALSE)),"",IF(ISERROR(VLOOKUP(TRIM(B1020),ALL!$B$1:$W$9995,8,FALSE))," ",VLOOKUP(TRIM(B1020),ALL!$B$1:$W$9995,8,FALSE)))</f>
        <v xml:space="preserve"> </v>
      </c>
      <c r="M1020" s="10" t="str">
        <f>IF(ISBLANK(VLOOKUP(TRIM(B1020),ALL!$B$1:$W$9995,9,FALSE)),"",IF(ISERROR(VLOOKUP(TRIM(B1020),ALL!$B$1:$W$9995,9,FALSE))," ",VLOOKUP(TRIM(B1020),ALL!$B$1:$W$9995,9,FALSE)))</f>
        <v xml:space="preserve"> </v>
      </c>
      <c r="N1020" s="10" t="str">
        <f>IF(ISBLANK(VLOOKUP(TRIM(B1020),ALL!$B$1:$W$9995,10,FALSE)),"",IF(ISERROR(VLOOKUP(TRIM(B1020),ALL!$B$1:$W$9995,10,FALSE))," ",VLOOKUP(TRIM(B1020),ALL!$B$1:$W$9995,10,FALSE)))</f>
        <v xml:space="preserve"> </v>
      </c>
      <c r="O1020"/>
      <c r="P1020"/>
      <c r="Q1020"/>
      <c r="R1020"/>
      <c r="S1020"/>
      <c r="T1020"/>
      <c r="AB1020"/>
      <c r="AC1020"/>
    </row>
    <row r="1022" spans="1:29">
      <c r="A1022" s="10" t="str">
        <f>IF(ISERROR(VLOOKUP(TRIM(B1022),ALL!$B$1:$V$9991,3,FALSE)),"(unc)",VLOOKUP(TRIM(B1022),ALL!$B$1:$V$9991,3,FALSE))</f>
        <v>HB</v>
      </c>
      <c r="B1022" s="37" t="s">
        <v>8184</v>
      </c>
      <c r="C1022" s="5" t="s">
        <v>9613</v>
      </c>
      <c r="D1022" s="111">
        <f>VLOOKUP(TRIM(B1022),BirthdateDraft!$A$1:$M$8977,2,FALSE)</f>
        <v>36606</v>
      </c>
      <c r="E1022" s="112" t="str">
        <f>VLOOKUP(TRIM(B1022),BirthdateDraft!$A$1:$M$9842,3,FALSE)</f>
        <v>23/5</v>
      </c>
      <c r="F1022" s="115">
        <v>24.4</v>
      </c>
      <c r="G1022" s="10" t="str">
        <f>IF(ISERROR(VLOOKUP(TRIM(B1022),ALL!$B$1:$V$9998,2,FALSE)),"",IF(ISERROR(VLOOKUP(TRIM(B1022),ALL!$B$1:$V$9998,2,FALSE))," ",VLOOKUP(TRIM(B1022),ALL!$B$1:$V$9998,2,FALSE)))</f>
        <v>CNA</v>
      </c>
      <c r="H1022" s="114" t="str">
        <f>IF(ISBLANK(VLOOKUP(TRIM(B1022),ALL!$B$1:$W$9995,11,FALSE)),"",IF(ISERROR(VLOOKUP(TRIM(B1022),ALL!$B$1:$W$9995,11,FALSE))," ",VLOOKUP(TRIM(B1022),ALL!$B$1:$W$9995,11,FALSE)))</f>
        <v>B</v>
      </c>
      <c r="I1022" s="114" t="str">
        <f>"Carries ="&amp;VLOOKUP(B1022,Rankings!$A$163:$C$283,3,FALSE)</f>
        <v>Carries =229</v>
      </c>
      <c r="J1022" s="10" t="str">
        <f>IF(ISBLANK(VLOOKUP(TRIM(B1022),ALL!$B$1:$W$9995,6,FALSE)),"",IF(ISERROR(VLOOKUP(TRIM(B1022),ALL!$B$1:$W$9995,6,FALSE))," ", VLOOKUP(TRIM(B1022),ALL!$B$1:$W$9995,6,FALSE)))</f>
        <v/>
      </c>
      <c r="K1022" s="10" t="str">
        <f>IF(ISBLANK(VLOOKUP(TRIM(B1022),ALL!$B$1:$W$9995,7,FALSE)),"",IF(ISERROR(VLOOKUP(TRIM(B1022),ALL!$B$1:$W$9995,7,FALSE))," ",VLOOKUP(TRIM(B1022),ALL!$B$1:$W$9995,7,FALSE)))</f>
        <v/>
      </c>
      <c r="L1022" s="10">
        <f>IF(ISBLANK(VLOOKUP(TRIM(B1022),ALL!$B$1:$W$9995,8,FALSE)),"",IF(ISERROR(VLOOKUP(TRIM(B1022),ALL!$B$1:$W$9995,8,FALSE))," ",VLOOKUP(TRIM(B1022),ALL!$B$1:$W$9995,8,FALSE)))</f>
        <v>0</v>
      </c>
      <c r="M1022" s="10" t="str">
        <f>IF(ISBLANK(VLOOKUP(TRIM(B1022),ALL!$B$1:$W$9995,9,FALSE)),"",IF(ISERROR(VLOOKUP(TRIM(B1022),ALL!$B$1:$W$9995,9,FALSE))," ",VLOOKUP(TRIM(B1022),ALL!$B$1:$W$9995,9,FALSE)))</f>
        <v/>
      </c>
      <c r="N1022" s="10">
        <f>IF(ISBLANK(VLOOKUP(TRIM(B1022),ALL!$B$1:$W$9995,10,FALSE)),"",IF(ISERROR(VLOOKUP(TRIM(B1022),ALL!$B$1:$W$9995,10,FALSE))," ",VLOOKUP(TRIM(B1022),ALL!$B$1:$W$9995,10,FALSE)))</f>
        <v>2</v>
      </c>
      <c r="P1022"/>
      <c r="Q1022"/>
      <c r="R1022"/>
      <c r="S1022"/>
      <c r="T1022"/>
      <c r="AB1022"/>
      <c r="AC1022"/>
    </row>
    <row r="1023" spans="1:29">
      <c r="A1023" s="10" t="str">
        <f>IF(ISERROR(VLOOKUP(TRIM(B1023),ALL!$B$1:$V$9991,3,FALSE)),"(unc)",VLOOKUP(TRIM(B1023),ALL!$B$1:$V$9991,3,FALSE))</f>
        <v>HB</v>
      </c>
      <c r="B1023" s="37" t="s">
        <v>5362</v>
      </c>
      <c r="C1023" s="5" t="s">
        <v>9613</v>
      </c>
      <c r="D1023" s="111">
        <f>VLOOKUP(TRIM(B1023),BirthdateDraft!$A$1:$M$8977,2,FALSE)</f>
        <v>35223</v>
      </c>
      <c r="E1023" s="112" t="str">
        <f>VLOOKUP(TRIM(B1023),BirthdateDraft!$A$1:$M$9842,3,FALSE)</f>
        <v>17/1 (8)</v>
      </c>
      <c r="F1023" s="115" t="s">
        <v>6929</v>
      </c>
      <c r="G1023" s="10" t="str">
        <f>IF(ISERROR(VLOOKUP(TRIM(B1023),ALL!$B$1:$V$9998,2,FALSE)),"",IF(ISERROR(VLOOKUP(TRIM(B1023),ALL!$B$1:$V$9998,2,FALSE))," ",VLOOKUP(TRIM(B1023),ALL!$B$1:$V$9998,2,FALSE)))</f>
        <v>SFN</v>
      </c>
      <c r="H1023" s="114" t="str">
        <f>IF(ISBLANK(VLOOKUP(TRIM(B1023),ALL!$B$1:$W$9995,11,FALSE)),"",IF(ISERROR(VLOOKUP(TRIM(B1023),ALL!$B$1:$W$9995,11,FALSE))," ",VLOOKUP(TRIM(B1023),ALL!$B$1:$W$9995,11,FALSE)))</f>
        <v>D</v>
      </c>
      <c r="I1023" s="114" t="str">
        <f>"Carries ="&amp;VLOOKUP(B1023,Rankings!$A$163:$C$283,3,FALSE)</f>
        <v>Carries =50</v>
      </c>
      <c r="J1023" s="10" t="str">
        <f>IF(ISBLANK(VLOOKUP(TRIM(B1023),ALL!$B$1:$W$9995,6,FALSE)),"",IF(ISERROR(VLOOKUP(TRIM(B1023),ALL!$B$1:$W$9995,6,FALSE))," ", VLOOKUP(TRIM(B1023),ALL!$B$1:$W$9995,6,FALSE)))</f>
        <v/>
      </c>
      <c r="K1023" s="10" t="str">
        <f>IF(ISBLANK(VLOOKUP(TRIM(B1023),ALL!$B$1:$W$9995,7,FALSE)),"",IF(ISERROR(VLOOKUP(TRIM(B1023),ALL!$B$1:$W$9995,7,FALSE))," ",VLOOKUP(TRIM(B1023),ALL!$B$1:$W$9995,7,FALSE)))</f>
        <v/>
      </c>
      <c r="L1023" s="10">
        <f>IF(ISBLANK(VLOOKUP(TRIM(B1023),ALL!$B$1:$W$9995,8,FALSE)),"",IF(ISERROR(VLOOKUP(TRIM(B1023),ALL!$B$1:$W$9995,8,FALSE))," ",VLOOKUP(TRIM(B1023),ALL!$B$1:$W$9995,8,FALSE)))</f>
        <v>0</v>
      </c>
      <c r="M1023" s="10" t="str">
        <f>IF(ISBLANK(VLOOKUP(TRIM(B1023),ALL!$B$1:$W$9995,9,FALSE)),"",IF(ISERROR(VLOOKUP(TRIM(B1023),ALL!$B$1:$W$9995,9,FALSE))," ",VLOOKUP(TRIM(B1023),ALL!$B$1:$W$9995,9,FALSE)))</f>
        <v/>
      </c>
      <c r="N1023" s="10">
        <f>IF(ISBLANK(VLOOKUP(TRIM(B1023),ALL!$B$1:$W$9995,10,FALSE)),"",IF(ISERROR(VLOOKUP(TRIM(B1023),ALL!$B$1:$W$9995,10,FALSE))," ",VLOOKUP(TRIM(B1023),ALL!$B$1:$W$9995,10,FALSE)))</f>
        <v>4</v>
      </c>
      <c r="O1023"/>
      <c r="P1023"/>
      <c r="Q1023"/>
      <c r="R1023"/>
      <c r="S1023"/>
      <c r="T1023"/>
      <c r="AB1023"/>
      <c r="AC1023"/>
    </row>
    <row r="1024" spans="1:29">
      <c r="A1024" s="10" t="str">
        <f>IF(ISERROR(VLOOKUP(TRIM(B1024),ALL!$B$1:$V$9991,3,FALSE)),"(unc)",VLOOKUP(TRIM(B1024),ALL!$B$1:$V$9991,3,FALSE))</f>
        <v>HB</v>
      </c>
      <c r="B1024" s="37" t="s">
        <v>7317</v>
      </c>
      <c r="C1024" s="5" t="s">
        <v>9613</v>
      </c>
      <c r="D1024" s="111">
        <f>VLOOKUP(TRIM(B1024),BirthdateDraft!$A$1:$M$8977,2,FALSE)</f>
        <v>36161</v>
      </c>
      <c r="E1024" s="112" t="str">
        <f>VLOOKUP(TRIM(B1024),BirthdateDraft!$A$1:$M$9842,3,FALSE)</f>
        <v>21/1(25)</v>
      </c>
      <c r="F1024" s="115" t="s">
        <v>8043</v>
      </c>
      <c r="G1024" s="10" t="str">
        <f>IF(ISERROR(VLOOKUP(TRIM(B1024),ALL!$B$1:$V$9998,2,FALSE)),"",IF(ISERROR(VLOOKUP(TRIM(B1024),ALL!$B$1:$V$9998,2,FALSE))," ",VLOOKUP(TRIM(B1024),ALL!$B$1:$V$9998,2,FALSE)))</f>
        <v>JXA</v>
      </c>
      <c r="H1024" s="114" t="str">
        <f>IF(ISBLANK(VLOOKUP(TRIM(B1024),ALL!$B$1:$W$9995,11,FALSE)),"",IF(ISERROR(VLOOKUP(TRIM(B1024),ALL!$B$1:$W$9995,11,FALSE))," ",VLOOKUP(TRIM(B1024),ALL!$B$1:$W$9995,11,FALSE)))</f>
        <v>B</v>
      </c>
      <c r="I1024" s="114" t="str">
        <f>"Carries ="&amp;VLOOKUP(B1024,Rankings!$A$163:$C$283,3,FALSE)</f>
        <v>Carries =150</v>
      </c>
      <c r="J1024" s="10" t="s">
        <v>3554</v>
      </c>
      <c r="K1024" s="10"/>
      <c r="L1024" s="10">
        <f>IF(ISBLANK(VLOOKUP(TRIM(B1024),ALL!$B$1:$W$9995,8,FALSE)),"",IF(ISERROR(VLOOKUP(TRIM(B1024),ALL!$B$1:$W$9995,8,FALSE))," ",VLOOKUP(TRIM(B1024),ALL!$B$1:$W$9995,8,FALSE)))</f>
        <v>0</v>
      </c>
      <c r="M1024" s="10" t="str">
        <f>IF(ISBLANK(VLOOKUP(TRIM(B1024),ALL!$B$1:$W$9995,9,FALSE)),"",IF(ISERROR(VLOOKUP(TRIM(B1024),ALL!$B$1:$W$9995,9,FALSE))," ",VLOOKUP(TRIM(B1024),ALL!$B$1:$W$9995,9,FALSE)))</f>
        <v/>
      </c>
      <c r="N1024" s="10">
        <f>IF(ISBLANK(VLOOKUP(TRIM(B1024),ALL!$B$1:$W$9995,10,FALSE)),"",IF(ISERROR(VLOOKUP(TRIM(B1024),ALL!$B$1:$W$9995,10,FALSE))," ",VLOOKUP(TRIM(B1024),ALL!$B$1:$W$9995,10,FALSE)))</f>
        <v>2</v>
      </c>
      <c r="O1024"/>
      <c r="P1024"/>
      <c r="Q1024"/>
      <c r="R1024"/>
      <c r="S1024"/>
      <c r="T1024"/>
      <c r="AB1024"/>
      <c r="AC1024"/>
    </row>
    <row r="1025" spans="1:29">
      <c r="A1025" s="10" t="str">
        <f>IF(ISERROR(VLOOKUP(TRIM(B1025),ALL!$B$1:$V$9991,3,FALSE)),"(unc)",VLOOKUP(TRIM(B1025),ALL!$B$1:$V$9991,3,FALSE))</f>
        <v>HB</v>
      </c>
      <c r="B1025" s="37" t="s">
        <v>9056</v>
      </c>
      <c r="C1025" s="5" t="s">
        <v>9613</v>
      </c>
      <c r="D1025" s="111">
        <f>VLOOKUP(TRIM(B1025),BirthdateDraft!$A$1:$M$8977,2,FALSE)</f>
        <v>38006</v>
      </c>
      <c r="E1025" s="112" t="str">
        <f>VLOOKUP(TRIM(B1025),BirthdateDraft!$A$1:$M$9842,3,FALSE)</f>
        <v>24/4(134)</v>
      </c>
      <c r="F1025" s="115" t="s">
        <v>9979</v>
      </c>
      <c r="G1025" s="10" t="str">
        <f>IF(ISERROR(VLOOKUP(TRIM(B1025),ALL!$B$1:$V$9998,2,FALSE)),"",IF(ISERROR(VLOOKUP(TRIM(B1025),ALL!$B$1:$V$9998,2,FALSE))," ",VLOOKUP(TRIM(B1025),ALL!$B$1:$V$9998,2,FALSE)))</f>
        <v>NYA</v>
      </c>
      <c r="H1025" s="114" t="str">
        <f>IF(ISBLANK(VLOOKUP(TRIM(B1025),ALL!$B$1:$W$9995,11,FALSE)),"",IF(ISERROR(VLOOKUP(TRIM(B1025),ALL!$B$1:$W$9995,11,FALSE))," ",VLOOKUP(TRIM(B1025),ALL!$B$1:$W$9995,11,FALSE)))</f>
        <v>B</v>
      </c>
      <c r="I1025" s="114" t="str">
        <f>"Carries ="&amp;VLOOKUP(B1025,Rankings!$A$163:$C$283,3,FALSE)</f>
        <v>Carries =92</v>
      </c>
      <c r="J1025" s="10" t="s">
        <v>3554</v>
      </c>
      <c r="K1025" s="10"/>
      <c r="L1025" s="10">
        <f>IF(ISBLANK(VLOOKUP(TRIM(B1025),ALL!$B$1:$W$9995,8,FALSE)),"",IF(ISERROR(VLOOKUP(TRIM(B1025),ALL!$B$1:$W$9995,8,FALSE))," ",VLOOKUP(TRIM(B1025),ALL!$B$1:$W$9995,8,FALSE)))</f>
        <v>0</v>
      </c>
      <c r="M1025" s="10" t="str">
        <f>IF(ISBLANK(VLOOKUP(TRIM(B1025),ALL!$B$1:$W$9995,9,FALSE)),"",IF(ISERROR(VLOOKUP(TRIM(B1025),ALL!$B$1:$W$9995,9,FALSE))," ",VLOOKUP(TRIM(B1025),ALL!$B$1:$W$9995,9,FALSE)))</f>
        <v/>
      </c>
      <c r="N1025" s="10">
        <f>IF(ISBLANK(VLOOKUP(TRIM(B1025),ALL!$B$1:$W$9995,10,FALSE)),"",IF(ISERROR(VLOOKUP(TRIM(B1025),ALL!$B$1:$W$9995,10,FALSE))," ",VLOOKUP(TRIM(B1025),ALL!$B$1:$W$9995,10,FALSE)))</f>
        <v>0</v>
      </c>
      <c r="O1025"/>
      <c r="P1025"/>
      <c r="Q1025"/>
      <c r="R1025"/>
      <c r="S1025"/>
      <c r="T1025"/>
      <c r="AB1025"/>
      <c r="AC1025"/>
    </row>
    <row r="1026" spans="1:29">
      <c r="A1026" s="10" t="str">
        <f>IF(ISERROR(VLOOKUP(TRIM(B1026),ALL!$B$1:$V$9991,3,FALSE)),"(unc)",VLOOKUP(TRIM(B1026),ALL!$B$1:$V$9991,3,FALSE))</f>
        <v>HB KOR</v>
      </c>
      <c r="B1026" s="37" t="s">
        <v>9072</v>
      </c>
      <c r="C1026" s="5" t="s">
        <v>9613</v>
      </c>
      <c r="D1026" s="111">
        <f>VLOOKUP(TRIM(B1026),BirthdateDraft!$A$1:$M$8977,2,FALSE)</f>
        <v>36705</v>
      </c>
      <c r="E1026" s="112" t="str">
        <f>VLOOKUP(TRIM(B1026),BirthdateDraft!$A$1:$M$9842,3,FALSE)</f>
        <v>24/4(129)</v>
      </c>
      <c r="F1026" s="115" t="s">
        <v>9957</v>
      </c>
      <c r="G1026" s="10" t="str">
        <f>IF(ISERROR(VLOOKUP(TRIM(B1026),ALL!$B$1:$V$9998,2,FALSE)),"",IF(ISERROR(VLOOKUP(TRIM(B1026),ALL!$B$1:$V$9998,2,FALSE))," ",VLOOKUP(TRIM(B1026),ALL!$B$1:$V$9998,2,FALSE)))</f>
        <v>SFN</v>
      </c>
      <c r="H1026" s="114" t="str">
        <f>IF(ISBLANK(VLOOKUP(TRIM(B1026),ALL!$B$1:$W$9995,11,FALSE)),"",IF(ISERROR(VLOOKUP(TRIM(B1026),ALL!$B$1:$W$9995,11,FALSE))," ",VLOOKUP(TRIM(B1026),ALL!$B$1:$W$9995,11,FALSE)))</f>
        <v>B</v>
      </c>
      <c r="I1026" s="114" t="str">
        <f>"Carries ="&amp;VLOOKUP(B1026,Rankings!$A$163:$C$283,3,FALSE)</f>
        <v>Carries =84</v>
      </c>
      <c r="J1026" s="10" t="s">
        <v>3554</v>
      </c>
      <c r="K1026" s="10"/>
      <c r="L1026" s="10">
        <f>IF(ISBLANK(VLOOKUP(TRIM(B1026),ALL!$B$1:$W$9995,8,FALSE)),"",IF(ISERROR(VLOOKUP(TRIM(B1026),ALL!$B$1:$W$9995,8,FALSE))," ",VLOOKUP(TRIM(B1026),ALL!$B$1:$W$9995,8,FALSE)))</f>
        <v>0</v>
      </c>
      <c r="M1026" s="10" t="str">
        <f>IF(ISBLANK(VLOOKUP(TRIM(B1026),ALL!$B$1:$W$9995,9,FALSE)),"",IF(ISERROR(VLOOKUP(TRIM(B1026),ALL!$B$1:$W$9995,9,FALSE))," ",VLOOKUP(TRIM(B1026),ALL!$B$1:$W$9995,9,FALSE)))</f>
        <v/>
      </c>
      <c r="N1026" s="10">
        <f>IF(ISBLANK(VLOOKUP(TRIM(B1026),ALL!$B$1:$W$9995,10,FALSE)),"",IF(ISERROR(VLOOKUP(TRIM(B1026),ALL!$B$1:$W$9995,10,FALSE))," ",VLOOKUP(TRIM(B1026),ALL!$B$1:$W$9995,10,FALSE)))</f>
        <v>0</v>
      </c>
      <c r="O1026"/>
      <c r="P1026"/>
      <c r="Q1026"/>
      <c r="R1026"/>
      <c r="S1026"/>
      <c r="T1026"/>
      <c r="AB1026"/>
      <c r="AC1026"/>
    </row>
    <row r="1028" spans="1:29">
      <c r="A1028" s="10"/>
      <c r="B1028" s="37"/>
      <c r="C1028" s="5"/>
      <c r="D1028" s="111"/>
      <c r="E1028" s="112"/>
      <c r="F1028" s="115"/>
      <c r="G1028" s="10"/>
      <c r="H1028" s="114" t="str">
        <f>IF(ISBLANK(VLOOKUP(TRIM(B1028),ALL!$B$1:$W$9995,11,FALSE)),"",IF(ISERROR(VLOOKUP(TRIM(B1028),ALL!$B$1:$W$9995,11,FALSE))," ",VLOOKUP(TRIM(B1028),ALL!$B$1:$W$9995,11,FALSE)))</f>
        <v xml:space="preserve"> </v>
      </c>
      <c r="I1028" s="114"/>
      <c r="J1028" s="10"/>
      <c r="K1028" s="10"/>
      <c r="L1028" s="10" t="str">
        <f>IF(ISBLANK(VLOOKUP(TRIM(B1028),ALL!$B$1:$W$9995,8,FALSE)),"",IF(ISERROR(VLOOKUP(TRIM(B1028),ALL!$B$1:$W$9995,8,FALSE))," ",VLOOKUP(TRIM(B1028),ALL!$B$1:$W$9995,8,FALSE)))</f>
        <v xml:space="preserve"> </v>
      </c>
      <c r="M1028" s="10" t="str">
        <f>IF(ISBLANK(VLOOKUP(TRIM(B1028),ALL!$B$1:$W$9995,9,FALSE)),"",IF(ISERROR(VLOOKUP(TRIM(B1028),ALL!$B$1:$W$9995,9,FALSE))," ",VLOOKUP(TRIM(B1028),ALL!$B$1:$W$9995,9,FALSE)))</f>
        <v xml:space="preserve"> </v>
      </c>
      <c r="N1028" s="10" t="str">
        <f>IF(ISBLANK(VLOOKUP(TRIM(B1028),ALL!$B$1:$W$9995,10,FALSE)),"",IF(ISERROR(VLOOKUP(TRIM(B1028),ALL!$B$1:$W$9995,10,FALSE))," ",VLOOKUP(TRIM(B1028),ALL!$B$1:$W$9995,10,FALSE)))</f>
        <v xml:space="preserve"> </v>
      </c>
      <c r="O1028"/>
      <c r="P1028"/>
      <c r="Q1028"/>
      <c r="R1028"/>
      <c r="S1028"/>
      <c r="T1028"/>
      <c r="AB1028"/>
      <c r="AC1028"/>
    </row>
    <row r="1029" spans="1:29">
      <c r="A1029" s="10" t="str">
        <f>IF(ISERROR(VLOOKUP(TRIM(B1029),ALL!$B$1:$V$9991,3,FALSE)),"(unc)",VLOOKUP(TRIM(B1029),ALL!$B$1:$V$9991,3,FALSE))</f>
        <v>WR</v>
      </c>
      <c r="B1029" s="37" t="s">
        <v>4414</v>
      </c>
      <c r="C1029" s="5" t="s">
        <v>9613</v>
      </c>
      <c r="D1029" s="111">
        <f>VLOOKUP(TRIM(B1029),BirthdateDraft!$A$1:$M$8977,2,FALSE)</f>
        <v>34302</v>
      </c>
      <c r="E1029" s="112" t="str">
        <f>VLOOKUP(TRIM(B1029),BirthdateDraft!$A$1:$M$9842,3,FALSE)</f>
        <v>15/5</v>
      </c>
      <c r="F1029" s="115"/>
      <c r="G1029" s="10" t="str">
        <f>IF(ISERROR(VLOOKUP(TRIM(B1029),ALL!$B$1:$V$9998,2,FALSE)),"",IF(ISERROR(VLOOKUP(TRIM(B1029),ALL!$B$1:$V$9998,2,FALSE))," ",VLOOKUP(TRIM(B1029),ALL!$B$1:$V$9998,2,FALSE)))</f>
        <v>HOA</v>
      </c>
      <c r="H1029" s="114" t="str">
        <f>IF(ISBLANK(VLOOKUP(TRIM(B1029),ALL!$B$1:$W$9995,11,FALSE)),"",IF(ISERROR(VLOOKUP(TRIM(B1029),ALL!$B$1:$W$9995,11,FALSE))," ",VLOOKUP(TRIM(B1029),ALL!$B$1:$W$9995,11,FALSE)))</f>
        <v>D</v>
      </c>
      <c r="I1029" s="114" t="str">
        <f>VLOOKUP(TRIM(B1029),Rankings!$A$1:$M$9887,9,FALSE)</f>
        <v xml:space="preserve"> 6-6-4</v>
      </c>
      <c r="J1029" s="10" t="str">
        <f>IF(ISBLANK(VLOOKUP(TRIM(B1029),ALL!$B$1:$W$9995,6,FALSE)),"",IF(ISERROR(VLOOKUP(TRIM(B1029),ALL!$B$1:$W$9995,6,FALSE))," ", VLOOKUP(TRIM(B1029),ALL!$B$1:$W$9995,6,FALSE)))</f>
        <v/>
      </c>
      <c r="K1029" s="10" t="str">
        <f>IF(ISBLANK(VLOOKUP(TRIM(B1029),ALL!$B$1:$W$9995,7,FALSE)),"",IF(ISERROR(VLOOKUP(TRIM(B1029),ALL!$B$1:$W$9995,7,FALSE))," ",VLOOKUP(TRIM(B1029),ALL!$B$1:$W$9995,7,FALSE)))</f>
        <v/>
      </c>
      <c r="L1029" s="10" t="str">
        <f>IF(ISBLANK(VLOOKUP(TRIM(B1029),ALL!$B$1:$W$9995,8,FALSE)),"",IF(ISERROR(VLOOKUP(TRIM(B1029),ALL!$B$1:$W$9995,8,FALSE))," ",VLOOKUP(TRIM(B1029),ALL!$B$1:$W$9995,8,FALSE)))</f>
        <v/>
      </c>
      <c r="M1029" s="10" t="str">
        <f>IF(ISBLANK(VLOOKUP(TRIM(B1029),ALL!$B$1:$W$9995,9,FALSE)),"",IF(ISERROR(VLOOKUP(TRIM(B1029),ALL!$B$1:$W$9995,9,FALSE))," ",VLOOKUP(TRIM(B1029),ALL!$B$1:$W$9995,9,FALSE)))</f>
        <v/>
      </c>
      <c r="N1029" s="10" t="str">
        <f>IF(ISBLANK(VLOOKUP(TRIM(B1029),ALL!$B$1:$W$9995,10,FALSE)),"",IF(ISERROR(VLOOKUP(TRIM(B1029),ALL!$B$1:$W$9995,10,FALSE))," ",VLOOKUP(TRIM(B1029),ALL!$B$1:$W$9995,10,FALSE)))</f>
        <v/>
      </c>
      <c r="O1029"/>
      <c r="P1029"/>
      <c r="Q1029"/>
      <c r="R1029"/>
      <c r="S1029"/>
      <c r="T1029"/>
      <c r="AB1029"/>
      <c r="AC1029"/>
    </row>
    <row r="1030" spans="1:29">
      <c r="A1030" s="10" t="str">
        <f>IF(ISERROR(VLOOKUP(TRIM(B1030),ALL!$B$1:$V$9991,3,FALSE)),"(unc)",VLOOKUP(TRIM(B1030),ALL!$B$1:$V$9991,3,FALSE))</f>
        <v>WR</v>
      </c>
      <c r="B1030" s="37" t="s">
        <v>3789</v>
      </c>
      <c r="C1030" s="5" t="s">
        <v>9613</v>
      </c>
      <c r="D1030" s="111">
        <f>VLOOKUP(TRIM(B1030),BirthdateDraft!$A$1:$M$8977,2,FALSE)</f>
        <v>33962</v>
      </c>
      <c r="E1030" s="112" t="str">
        <f>VLOOKUP(TRIM(B1030),BirthdateDraft!$A$1:$M$9842,3,FALSE)</f>
        <v>14/2</v>
      </c>
      <c r="F1030" s="115" t="s">
        <v>4519</v>
      </c>
      <c r="G1030" s="10" t="str">
        <f>IF(ISERROR(VLOOKUP(TRIM(B1030),ALL!$B$1:$V$9998,2,FALSE)),"",IF(ISERROR(VLOOKUP(TRIM(B1030),ALL!$B$1:$V$9998,2,FALSE))," ",VLOOKUP(TRIM(B1030),ALL!$B$1:$V$9998,2,FALSE)))</f>
        <v>NYA</v>
      </c>
      <c r="H1030" s="114" t="str">
        <f>IF(ISBLANK(VLOOKUP(TRIM(B1030),ALL!$B$1:$W$9995,11,FALSE)),"",IF(ISERROR(VLOOKUP(TRIM(B1030),ALL!$B$1:$W$9995,11,FALSE))," ",VLOOKUP(TRIM(B1030),ALL!$B$1:$W$9995,11,FALSE)))</f>
        <v>C</v>
      </c>
      <c r="I1030" s="114" t="str">
        <f>VLOOKUP(TRIM(B1030),Rankings!$A$1:$M$9887,9,FALSE)</f>
        <v xml:space="preserve"> 6-6-6</v>
      </c>
      <c r="J1030" s="10" t="str">
        <f>IF(ISBLANK(VLOOKUP(TRIM(B1030),ALL!$B$1:$W$9995,6,FALSE)),"",IF(ISERROR(VLOOKUP(TRIM(B1030),ALL!$B$1:$W$9995,6,FALSE))," ", VLOOKUP(TRIM(B1030),ALL!$B$1:$W$9995,6,FALSE)))</f>
        <v/>
      </c>
      <c r="K1030" s="10" t="str">
        <f>IF(ISBLANK(VLOOKUP(TRIM(B1030),ALL!$B$1:$W$9995,7,FALSE)),"",IF(ISERROR(VLOOKUP(TRIM(B1030),ALL!$B$1:$W$9995,7,FALSE))," ",VLOOKUP(TRIM(B1030),ALL!$B$1:$W$9995,7,FALSE)))</f>
        <v/>
      </c>
      <c r="L1030" s="10" t="str">
        <f>IF(ISBLANK(VLOOKUP(TRIM(B1030),ALL!$B$1:$W$9995,8,FALSE)),"",IF(ISERROR(VLOOKUP(TRIM(B1030),ALL!$B$1:$W$9995,8,FALSE))," ",VLOOKUP(TRIM(B1030),ALL!$B$1:$W$9995,8,FALSE)))</f>
        <v/>
      </c>
      <c r="M1030" s="10" t="str">
        <f>IF(ISBLANK(VLOOKUP(TRIM(B1030),ALL!$B$1:$W$9995,9,FALSE)),"",IF(ISERROR(VLOOKUP(TRIM(B1030),ALL!$B$1:$W$9995,9,FALSE))," ",VLOOKUP(TRIM(B1030),ALL!$B$1:$W$9995,9,FALSE)))</f>
        <v/>
      </c>
      <c r="N1030" s="10" t="str">
        <f>IF(ISBLANK(VLOOKUP(TRIM(B1030),ALL!$B$1:$W$9995,10,FALSE)),"",IF(ISERROR(VLOOKUP(TRIM(B1030),ALL!$B$1:$W$9995,10,FALSE))," ",VLOOKUP(TRIM(B1030),ALL!$B$1:$W$9995,10,FALSE)))</f>
        <v/>
      </c>
      <c r="P1030"/>
      <c r="Q1030"/>
      <c r="R1030"/>
      <c r="S1030"/>
      <c r="T1030"/>
      <c r="AB1030"/>
      <c r="AC1030"/>
    </row>
    <row r="1031" spans="1:29">
      <c r="A1031" s="10" t="str">
        <f>IF(ISERROR(VLOOKUP(TRIM(B1031),ALL!$B$1:$V$9991,3,FALSE)),"(unc)",VLOOKUP(TRIM(B1031),ALL!$B$1:$V$9991,3,FALSE))</f>
        <v>WR</v>
      </c>
      <c r="B1031" s="37" t="s">
        <v>6681</v>
      </c>
      <c r="C1031" s="5" t="s">
        <v>9613</v>
      </c>
      <c r="D1031" s="111">
        <f>VLOOKUP(TRIM(B1031),BirthdateDraft!$A$1:$M$8977,2,FALSE)</f>
        <v>36258</v>
      </c>
      <c r="E1031" s="112" t="str">
        <f>VLOOKUP(TRIM(B1031),BirthdateDraft!$A$1:$M$9842,3,FALSE)</f>
        <v>20/1</v>
      </c>
      <c r="F1031" s="115" t="s">
        <v>6908</v>
      </c>
      <c r="G1031" s="10" t="str">
        <f>IF(ISERROR(VLOOKUP(TRIM(B1031),ALL!$B$1:$V$9998,2,FALSE)),"",IF(ISERROR(VLOOKUP(TRIM(B1031),ALL!$B$1:$V$9998,2,FALSE))," ",VLOOKUP(TRIM(B1031),ALL!$B$1:$V$9998,2,FALSE)))</f>
        <v>DAN</v>
      </c>
      <c r="H1031" s="114" t="str">
        <f>IF(ISBLANK(VLOOKUP(TRIM(B1031),ALL!$B$1:$W$9995,11,FALSE)),"",IF(ISERROR(VLOOKUP(TRIM(B1031),ALL!$B$1:$W$9995,11,FALSE))," ",VLOOKUP(TRIM(B1031),ALL!$B$1:$W$9995,11,FALSE)))</f>
        <v>B</v>
      </c>
      <c r="I1031" s="114" t="str">
        <f>VLOOKUP(TRIM(B1031),Rankings!$A$1:$M$9887,9,FALSE)</f>
        <v xml:space="preserve"> 6-6-5</v>
      </c>
      <c r="J1031" s="10"/>
      <c r="K1031" s="10"/>
      <c r="L1031" s="10" t="str">
        <f>IF(ISBLANK(VLOOKUP(TRIM(B1031),ALL!$B$1:$W$9995,8,FALSE)),"",IF(ISERROR(VLOOKUP(TRIM(B1031),ALL!$B$1:$W$9995,8,FALSE))," ",VLOOKUP(TRIM(B1031),ALL!$B$1:$W$9995,8,FALSE)))</f>
        <v/>
      </c>
      <c r="M1031" s="10" t="str">
        <f>IF(ISBLANK(VLOOKUP(TRIM(B1031),ALL!$B$1:$W$9995,9,FALSE)),"",IF(ISERROR(VLOOKUP(TRIM(B1031),ALL!$B$1:$W$9995,9,FALSE))," ",VLOOKUP(TRIM(B1031),ALL!$B$1:$W$9995,9,FALSE)))</f>
        <v/>
      </c>
      <c r="N1031" s="10" t="str">
        <f>IF(ISBLANK(VLOOKUP(TRIM(B1031),ALL!$B$1:$W$9995,10,FALSE)),"",IF(ISERROR(VLOOKUP(TRIM(B1031),ALL!$B$1:$W$9995,10,FALSE))," ",VLOOKUP(TRIM(B1031),ALL!$B$1:$W$9995,10,FALSE)))</f>
        <v/>
      </c>
      <c r="O1031" s="118"/>
      <c r="P1031"/>
      <c r="Q1031"/>
      <c r="R1031"/>
      <c r="S1031"/>
      <c r="T1031"/>
      <c r="AB1031"/>
      <c r="AC1031"/>
    </row>
    <row r="1032" spans="1:29">
      <c r="A1032" s="10" t="str">
        <f>IF(ISERROR(VLOOKUP(TRIM(B1032),ALL!$B$1:$V$9991,3,FALSE)),"(unc)",VLOOKUP(TRIM(B1032),ALL!$B$1:$V$9991,3,FALSE))</f>
        <v>WR</v>
      </c>
      <c r="B1032" s="126" t="s">
        <v>7687</v>
      </c>
      <c r="C1032" s="5" t="s">
        <v>9613</v>
      </c>
      <c r="D1032" s="111">
        <f>VLOOKUP(TRIM(B1032),BirthdateDraft!$A$1:$M$8977,2,FALSE)</f>
        <v>36218</v>
      </c>
      <c r="E1032" s="112" t="str">
        <f>VLOOKUP(TRIM(B1032),BirthdateDraft!$A$1:$M$9842,3,FALSE)</f>
        <v>22/3</v>
      </c>
      <c r="F1032" s="115" t="s">
        <v>8730</v>
      </c>
      <c r="G1032" s="10" t="str">
        <f>IF(ISERROR(VLOOKUP(TRIM(B1032),ALL!$B$1:$V$9998,2,FALSE)),"",IF(ISERROR(VLOOKUP(TRIM(B1032),ALL!$B$1:$V$9998,2,FALSE))," ",VLOOKUP(TRIM(B1032),ALL!$B$1:$V$9998,2,FALSE)))</f>
        <v>DAN</v>
      </c>
      <c r="H1032" s="114" t="str">
        <f>IF(ISBLANK(VLOOKUP(TRIM(B1032),ALL!$B$1:$W$9995,11,FALSE)),"",IF(ISERROR(VLOOKUP(TRIM(B1032),ALL!$B$1:$W$9995,11,FALSE))," ",VLOOKUP(TRIM(B1032),ALL!$B$1:$W$9995,11,FALSE)))</f>
        <v>D</v>
      </c>
      <c r="I1032" s="114" t="str">
        <f>VLOOKUP(TRIM(B1032),Rankings!$A$1:$M$9887,9,FALSE)</f>
        <v xml:space="preserve"> 4-4-4</v>
      </c>
      <c r="J1032" s="10"/>
      <c r="K1032" s="10"/>
      <c r="L1032" s="10"/>
      <c r="M1032" s="10"/>
      <c r="N1032" s="10"/>
      <c r="P1032"/>
      <c r="Q1032"/>
      <c r="R1032"/>
      <c r="S1032"/>
      <c r="T1032"/>
      <c r="AB1032"/>
      <c r="AC1032"/>
    </row>
    <row r="1033" spans="1:29">
      <c r="A1033" s="10" t="str">
        <f>IF(ISERROR(VLOOKUP(TRIM(B1033),ALL!$B$1:$V$9991,3,FALSE)),"(unc)",VLOOKUP(TRIM(B1033),ALL!$B$1:$V$9991,3,FALSE))</f>
        <v>WR PR</v>
      </c>
      <c r="B1033" s="37" t="s">
        <v>4936</v>
      </c>
      <c r="C1033" s="5" t="s">
        <v>9613</v>
      </c>
      <c r="D1033" s="111">
        <f>VLOOKUP(TRIM(B1033),BirthdateDraft!$A$1:$M$8977,2,FALSE)</f>
        <v>34554</v>
      </c>
      <c r="E1033" s="112" t="str">
        <f>VLOOKUP(TRIM(B1033),BirthdateDraft!$A$1:$M$9842,3,FALSE)</f>
        <v>16/FA</v>
      </c>
      <c r="F1033" s="115"/>
      <c r="G1033" s="10" t="str">
        <f>IF(ISERROR(VLOOKUP(TRIM(B1033),ALL!$B$1:$V$9998,2,FALSE)),"",IF(ISERROR(VLOOKUP(TRIM(B1033),ALL!$B$1:$V$9998,2,FALSE))," ",VLOOKUP(TRIM(B1033),ALL!$B$1:$V$9998,2,FALSE)))</f>
        <v>DEN</v>
      </c>
      <c r="H1033" s="114" t="str">
        <f>IF(ISBLANK(VLOOKUP(TRIM(B1033),ALL!$B$1:$W$9995,11,FALSE)),"",IF(ISERROR(VLOOKUP(TRIM(B1033),ALL!$B$1:$W$9995,11,FALSE))," ",VLOOKUP(TRIM(B1033),ALL!$B$1:$W$9995,11,FALSE)))</f>
        <v>B</v>
      </c>
      <c r="I1033" s="114" t="str">
        <f>VLOOKUP(TRIM(B1033),Rankings!$A$1:$M$9887,9,FALSE)</f>
        <v xml:space="preserve"> 4-3-3</v>
      </c>
      <c r="J1033" s="10"/>
      <c r="K1033" s="10"/>
      <c r="L1033" s="10" t="str">
        <f>IF(ISBLANK(VLOOKUP(TRIM(B1033),ALL!$B$1:$W$9995,8,FALSE)),"",IF(ISERROR(VLOOKUP(TRIM(B1033),ALL!$B$1:$W$9995,8,FALSE))," ",VLOOKUP(TRIM(B1033),ALL!$B$1:$W$9995,8,FALSE)))</f>
        <v/>
      </c>
      <c r="M1033" s="10" t="str">
        <f>IF(ISBLANK(VLOOKUP(TRIM(B1033),ALL!$B$1:$W$9995,9,FALSE)),"",IF(ISERROR(VLOOKUP(TRIM(B1033),ALL!$B$1:$W$9995,9,FALSE))," ",VLOOKUP(TRIM(B1033),ALL!$B$1:$W$9995,9,FALSE)))</f>
        <v/>
      </c>
      <c r="N1033" s="10" t="str">
        <f>IF(ISBLANK(VLOOKUP(TRIM(B1033),ALL!$B$1:$W$9995,10,FALSE)),"",IF(ISERROR(VLOOKUP(TRIM(B1033),ALL!$B$1:$W$9995,10,FALSE))," ",VLOOKUP(TRIM(B1033),ALL!$B$1:$W$9995,10,FALSE)))</f>
        <v/>
      </c>
      <c r="O1033"/>
      <c r="P1033"/>
      <c r="Q1033"/>
      <c r="R1033"/>
      <c r="S1033"/>
      <c r="T1033"/>
      <c r="AB1033"/>
      <c r="AC1033"/>
    </row>
    <row r="1034" spans="1:29">
      <c r="A1034" s="10" t="str">
        <f>IF(ISERROR(VLOOKUP(TRIM(B1034),ALL!$B$1:$V$9991,3,FALSE)),"(unc)",VLOOKUP(TRIM(B1034),ALL!$B$1:$V$9991,3,FALSE))</f>
        <v>WR KOR</v>
      </c>
      <c r="B1034" s="124" t="s">
        <v>9070</v>
      </c>
      <c r="C1034" s="5" t="s">
        <v>9613</v>
      </c>
      <c r="D1034" s="111">
        <f>VLOOKUP(TRIM(B1034),BirthdateDraft!$A$1:$M$8977,2,FALSE)</f>
        <v>36983</v>
      </c>
      <c r="E1034" s="112" t="str">
        <f>VLOOKUP(TRIM(B1034),BirthdateDraft!$A$1:$M$9842,3,FALSE)</f>
        <v>24/3(100)</v>
      </c>
      <c r="F1034" s="115" t="s">
        <v>10268</v>
      </c>
      <c r="G1034" s="10" t="str">
        <f>IF(ISERROR(VLOOKUP(TRIM(B1034),ALL!$B$1:$V$9998,2,FALSE)),"",IF(ISERROR(VLOOKUP(TRIM(B1034),ALL!$B$1:$V$9998,2,FALSE))," ",VLOOKUP(TRIM(B1034),ALL!$B$1:$V$9998,2,FALSE)))</f>
        <v>WAN</v>
      </c>
      <c r="H1034" s="114" t="str">
        <f>IF(ISBLANK(VLOOKUP(TRIM(B1034),ALL!$B$1:$W$9995,11,FALSE)),"",IF(ISERROR(VLOOKUP(TRIM(B1034),ALL!$B$1:$W$9995,11,FALSE))," ",VLOOKUP(TRIM(B1034),ALL!$B$1:$W$9995,11,FALSE)))</f>
        <v>D</v>
      </c>
      <c r="I1034" s="114" t="str">
        <f>VLOOKUP(TRIM(B1034),Rankings!$A$1:$M$9887,9,FALSE)</f>
        <v xml:space="preserve"> 4-3-3</v>
      </c>
      <c r="J1034" s="10"/>
      <c r="K1034" s="10"/>
      <c r="L1034" s="10"/>
      <c r="M1034" s="10"/>
      <c r="N1034" s="10"/>
      <c r="O1034"/>
      <c r="P1034"/>
      <c r="Q1034"/>
      <c r="R1034"/>
      <c r="S1034"/>
      <c r="T1034"/>
      <c r="AB1034"/>
      <c r="AC1034"/>
    </row>
    <row r="1035" spans="1:29">
      <c r="A1035" s="10" t="str">
        <f>IF(ISERROR(VLOOKUP(TRIM(B1035),ALL!$B$1:$V$9991,3,FALSE)),"(unc)",VLOOKUP(TRIM(B1035),ALL!$B$1:$V$9991,3,FALSE))</f>
        <v>TE BB</v>
      </c>
      <c r="B1035" s="500" t="s">
        <v>8286</v>
      </c>
      <c r="C1035" s="5" t="s">
        <v>9613</v>
      </c>
      <c r="D1035" s="111">
        <f>VLOOKUP(TRIM(B1035),BirthdateDraft!$A$1:$M$8977,2,FALSE)</f>
        <v>36716</v>
      </c>
      <c r="E1035" s="112" t="str">
        <f>VLOOKUP(TRIM(B1035),BirthdateDraft!$A$1:$M$9842,3,FALSE)</f>
        <v>23/FA</v>
      </c>
      <c r="F1035" s="115" t="s">
        <v>10286</v>
      </c>
      <c r="G1035" s="10" t="str">
        <f>IF(ISERROR(VLOOKUP(TRIM(B1035),ALL!$B$1:$V$9998,2,FALSE)),"",IF(ISERROR(VLOOKUP(TRIM(B1035),ALL!$B$1:$V$9998,2,FALSE))," ",VLOOKUP(TRIM(B1035),ALL!$B$1:$V$9998,2,FALSE)))</f>
        <v>MIA</v>
      </c>
      <c r="H1035" s="114" t="str">
        <f>IF(ISBLANK(VLOOKUP(TRIM(B1035),ALL!$B$1:$W$9995,11,FALSE)),"",IF(ISERROR(VLOOKUP(TRIM(B1035),ALL!$B$1:$W$9995,11,FALSE))," ",VLOOKUP(TRIM(B1035),ALL!$B$1:$W$9995,11,FALSE)))</f>
        <v>D</v>
      </c>
      <c r="I1035" s="114" t="str">
        <f>VLOOKUP(TRIM(B1035),Rankings!$A$1:$M$9887,9,FALSE)</f>
        <v xml:space="preserve"> 3-3-2</v>
      </c>
      <c r="J1035" s="10"/>
      <c r="K1035" s="10"/>
      <c r="L1035" s="10"/>
      <c r="M1035" s="10"/>
      <c r="N1035" s="10"/>
      <c r="O1035"/>
      <c r="P1035"/>
      <c r="Q1035"/>
      <c r="R1035"/>
      <c r="S1035"/>
      <c r="T1035"/>
      <c r="AB1035"/>
      <c r="AC1035"/>
    </row>
    <row r="1036" spans="1:29">
      <c r="A1036" s="10" t="str">
        <f>IF(ISERROR(VLOOKUP(TRIM(B1036),ALL!$B$1:$V$9991,3,FALSE)),"(unc)",VLOOKUP(TRIM(B1036),ALL!$B$1:$V$9991,3,FALSE))</f>
        <v>BB TE</v>
      </c>
      <c r="B1036" s="37" t="s">
        <v>8325</v>
      </c>
      <c r="C1036" s="5" t="s">
        <v>9613</v>
      </c>
      <c r="D1036" s="111">
        <f>VLOOKUP(TRIM(B1036),BirthdateDraft!$A$1:$M$8977,2,FALSE)</f>
        <v>36451</v>
      </c>
      <c r="E1036" s="112" t="str">
        <f>VLOOKUP(TRIM(B1036),BirthdateDraft!$A$1:$M$9842,3,FALSE)</f>
        <v>23/1</v>
      </c>
      <c r="F1036" s="115">
        <v>24.1</v>
      </c>
      <c r="G1036" s="10" t="str">
        <f>IF(ISERROR(VLOOKUP(TRIM(B1036),ALL!$B$1:$V$9998,2,FALSE)),"",IF(ISERROR(VLOOKUP(TRIM(B1036),ALL!$B$1:$V$9998,2,FALSE))," ",VLOOKUP(TRIM(B1036),ALL!$B$1:$V$9998,2,FALSE)))</f>
        <v>BFA</v>
      </c>
      <c r="H1036" s="114" t="str">
        <f>IF(ISBLANK(VLOOKUP(TRIM(B1036),ALL!$B$1:$W$9995,11,FALSE)),"",IF(ISERROR(VLOOKUP(TRIM(B1036),ALL!$B$1:$W$9995,11,FALSE))," ",VLOOKUP(TRIM(B1036),ALL!$B$1:$W$9995,11,FALSE)))</f>
        <v>C</v>
      </c>
      <c r="I1036" s="114" t="str">
        <f>VLOOKUP(TRIM(B1036),Rankings!$A$1:$M$9887,9,FALSE)</f>
        <v xml:space="preserve"> 5-5-2</v>
      </c>
      <c r="J1036" s="10"/>
      <c r="K1036" s="10"/>
      <c r="L1036" s="10">
        <f>IF(ISBLANK(VLOOKUP(TRIM(B1036),ALL!$B$1:$W$9995,8,FALSE)),"",IF(ISERROR(VLOOKUP(TRIM(B1036),ALL!$B$1:$W$9995,8,FALSE))," ",VLOOKUP(TRIM(B1036),ALL!$B$1:$W$9995,8,FALSE)))</f>
        <v>0</v>
      </c>
      <c r="M1036" s="10"/>
      <c r="N1036" s="10">
        <f>IF(ISBLANK(VLOOKUP(TRIM(B1036),ALL!$B$1:$W$9995,10,FALSE)),"",IF(ISERROR(VLOOKUP(TRIM(B1036),ALL!$B$1:$W$9995,10,FALSE))," ",VLOOKUP(TRIM(B1036),ALL!$B$1:$W$9995,10,FALSE)))</f>
        <v>2</v>
      </c>
      <c r="O1036"/>
      <c r="P1036"/>
      <c r="Q1036"/>
      <c r="R1036"/>
      <c r="S1036"/>
      <c r="T1036"/>
      <c r="AB1036"/>
      <c r="AC1036"/>
    </row>
    <row r="1037" spans="1:29">
      <c r="A1037" s="10" t="str">
        <f>IF(ISERROR(VLOOKUP(TRIM(B1037),ALL!$B$1:$V$9991,3,FALSE)),"(unc)",VLOOKUP(TRIM(B1037),ALL!$B$1:$V$9991,3,FALSE))</f>
        <v>TE</v>
      </c>
      <c r="B1037" s="37" t="s">
        <v>5401</v>
      </c>
      <c r="C1037" s="5" t="s">
        <v>9613</v>
      </c>
      <c r="D1037" s="111">
        <f>VLOOKUP(TRIM(B1037),BirthdateDraft!$A$1:$M$8977,2,FALSE)</f>
        <v>34579</v>
      </c>
      <c r="E1037" s="112" t="str">
        <f>VLOOKUP(TRIM(B1037),BirthdateDraft!$A$1:$M$9842,3,FALSE)</f>
        <v>17/1 (23)</v>
      </c>
      <c r="F1037" s="115"/>
      <c r="G1037" s="10" t="str">
        <f>IF(ISERROR(VLOOKUP(TRIM(B1037),ALL!$B$1:$V$9998,2,FALSE)),"",IF(ISERROR(VLOOKUP(TRIM(B1037),ALL!$B$1:$V$9998,2,FALSE))," ",VLOOKUP(TRIM(B1037),ALL!$B$1:$V$9998,2,FALSE)))</f>
        <v>JXA</v>
      </c>
      <c r="H1037" s="114" t="str">
        <f>IF(ISBLANK(VLOOKUP(TRIM(B1037),ALL!$B$1:$W$9995,11,FALSE)),"",IF(ISERROR(VLOOKUP(TRIM(B1037),ALL!$B$1:$W$9995,11,FALSE))," ",VLOOKUP(TRIM(B1037),ALL!$B$1:$W$9995,11,FALSE)))</f>
        <v>D</v>
      </c>
      <c r="I1037" s="114" t="str">
        <f>VLOOKUP(TRIM(B1037),Rankings!$A$1:$M$9887,9,FALSE)</f>
        <v xml:space="preserve"> 6-4-2</v>
      </c>
      <c r="J1037" s="10" t="str">
        <f>IF(ISBLANK(VLOOKUP(TRIM(B1037),ALL!$B$1:$W$9995,6,FALSE)),"",IF(ISERROR(VLOOKUP(TRIM(B1037),ALL!$B$1:$W$9995,6,FALSE))," ", VLOOKUP(TRIM(B1037),ALL!$B$1:$W$9995,6,FALSE)))</f>
        <v/>
      </c>
      <c r="K1037" s="10" t="str">
        <f>IF(ISBLANK(VLOOKUP(TRIM(B1037),ALL!$B$1:$W$9995,7,FALSE)),"",IF(ISERROR(VLOOKUP(TRIM(B1037),ALL!$B$1:$W$9995,7,FALSE))," ",VLOOKUP(TRIM(B1037),ALL!$B$1:$W$9995,7,FALSE)))</f>
        <v/>
      </c>
      <c r="L1037" s="10">
        <f>IF(ISBLANK(VLOOKUP(TRIM(B1037),ALL!$B$1:$W$9995,8,FALSE)),"",IF(ISERROR(VLOOKUP(TRIM(B1037),ALL!$B$1:$W$9995,8,FALSE))," ",VLOOKUP(TRIM(B1037),ALL!$B$1:$W$9995,8,FALSE)))</f>
        <v>4</v>
      </c>
      <c r="M1037" s="10" t="str">
        <f>IF(ISBLANK(VLOOKUP(TRIM(B1037),ALL!$B$1:$W$9995,9,FALSE)),"",IF(ISERROR(VLOOKUP(TRIM(B1037),ALL!$B$1:$W$9995,9,FALSE))," ",VLOOKUP(TRIM(B1037),ALL!$B$1:$W$9995,9,FALSE)))</f>
        <v/>
      </c>
      <c r="N1037" s="10">
        <f>IF(ISBLANK(VLOOKUP(TRIM(B1037),ALL!$B$1:$W$9995,10,FALSE)),"",IF(ISERROR(VLOOKUP(TRIM(B1037),ALL!$B$1:$W$9995,10,FALSE))," ",VLOOKUP(TRIM(B1037),ALL!$B$1:$W$9995,10,FALSE)))</f>
        <v>0</v>
      </c>
      <c r="O1037"/>
      <c r="P1037"/>
      <c r="Q1037"/>
      <c r="R1037"/>
      <c r="S1037"/>
      <c r="T1037"/>
      <c r="AB1037"/>
      <c r="AC1037"/>
    </row>
    <row r="1039" spans="1:29">
      <c r="A1039" s="10" t="str">
        <f>IF(ISERROR(VLOOKUP(TRIM(B1039),ALL!$B$1:$V$9991,3,FALSE)),"(unc)",VLOOKUP(TRIM(B1039),ALL!$B$1:$V$9991,3,FALSE))</f>
        <v>LOT @</v>
      </c>
      <c r="B1039" s="37" t="s">
        <v>6710</v>
      </c>
      <c r="C1039" s="5" t="s">
        <v>9613</v>
      </c>
      <c r="D1039" s="111">
        <f>VLOOKUP(TRIM(B1039),BirthdateDraft!$A$1:$M$8977,2,FALSE)</f>
        <v>35520</v>
      </c>
      <c r="E1039" s="112" t="str">
        <f>VLOOKUP(TRIM(B1039),BirthdateDraft!$A$1:$M$9842,3,FALSE)</f>
        <v>18/7</v>
      </c>
      <c r="F1039" s="115"/>
      <c r="G1039" s="10" t="str">
        <f>IF(ISERROR(VLOOKUP(TRIM(B1039),ALL!$B$1:$V$9998,2,FALSE)),"",IF(ISERROR(VLOOKUP(TRIM(B1039),ALL!$B$1:$V$9998,2,FALSE))," ",VLOOKUP(TRIM(B1039),ALL!$B$1:$V$9998,2,FALSE)))</f>
        <v>PHN</v>
      </c>
      <c r="H1039" s="114" t="str">
        <f>IF(ISBLANK(VLOOKUP(TRIM(B1039),ALL!$B$1:$W$9995,4,FALSE)),"",IF(ISERROR(VLOOKUP(TRIM(B1039),ALL!$B$1:$W$9995,4,FALSE))," ",VLOOKUP(TRIM(B1039),ALL!$B$1:$W$9995,4,FALSE)))</f>
        <v/>
      </c>
      <c r="I1039" s="114" t="str">
        <f>IF(ISBLANK(VLOOKUP(TRIM(B1039),ALL!$B$1:$W$9995,5,FALSE)),"",IF(ISERROR(VLOOKUP(TRIM(B1039),ALL!$B$1:$W$9995,5,FALSE))," ",VLOOKUP(TRIM(B1039),ALL!$B$1:$W$9995,5,FALSE)))</f>
        <v/>
      </c>
      <c r="J1039" s="10" t="str">
        <f>IF(ISBLANK(VLOOKUP(TRIM(B1039),ALL!$B$1:$W$9995,6,FALSE)),"",IF(ISERROR(VLOOKUP(TRIM(B1039),ALL!$B$1:$W$9995,6,FALSE))," ", VLOOKUP(TRIM(B1039),ALL!$B$1:$W$9995,6,FALSE)))</f>
        <v/>
      </c>
      <c r="K1039" s="10" t="str">
        <f>IF(ISBLANK(VLOOKUP(TRIM(B1039),ALL!$B$1:$W$9995,7,FALSE)),"",IF(ISERROR(VLOOKUP(TRIM(B1039),ALL!$B$1:$W$9995,7,FALSE))," ",VLOOKUP(TRIM(B1039),ALL!$B$1:$W$9995,7,FALSE)))</f>
        <v/>
      </c>
      <c r="L1039" s="10">
        <f>IF(ISBLANK(VLOOKUP(TRIM(B1039),ALL!$B$1:$W$9995,8,FALSE)),"",IF(ISERROR(VLOOKUP(TRIM(B1039),ALL!$B$1:$W$9995,8,FALSE))," ",VLOOKUP(TRIM(B1039),ALL!$B$1:$W$9995,8,FALSE)))</f>
        <v>6</v>
      </c>
      <c r="M1039" s="10" t="str">
        <f>IF(ISBLANK(VLOOKUP(TRIM(B1039),ALL!$B$1:$W$9995,9,FALSE)),"",IF(ISERROR(VLOOKUP(TRIM(B1039),ALL!$B$1:$W$9995,9,FALSE))," ",VLOOKUP(TRIM(B1039),ALL!$B$1:$W$9995,9,FALSE)))</f>
        <v/>
      </c>
      <c r="N1039" s="10">
        <f>IF(ISBLANK(VLOOKUP(TRIM(B1039),ALL!$B$1:$W$9995,10,FALSE)),"",IF(ISERROR(VLOOKUP(TRIM(B1039),ALL!$B$1:$W$9995,10,FALSE))," ",VLOOKUP(TRIM(B1039),ALL!$B$1:$W$9995,10,FALSE)))</f>
        <v>5</v>
      </c>
      <c r="O1039"/>
      <c r="P1039"/>
      <c r="Q1039"/>
      <c r="R1039"/>
      <c r="S1039"/>
      <c r="T1039"/>
      <c r="AB1039"/>
      <c r="AC1039"/>
    </row>
    <row r="1040" spans="1:29">
      <c r="A1040" s="10" t="str">
        <f>IF(ISERROR(VLOOKUP(TRIM(B1040),ALL!$B$1:$V$9991,3,FALSE)),"(unc)",VLOOKUP(TRIM(B1040),ALL!$B$1:$V$9991,3,FALSE))</f>
        <v>ROT @</v>
      </c>
      <c r="B1040" s="37" t="s">
        <v>6765</v>
      </c>
      <c r="C1040" s="5" t="s">
        <v>9613</v>
      </c>
      <c r="D1040" s="111">
        <f>VLOOKUP(TRIM(B1040),BirthdateDraft!$A$1:$M$8977,2,FALSE)</f>
        <v>36383</v>
      </c>
      <c r="E1040" s="112" t="str">
        <f>VLOOKUP(TRIM(B1040),BirthdateDraft!$A$1:$M$9842,3,FALSE)</f>
        <v>20/1</v>
      </c>
      <c r="F1040" s="115"/>
      <c r="G1040" s="10" t="str">
        <f>IF(ISERROR(VLOOKUP(TRIM(B1040),ALL!$B$1:$V$9998,2,FALSE)),"",IF(ISERROR(VLOOKUP(TRIM(B1040),ALL!$B$1:$V$9998,2,FALSE))," ",VLOOKUP(TRIM(B1040),ALL!$B$1:$V$9998,2,FALSE)))</f>
        <v>MIA</v>
      </c>
      <c r="H1040" s="114" t="str">
        <f>IF(ISBLANK(VLOOKUP(TRIM(B1040),ALL!$B$1:$W$9995,4,FALSE)),"",IF(ISERROR(VLOOKUP(TRIM(B1040),ALL!$B$1:$W$9995,4,FALSE))," ",VLOOKUP(TRIM(B1040),ALL!$B$1:$W$9995,4,FALSE)))</f>
        <v/>
      </c>
      <c r="I1040" s="114" t="str">
        <f>IF(ISBLANK(VLOOKUP(TRIM(B1040),ALL!$B$1:$W$9995,5,FALSE)),"",IF(ISERROR(VLOOKUP(TRIM(B1040),ALL!$B$1:$W$9995,5,FALSE))," ",VLOOKUP(TRIM(B1040),ALL!$B$1:$W$9995,5,FALSE)))</f>
        <v/>
      </c>
      <c r="J1040" s="10" t="str">
        <f>IF(ISBLANK(VLOOKUP(TRIM(B1040),ALL!$B$1:$W$9995,6,FALSE)),"",IF(ISERROR(VLOOKUP(TRIM(B1040),ALL!$B$1:$W$9995,6,FALSE))," ", VLOOKUP(TRIM(B1040),ALL!$B$1:$W$9995,6,FALSE)))</f>
        <v/>
      </c>
      <c r="K1040" s="10" t="str">
        <f>IF(ISBLANK(VLOOKUP(TRIM(B1040),ALL!$B$1:$W$9995,7,FALSE)),"",IF(ISERROR(VLOOKUP(TRIM(B1040),ALL!$B$1:$W$9995,7,FALSE))," ",VLOOKUP(TRIM(B1040),ALL!$B$1:$W$9995,7,FALSE)))</f>
        <v/>
      </c>
      <c r="L1040" s="10">
        <f>IF(ISBLANK(VLOOKUP(TRIM(B1040),ALL!$B$1:$W$9995,8,FALSE)),"",IF(ISERROR(VLOOKUP(TRIM(B1040),ALL!$B$1:$W$9995,8,FALSE))," ",VLOOKUP(TRIM(B1040),ALL!$B$1:$W$9995,8,FALSE)))</f>
        <v>5</v>
      </c>
      <c r="M1040" s="10" t="str">
        <f>IF(ISBLANK(VLOOKUP(TRIM(B1040),ALL!$B$1:$W$9995,9,FALSE)),"",IF(ISERROR(VLOOKUP(TRIM(B1040),ALL!$B$1:$W$9995,9,FALSE))," ",VLOOKUP(TRIM(B1040),ALL!$B$1:$W$9995,9,FALSE)))</f>
        <v/>
      </c>
      <c r="N1040" s="10">
        <f>IF(ISBLANK(VLOOKUP(TRIM(B1040),ALL!$B$1:$W$9995,10,FALSE)),"",IF(ISERROR(VLOOKUP(TRIM(B1040),ALL!$B$1:$W$9995,10,FALSE))," ",VLOOKUP(TRIM(B1040),ALL!$B$1:$W$9995,10,FALSE)))</f>
        <v>5</v>
      </c>
      <c r="O1040"/>
      <c r="P1040"/>
      <c r="Q1040"/>
      <c r="R1040"/>
      <c r="S1040"/>
      <c r="T1040"/>
      <c r="AB1040"/>
      <c r="AC1040"/>
    </row>
    <row r="1041" spans="1:29">
      <c r="A1041" s="10" t="str">
        <f>IF(ISERROR(VLOOKUP(TRIM(B1041),ALL!$B$1:$V$9991,3,FALSE)),"(unc)",VLOOKUP(TRIM(B1041),ALL!$B$1:$V$9991,3,FALSE))</f>
        <v>LG @</v>
      </c>
      <c r="B1041" s="428" t="s">
        <v>3828</v>
      </c>
      <c r="C1041" s="5" t="s">
        <v>9613</v>
      </c>
      <c r="D1041" s="111">
        <f>VLOOKUP(TRIM(B1041),BirthdateDraft!$A$1:$M$8977,2,FALSE)</f>
        <v>33522</v>
      </c>
      <c r="E1041" s="112" t="str">
        <f>VLOOKUP(TRIM(B1041),BirthdateDraft!$A$1:$M$9842,3,FALSE)</f>
        <v>14/2</v>
      </c>
      <c r="F1041" s="115"/>
      <c r="G1041" s="10" t="str">
        <f>IF(ISERROR(VLOOKUP(TRIM(B1041),ALL!$B$1:$V$9998,2,FALSE)),"",IF(ISERROR(VLOOKUP(TRIM(B1041),ALL!$B$1:$V$9998,2,FALSE))," ",VLOOKUP(TRIM(B1041),ALL!$B$1:$V$9998,2,FALSE)))</f>
        <v>CLA</v>
      </c>
      <c r="H1041" s="114" t="str">
        <f>IF(ISBLANK(VLOOKUP(TRIM(B1041),ALL!$B$1:$W$9995,4,FALSE)),"",IF(ISERROR(VLOOKUP(TRIM(B1041),ALL!$B$1:$W$9995,4,FALSE))," ",VLOOKUP(TRIM(B1041),ALL!$B$1:$W$9995,4,FALSE)))</f>
        <v/>
      </c>
      <c r="I1041" s="114" t="str">
        <f>IF(ISBLANK(VLOOKUP(TRIM(B1041),ALL!$B$1:$W$9995,5,FALSE)),"",IF(ISERROR(VLOOKUP(TRIM(B1041),ALL!$B$1:$W$9995,5,FALSE))," ",VLOOKUP(TRIM(B1041),ALL!$B$1:$W$9995,5,FALSE)))</f>
        <v/>
      </c>
      <c r="J1041" s="10" t="str">
        <f>IF(ISBLANK(VLOOKUP(TRIM(B1041),ALL!$B$1:$W$9995,6,FALSE)),"",IF(ISERROR(VLOOKUP(TRIM(B1041),ALL!$B$1:$W$9995,6,FALSE))," ", VLOOKUP(TRIM(B1041),ALL!$B$1:$W$9995,6,FALSE)))</f>
        <v/>
      </c>
      <c r="K1041" s="10" t="str">
        <f>IF(ISBLANK(VLOOKUP(TRIM(B1041),ALL!$B$1:$W$9995,7,FALSE)),"",IF(ISERROR(VLOOKUP(TRIM(B1041),ALL!$B$1:$W$9995,7,FALSE))," ",VLOOKUP(TRIM(B1041),ALL!$B$1:$W$9995,7,FALSE)))</f>
        <v/>
      </c>
      <c r="L1041" s="10">
        <f>IF(ISBLANK(VLOOKUP(TRIM(B1041),ALL!$B$1:$W$9995,8,FALSE)),"",IF(ISERROR(VLOOKUP(TRIM(B1041),ALL!$B$1:$W$9995,8,FALSE))," ",VLOOKUP(TRIM(B1041),ALL!$B$1:$W$9995,8,FALSE)))</f>
        <v>4</v>
      </c>
      <c r="M1041" s="10" t="str">
        <f>IF(ISBLANK(VLOOKUP(TRIM(B1041),ALL!$B$1:$W$9995,9,FALSE)),"",IF(ISERROR(VLOOKUP(TRIM(B1041),ALL!$B$1:$W$9995,9,FALSE))," ",VLOOKUP(TRIM(B1041),ALL!$B$1:$W$9995,9,FALSE)))</f>
        <v/>
      </c>
      <c r="N1041" s="10">
        <f>IF(ISBLANK(VLOOKUP(TRIM(B1041),ALL!$B$1:$W$9995,10,FALSE)),"",IF(ISERROR(VLOOKUP(TRIM(B1041),ALL!$B$1:$W$9995,10,FALSE))," ",VLOOKUP(TRIM(B1041),ALL!$B$1:$W$9995,10,FALSE)))</f>
        <v>5</v>
      </c>
      <c r="O1041"/>
      <c r="P1041"/>
      <c r="Q1041"/>
      <c r="R1041"/>
      <c r="S1041"/>
      <c r="T1041"/>
      <c r="AB1041"/>
      <c r="AC1041"/>
    </row>
    <row r="1042" spans="1:29">
      <c r="A1042" s="10" t="str">
        <f>IF(ISERROR(VLOOKUP(TRIM(B1042),ALL!$B$1:$V$9991,3,FALSE)),"(unc)",VLOOKUP(TRIM(B1042),ALL!$B$1:$V$9991,3,FALSE))</f>
        <v>LG @</v>
      </c>
      <c r="B1042" s="37" t="s">
        <v>6727</v>
      </c>
      <c r="C1042" s="5" t="s">
        <v>9613</v>
      </c>
      <c r="D1042" s="111">
        <f>VLOOKUP(TRIM(B1042),BirthdateDraft!$A$1:$M$8977,2,FALSE)</f>
        <v>35846</v>
      </c>
      <c r="E1042" s="112" t="str">
        <f>VLOOKUP(TRIM(B1042),BirthdateDraft!$A$1:$M$9842,3,FALSE)</f>
        <v>20/4</v>
      </c>
      <c r="F1042" s="115" t="s">
        <v>6963</v>
      </c>
      <c r="G1042" s="10" t="str">
        <f>IF(ISERROR(VLOOKUP(TRIM(B1042),ALL!$B$1:$V$9998,2,FALSE)),"",IF(ISERROR(VLOOKUP(TRIM(B1042),ALL!$B$1:$V$9998,2,FALSE))," ",VLOOKUP(TRIM(B1042),ALL!$B$1:$V$9998,2,FALSE)))</f>
        <v>TBN</v>
      </c>
      <c r="H1042" s="114" t="str">
        <f>IF(ISBLANK(VLOOKUP(TRIM(B1042),ALL!$B$1:$W$9995,4,FALSE)),"",IF(ISERROR(VLOOKUP(TRIM(B1042),ALL!$B$1:$W$9995,4,FALSE))," ",VLOOKUP(TRIM(B1042),ALL!$B$1:$W$9995,4,FALSE)))</f>
        <v/>
      </c>
      <c r="I1042" s="114" t="str">
        <f>IF(ISBLANK(VLOOKUP(TRIM(B1042),ALL!$B$1:$W$9995,5,FALSE)),"",IF(ISERROR(VLOOKUP(TRIM(B1042),ALL!$B$1:$W$9995,5,FALSE))," ",VLOOKUP(TRIM(B1042),ALL!$B$1:$W$9995,5,FALSE)))</f>
        <v/>
      </c>
      <c r="J1042" s="10" t="str">
        <f>IF(ISBLANK(VLOOKUP(TRIM(B1042),ALL!$B$1:$W$9995,6,FALSE)),"",IF(ISERROR(VLOOKUP(TRIM(B1042),ALL!$B$1:$W$9995,6,FALSE))," ", VLOOKUP(TRIM(B1042),ALL!$B$1:$W$9995,6,FALSE)))</f>
        <v/>
      </c>
      <c r="K1042" s="10" t="str">
        <f>IF(ISBLANK(VLOOKUP(TRIM(B1042),ALL!$B$1:$W$9995,7,FALSE)),"",IF(ISERROR(VLOOKUP(TRIM(B1042),ALL!$B$1:$W$9995,7,FALSE))," ",VLOOKUP(TRIM(B1042),ALL!$B$1:$W$9995,7,FALSE)))</f>
        <v/>
      </c>
      <c r="L1042" s="10">
        <f>IF(ISBLANK(VLOOKUP(TRIM(B1042),ALL!$B$1:$W$9995,8,FALSE)),"",IF(ISERROR(VLOOKUP(TRIM(B1042),ALL!$B$1:$W$9995,8,FALSE))," ",VLOOKUP(TRIM(B1042),ALL!$B$1:$W$9995,8,FALSE)))</f>
        <v>5</v>
      </c>
      <c r="M1042" s="10" t="str">
        <f>IF(ISBLANK(VLOOKUP(TRIM(B1042),ALL!$B$1:$W$9995,9,FALSE)),"",IF(ISERROR(VLOOKUP(TRIM(B1042),ALL!$B$1:$W$9995,9,FALSE))," ",VLOOKUP(TRIM(B1042),ALL!$B$1:$W$9995,9,FALSE)))</f>
        <v/>
      </c>
      <c r="N1042" s="10">
        <f>IF(ISBLANK(VLOOKUP(TRIM(B1042),ALL!$B$1:$W$9995,10,FALSE)),"",IF(ISERROR(VLOOKUP(TRIM(B1042),ALL!$B$1:$W$9995,10,FALSE))," ",VLOOKUP(TRIM(B1042),ALL!$B$1:$W$9995,10,FALSE)))</f>
        <v>4</v>
      </c>
      <c r="O1042"/>
      <c r="P1042"/>
      <c r="Q1042"/>
      <c r="R1042"/>
      <c r="S1042"/>
      <c r="T1042"/>
      <c r="AB1042"/>
      <c r="AC1042"/>
    </row>
    <row r="1043" spans="1:29">
      <c r="A1043" s="10" t="str">
        <f>IF(ISERROR(VLOOKUP(TRIM(B1043),ALL!$B$1:$V$9991,3,FALSE)),"(unc)",VLOOKUP(TRIM(B1043),ALL!$B$1:$V$9991,3,FALSE))</f>
        <v>OC @</v>
      </c>
      <c r="B1043" s="126" t="s">
        <v>8475</v>
      </c>
      <c r="C1043" s="5" t="s">
        <v>9613</v>
      </c>
      <c r="D1043" s="111">
        <f>VLOOKUP(TRIM(B1043),BirthdateDraft!$A$1:$M$8977,2,FALSE)</f>
        <v>36974</v>
      </c>
      <c r="E1043" s="112" t="str">
        <f>VLOOKUP(TRIM(B1043),BirthdateDraft!$A$1:$M$9842,3,FALSE)</f>
        <v>23/2</v>
      </c>
      <c r="F1043" s="115">
        <v>24.2</v>
      </c>
      <c r="G1043" s="10" t="str">
        <f>IF(ISERROR(VLOOKUP(TRIM(B1043),ALL!$B$1:$V$9998,2,FALSE)),"",IF(ISERROR(VLOOKUP(TRIM(B1043),ALL!$B$1:$V$9998,2,FALSE))," ",VLOOKUP(TRIM(B1043),ALL!$B$1:$V$9998,2,FALSE)))</f>
        <v>NYA</v>
      </c>
      <c r="H1043" s="114" t="str">
        <f>IF(ISBLANK(VLOOKUP(TRIM(B1043),ALL!$B$1:$W$9995,4,FALSE)),"",IF(ISERROR(VLOOKUP(TRIM(B1043),ALL!$B$1:$W$9995,4,FALSE))," ",VLOOKUP(TRIM(B1043),ALL!$B$1:$W$9995,4,FALSE)))</f>
        <v/>
      </c>
      <c r="I1043" s="114"/>
      <c r="J1043" s="10" t="str">
        <f>IF(ISBLANK(VLOOKUP(TRIM(B1043),ALL!$B$1:$W$9995,6,FALSE)),"",IF(ISERROR(VLOOKUP(TRIM(B1043),ALL!$B$1:$W$9995,6,FALSE))," ", VLOOKUP(TRIM(B1043),ALL!$B$1:$W$9995,6,FALSE)))</f>
        <v/>
      </c>
      <c r="K1043" s="10" t="str">
        <f>IF(ISBLANK(VLOOKUP(TRIM(B1043),ALL!$B$1:$W$9995,7,FALSE)),"",IF(ISERROR(VLOOKUP(TRIM(B1043),ALL!$B$1:$W$9995,7,FALSE))," ",VLOOKUP(TRIM(B1043),ALL!$B$1:$W$9995,7,FALSE)))</f>
        <v/>
      </c>
      <c r="L1043" s="10">
        <f>IF(ISBLANK(VLOOKUP(TRIM(B1043),ALL!$B$1:$W$9995,8,FALSE)),"",IF(ISERROR(VLOOKUP(TRIM(B1043),ALL!$B$1:$W$9995,8,FALSE))," ",VLOOKUP(TRIM(B1043),ALL!$B$1:$W$9995,8,FALSE)))</f>
        <v>5</v>
      </c>
      <c r="M1043" s="10" t="str">
        <f>IF(ISBLANK(VLOOKUP(TRIM(B1043),ALL!$B$1:$W$9995,9,FALSE)),"",IF(ISERROR(VLOOKUP(TRIM(B1043),ALL!$B$1:$W$9995,9,FALSE))," ",VLOOKUP(TRIM(B1043),ALL!$B$1:$W$9995,9,FALSE)))</f>
        <v/>
      </c>
      <c r="N1043" s="10">
        <f>IF(ISBLANK(VLOOKUP(TRIM(B1043),ALL!$B$1:$W$9995,10,FALSE)),"",IF(ISERROR(VLOOKUP(TRIM(B1043),ALL!$B$1:$W$9995,10,FALSE))," ",VLOOKUP(TRIM(B1043),ALL!$B$1:$W$9995,10,FALSE)))</f>
        <v>3</v>
      </c>
      <c r="O1043"/>
      <c r="P1043"/>
      <c r="Q1043"/>
      <c r="R1043"/>
      <c r="S1043"/>
      <c r="T1043"/>
      <c r="AB1043"/>
      <c r="AC1043"/>
    </row>
    <row r="1044" spans="1:29">
      <c r="A1044" s="10" t="str">
        <f>IF(ISERROR(VLOOKUP(TRIM(B1044),ALL!$B$1:$V$9991,3,FALSE)),"(unc)",VLOOKUP(TRIM(B1044),ALL!$B$1:$V$9991,3,FALSE))</f>
        <v>LOT @</v>
      </c>
      <c r="B1044" s="64" t="s">
        <v>9007</v>
      </c>
      <c r="C1044" s="5" t="s">
        <v>9613</v>
      </c>
      <c r="D1044" s="111">
        <f>VLOOKUP(TRIM(B1044),BirthdateDraft!$A$1:$M$8977,2,FALSE)</f>
        <v>37053</v>
      </c>
      <c r="E1044" s="112" t="str">
        <f>VLOOKUP(TRIM(B1044),BirthdateDraft!$A$1:$M$9842,3,FALSE)</f>
        <v>24/1(29)</v>
      </c>
      <c r="F1044" s="115" t="s">
        <v>9978</v>
      </c>
      <c r="G1044" s="10" t="str">
        <f>IF(ISERROR(VLOOKUP(TRIM(B1044),ALL!$B$1:$V$9998,2,FALSE)),"",IF(ISERROR(VLOOKUP(TRIM(B1044),ALL!$B$1:$V$9998,2,FALSE))," ",VLOOKUP(TRIM(B1044),ALL!$B$1:$V$9998,2,FALSE)))</f>
        <v>DAN</v>
      </c>
      <c r="H1044" s="114" t="str">
        <f>IF(ISBLANK(VLOOKUP(TRIM(B1044),ALL!$B$1:$W$9995,4,FALSE)),"",IF(ISERROR(VLOOKUP(TRIM(B1044),ALL!$B$1:$W$9995,4,FALSE))," ",VLOOKUP(TRIM(B1044),ALL!$B$1:$W$9995,4,FALSE)))</f>
        <v/>
      </c>
      <c r="I1044" s="114"/>
      <c r="J1044" s="10" t="str">
        <f>IF(ISBLANK(VLOOKUP(TRIM(B1044),ALL!$B$1:$W$9995,6,FALSE)),"",IF(ISERROR(VLOOKUP(TRIM(B1044),ALL!$B$1:$W$9995,6,FALSE))," ", VLOOKUP(TRIM(B1044),ALL!$B$1:$W$9995,6,FALSE)))</f>
        <v/>
      </c>
      <c r="K1044" s="10" t="str">
        <f>IF(ISBLANK(VLOOKUP(TRIM(B1044),ALL!$B$1:$W$9995,7,FALSE)),"",IF(ISERROR(VLOOKUP(TRIM(B1044),ALL!$B$1:$W$9995,7,FALSE))," ",VLOOKUP(TRIM(B1044),ALL!$B$1:$W$9995,7,FALSE)))</f>
        <v/>
      </c>
      <c r="L1044" s="10">
        <f>IF(ISBLANK(VLOOKUP(TRIM(B1044),ALL!$B$1:$W$9995,8,FALSE)),"",IF(ISERROR(VLOOKUP(TRIM(B1044),ALL!$B$1:$W$9995,8,FALSE))," ",VLOOKUP(TRIM(B1044),ALL!$B$1:$W$9995,8,FALSE)))</f>
        <v>0</v>
      </c>
      <c r="M1044" s="10" t="str">
        <f>IF(ISBLANK(VLOOKUP(TRIM(B1044),ALL!$B$1:$W$9995,9,FALSE)),"",IF(ISERROR(VLOOKUP(TRIM(B1044),ALL!$B$1:$W$9995,9,FALSE))," ",VLOOKUP(TRIM(B1044),ALL!$B$1:$W$9995,9,FALSE)))</f>
        <v/>
      </c>
      <c r="N1044" s="10">
        <f>IF(ISBLANK(VLOOKUP(TRIM(B1044),ALL!$B$1:$W$9995,10,FALSE)),"",IF(ISERROR(VLOOKUP(TRIM(B1044),ALL!$B$1:$W$9995,10,FALSE))," ",VLOOKUP(TRIM(B1044),ALL!$B$1:$W$9995,10,FALSE)))</f>
        <v>3</v>
      </c>
      <c r="O1044"/>
      <c r="P1044"/>
      <c r="Q1044"/>
      <c r="R1044"/>
      <c r="S1044"/>
      <c r="T1044"/>
      <c r="AB1044"/>
      <c r="AC1044"/>
    </row>
    <row r="1045" spans="1:29">
      <c r="A1045" s="10" t="str">
        <f>IF(ISERROR(VLOOKUP(TRIM(B1045),ALL!$B$1:$V$9991,3,FALSE)),"(unc)",VLOOKUP(TRIM(B1045),ALL!$B$1:$V$9991,3,FALSE))</f>
        <v>OT @</v>
      </c>
      <c r="B1045" s="124" t="s">
        <v>9091</v>
      </c>
      <c r="C1045" s="5" t="s">
        <v>9613</v>
      </c>
      <c r="D1045" s="111">
        <f>VLOOKUP(TRIM(B1045),BirthdateDraft!$A$1:$M$8977,2,FALSE)</f>
        <v>44307</v>
      </c>
      <c r="E1045" s="112" t="str">
        <f>VLOOKUP(TRIM(B1045),BirthdateDraft!$A$1:$M$9842,3,FALSE)</f>
        <v>23/5</v>
      </c>
      <c r="F1045" s="115" t="s">
        <v>10094</v>
      </c>
      <c r="G1045" s="10" t="str">
        <f>IF(ISERROR(VLOOKUP(TRIM(B1045),ALL!$B$1:$V$9998,2,FALSE)),"",IF(ISERROR(VLOOKUP(TRIM(B1045),ALL!$B$1:$V$9998,2,FALSE))," ",VLOOKUP(TRIM(B1045),ALL!$B$1:$V$9998,2,FALSE)))</f>
        <v>LAN</v>
      </c>
      <c r="H1045" s="114" t="str">
        <f>IF(ISBLANK(VLOOKUP(TRIM(B1045),ALL!$B$1:$W$9995,4,FALSE)),"",IF(ISERROR(VLOOKUP(TRIM(B1045),ALL!$B$1:$W$9995,4,FALSE))," ",VLOOKUP(TRIM(B1045),ALL!$B$1:$W$9995,4,FALSE)))</f>
        <v/>
      </c>
      <c r="I1045" s="114"/>
      <c r="J1045" s="10" t="str">
        <f>IF(ISBLANK(VLOOKUP(TRIM(B1045),ALL!$B$1:$W$9995,6,FALSE)),"",IF(ISERROR(VLOOKUP(TRIM(B1045),ALL!$B$1:$W$9995,6,FALSE))," ", VLOOKUP(TRIM(B1045),ALL!$B$1:$W$9995,6,FALSE)))</f>
        <v/>
      </c>
      <c r="K1045" s="10" t="str">
        <f>IF(ISBLANK(VLOOKUP(TRIM(B1045),ALL!$B$1:$W$9995,7,FALSE)),"",IF(ISERROR(VLOOKUP(TRIM(B1045),ALL!$B$1:$W$9995,7,FALSE))," ",VLOOKUP(TRIM(B1045),ALL!$B$1:$W$9995,7,FALSE)))</f>
        <v/>
      </c>
      <c r="L1045" s="10">
        <f>IF(ISBLANK(VLOOKUP(TRIM(B1045),ALL!$B$1:$W$9995,8,FALSE)),"",IF(ISERROR(VLOOKUP(TRIM(B1045),ALL!$B$1:$W$9995,8,FALSE))," ",VLOOKUP(TRIM(B1045),ALL!$B$1:$W$9995,8,FALSE)))</f>
        <v>4</v>
      </c>
      <c r="M1045" s="10" t="str">
        <f>IF(ISBLANK(VLOOKUP(TRIM(B1045),ALL!$B$1:$W$9995,9,FALSE)),"",IF(ISERROR(VLOOKUP(TRIM(B1045),ALL!$B$1:$W$9995,9,FALSE))," ",VLOOKUP(TRIM(B1045),ALL!$B$1:$W$9995,9,FALSE)))</f>
        <v/>
      </c>
      <c r="N1045" s="10">
        <f>IF(ISBLANK(VLOOKUP(TRIM(B1045),ALL!$B$1:$W$9995,10,FALSE)),"",IF(ISERROR(VLOOKUP(TRIM(B1045),ALL!$B$1:$W$9995,10,FALSE))," ",VLOOKUP(TRIM(B1045),ALL!$B$1:$W$9995,10,FALSE)))</f>
        <v>2</v>
      </c>
      <c r="O1045"/>
      <c r="P1045"/>
      <c r="Q1045"/>
      <c r="R1045"/>
      <c r="S1045"/>
      <c r="T1045"/>
      <c r="AB1045"/>
      <c r="AC1045"/>
    </row>
    <row r="1046" spans="1:29">
      <c r="A1046" s="10" t="str">
        <f>IF(ISERROR(VLOOKUP(TRIM(B1046),ALL!$B$1:$V$9991,3,FALSE)),"(unc)",VLOOKUP(TRIM(B1046),ALL!$B$1:$V$9991,3,FALSE))</f>
        <v>G @</v>
      </c>
      <c r="B1046" s="124" t="s">
        <v>8157</v>
      </c>
      <c r="C1046" s="5" t="s">
        <v>9613</v>
      </c>
      <c r="D1046" s="111">
        <f>VLOOKUP(TRIM(B1046),BirthdateDraft!$A$1:$M$8977,2,FALSE)</f>
        <v>36250</v>
      </c>
      <c r="E1046" s="112" t="str">
        <f>VLOOKUP(TRIM(B1046),BirthdateDraft!$A$1:$M$9842,3,FALSE)</f>
        <v>FA</v>
      </c>
      <c r="F1046" s="115" t="s">
        <v>10094</v>
      </c>
      <c r="G1046" s="10" t="str">
        <f>IF(ISERROR(VLOOKUP(TRIM(B1046),ALL!$B$1:$V$9998,2,FALSE)),"",IF(ISERROR(VLOOKUP(TRIM(B1046),ALL!$B$1:$V$9998,2,FALSE))," ",VLOOKUP(TRIM(B1046),ALL!$B$1:$V$9998,2,FALSE)))</f>
        <v>DAN</v>
      </c>
      <c r="H1046" s="114" t="str">
        <f>IF(ISBLANK(VLOOKUP(TRIM(B1046),ALL!$B$1:$W$9995,4,FALSE)),"",IF(ISERROR(VLOOKUP(TRIM(B1046),ALL!$B$1:$W$9995,4,FALSE))," ",VLOOKUP(TRIM(B1046),ALL!$B$1:$W$9995,4,FALSE)))</f>
        <v/>
      </c>
      <c r="I1046" s="114"/>
      <c r="J1046" s="10" t="str">
        <f>IF(ISBLANK(VLOOKUP(TRIM(B1046),ALL!$B$1:$W$9995,6,FALSE)),"",IF(ISERROR(VLOOKUP(TRIM(B1046),ALL!$B$1:$W$9995,6,FALSE))," ", VLOOKUP(TRIM(B1046),ALL!$B$1:$W$9995,6,FALSE)))</f>
        <v/>
      </c>
      <c r="K1046" s="10" t="str">
        <f>IF(ISBLANK(VLOOKUP(TRIM(B1046),ALL!$B$1:$W$9995,7,FALSE)),"",IF(ISERROR(VLOOKUP(TRIM(B1046),ALL!$B$1:$W$9995,7,FALSE))," ",VLOOKUP(TRIM(B1046),ALL!$B$1:$W$9995,7,FALSE)))</f>
        <v/>
      </c>
      <c r="L1046" s="10">
        <f>IF(ISBLANK(VLOOKUP(TRIM(B1046),ALL!$B$1:$W$9995,8,FALSE)),"",IF(ISERROR(VLOOKUP(TRIM(B1046),ALL!$B$1:$W$9995,8,FALSE))," ",VLOOKUP(TRIM(B1046),ALL!$B$1:$W$9995,8,FALSE)))</f>
        <v>4</v>
      </c>
      <c r="M1046" s="10" t="str">
        <f>IF(ISBLANK(VLOOKUP(TRIM(B1046),ALL!$B$1:$W$9995,9,FALSE)),"",IF(ISERROR(VLOOKUP(TRIM(B1046),ALL!$B$1:$W$9995,9,FALSE))," ",VLOOKUP(TRIM(B1046),ALL!$B$1:$W$9995,9,FALSE)))</f>
        <v/>
      </c>
      <c r="N1046" s="10">
        <f>IF(ISBLANK(VLOOKUP(TRIM(B1046),ALL!$B$1:$W$9995,10,FALSE)),"",IF(ISERROR(VLOOKUP(TRIM(B1046),ALL!$B$1:$W$9995,10,FALSE))," ",VLOOKUP(TRIM(B1046),ALL!$B$1:$W$9995,10,FALSE)))</f>
        <v>2</v>
      </c>
      <c r="O1046"/>
      <c r="P1046"/>
      <c r="Q1046"/>
      <c r="R1046"/>
      <c r="S1046"/>
      <c r="T1046"/>
      <c r="AB1046"/>
      <c r="AC1046"/>
    </row>
    <row r="1047" spans="1:29">
      <c r="A1047" s="10" t="str">
        <f>IF(ISERROR(VLOOKUP(TRIM(B1047),ALL!$B$1:$V$9991,3,FALSE)),"(unc)",VLOOKUP(TRIM(B1047),ALL!$B$1:$V$9991,3,FALSE))</f>
        <v>LG @</v>
      </c>
      <c r="B1047" s="37" t="s">
        <v>7714</v>
      </c>
      <c r="C1047" s="5" t="s">
        <v>9613</v>
      </c>
      <c r="D1047" s="111">
        <f>VLOOKUP(TRIM(B1047),BirthdateDraft!$A$1:$M$8977,2,FALSE)</f>
        <v>36965</v>
      </c>
      <c r="E1047" s="112" t="str">
        <f>VLOOKUP(TRIM(B1047),BirthdateDraft!$A$1:$M$9842,3,FALSE)</f>
        <v>22/1</v>
      </c>
      <c r="F1047" s="115" t="s">
        <v>8087</v>
      </c>
      <c r="G1047" s="10" t="str">
        <f>IF(ISERROR(VLOOKUP(TRIM(B1047),ALL!$B$1:$V$9998,2,FALSE)),"",IF(ISERROR(VLOOKUP(TRIM(B1047),ALL!$B$1:$V$9998,2,FALSE))," ",VLOOKUP(TRIM(B1047),ALL!$B$1:$V$9998,2,FALSE)))</f>
        <v>HOA</v>
      </c>
      <c r="H1047" s="114" t="str">
        <f>IF(ISBLANK(VLOOKUP(TRIM(B1047),ALL!$B$1:$W$9995,4,FALSE)),"",IF(ISERROR(VLOOKUP(TRIM(B1047),ALL!$B$1:$W$9995,4,FALSE))," ",VLOOKUP(TRIM(B1047),ALL!$B$1:$W$9995,4,FALSE)))</f>
        <v/>
      </c>
      <c r="I1047" s="114" t="str">
        <f>IF(ISBLANK(VLOOKUP(TRIM(B1047),ALL!$B$1:$W$9995,5,FALSE)),"",IF(ISERROR(VLOOKUP(TRIM(B1047),ALL!$B$1:$W$9995,5,FALSE))," ",VLOOKUP(TRIM(B1047),ALL!$B$1:$W$9995,5,FALSE)))</f>
        <v/>
      </c>
      <c r="J1047" s="10" t="str">
        <f>IF(ISBLANK(VLOOKUP(TRIM(B1047),ALL!$B$1:$W$9995,6,FALSE)),"",IF(ISERROR(VLOOKUP(TRIM(B1047),ALL!$B$1:$W$9995,6,FALSE))," ", VLOOKUP(TRIM(B1047),ALL!$B$1:$W$9995,6,FALSE)))</f>
        <v/>
      </c>
      <c r="K1047" s="10" t="str">
        <f>IF(ISBLANK(VLOOKUP(TRIM(B1047),ALL!$B$1:$W$9995,7,FALSE)),"",IF(ISERROR(VLOOKUP(TRIM(B1047),ALL!$B$1:$W$9995,7,FALSE))," ",VLOOKUP(TRIM(B1047),ALL!$B$1:$W$9995,7,FALSE)))</f>
        <v/>
      </c>
      <c r="L1047" s="10">
        <f>IF(ISBLANK(VLOOKUP(TRIM(B1047),ALL!$B$1:$W$9995,8,FALSE)),"",IF(ISERROR(VLOOKUP(TRIM(B1047),ALL!$B$1:$W$9995,8,FALSE))," ",VLOOKUP(TRIM(B1047),ALL!$B$1:$W$9995,8,FALSE)))</f>
        <v>0</v>
      </c>
      <c r="M1047" s="10" t="str">
        <f>IF(ISBLANK(VLOOKUP(TRIM(B1047),ALL!$B$1:$W$9995,9,FALSE)),"",IF(ISERROR(VLOOKUP(TRIM(B1047),ALL!$B$1:$W$9995,9,FALSE))," ",VLOOKUP(TRIM(B1047),ALL!$B$1:$W$9995,9,FALSE)))</f>
        <v/>
      </c>
      <c r="N1047" s="10">
        <f>IF(ISBLANK(VLOOKUP(TRIM(B1047),ALL!$B$1:$W$9995,10,FALSE)),"",IF(ISERROR(VLOOKUP(TRIM(B1047),ALL!$B$1:$W$9995,10,FALSE))," ",VLOOKUP(TRIM(B1047),ALL!$B$1:$W$9995,10,FALSE)))</f>
        <v>0</v>
      </c>
      <c r="P1047"/>
      <c r="Q1047"/>
      <c r="R1047"/>
      <c r="S1047"/>
      <c r="T1047"/>
      <c r="AB1047"/>
      <c r="AC1047"/>
    </row>
    <row r="1048" spans="1:29">
      <c r="A1048" s="10" t="str">
        <f>IF(ISERROR(VLOOKUP(TRIM(B1048),ALL!$B$1:$V$9991,3,FALSE)),"(unc)",VLOOKUP(TRIM(B1048),ALL!$B$1:$V$9991,3,FALSE))</f>
        <v>OC @</v>
      </c>
      <c r="B1048" s="37" t="s">
        <v>5587</v>
      </c>
      <c r="C1048" s="5" t="s">
        <v>9613</v>
      </c>
      <c r="D1048" s="111">
        <f>VLOOKUP(TRIM(B1048),BirthdateDraft!$A$1:$M$8977,2,FALSE)</f>
        <v>34662</v>
      </c>
      <c r="E1048" s="112" t="str">
        <f>VLOOKUP(TRIM(B1048),BirthdateDraft!$A$1:$M$9842,3,FALSE)</f>
        <v>18/6</v>
      </c>
      <c r="F1048" s="115" t="s">
        <v>6940</v>
      </c>
      <c r="G1048" s="10" t="str">
        <f>IF(ISERROR(VLOOKUP(TRIM(B1048),ALL!$B$1:$V$9998,2,FALSE)),"",IF(ISERROR(VLOOKUP(TRIM(B1048),ALL!$B$1:$V$9998,2,FALSE))," ",VLOOKUP(TRIM(B1048),ALL!$B$1:$V$9998,2,FALSE)))</f>
        <v>LAA</v>
      </c>
      <c r="H1048" s="114" t="str">
        <f>IF(ISBLANK(VLOOKUP(TRIM(B1048),ALL!$B$1:$W$9995,4,FALSE)),"",IF(ISERROR(VLOOKUP(TRIM(B1048),ALL!$B$1:$W$9995,4,FALSE))," ",VLOOKUP(TRIM(B1048),ALL!$B$1:$W$9995,4,FALSE)))</f>
        <v/>
      </c>
      <c r="I1048" s="114" t="str">
        <f>IF(ISBLANK(VLOOKUP(TRIM(B1048),ALL!$B$1:$W$9995,5,FALSE)),"",IF(ISERROR(VLOOKUP(TRIM(B1048),ALL!$B$1:$W$9995,5,FALSE))," ",VLOOKUP(TRIM(B1048),ALL!$B$1:$W$9995,5,FALSE)))</f>
        <v/>
      </c>
      <c r="J1048" s="10" t="str">
        <f>IF(ISBLANK(VLOOKUP(TRIM(B1048),ALL!$B$1:$W$9995,6,FALSE)),"",IF(ISERROR(VLOOKUP(TRIM(B1048),ALL!$B$1:$W$9995,6,FALSE))," ", VLOOKUP(TRIM(B1048),ALL!$B$1:$W$9995,6,FALSE)))</f>
        <v/>
      </c>
      <c r="K1048" s="10" t="str">
        <f>IF(ISBLANK(VLOOKUP(TRIM(B1048),ALL!$B$1:$W$9995,7,FALSE)),"",IF(ISERROR(VLOOKUP(TRIM(B1048),ALL!$B$1:$W$9995,7,FALSE))," ",VLOOKUP(TRIM(B1048),ALL!$B$1:$W$9995,7,FALSE)))</f>
        <v/>
      </c>
      <c r="L1048" s="10">
        <f>IF(ISBLANK(VLOOKUP(TRIM(B1048),ALL!$B$1:$W$9995,8,FALSE)),"",IF(ISERROR(VLOOKUP(TRIM(B1048),ALL!$B$1:$W$9995,8,FALSE))," ",VLOOKUP(TRIM(B1048),ALL!$B$1:$W$9995,8,FALSE)))</f>
        <v>4</v>
      </c>
      <c r="M1048" s="10" t="str">
        <f>IF(ISBLANK(VLOOKUP(TRIM(B1048),ALL!$B$1:$W$9995,9,FALSE)),"",IF(ISERROR(VLOOKUP(TRIM(B1048),ALL!$B$1:$W$9995,9,FALSE))," ",VLOOKUP(TRIM(B1048),ALL!$B$1:$W$9995,9,FALSE)))</f>
        <v/>
      </c>
      <c r="N1048" s="10">
        <f>IF(ISBLANK(VLOOKUP(TRIM(B1048),ALL!$B$1:$W$9995,10,FALSE)),"",IF(ISERROR(VLOOKUP(TRIM(B1048),ALL!$B$1:$W$9995,10,FALSE))," ",VLOOKUP(TRIM(B1048),ALL!$B$1:$W$9995,10,FALSE)))</f>
        <v>0</v>
      </c>
      <c r="O1048"/>
      <c r="P1048"/>
      <c r="Q1048"/>
      <c r="R1048"/>
      <c r="S1048"/>
      <c r="T1048"/>
      <c r="AB1048"/>
      <c r="AC1048"/>
    </row>
    <row r="1049" spans="1:29">
      <c r="A1049" s="10"/>
      <c r="B1049" s="37"/>
      <c r="C1049" s="5"/>
      <c r="D1049" s="111"/>
      <c r="E1049" s="112"/>
      <c r="F1049" s="115"/>
      <c r="G1049" s="10"/>
      <c r="H1049" s="114"/>
      <c r="I1049" s="114"/>
      <c r="J1049" s="10"/>
      <c r="K1049" s="10"/>
      <c r="L1049" s="10" t="str">
        <f>IF(ISBLANK(VLOOKUP(TRIM(B1049),ALL!$B$1:$W$9995,8,FALSE)),"",IF(ISERROR(VLOOKUP(TRIM(B1049),ALL!$B$1:$W$9995,8,FALSE))," ",VLOOKUP(TRIM(B1049),ALL!$B$1:$W$9995,8,FALSE)))</f>
        <v xml:space="preserve"> </v>
      </c>
      <c r="M1049" s="10" t="str">
        <f>IF(ISBLANK(VLOOKUP(TRIM(B1049),ALL!$B$1:$W$9995,9,FALSE)),"",IF(ISERROR(VLOOKUP(TRIM(B1049),ALL!$B$1:$W$9995,9,FALSE))," ",VLOOKUP(TRIM(B1049),ALL!$B$1:$W$9995,9,FALSE)))</f>
        <v xml:space="preserve"> </v>
      </c>
      <c r="N1049" s="10" t="str">
        <f>IF(ISBLANK(VLOOKUP(TRIM(B1049),ALL!$B$1:$W$9995,10,FALSE)),"",IF(ISERROR(VLOOKUP(TRIM(B1049),ALL!$B$1:$W$9995,10,FALSE))," ",VLOOKUP(TRIM(B1049),ALL!$B$1:$W$9995,10,FALSE)))</f>
        <v xml:space="preserve"> </v>
      </c>
      <c r="O1049"/>
      <c r="P1049"/>
      <c r="Q1049"/>
      <c r="R1049"/>
      <c r="S1049"/>
      <c r="T1049"/>
      <c r="AB1049"/>
      <c r="AC1049"/>
    </row>
    <row r="1050" spans="1:29">
      <c r="A1050" s="10" t="str">
        <f>IF(ISERROR(VLOOKUP(TRIM(B1050),ALL!$B$1:$V$9991,3,FALSE)),"(unc)",VLOOKUP(TRIM(B1050),ALL!$B$1:$V$9991,3,FALSE))</f>
        <v>RE $</v>
      </c>
      <c r="B1050" s="37" t="s">
        <v>7723</v>
      </c>
      <c r="C1050" s="5" t="s">
        <v>9613</v>
      </c>
      <c r="D1050" s="111">
        <f>VLOOKUP(TRIM(B1050),BirthdateDraft!$A$1:$M$8977,2,FALSE)</f>
        <v>36878</v>
      </c>
      <c r="E1050" s="112" t="str">
        <f>VLOOKUP(TRIM(B1050),BirthdateDraft!$A$1:$M$9842,3,FALSE)</f>
        <v>22/1</v>
      </c>
      <c r="F1050" s="115" t="s">
        <v>8043</v>
      </c>
      <c r="G1050" s="10" t="str">
        <f>IF(ISERROR(VLOOKUP(TRIM(B1050),ALL!$B$1:$V$9998,2,FALSE)),"",IF(ISERROR(VLOOKUP(TRIM(B1050),ALL!$B$1:$V$9998,2,FALSE))," ",VLOOKUP(TRIM(B1050),ALL!$B$1:$V$9998,2,FALSE)))</f>
        <v>JXA</v>
      </c>
      <c r="H1050" s="114" t="str">
        <f>IF(ISBLANK(VLOOKUP(TRIM(B1050),ALL!$B$1:$W$9995,4,FALSE)),"",IF(ISERROR(VLOOKUP(TRIM(B1050),ALL!$B$1:$W$9995,4,FALSE))," ",VLOOKUP(TRIM(B1050),ALL!$B$1:$W$9995,4,FALSE)))</f>
        <v>5</v>
      </c>
      <c r="I1050" s="114" t="str">
        <f>IF(ISBLANK(VLOOKUP(TRIM(B1050),ALL!$B$1:$W$9995,5,FALSE)),"",IF(ISERROR(VLOOKUP(TRIM(B1050),ALL!$B$1:$W$9995,5,FALSE))," ",VLOOKUP(TRIM(B1050),ALL!$B$1:$W$9995,5,FALSE)))</f>
        <v/>
      </c>
      <c r="J1050" s="10">
        <f>IF(ISBLANK(VLOOKUP(TRIM(B1050),ALL!$B$1:$W$9995,6,FALSE)),"",IF(ISERROR(VLOOKUP(TRIM(B1050),ALL!$B$1:$W$9995,6,FALSE))," ", VLOOKUP(TRIM(B1050),ALL!$B$1:$W$9995,6,FALSE)))</f>
        <v>11</v>
      </c>
      <c r="K1050" s="10"/>
      <c r="L1050" s="10"/>
      <c r="M1050" s="10"/>
      <c r="N1050" s="10"/>
      <c r="O1050"/>
      <c r="P1050"/>
      <c r="Q1050"/>
      <c r="R1050"/>
      <c r="S1050"/>
      <c r="T1050"/>
      <c r="AB1050"/>
      <c r="AC1050"/>
    </row>
    <row r="1051" spans="1:29" ht="11.25" customHeight="1">
      <c r="A1051" s="10" t="str">
        <f>IF(ISERROR(VLOOKUP(TRIM(B1051),ALL!$B$1:$V$9991,3,FALSE)),"(unc)",VLOOKUP(TRIM(B1051),ALL!$B$1:$V$9991,3,FALSE))</f>
        <v>LE $</v>
      </c>
      <c r="B1051" s="37" t="s">
        <v>4201</v>
      </c>
      <c r="C1051" s="5" t="s">
        <v>9613</v>
      </c>
      <c r="D1051" s="111">
        <f>VLOOKUP(TRIM(B1051),BirthdateDraft!$A$1:$M$8977,2,FALSE)</f>
        <v>33855</v>
      </c>
      <c r="E1051" s="112" t="str">
        <f>VLOOKUP(TRIM(B1051),BirthdateDraft!$A$1:$M$9842,3,FALSE)</f>
        <v>15/4</v>
      </c>
      <c r="F1051" s="115"/>
      <c r="G1051" s="10" t="str">
        <f>IF(ISERROR(VLOOKUP(TRIM(B1051),ALL!$B$1:$V$9998,2,FALSE)),"",IF(ISERROR(VLOOKUP(TRIM(B1051),ALL!$B$1:$V$9998,2,FALSE))," ",VLOOKUP(TRIM(B1051),ALL!$B$1:$V$9998,2,FALSE)))</f>
        <v>DEN</v>
      </c>
      <c r="H1051" s="114" t="str">
        <f>IF(ISBLANK(VLOOKUP(TRIM(B1051),ALL!$B$1:$W$9995,4,FALSE)),"",IF(ISERROR(VLOOKUP(TRIM(B1051),ALL!$B$1:$W$9995,4,FALSE))," ",VLOOKUP(TRIM(B1051),ALL!$B$1:$W$9995,4,FALSE)))</f>
        <v>4</v>
      </c>
      <c r="I1051" s="114" t="str">
        <f>IF(ISBLANK(VLOOKUP(TRIM(B1051),ALL!$B$1:$W$9995,5,FALSE)),"",IF(ISERROR(VLOOKUP(TRIM(B1051),ALL!$B$1:$W$9995,5,FALSE))," ",VLOOKUP(TRIM(B1051),ALL!$B$1:$W$9995,5,FALSE)))</f>
        <v/>
      </c>
      <c r="J1051" s="10">
        <f>IF(ISBLANK(VLOOKUP(TRIM(B1051),ALL!$B$1:$W$9995,6,FALSE)),"",IF(ISERROR(VLOOKUP(TRIM(B1051),ALL!$B$1:$W$9995,6,FALSE))," ", VLOOKUP(TRIM(B1051),ALL!$B$1:$W$9995,6,FALSE)))</f>
        <v>10</v>
      </c>
      <c r="K1051" s="10" t="str">
        <f>IF(ISBLANK(VLOOKUP(TRIM(B1051),ALL!$B$1:$W$9995,7,FALSE)),"",IF(ISERROR(VLOOKUP(TRIM(B1051),ALL!$B$1:$W$9995,7,FALSE))," ",VLOOKUP(TRIM(B1051),ALL!$B$1:$W$9995,7,FALSE)))</f>
        <v/>
      </c>
      <c r="L1051" s="10" t="str">
        <f>IF(ISBLANK(VLOOKUP(TRIM(B1051),ALL!$B$1:$W$9995,8,FALSE)),"",IF(ISERROR(VLOOKUP(TRIM(B1051),ALL!$B$1:$W$9995,8,FALSE))," ",VLOOKUP(TRIM(B1051),ALL!$B$1:$W$9995,8,FALSE)))</f>
        <v/>
      </c>
      <c r="M1051" s="10" t="str">
        <f>IF(ISBLANK(VLOOKUP(TRIM(B1051),ALL!$B$1:$W$9995,9,FALSE)),"",IF(ISERROR(VLOOKUP(TRIM(B1051),ALL!$B$1:$W$9995,9,FALSE))," ",VLOOKUP(TRIM(B1051),ALL!$B$1:$W$9995,9,FALSE)))</f>
        <v/>
      </c>
      <c r="N1051" s="10" t="str">
        <f>IF(ISBLANK(VLOOKUP(TRIM(B1051),ALL!$B$1:$W$9995,10,FALSE)),"",IF(ISERROR(VLOOKUP(TRIM(B1051),ALL!$B$1:$W$9995,10,FALSE))," ",VLOOKUP(TRIM(B1051),ALL!$B$1:$W$9995,10,FALSE)))</f>
        <v/>
      </c>
      <c r="O1051"/>
      <c r="P1051"/>
      <c r="Q1051"/>
      <c r="R1051"/>
      <c r="S1051"/>
      <c r="T1051"/>
      <c r="AB1051"/>
      <c r="AC1051"/>
    </row>
    <row r="1052" spans="1:29">
      <c r="A1052" s="10" t="str">
        <f>IF(ISERROR(VLOOKUP(TRIM(B1052),ALL!$B$1:$V$9991,3,FALSE)),"(unc)",VLOOKUP(TRIM(B1052),ALL!$B$1:$V$9991,3,FALSE))</f>
        <v>LDT $</v>
      </c>
      <c r="B1052" s="37" t="s">
        <v>7535</v>
      </c>
      <c r="C1052" s="5" t="s">
        <v>9613</v>
      </c>
      <c r="D1052" s="111">
        <f>VLOOKUP(TRIM(B1052),BirthdateDraft!$A$1:$M$8977,2,FALSE)</f>
        <v>33589</v>
      </c>
      <c r="E1052" s="112" t="str">
        <f>VLOOKUP(TRIM(B1052),BirthdateDraft!$A$1:$M$9842,3,FALSE)</f>
        <v>14/4</v>
      </c>
      <c r="F1052" s="115"/>
      <c r="G1052" s="10" t="str">
        <f>IF(ISERROR(VLOOKUP(TRIM(B1052),ALL!$B$1:$V$9998,2,FALSE)),"",IF(ISERROR(VLOOKUP(TRIM(B1052),ALL!$B$1:$V$9998,2,FALSE))," ",VLOOKUP(TRIM(B1052),ALL!$B$1:$V$9998,2,FALSE)))</f>
        <v>BFA</v>
      </c>
      <c r="H1052" s="114" t="str">
        <f>IF(ISBLANK(VLOOKUP(TRIM(B1052),ALL!$B$1:$W$9995,4,FALSE)),"",IF(ISERROR(VLOOKUP(TRIM(B1052),ALL!$B$1:$W$9995,4,FALSE))," ",VLOOKUP(TRIM(B1052),ALL!$B$1:$W$9995,4,FALSE)))</f>
        <v>4</v>
      </c>
      <c r="I1052" s="114" t="str">
        <f>IF(ISBLANK(VLOOKUP(TRIM(B1052),ALL!$B$1:$W$9995,5,FALSE)),"",IF(ISERROR(VLOOKUP(TRIM(B1052),ALL!$B$1:$W$9995,5,FALSE))," ",VLOOKUP(TRIM(B1052),ALL!$B$1:$W$9995,5,FALSE)))</f>
        <v/>
      </c>
      <c r="J1052" s="10">
        <f>IF(ISBLANK(VLOOKUP(TRIM(B1052),ALL!$B$1:$W$9995,6,FALSE)),"",IF(ISERROR(VLOOKUP(TRIM(B1052),ALL!$B$1:$W$9995,6,FALSE))," ", VLOOKUP(TRIM(B1052),ALL!$B$1:$W$9995,6,FALSE)))</f>
        <v>4</v>
      </c>
      <c r="K1052" s="10"/>
      <c r="L1052" s="10" t="str">
        <f>IF(ISBLANK(VLOOKUP(TRIM(B1052),ALL!$B$1:$W$9995,8,FALSE)),"",IF(ISERROR(VLOOKUP(TRIM(B1052),ALL!$B$1:$W$9995,8,FALSE))," ",VLOOKUP(TRIM(B1052),ALL!$B$1:$W$9995,8,FALSE)))</f>
        <v/>
      </c>
      <c r="M1052" s="10" t="str">
        <f>IF(ISBLANK(VLOOKUP(TRIM(B1052),ALL!$B$1:$W$9995,9,FALSE)),"",IF(ISERROR(VLOOKUP(TRIM(B1052),ALL!$B$1:$W$9995,9,FALSE))," ",VLOOKUP(TRIM(B1052),ALL!$B$1:$W$9995,9,FALSE)))</f>
        <v/>
      </c>
      <c r="N1052" s="10" t="str">
        <f>IF(ISBLANK(VLOOKUP(TRIM(B1052),ALL!$B$1:$W$9995,10,FALSE)),"",IF(ISERROR(VLOOKUP(TRIM(B1052),ALL!$B$1:$W$9995,10,FALSE))," ",VLOOKUP(TRIM(B1052),ALL!$B$1:$W$9995,10,FALSE)))</f>
        <v/>
      </c>
      <c r="O1052"/>
      <c r="P1052"/>
      <c r="Q1052"/>
      <c r="R1052"/>
      <c r="S1052"/>
      <c r="T1052"/>
      <c r="AB1052"/>
      <c r="AC1052"/>
    </row>
    <row r="1053" spans="1:29">
      <c r="A1053" s="10" t="str">
        <f>IF(ISERROR(VLOOKUP(TRIM(B1053),ALL!$B$1:$V$9991,3,FALSE)),"(unc)",VLOOKUP(TRIM(B1053),ALL!$B$1:$V$9991,3,FALSE))</f>
        <v>RE $</v>
      </c>
      <c r="B1053" s="37" t="s">
        <v>4724</v>
      </c>
      <c r="C1053" s="5" t="s">
        <v>9613</v>
      </c>
      <c r="D1053" s="111">
        <f>VLOOKUP(TRIM(B1053),BirthdateDraft!$A$1:$M$8977,2,FALSE)</f>
        <v>33921</v>
      </c>
      <c r="E1053" s="112" t="str">
        <f>VLOOKUP(TRIM(B1053),BirthdateDraft!$A$1:$M$9842,3,FALSE)</f>
        <v>16/4</v>
      </c>
      <c r="F1053" s="115"/>
      <c r="G1053" s="10" t="str">
        <f>IF(ISERROR(VLOOKUP(TRIM(B1053),ALL!$B$1:$V$9998,2,FALSE)),"",IF(ISERROR(VLOOKUP(TRIM(B1053),ALL!$B$1:$V$9998,2,FALSE))," ",VLOOKUP(TRIM(B1053),ALL!$B$1:$V$9998,2,FALSE)))</f>
        <v>ATN</v>
      </c>
      <c r="H1053" s="114" t="str">
        <f>IF(ISBLANK(VLOOKUP(TRIM(B1053),ALL!$B$1:$W$9995,4,FALSE)),"",IF(ISERROR(VLOOKUP(TRIM(B1053),ALL!$B$1:$W$9995,4,FALSE))," ",VLOOKUP(TRIM(B1053),ALL!$B$1:$W$9995,4,FALSE)))</f>
        <v>4</v>
      </c>
      <c r="I1053" s="114" t="str">
        <f>IF(ISBLANK(VLOOKUP(TRIM(B1053),ALL!$B$1:$W$9995,5,FALSE)),"",IF(ISERROR(VLOOKUP(TRIM(B1053),ALL!$B$1:$W$9995,5,FALSE))," ",VLOOKUP(TRIM(B1053),ALL!$B$1:$W$9995,5,FALSE)))</f>
        <v/>
      </c>
      <c r="J1053" s="10">
        <f>IF(ISBLANK(VLOOKUP(TRIM(B1053),ALL!$B$1:$W$9995,6,FALSE)),"",IF(ISERROR(VLOOKUP(TRIM(B1053),ALL!$B$1:$W$9995,6,FALSE))," ", VLOOKUP(TRIM(B1053),ALL!$B$1:$W$9995,6,FALSE)))</f>
        <v>3</v>
      </c>
      <c r="K1053" s="10" t="str">
        <f>IF(ISBLANK(VLOOKUP(TRIM(B1053),ALL!$B$1:$W$9995,7,FALSE)),"",IF(ISERROR(VLOOKUP(TRIM(B1053),ALL!$B$1:$W$9995,7,FALSE))," ",VLOOKUP(TRIM(B1053),ALL!$B$1:$W$9995,7,FALSE)))</f>
        <v/>
      </c>
      <c r="L1053" s="10" t="str">
        <f>IF(ISBLANK(VLOOKUP(TRIM(B1053),ALL!$B$1:$W$9995,8,FALSE)),"",IF(ISERROR(VLOOKUP(TRIM(B1053),ALL!$B$1:$W$9995,8,FALSE))," ",VLOOKUP(TRIM(B1053),ALL!$B$1:$W$9995,8,FALSE)))</f>
        <v/>
      </c>
      <c r="M1053" s="10" t="str">
        <f>IF(ISBLANK(VLOOKUP(TRIM(B1053),ALL!$B$1:$W$9995,9,FALSE)),"",IF(ISERROR(VLOOKUP(TRIM(B1053),ALL!$B$1:$W$9995,9,FALSE))," ",VLOOKUP(TRIM(B1053),ALL!$B$1:$W$9995,9,FALSE)))</f>
        <v/>
      </c>
      <c r="N1053" s="10" t="str">
        <f>IF(ISBLANK(VLOOKUP(TRIM(B1053),ALL!$B$1:$W$9995,10,FALSE)),"",IF(ISERROR(VLOOKUP(TRIM(B1053),ALL!$B$1:$W$9995,10,FALSE))," ",VLOOKUP(TRIM(B1053),ALL!$B$1:$W$9995,10,FALSE)))</f>
        <v/>
      </c>
      <c r="O1053"/>
      <c r="P1053"/>
      <c r="Q1053"/>
      <c r="R1053"/>
      <c r="S1053"/>
      <c r="T1053"/>
      <c r="AB1053"/>
      <c r="AC1053"/>
    </row>
    <row r="1054" spans="1:29">
      <c r="A1054" s="10" t="str">
        <f>IF(ISERROR(VLOOKUP(TRIM(B1054),ALL!$B$1:$V$9991,3,FALSE)),"(unc)",VLOOKUP(TRIM(B1054),ALL!$B$1:$V$9991,3,FALSE))</f>
        <v>End $ DT $</v>
      </c>
      <c r="B1054" s="124" t="s">
        <v>7034</v>
      </c>
      <c r="C1054" s="5" t="s">
        <v>9613</v>
      </c>
      <c r="D1054" s="111">
        <f>VLOOKUP(TRIM(B1054),BirthdateDraft!$A$1:$M$8977,2,FALSE)</f>
        <v>35855</v>
      </c>
      <c r="E1054" s="112" t="str">
        <f>VLOOKUP(TRIM(B1054),BirthdateDraft!$A$1:$M$9842,3,FALSE)</f>
        <v>21/2</v>
      </c>
      <c r="F1054" s="115" t="s">
        <v>10234</v>
      </c>
      <c r="G1054" s="10" t="str">
        <f>IF(ISERROR(VLOOKUP(TRIM(B1054),ALL!$B$1:$V$9998,2,FALSE)),"",IF(ISERROR(VLOOKUP(TRIM(B1054),ALL!$B$1:$V$9998,2,FALSE))," ",VLOOKUP(TRIM(B1054),ALL!$B$1:$V$9998,2,FALSE)))</f>
        <v>DEN</v>
      </c>
      <c r="H1054" s="114" t="str">
        <f>IF(ISBLANK(VLOOKUP(TRIM(B1054),ALL!$B$1:$W$9995,4,FALSE)),"",IF(ISERROR(VLOOKUP(TRIM(B1054),ALL!$B$1:$W$9995,4,FALSE))," ",VLOOKUP(TRIM(B1054),ALL!$B$1:$W$9995,4,FALSE)))</f>
        <v>4</v>
      </c>
      <c r="I1054" s="114" t="str">
        <f>IF(ISBLANK(VLOOKUP(TRIM(B1054),ALL!$B$1:$W$9995,5,FALSE)),"",IF(ISERROR(VLOOKUP(TRIM(B1054),ALL!$B$1:$W$9995,5,FALSE))," ",VLOOKUP(TRIM(B1054),ALL!$B$1:$W$9995,5,FALSE)))</f>
        <v>4</v>
      </c>
      <c r="J1054" s="10">
        <f>IF(ISBLANK(VLOOKUP(TRIM(B1054),ALL!$B$1:$W$9995,6,FALSE)),"",IF(ISERROR(VLOOKUP(TRIM(B1054),ALL!$B$1:$W$9995,6,FALSE))," ", VLOOKUP(TRIM(B1054),ALL!$B$1:$W$9995,6,FALSE)))</f>
        <v>2</v>
      </c>
      <c r="K1054" s="10"/>
      <c r="L1054" s="10"/>
      <c r="M1054" s="10"/>
      <c r="N1054" s="10"/>
      <c r="O1054"/>
      <c r="P1054"/>
      <c r="Q1054"/>
      <c r="R1054"/>
      <c r="S1054"/>
      <c r="T1054"/>
      <c r="AB1054"/>
      <c r="AC1054"/>
    </row>
    <row r="1055" spans="1:29">
      <c r="A1055" s="10" t="str">
        <f>IF(ISERROR(VLOOKUP(TRIM(B1055),ALL!$B$1:$V$9991,3,FALSE)),"(unc)",VLOOKUP(TRIM(B1055),ALL!$B$1:$V$9991,3,FALSE))</f>
        <v>End $ DT $</v>
      </c>
      <c r="B1055" s="37" t="s">
        <v>4246</v>
      </c>
      <c r="C1055" s="5" t="s">
        <v>9613</v>
      </c>
      <c r="D1055" s="111">
        <f>VLOOKUP(TRIM(B1055),BirthdateDraft!$A$1:$M$8977,2,FALSE)</f>
        <v>34288</v>
      </c>
      <c r="E1055" s="112" t="str">
        <f>VLOOKUP(TRIM(B1055),BirthdateDraft!$A$1:$M$9842,3,FALSE)</f>
        <v>15/1 (17)</v>
      </c>
      <c r="F1055" s="115"/>
      <c r="G1055" s="10" t="str">
        <f>IF(ISERROR(VLOOKUP(TRIM(B1055),ALL!$B$1:$V$9998,2,FALSE)),"",IF(ISERROR(VLOOKUP(TRIM(B1055),ALL!$B$1:$V$9998,2,FALSE))," ",VLOOKUP(TRIM(B1055),ALL!$B$1:$V$9998,2,FALSE)))</f>
        <v>JXA</v>
      </c>
      <c r="H1055" s="114" t="str">
        <f>IF(ISBLANK(VLOOKUP(TRIM(B1055),ALL!$B$1:$W$9995,4,FALSE)),"",IF(ISERROR(VLOOKUP(TRIM(B1055),ALL!$B$1:$W$9995,4,FALSE))," ",VLOOKUP(TRIM(B1055),ALL!$B$1:$W$9995,4,FALSE)))</f>
        <v>4</v>
      </c>
      <c r="I1055" s="114" t="str">
        <f>IF(ISBLANK(VLOOKUP(TRIM(B1055),ALL!$B$1:$W$9995,5,FALSE)),"",IF(ISERROR(VLOOKUP(TRIM(B1055),ALL!$B$1:$W$9995,5,FALSE))," ",VLOOKUP(TRIM(B1055),ALL!$B$1:$W$9995,5,FALSE)))</f>
        <v>0</v>
      </c>
      <c r="J1055" s="10">
        <f>IF(ISBLANK(VLOOKUP(TRIM(B1055),ALL!$B$1:$W$9995,6,FALSE)),"",IF(ISERROR(VLOOKUP(TRIM(B1055),ALL!$B$1:$W$9995,6,FALSE))," ", VLOOKUP(TRIM(B1055),ALL!$B$1:$W$9995,6,FALSE)))</f>
        <v>3</v>
      </c>
      <c r="K1055" s="10" t="str">
        <f>IF(ISBLANK(VLOOKUP(TRIM(B1055),ALL!$B$1:$W$9995,7,FALSE)),"",IF(ISERROR(VLOOKUP(TRIM(B1055),ALL!$B$1:$W$9995,7,FALSE))," ",VLOOKUP(TRIM(B1055),ALL!$B$1:$W$9995,7,FALSE)))</f>
        <v/>
      </c>
      <c r="L1055" s="10" t="str">
        <f>IF(ISBLANK(VLOOKUP(TRIM(B1055),ALL!$B$1:$W$9995,8,FALSE)),"",IF(ISERROR(VLOOKUP(TRIM(B1055),ALL!$B$1:$W$9995,8,FALSE))," ",VLOOKUP(TRIM(B1055),ALL!$B$1:$W$9995,8,FALSE)))</f>
        <v/>
      </c>
      <c r="M1055" s="10" t="str">
        <f>IF(ISBLANK(VLOOKUP(TRIM(B1055),ALL!$B$1:$W$9995,9,FALSE)),"",IF(ISERROR(VLOOKUP(TRIM(B1055),ALL!$B$1:$W$9995,9,FALSE))," ",VLOOKUP(TRIM(B1055),ALL!$B$1:$W$9995,9,FALSE)))</f>
        <v/>
      </c>
      <c r="N1055" s="10" t="str">
        <f>IF(ISBLANK(VLOOKUP(TRIM(B1055),ALL!$B$1:$W$9995,10,FALSE)),"",IF(ISERROR(VLOOKUP(TRIM(B1055),ALL!$B$1:$W$9995,10,FALSE))," ",VLOOKUP(TRIM(B1055),ALL!$B$1:$W$9995,10,FALSE)))</f>
        <v/>
      </c>
      <c r="O1055"/>
      <c r="P1055"/>
      <c r="Q1055"/>
      <c r="R1055"/>
      <c r="S1055"/>
      <c r="T1055"/>
      <c r="AB1055"/>
      <c r="AC1055"/>
    </row>
    <row r="1056" spans="1:29">
      <c r="A1056" s="10" t="str">
        <f>IF(ISERROR(VLOOKUP(TRIM(B1056),ALL!$B$1:$V$9991,3,FALSE)),"(unc)",VLOOKUP(TRIM(B1056),ALL!$B$1:$V$9991,3,FALSE))</f>
        <v>DT $</v>
      </c>
      <c r="B1056" s="124" t="s">
        <v>3686</v>
      </c>
      <c r="C1056" s="5" t="s">
        <v>9613</v>
      </c>
      <c r="D1056" s="111">
        <f>VLOOKUP(TRIM(B1056),BirthdateDraft!$A$1:$M$8977,2,FALSE)</f>
        <v>33367</v>
      </c>
      <c r="E1056" s="112" t="str">
        <f>VLOOKUP(TRIM(B1056),BirthdateDraft!$A$1:$M$9842,3,FALSE)</f>
        <v>14/FA</v>
      </c>
      <c r="F1056" s="115"/>
      <c r="G1056" s="10" t="str">
        <f>IF(ISERROR(VLOOKUP(TRIM(B1056),ALL!$B$1:$V$9998,2,FALSE)),"",IF(ISERROR(VLOOKUP(TRIM(B1056),ALL!$B$1:$V$9998,2,FALSE))," ",VLOOKUP(TRIM(B1056),ALL!$B$1:$V$9998,2,FALSE)))</f>
        <v>KCA</v>
      </c>
      <c r="H1056" s="114" t="str">
        <f>IF(ISBLANK(VLOOKUP(TRIM(B1056),ALL!$B$1:$W$9995,4,FALSE)),"",IF(ISERROR(VLOOKUP(TRIM(B1056),ALL!$B$1:$W$9995,4,FALSE))," ",VLOOKUP(TRIM(B1056),ALL!$B$1:$W$9995,4,FALSE)))</f>
        <v>4</v>
      </c>
      <c r="I1056" s="114" t="str">
        <f>IF(ISBLANK(VLOOKUP(TRIM(B1056),ALL!$B$1:$W$9995,5,FALSE)),"",IF(ISERROR(VLOOKUP(TRIM(B1056),ALL!$B$1:$W$9995,5,FALSE))," ",VLOOKUP(TRIM(B1056),ALL!$B$1:$W$9995,5,FALSE)))</f>
        <v/>
      </c>
      <c r="J1056" s="10">
        <f>IF(ISBLANK(VLOOKUP(TRIM(B1056),ALL!$B$1:$W$9995,6,FALSE)),"",IF(ISERROR(VLOOKUP(TRIM(B1056),ALL!$B$1:$W$9995,6,FALSE))," ", VLOOKUP(TRIM(B1056),ALL!$B$1:$W$9995,6,FALSE)))</f>
        <v>5</v>
      </c>
      <c r="K1056" s="10"/>
      <c r="L1056" s="10"/>
      <c r="M1056" s="10"/>
      <c r="N1056" s="10"/>
      <c r="O1056"/>
      <c r="P1056"/>
      <c r="Q1056"/>
      <c r="R1056"/>
      <c r="S1056"/>
      <c r="T1056"/>
      <c r="AB1056"/>
      <c r="AC1056"/>
    </row>
    <row r="1057" spans="1:29">
      <c r="A1057" s="10" t="str">
        <f>IF(ISERROR(VLOOKUP(TRIM(B1057),ALL!$B$1:$V$9991,3,FALSE)),"(unc)",VLOOKUP(TRIM(B1057),ALL!$B$1:$V$9991,3,FALSE))</f>
        <v>LE $</v>
      </c>
      <c r="B1057" s="37" t="s">
        <v>4671</v>
      </c>
      <c r="C1057" s="5" t="s">
        <v>9613</v>
      </c>
      <c r="D1057" s="111">
        <f>VLOOKUP(TRIM(B1057),BirthdateDraft!$A$1:$M$8977,2,FALSE)</f>
        <v>33855</v>
      </c>
      <c r="E1057" s="112" t="str">
        <f>VLOOKUP(TRIM(B1057),BirthdateDraft!$A$1:$M$9842,3,FALSE)</f>
        <v>16/1 (9)</v>
      </c>
      <c r="F1057" s="115"/>
      <c r="G1057" s="10" t="str">
        <f>IF(ISERROR(VLOOKUP(TRIM(B1057),ALL!$B$1:$V$9998,2,FALSE)),"",IF(ISERROR(VLOOKUP(TRIM(B1057),ALL!$B$1:$V$9998,2,FALSE))," ",VLOOKUP(TRIM(B1057),ALL!$B$1:$V$9998,2,FALSE)))</f>
        <v>SFN</v>
      </c>
      <c r="H1057" s="114" t="str">
        <f>IF(ISBLANK(VLOOKUP(TRIM(B1057),ALL!$B$1:$W$9995,4,FALSE)),"",IF(ISERROR(VLOOKUP(TRIM(B1057),ALL!$B$1:$W$9995,4,FALSE))," ",VLOOKUP(TRIM(B1057),ALL!$B$1:$W$9995,4,FALSE)))</f>
        <v>0</v>
      </c>
      <c r="I1057" s="114" t="str">
        <f>IF(ISBLANK(VLOOKUP(TRIM(B1057),ALL!$B$1:$W$9995,5,FALSE)),"",IF(ISERROR(VLOOKUP(TRIM(B1057),ALL!$B$1:$W$9995,5,FALSE))," ",VLOOKUP(TRIM(B1057),ALL!$B$1:$W$9995,5,FALSE)))</f>
        <v/>
      </c>
      <c r="J1057" s="10">
        <f>IF(ISBLANK(VLOOKUP(TRIM(B1057),ALL!$B$1:$W$9995,6,FALSE)),"",IF(ISERROR(VLOOKUP(TRIM(B1057),ALL!$B$1:$W$9995,6,FALSE))," ", VLOOKUP(TRIM(B1057),ALL!$B$1:$W$9995,6,FALSE)))</f>
        <v>11</v>
      </c>
      <c r="K1057" s="10" t="str">
        <f>IF(ISBLANK(VLOOKUP(TRIM(B1057),ALL!$B$1:$W$9995,7,FALSE)),"",IF(ISERROR(VLOOKUP(TRIM(B1057),ALL!$B$1:$W$9995,7,FALSE))," ",VLOOKUP(TRIM(B1057),ALL!$B$1:$W$9995,7,FALSE)))</f>
        <v/>
      </c>
      <c r="L1057" s="10" t="str">
        <f>IF(ISBLANK(VLOOKUP(TRIM(B1057),ALL!$B$1:$W$9995,8,FALSE)),"",IF(ISERROR(VLOOKUP(TRIM(B1057),ALL!$B$1:$W$9995,8,FALSE))," ",VLOOKUP(TRIM(B1057),ALL!$B$1:$W$9995,8,FALSE)))</f>
        <v/>
      </c>
      <c r="M1057" s="10" t="str">
        <f>IF(ISBLANK(VLOOKUP(TRIM(B1057),ALL!$B$1:$W$9995,9,FALSE)),"",IF(ISERROR(VLOOKUP(TRIM(B1057),ALL!$B$1:$W$9995,9,FALSE))," ",VLOOKUP(TRIM(B1057),ALL!$B$1:$W$9995,9,FALSE)))</f>
        <v/>
      </c>
      <c r="N1057" s="10" t="str">
        <f>IF(ISBLANK(VLOOKUP(TRIM(B1057),ALL!$B$1:$W$9995,10,FALSE)),"",IF(ISERROR(VLOOKUP(TRIM(B1057),ALL!$B$1:$W$9995,10,FALSE))," ",VLOOKUP(TRIM(B1057),ALL!$B$1:$W$9995,10,FALSE)))</f>
        <v/>
      </c>
      <c r="O1057" s="118"/>
      <c r="P1057"/>
      <c r="Q1057"/>
      <c r="R1057"/>
      <c r="S1057"/>
      <c r="T1057"/>
      <c r="AB1057"/>
      <c r="AC1057"/>
    </row>
    <row r="1058" spans="1:29">
      <c r="A1058" s="10" t="str">
        <f>IF(ISERROR(VLOOKUP(TRIM(B1058),ALL!$B$1:$V$9991,3,FALSE)),"(unc)",VLOOKUP(TRIM(B1058),ALL!$B$1:$V$9991,3,FALSE))</f>
        <v>End $</v>
      </c>
      <c r="B1058" s="37" t="s">
        <v>8378</v>
      </c>
      <c r="C1058" s="5" t="s">
        <v>9613</v>
      </c>
      <c r="D1058" s="111">
        <f>VLOOKUP(TRIM(B1058),BirthdateDraft!$A$1:$M$8977,2,FALSE)</f>
        <v>37259</v>
      </c>
      <c r="E1058" s="112" t="str">
        <f>VLOOKUP(TRIM(B1058),BirthdateDraft!$A$1:$M$9842,3,FALSE)</f>
        <v>23/1</v>
      </c>
      <c r="F1058" s="115" t="s">
        <v>8694</v>
      </c>
      <c r="G1058" s="10" t="str">
        <f>IF(ISERROR(VLOOKUP(TRIM(B1058),ALL!$B$1:$V$9998,2,FALSE)),"",IF(ISERROR(VLOOKUP(TRIM(B1058),ALL!$B$1:$V$9998,2,FALSE))," ",VLOOKUP(TRIM(B1058),ALL!$B$1:$V$9998,2,FALSE)))</f>
        <v>CNA</v>
      </c>
      <c r="H1058" s="114" t="str">
        <f>IF(ISBLANK(VLOOKUP(TRIM(B1058),ALL!$B$1:$W$9995,4,FALSE)),"",IF(ISERROR(VLOOKUP(TRIM(B1058),ALL!$B$1:$W$9995,4,FALSE))," ",VLOOKUP(TRIM(B1058),ALL!$B$1:$W$9995,4,FALSE)))</f>
        <v>0</v>
      </c>
      <c r="I1058" s="114" t="str">
        <f>IF(ISBLANK(VLOOKUP(TRIM(B1058),ALL!$B$1:$W$9995,5,FALSE)),"",IF(ISERROR(VLOOKUP(TRIM(B1058),ALL!$B$1:$W$9995,5,FALSE))," ",VLOOKUP(TRIM(B1058),ALL!$B$1:$W$9995,5,FALSE)))</f>
        <v/>
      </c>
      <c r="J1058" s="10">
        <f>IF(ISBLANK(VLOOKUP(TRIM(B1058),ALL!$B$1:$W$9995,6,FALSE)),"",IF(ISERROR(VLOOKUP(TRIM(B1058),ALL!$B$1:$W$9995,6,FALSE))," ", VLOOKUP(TRIM(B1058),ALL!$B$1:$W$9995,6,FALSE)))</f>
        <v>0</v>
      </c>
      <c r="K1058" s="10"/>
      <c r="L1058" s="10"/>
      <c r="M1058" s="10"/>
      <c r="N1058" s="10"/>
      <c r="O1058"/>
      <c r="P1058"/>
      <c r="Q1058"/>
      <c r="R1058"/>
      <c r="S1058"/>
      <c r="T1058"/>
      <c r="AB1058"/>
      <c r="AC1058"/>
    </row>
    <row r="1059" spans="1:29">
      <c r="A1059" s="10"/>
      <c r="B1059" s="37"/>
      <c r="C1059" s="5"/>
      <c r="D1059" s="111"/>
      <c r="E1059" s="112"/>
      <c r="F1059" s="115"/>
      <c r="G1059" s="10"/>
      <c r="H1059" s="114"/>
      <c r="I1059" s="114"/>
      <c r="J1059" s="10"/>
      <c r="K1059" s="10"/>
      <c r="L1059" s="10" t="str">
        <f>IF(ISBLANK(VLOOKUP(TRIM(B1059),ALL!$B$1:$W$9995,8,FALSE)),"",IF(ISERROR(VLOOKUP(TRIM(B1059),ALL!$B$1:$W$9995,8,FALSE))," ",VLOOKUP(TRIM(B1059),ALL!$B$1:$W$9995,8,FALSE)))</f>
        <v xml:space="preserve"> </v>
      </c>
      <c r="M1059" s="10" t="str">
        <f>IF(ISBLANK(VLOOKUP(TRIM(B1059),ALL!$B$1:$W$9995,9,FALSE)),"",IF(ISERROR(VLOOKUP(TRIM(B1059),ALL!$B$1:$W$9995,9,FALSE))," ",VLOOKUP(TRIM(B1059),ALL!$B$1:$W$9995,9,FALSE)))</f>
        <v xml:space="preserve"> </v>
      </c>
      <c r="N1059" s="10" t="str">
        <f>IF(ISBLANK(VLOOKUP(TRIM(B1059),ALL!$B$1:$W$9995,10,FALSE)),"",IF(ISERROR(VLOOKUP(TRIM(B1059),ALL!$B$1:$W$9995,10,FALSE))," ",VLOOKUP(TRIM(B1059),ALL!$B$1:$W$9995,10,FALSE)))</f>
        <v xml:space="preserve"> </v>
      </c>
      <c r="O1059"/>
      <c r="P1059"/>
      <c r="Q1059"/>
      <c r="R1059"/>
      <c r="S1059"/>
      <c r="T1059"/>
      <c r="AB1059"/>
      <c r="AC1059"/>
    </row>
    <row r="1060" spans="1:29">
      <c r="A1060" s="10" t="str">
        <f>IF(ISERROR(VLOOKUP(TRIM(B1060),ALL!$B$1:$V$9991,3,FALSE)),"(unc)",VLOOKUP(TRIM(B1060),ALL!$B$1:$V$9991,3,FALSE))</f>
        <v>LOLB</v>
      </c>
      <c r="B1060" s="37" t="s">
        <v>3609</v>
      </c>
      <c r="C1060" s="5" t="s">
        <v>9613</v>
      </c>
      <c r="D1060" s="111">
        <f>VLOOKUP(TRIM(B1060),BirthdateDraft!$A$1:$M$8977,2,FALSE)</f>
        <v>33291</v>
      </c>
      <c r="E1060" s="112" t="str">
        <f>VLOOKUP(TRIM(B1060),BirthdateDraft!$A$1:$M$9842,3,FALSE)</f>
        <v>14/1 (5)</v>
      </c>
      <c r="F1060" s="115"/>
      <c r="G1060" s="10" t="str">
        <f>IF(ISERROR(VLOOKUP(TRIM(B1060),ALL!$B$1:$V$9998,2,FALSE)),"",IF(ISERROR(VLOOKUP(TRIM(B1060),ALL!$B$1:$V$9998,2,FALSE))," ",VLOOKUP(TRIM(B1060),ALL!$B$1:$V$9998,2,FALSE)))</f>
        <v>LAA</v>
      </c>
      <c r="H1060" s="114" t="str">
        <f>IF(ISBLANK(VLOOKUP(TRIM(B1060),ALL!$B$1:$W$9995,4,FALSE)),"",IF(ISERROR(VLOOKUP(TRIM(B1060),ALL!$B$1:$W$9995,4,FALSE))," ",VLOOKUP(TRIM(B1060),ALL!$B$1:$W$9995,4,FALSE)))</f>
        <v>6-6</v>
      </c>
      <c r="I1060" s="114" t="str">
        <f>IF(ISBLANK(VLOOKUP(TRIM(B1060),ALL!$B$1:$W$9995,5,FALSE)),"",IF(ISERROR(VLOOKUP(TRIM(B1060),ALL!$B$1:$W$9995,5,FALSE))," ",VLOOKUP(TRIM(B1060),ALL!$B$1:$W$9995,5,FALSE)))</f>
        <v/>
      </c>
      <c r="J1060" s="10">
        <f>IF(ISBLANK(VLOOKUP(TRIM(B1060),ALL!$B$1:$W$9995,6,FALSE)),"",IF(ISERROR(VLOOKUP(TRIM(B1060),ALL!$B$1:$W$9995,6,FALSE))," ", VLOOKUP(TRIM(B1060),ALL!$B$1:$W$9995,6,FALSE)))</f>
        <v>9</v>
      </c>
      <c r="K1060" s="10" t="str">
        <f>IF(ISBLANK(VLOOKUP(TRIM(B1060),ALL!$B$1:$W$9995,7,FALSE)),"",IF(ISERROR(VLOOKUP(TRIM(B1060),ALL!$B$1:$W$9995,7,FALSE))," ",VLOOKUP(TRIM(B1060),ALL!$B$1:$W$9995,7,FALSE)))</f>
        <v/>
      </c>
      <c r="L1060" s="10" t="str">
        <f>IF(ISBLANK(VLOOKUP(TRIM(B1060),ALL!$B$1:$W$9995,8,FALSE)),"",IF(ISERROR(VLOOKUP(TRIM(B1060),ALL!$B$1:$W$9995,8,FALSE))," ",VLOOKUP(TRIM(B1060),ALL!$B$1:$W$9995,8,FALSE)))</f>
        <v/>
      </c>
      <c r="M1060" s="10" t="str">
        <f>IF(ISBLANK(VLOOKUP(TRIM(B1060),ALL!$B$1:$W$9995,9,FALSE)),"",IF(ISERROR(VLOOKUP(TRIM(B1060),ALL!$B$1:$W$9995,9,FALSE))," ",VLOOKUP(TRIM(B1060),ALL!$B$1:$W$9995,9,FALSE)))</f>
        <v/>
      </c>
      <c r="N1060" s="10" t="str">
        <f>IF(ISBLANK(VLOOKUP(TRIM(B1060),ALL!$B$1:$W$9995,10,FALSE)),"",IF(ISERROR(VLOOKUP(TRIM(B1060),ALL!$B$1:$W$9995,10,FALSE))," ",VLOOKUP(TRIM(B1060),ALL!$B$1:$W$9995,10,FALSE)))</f>
        <v/>
      </c>
      <c r="P1060"/>
      <c r="Q1060"/>
      <c r="R1060"/>
      <c r="S1060"/>
      <c r="T1060"/>
      <c r="AB1060"/>
      <c r="AC1060"/>
    </row>
    <row r="1061" spans="1:29">
      <c r="A1061" s="10" t="str">
        <f>IF(ISERROR(VLOOKUP(TRIM(B1061),ALL!$B$1:$V$9991,3,FALSE)),"(unc)",VLOOKUP(TRIM(B1061),ALL!$B$1:$V$9991,3,FALSE))</f>
        <v>LILB</v>
      </c>
      <c r="B1061" s="37" t="s">
        <v>6554</v>
      </c>
      <c r="C1061" s="5" t="s">
        <v>9613</v>
      </c>
      <c r="D1061" s="111">
        <f>VLOOKUP(TRIM(B1061),BirthdateDraft!$A$1:$M$8977,2,FALSE)</f>
        <v>35429</v>
      </c>
      <c r="E1061" s="112" t="str">
        <f>VLOOKUP(TRIM(B1061),BirthdateDraft!$A$1:$M$9842,3,FALSE)</f>
        <v>20/3</v>
      </c>
      <c r="F1061" s="115"/>
      <c r="G1061" s="10" t="str">
        <f>IF(ISERROR(VLOOKUP(TRIM(B1061),ALL!$B$1:$V$9998,2,FALSE)),"",IF(ISERROR(VLOOKUP(TRIM(B1061),ALL!$B$1:$V$9998,2,FALSE))," ",VLOOKUP(TRIM(B1061),ALL!$B$1:$V$9998,2,FALSE)))</f>
        <v>PHN</v>
      </c>
      <c r="H1061" s="114" t="str">
        <f>IF(ISBLANK(VLOOKUP(TRIM(B1061),ALL!$B$1:$W$9995,4,FALSE)),"",IF(ISERROR(VLOOKUP(TRIM(B1061),ALL!$B$1:$W$9995,4,FALSE))," ",VLOOKUP(TRIM(B1061),ALL!$B$1:$W$9995,4,FALSE)))</f>
        <v>6-5</v>
      </c>
      <c r="I1061" s="114" t="str">
        <f>IF(ISBLANK(VLOOKUP(TRIM(B1061),ALL!$B$1:$W$9995,5,FALSE)),"",IF(ISERROR(VLOOKUP(TRIM(B1061),ALL!$B$1:$W$9995,5,FALSE))," ",VLOOKUP(TRIM(B1061),ALL!$B$1:$W$9995,5,FALSE)))</f>
        <v/>
      </c>
      <c r="J1061" s="10">
        <f>IF(ISBLANK(VLOOKUP(TRIM(B1061),ALL!$B$1:$W$9995,6,FALSE)),"",IF(ISERROR(VLOOKUP(TRIM(B1061),ALL!$B$1:$W$9995,6,FALSE))," ", VLOOKUP(TRIM(B1061),ALL!$B$1:$W$9995,6,FALSE)))</f>
        <v>7</v>
      </c>
      <c r="K1061" s="10"/>
      <c r="L1061" s="10" t="str">
        <f>IF(ISBLANK(VLOOKUP(TRIM(B1061),ALL!$B$1:$W$9995,8,FALSE)),"",IF(ISERROR(VLOOKUP(TRIM(B1061),ALL!$B$1:$W$9995,8,FALSE))," ",VLOOKUP(TRIM(B1061),ALL!$B$1:$W$9995,8,FALSE)))</f>
        <v/>
      </c>
      <c r="M1061" s="10" t="str">
        <f>IF(ISBLANK(VLOOKUP(TRIM(B1061),ALL!$B$1:$W$9995,9,FALSE)),"",IF(ISERROR(VLOOKUP(TRIM(B1061),ALL!$B$1:$W$9995,9,FALSE))," ",VLOOKUP(TRIM(B1061),ALL!$B$1:$W$9995,9,FALSE)))</f>
        <v/>
      </c>
      <c r="N1061" s="10" t="str">
        <f>IF(ISBLANK(VLOOKUP(TRIM(B1061),ALL!$B$1:$W$9995,10,FALSE)),"",IF(ISERROR(VLOOKUP(TRIM(B1061),ALL!$B$1:$W$9995,10,FALSE))," ",VLOOKUP(TRIM(B1061),ALL!$B$1:$W$9995,10,FALSE)))</f>
        <v/>
      </c>
      <c r="P1061"/>
      <c r="Q1061"/>
      <c r="R1061"/>
      <c r="S1061"/>
      <c r="T1061"/>
      <c r="AB1061"/>
      <c r="AC1061"/>
    </row>
    <row r="1062" spans="1:29">
      <c r="A1062" s="10" t="str">
        <f>IF(ISERROR(VLOOKUP(TRIM(B1062),ALL!$B$1:$V$9991,3,FALSE)),"(unc)",VLOOKUP(TRIM(B1062),ALL!$B$1:$V$9991,3,FALSE))</f>
        <v>ROLB</v>
      </c>
      <c r="B1062" s="119" t="s">
        <v>8268</v>
      </c>
      <c r="C1062" s="5" t="s">
        <v>9613</v>
      </c>
      <c r="D1062" s="111">
        <f>VLOOKUP(TRIM(B1062),BirthdateDraft!$A$1:$M$8977,2,FALSE)</f>
        <v>36969</v>
      </c>
      <c r="E1062" s="112" t="str">
        <f>VLOOKUP(TRIM(B1062),BirthdateDraft!$A$1:$M$9842,3,FALSE)</f>
        <v>23/2</v>
      </c>
      <c r="F1062" s="115" t="s">
        <v>8697</v>
      </c>
      <c r="G1062" s="10" t="str">
        <f>IF(ISERROR(VLOOKUP(TRIM(B1062),ALL!$B$1:$V$9998,2,FALSE)),"",IF(ISERROR(VLOOKUP(TRIM(B1062),ALL!$B$1:$V$9998,2,FALSE))," ",VLOOKUP(TRIM(B1062),ALL!$B$1:$V$9998,2,FALSE)))</f>
        <v>SEN</v>
      </c>
      <c r="H1062" s="114" t="str">
        <f>IF(ISBLANK(VLOOKUP(TRIM(B1062),ALL!$B$1:$W$9995,4,FALSE)),"",IF(ISERROR(VLOOKUP(TRIM(B1062),ALL!$B$1:$W$9995,4,FALSE))," ",VLOOKUP(TRIM(B1062),ALL!$B$1:$W$9995,4,FALSE)))</f>
        <v>5-0</v>
      </c>
      <c r="I1062" s="114" t="str">
        <f>IF(ISBLANK(VLOOKUP(TRIM(B1062),ALL!$B$1:$W$9995,5,FALSE)),"",IF(ISERROR(VLOOKUP(TRIM(B1062),ALL!$B$1:$W$9995,5,FALSE))," ",VLOOKUP(TRIM(B1062),ALL!$B$1:$W$9995,5,FALSE)))</f>
        <v/>
      </c>
      <c r="J1062" s="10">
        <f>IF(ISBLANK(VLOOKUP(TRIM(B1062),ALL!$B$1:$W$9995,6,FALSE)),"",IF(ISERROR(VLOOKUP(TRIM(B1062),ALL!$B$1:$W$9995,6,FALSE))," ", VLOOKUP(TRIM(B1062),ALL!$B$1:$W$9995,6,FALSE)))</f>
        <v>11</v>
      </c>
      <c r="K1062" s="10"/>
      <c r="L1062" s="10"/>
      <c r="M1062" s="10"/>
      <c r="N1062" s="10"/>
      <c r="O1062"/>
      <c r="P1062"/>
      <c r="Q1062"/>
      <c r="R1062"/>
      <c r="S1062"/>
      <c r="T1062"/>
      <c r="AB1062"/>
      <c r="AC1062"/>
    </row>
    <row r="1063" spans="1:29">
      <c r="A1063" s="10" t="str">
        <f>IF(ISERROR(VLOOKUP(TRIM(B1063),ALL!$B$1:$V$9991,3,FALSE)),"(unc)",VLOOKUP(TRIM(B1063),ALL!$B$1:$V$9991,3,FALSE))</f>
        <v>MLB</v>
      </c>
      <c r="B1063" s="37" t="s">
        <v>5636</v>
      </c>
      <c r="C1063" s="5" t="s">
        <v>9613</v>
      </c>
      <c r="D1063" s="111">
        <f>VLOOKUP(TRIM(B1063),BirthdateDraft!$A$1:$M$8977,2,FALSE)</f>
        <v>35917</v>
      </c>
      <c r="E1063" s="112" t="str">
        <f>VLOOKUP(TRIM(B1063),BirthdateDraft!$A$1:$M$9842,3,FALSE)</f>
        <v>18/1 (16)</v>
      </c>
      <c r="F1063" s="115"/>
      <c r="G1063" s="10" t="str">
        <f>IF(ISERROR(VLOOKUP(TRIM(B1063),ALL!$B$1:$V$9998,2,FALSE)),"",IF(ISERROR(VLOOKUP(TRIM(B1063),ALL!$B$1:$V$9998,2,FALSE))," ",VLOOKUP(TRIM(B1063),ALL!$B$1:$V$9998,2,FALSE)))</f>
        <v>CHN</v>
      </c>
      <c r="H1063" s="114" t="str">
        <f>IF(ISBLANK(VLOOKUP(TRIM(B1063),ALL!$B$1:$W$9995,4,FALSE)),"",IF(ISERROR(VLOOKUP(TRIM(B1063),ALL!$B$1:$W$9995,4,FALSE))," ",VLOOKUP(TRIM(B1063),ALL!$B$1:$W$9995,4,FALSE)))</f>
        <v>4-4</v>
      </c>
      <c r="I1063" s="114" t="str">
        <f>IF(ISBLANK(VLOOKUP(TRIM(B1063),ALL!$B$1:$W$9995,5,FALSE)),"",IF(ISERROR(VLOOKUP(TRIM(B1063),ALL!$B$1:$W$9995,5,FALSE))," ",VLOOKUP(TRIM(B1063),ALL!$B$1:$W$9995,5,FALSE)))</f>
        <v/>
      </c>
      <c r="J1063" s="10">
        <f>IF(ISBLANK(VLOOKUP(TRIM(B1063),ALL!$B$1:$W$9995,6,FALSE)),"",IF(ISERROR(VLOOKUP(TRIM(B1063),ALL!$B$1:$W$9995,6,FALSE))," ", VLOOKUP(TRIM(B1063),ALL!$B$1:$W$9995,6,FALSE)))</f>
        <v>4</v>
      </c>
      <c r="K1063" s="10"/>
      <c r="L1063" s="10" t="str">
        <f>IF(ISBLANK(VLOOKUP(TRIM(B1063),ALL!$B$1:$W$9995,8,FALSE)),"",IF(ISERROR(VLOOKUP(TRIM(B1063),ALL!$B$1:$W$9995,8,FALSE))," ",VLOOKUP(TRIM(B1063),ALL!$B$1:$W$9995,8,FALSE)))</f>
        <v/>
      </c>
      <c r="M1063" s="10" t="str">
        <f>IF(ISBLANK(VLOOKUP(TRIM(B1063),ALL!$B$1:$W$9995,9,FALSE)),"",IF(ISERROR(VLOOKUP(TRIM(B1063),ALL!$B$1:$W$9995,9,FALSE))," ",VLOOKUP(TRIM(B1063),ALL!$B$1:$W$9995,9,FALSE)))</f>
        <v/>
      </c>
      <c r="N1063" s="10" t="str">
        <f>IF(ISBLANK(VLOOKUP(TRIM(B1063),ALL!$B$1:$W$9995,10,FALSE)),"",IF(ISERROR(VLOOKUP(TRIM(B1063),ALL!$B$1:$W$9995,10,FALSE))," ",VLOOKUP(TRIM(B1063),ALL!$B$1:$W$9995,10,FALSE)))</f>
        <v/>
      </c>
      <c r="O1063"/>
      <c r="P1063"/>
      <c r="Q1063"/>
      <c r="R1063"/>
      <c r="S1063"/>
      <c r="T1063"/>
      <c r="AB1063"/>
      <c r="AC1063"/>
    </row>
    <row r="1064" spans="1:29">
      <c r="A1064" s="10" t="str">
        <f>IF(ISERROR(VLOOKUP(TRIM(B1064),ALL!$B$1:$V$9991,3,FALSE)),"(unc)",VLOOKUP(TRIM(B1064),ALL!$B$1:$V$9991,3,FALSE))</f>
        <v>RILB</v>
      </c>
      <c r="B1064" s="37" t="s">
        <v>6178</v>
      </c>
      <c r="C1064" s="5" t="s">
        <v>9613</v>
      </c>
      <c r="D1064" s="111">
        <f>VLOOKUP(TRIM(B1064),BirthdateDraft!$A$1:$M$8977,2,FALSE)</f>
        <v>35382</v>
      </c>
      <c r="E1064" s="112" t="str">
        <f>VLOOKUP(TRIM(B1064),BirthdateDraft!$A$1:$M$9842,3,FALSE)</f>
        <v>19/3</v>
      </c>
      <c r="F1064" s="115"/>
      <c r="G1064" s="10" t="str">
        <f>IF(ISERROR(VLOOKUP(TRIM(B1064),ALL!$B$1:$V$9998,2,FALSE)),"",IF(ISERROR(VLOOKUP(TRIM(B1064),ALL!$B$1:$V$9998,2,FALSE))," ",VLOOKUP(TRIM(B1064),ALL!$B$1:$V$9998,2,FALSE)))</f>
        <v>DNA</v>
      </c>
      <c r="H1064" s="114" t="str">
        <f>IF(ISBLANK(VLOOKUP(TRIM(B1064),ALL!$B$1:$W$9995,4,FALSE)),"",IF(ISERROR(VLOOKUP(TRIM(B1064),ALL!$B$1:$W$9995,4,FALSE))," ",VLOOKUP(TRIM(B1064),ALL!$B$1:$W$9995,4,FALSE)))</f>
        <v>0-5</v>
      </c>
      <c r="I1064" s="114" t="str">
        <f>IF(ISBLANK(VLOOKUP(TRIM(B1064),ALL!$B$1:$W$9995,5,FALSE)),"",IF(ISERROR(VLOOKUP(TRIM(B1064),ALL!$B$1:$W$9995,5,FALSE))," ",VLOOKUP(TRIM(B1064),ALL!$B$1:$W$9995,5,FALSE)))</f>
        <v/>
      </c>
      <c r="J1064" s="10">
        <f>IF(ISBLANK(VLOOKUP(TRIM(B1064),ALL!$B$1:$W$9995,6,FALSE)),"",IF(ISERROR(VLOOKUP(TRIM(B1064),ALL!$B$1:$W$9995,6,FALSE))," ", VLOOKUP(TRIM(B1064),ALL!$B$1:$W$9995,6,FALSE)))</f>
        <v>4</v>
      </c>
      <c r="K1064" s="10"/>
      <c r="L1064" s="10" t="str">
        <f>IF(ISBLANK(VLOOKUP(TRIM(B1064),ALL!$B$1:$W$9995,8,FALSE)),"",IF(ISERROR(VLOOKUP(TRIM(B1064),ALL!$B$1:$W$9995,8,FALSE))," ",VLOOKUP(TRIM(B1064),ALL!$B$1:$W$9995,8,FALSE)))</f>
        <v/>
      </c>
      <c r="M1064" s="10" t="str">
        <f>IF(ISBLANK(VLOOKUP(TRIM(B1064),ALL!$B$1:$W$9995,9,FALSE)),"",IF(ISERROR(VLOOKUP(TRIM(B1064),ALL!$B$1:$W$9995,9,FALSE))," ",VLOOKUP(TRIM(B1064),ALL!$B$1:$W$9995,9,FALSE)))</f>
        <v/>
      </c>
      <c r="N1064" s="10" t="str">
        <f>IF(ISBLANK(VLOOKUP(TRIM(B1064),ALL!$B$1:$W$9995,10,FALSE)),"",IF(ISERROR(VLOOKUP(TRIM(B1064),ALL!$B$1:$W$9995,10,FALSE))," ",VLOOKUP(TRIM(B1064),ALL!$B$1:$W$9995,10,FALSE)))</f>
        <v/>
      </c>
      <c r="O1064" s="118"/>
      <c r="P1064"/>
      <c r="Q1064"/>
      <c r="R1064"/>
      <c r="S1064"/>
      <c r="T1064"/>
      <c r="AB1064"/>
      <c r="AC1064"/>
    </row>
    <row r="1065" spans="1:29">
      <c r="A1065" s="10" t="str">
        <f>IF(ISERROR(VLOOKUP(TRIM(B1065),ALL!$B$1:$V$9991,3,FALSE)),"(unc)",VLOOKUP(TRIM(B1065),ALL!$B$1:$V$9991,3,FALSE))</f>
        <v>RLB</v>
      </c>
      <c r="B1065" s="37" t="s">
        <v>6118</v>
      </c>
      <c r="C1065" s="5" t="s">
        <v>9613</v>
      </c>
      <c r="D1065" s="111">
        <f>VLOOKUP(TRIM(B1065),BirthdateDraft!$A$1:$M$8977,2,FALSE)</f>
        <v>34926</v>
      </c>
      <c r="E1065" s="112" t="str">
        <f>VLOOKUP(TRIM(B1065),BirthdateDraft!$A$1:$M$9842,3,FALSE)</f>
        <v>19/4</v>
      </c>
      <c r="F1065" s="115"/>
      <c r="G1065" s="10" t="str">
        <f>IF(ISERROR(VLOOKUP(TRIM(B1065),ALL!$B$1:$V$9998,2,FALSE)),"",IF(ISERROR(VLOOKUP(TRIM(B1065),ALL!$B$1:$V$9998,2,FALSE))," ",VLOOKUP(TRIM(B1065),ALL!$B$1:$V$9998,2,FALSE)))</f>
        <v>KCA</v>
      </c>
      <c r="H1065" s="114" t="str">
        <f>IF(ISBLANK(VLOOKUP(TRIM(B1065),ALL!$B$1:$W$9995,4,FALSE)),"",IF(ISERROR(VLOOKUP(TRIM(B1065),ALL!$B$1:$W$9995,4,FALSE))," ",VLOOKUP(TRIM(B1065),ALL!$B$1:$W$9995,4,FALSE)))</f>
        <v>4-4</v>
      </c>
      <c r="I1065" s="114" t="str">
        <f>IF(ISBLANK(VLOOKUP(TRIM(B1065),ALL!$B$1:$W$9995,5,FALSE)),"",IF(ISERROR(VLOOKUP(TRIM(B1065),ALL!$B$1:$W$9995,5,FALSE))," ",VLOOKUP(TRIM(B1065),ALL!$B$1:$W$9995,5,FALSE)))</f>
        <v/>
      </c>
      <c r="J1065" s="10">
        <f>IF(ISBLANK(VLOOKUP(TRIM(B1065),ALL!$B$1:$W$9995,6,FALSE)),"",IF(ISERROR(VLOOKUP(TRIM(B1065),ALL!$B$1:$W$9995,6,FALSE))," ", VLOOKUP(TRIM(B1065),ALL!$B$1:$W$9995,6,FALSE)))</f>
        <v>4</v>
      </c>
      <c r="K1065" s="10"/>
      <c r="L1065" s="10" t="str">
        <f>IF(ISBLANK(VLOOKUP(TRIM(B1065),ALL!$B$1:$W$9995,8,FALSE)),"",IF(ISERROR(VLOOKUP(TRIM(B1065),ALL!$B$1:$W$9995,8,FALSE))," ",VLOOKUP(TRIM(B1065),ALL!$B$1:$W$9995,8,FALSE)))</f>
        <v/>
      </c>
      <c r="M1065" s="10" t="str">
        <f>IF(ISBLANK(VLOOKUP(TRIM(B1065),ALL!$B$1:$W$9995,9,FALSE)),"",IF(ISERROR(VLOOKUP(TRIM(B1065),ALL!$B$1:$W$9995,9,FALSE))," ",VLOOKUP(TRIM(B1065),ALL!$B$1:$W$9995,9,FALSE)))</f>
        <v/>
      </c>
      <c r="N1065" s="10" t="str">
        <f>IF(ISBLANK(VLOOKUP(TRIM(B1065),ALL!$B$1:$W$9995,10,FALSE)),"",IF(ISERROR(VLOOKUP(TRIM(B1065),ALL!$B$1:$W$9995,10,FALSE))," ",VLOOKUP(TRIM(B1065),ALL!$B$1:$W$9995,10,FALSE)))</f>
        <v/>
      </c>
      <c r="O1065"/>
      <c r="P1065"/>
      <c r="Q1065"/>
      <c r="R1065"/>
      <c r="S1065"/>
      <c r="T1065"/>
      <c r="AB1065"/>
      <c r="AC1065"/>
    </row>
    <row r="1066" spans="1:29">
      <c r="A1066" s="10" t="str">
        <f>IF(ISERROR(VLOOKUP(TRIM(B1066),ALL!$B$1:$V$9991,3,FALSE)),"(unc)",VLOOKUP(TRIM(B1066),ALL!$B$1:$V$9991,3,FALSE))</f>
        <v>LLB</v>
      </c>
      <c r="B1066" s="427" t="s">
        <v>8392</v>
      </c>
      <c r="C1066" s="5" t="s">
        <v>9613</v>
      </c>
      <c r="D1066" s="111">
        <f>VLOOKUP(TRIM(B1066),BirthdateDraft!$A$1:$M$8977,2,FALSE)</f>
        <v>36751</v>
      </c>
      <c r="E1066" s="112" t="str">
        <f>VLOOKUP(TRIM(B1066),BirthdateDraft!$A$1:$M$9842,3,FALSE)</f>
        <v>23/3</v>
      </c>
      <c r="F1066" s="115" t="s">
        <v>9979</v>
      </c>
      <c r="G1066" s="10" t="str">
        <f>IF(ISERROR(VLOOKUP(TRIM(B1066),ALL!$B$1:$V$9998,2,FALSE)),"",IF(ISERROR(VLOOKUP(TRIM(B1066),ALL!$B$1:$V$9998,2,FALSE))," ",VLOOKUP(TRIM(B1066),ALL!$B$1:$V$9998,2,FALSE)))</f>
        <v>DAN</v>
      </c>
      <c r="H1066" s="114" t="str">
        <f>IF(ISBLANK(VLOOKUP(TRIM(B1066),ALL!$B$1:$W$9995,4,FALSE)),"",IF(ISERROR(VLOOKUP(TRIM(B1066),ALL!$B$1:$W$9995,4,FALSE))," ",VLOOKUP(TRIM(B1066),ALL!$B$1:$W$9995,4,FALSE)))</f>
        <v>0-4</v>
      </c>
      <c r="I1066" s="114" t="str">
        <f>IF(ISBLANK(VLOOKUP(TRIM(B1066),ALL!$B$1:$W$9995,5,FALSE)),"",IF(ISERROR(VLOOKUP(TRIM(B1066),ALL!$B$1:$W$9995,5,FALSE))," ",VLOOKUP(TRIM(B1066),ALL!$B$1:$W$9995,5,FALSE)))</f>
        <v/>
      </c>
      <c r="J1066" s="10">
        <f>IF(ISBLANK(VLOOKUP(TRIM(B1066),ALL!$B$1:$W$9995,6,FALSE)),"",IF(ISERROR(VLOOKUP(TRIM(B1066),ALL!$B$1:$W$9995,6,FALSE))," ", VLOOKUP(TRIM(B1066),ALL!$B$1:$W$9995,6,FALSE)))</f>
        <v>8</v>
      </c>
      <c r="K1066" s="10"/>
      <c r="L1066" s="10"/>
      <c r="M1066" s="10"/>
      <c r="N1066" s="10"/>
      <c r="O1066"/>
      <c r="P1066"/>
      <c r="Q1066"/>
      <c r="R1066"/>
      <c r="S1066"/>
      <c r="T1066"/>
      <c r="AB1066"/>
      <c r="AC1066"/>
    </row>
    <row r="1067" spans="1:29">
      <c r="A1067" s="10" t="str">
        <f>IF(ISERROR(VLOOKUP(TRIM(B1067),ALL!$B$1:$V$9991,3,FALSE)),"(unc)",VLOOKUP(TRIM(B1067),ALL!$B$1:$V$9991,3,FALSE))</f>
        <v>OLB</v>
      </c>
      <c r="B1067" s="37" t="s">
        <v>8865</v>
      </c>
      <c r="C1067" s="5" t="s">
        <v>9613</v>
      </c>
      <c r="D1067" s="111">
        <f>VLOOKUP(TRIM(B1067),BirthdateDraft!$A$1:$M$8977,2,FALSE)</f>
        <v>37189</v>
      </c>
      <c r="E1067" s="112" t="str">
        <f>VLOOKUP(TRIM(B1067),BirthdateDraft!$A$1:$M$9842,3,FALSE)</f>
        <v>24/2(57)</v>
      </c>
      <c r="F1067" s="115"/>
      <c r="G1067" s="10" t="str">
        <f>IF(ISERROR(VLOOKUP(TRIM(B1067),ALL!$B$1:$V$9998,2,FALSE)),"",IF(ISERROR(VLOOKUP(TRIM(B1067),ALL!$B$1:$V$9998,2,FALSE))," ",VLOOKUP(TRIM(B1067),ALL!$B$1:$V$9998,2,FALSE)))</f>
        <v>TBN</v>
      </c>
      <c r="H1067" s="114" t="str">
        <f>IF(ISBLANK(VLOOKUP(TRIM(B1067),ALL!$B$1:$W$9995,4,FALSE)),"",IF(ISERROR(VLOOKUP(TRIM(B1067),ALL!$B$1:$W$9995,4,FALSE))," ",VLOOKUP(TRIM(B1067),ALL!$B$1:$W$9995,4,FALSE)))</f>
        <v>0-0</v>
      </c>
      <c r="I1067" s="114" t="str">
        <f>IF(ISBLANK(VLOOKUP(TRIM(B1067),ALL!$B$1:$W$9995,5,FALSE)),"",IF(ISERROR(VLOOKUP(TRIM(B1067),ALL!$B$1:$W$9995,5,FALSE))," ",VLOOKUP(TRIM(B1067),ALL!$B$1:$W$9995,5,FALSE)))</f>
        <v/>
      </c>
      <c r="J1067" s="10">
        <f>IF(ISBLANK(VLOOKUP(TRIM(B1067),ALL!$B$1:$W$9995,6,FALSE)),"",IF(ISERROR(VLOOKUP(TRIM(B1067),ALL!$B$1:$W$9995,6,FALSE))," ", VLOOKUP(TRIM(B1067),ALL!$B$1:$W$9995,6,FALSE)))</f>
        <v>3</v>
      </c>
      <c r="K1067" s="10"/>
      <c r="L1067" s="10"/>
      <c r="M1067" s="10"/>
      <c r="N1067" s="10"/>
      <c r="O1067" s="118"/>
      <c r="P1067"/>
      <c r="Q1067"/>
      <c r="R1067"/>
      <c r="S1067"/>
      <c r="T1067"/>
      <c r="AB1067"/>
      <c r="AC1067"/>
    </row>
    <row r="1068" spans="1:29">
      <c r="A1068" s="10" t="str">
        <f>IF(ISERROR(VLOOKUP(TRIM(B1068),ALL!$B$1:$V$9991,3,FALSE)),"(unc)",VLOOKUP(TRIM(B1068),ALL!$B$1:$V$9991,3,FALSE))</f>
        <v>OLB</v>
      </c>
      <c r="B1068" s="37" t="s">
        <v>8960</v>
      </c>
      <c r="C1068" s="5" t="s">
        <v>9613</v>
      </c>
      <c r="D1068" s="111">
        <f>VLOOKUP(TRIM(B1068),BirthdateDraft!$A$1:$M$8977,2,FALSE)</f>
        <v>36514</v>
      </c>
      <c r="E1068" s="112" t="str">
        <f>VLOOKUP(TRIM(B1068),BirthdateDraft!$A$1:$M$9842,3,FALSE)</f>
        <v>24/5(138)</v>
      </c>
      <c r="F1068" s="115" t="s">
        <v>10272</v>
      </c>
      <c r="G1068" s="10" t="str">
        <f>IF(ISERROR(VLOOKUP(TRIM(B1068),ALL!$B$1:$V$9998,2,FALSE)),"",IF(ISERROR(VLOOKUP(TRIM(B1068),ALL!$B$1:$V$9998,2,FALSE))," ",VLOOKUP(TRIM(B1068),ALL!$B$1:$V$9998,2,FALSE)))</f>
        <v>ARN</v>
      </c>
      <c r="H1068" s="114" t="str">
        <f>IF(ISBLANK(VLOOKUP(TRIM(B1068),ALL!$B$1:$W$9995,4,FALSE)),"",IF(ISERROR(VLOOKUP(TRIM(B1068),ALL!$B$1:$W$9995,4,FALSE))," ",VLOOKUP(TRIM(B1068),ALL!$B$1:$W$9995,4,FALSE)))</f>
        <v>0-0</v>
      </c>
      <c r="I1068" s="114" t="str">
        <f>IF(ISBLANK(VLOOKUP(TRIM(B1068),ALL!$B$1:$W$9995,5,FALSE)),"",IF(ISERROR(VLOOKUP(TRIM(B1068),ALL!$B$1:$W$9995,5,FALSE))," ",VLOOKUP(TRIM(B1068),ALL!$B$1:$W$9995,5,FALSE)))</f>
        <v/>
      </c>
      <c r="J1068" s="10">
        <f>IF(ISBLANK(VLOOKUP(TRIM(B1068),ALL!$B$1:$W$9995,6,FALSE)),"",IF(ISERROR(VLOOKUP(TRIM(B1068),ALL!$B$1:$W$9995,6,FALSE))," ", VLOOKUP(TRIM(B1068),ALL!$B$1:$W$9995,6,FALSE)))</f>
        <v>5</v>
      </c>
      <c r="K1068" s="10"/>
      <c r="L1068" s="10"/>
      <c r="M1068" s="10"/>
      <c r="N1068" s="10"/>
      <c r="O1068" s="118"/>
      <c r="P1068"/>
      <c r="Q1068"/>
      <c r="R1068"/>
      <c r="S1068"/>
      <c r="T1068"/>
      <c r="AB1068"/>
      <c r="AC1068"/>
    </row>
    <row r="1069" spans="1:29">
      <c r="A1069" s="10" t="str">
        <f>IF(ISERROR(VLOOKUP(TRIM(B1069),ALL!$B$1:$V$9991,3,FALSE)),"(unc)",VLOOKUP(TRIM(B1069),ALL!$B$1:$V$9991,3,FALSE))</f>
        <v>RLB</v>
      </c>
      <c r="B1069" s="37" t="s">
        <v>7347</v>
      </c>
      <c r="C1069" s="5" t="s">
        <v>9613</v>
      </c>
      <c r="D1069" s="111">
        <f>VLOOKUP(TRIM(B1069),BirthdateDraft!$A$1:$M$8977,2,FALSE)</f>
        <v>35462</v>
      </c>
      <c r="E1069" s="112" t="str">
        <f>VLOOKUP(TRIM(B1069),BirthdateDraft!$A$1:$M$9842,3,FALSE)</f>
        <v>21/3</v>
      </c>
      <c r="F1069" s="115" t="s">
        <v>10083</v>
      </c>
      <c r="G1069" s="10" t="str">
        <f>IF(ISERROR(VLOOKUP(TRIM(B1069),ALL!$B$1:$V$9998,2,FALSE)),"",IF(ISERROR(VLOOKUP(TRIM(B1069),ALL!$B$1:$V$9998,2,FALSE))," ",VLOOKUP(TRIM(B1069),ALL!$B$1:$V$9998,2,FALSE)))</f>
        <v>NYA</v>
      </c>
      <c r="H1069" s="114" t="str">
        <f>IF(ISBLANK(VLOOKUP(TRIM(B1069),ALL!$B$1:$W$9995,4,FALSE)),"",IF(ISERROR(VLOOKUP(TRIM(B1069),ALL!$B$1:$W$9995,4,FALSE))," ",VLOOKUP(TRIM(B1069),ALL!$B$1:$W$9995,4,FALSE)))</f>
        <v>4-4</v>
      </c>
      <c r="I1069" s="114" t="str">
        <f>IF(ISBLANK(VLOOKUP(TRIM(B1069),ALL!$B$1:$W$9995,5,FALSE)),"",IF(ISERROR(VLOOKUP(TRIM(B1069),ALL!$B$1:$W$9995,5,FALSE))," ",VLOOKUP(TRIM(B1069),ALL!$B$1:$W$9995,5,FALSE)))</f>
        <v/>
      </c>
      <c r="J1069" s="10">
        <f>IF(ISBLANK(VLOOKUP(TRIM(B1069),ALL!$B$1:$W$9995,6,FALSE)),"",IF(ISERROR(VLOOKUP(TRIM(B1069),ALL!$B$1:$W$9995,6,FALSE))," ", VLOOKUP(TRIM(B1069),ALL!$B$1:$W$9995,6,FALSE)))</f>
        <v>0</v>
      </c>
      <c r="K1069" s="10"/>
      <c r="L1069" s="10"/>
      <c r="M1069" s="10"/>
      <c r="N1069" s="10"/>
      <c r="O1069"/>
      <c r="P1069"/>
      <c r="Q1069"/>
      <c r="R1069"/>
      <c r="S1069"/>
      <c r="T1069"/>
      <c r="AB1069"/>
      <c r="AC1069"/>
    </row>
    <row r="1070" spans="1:29">
      <c r="A1070" s="10"/>
      <c r="B1070" s="37"/>
      <c r="C1070" s="5"/>
      <c r="D1070" s="111"/>
      <c r="E1070" s="112"/>
      <c r="F1070" s="115"/>
      <c r="G1070" s="10"/>
      <c r="H1070" s="114"/>
      <c r="I1070" s="114"/>
      <c r="J1070" s="10"/>
      <c r="K1070" s="10"/>
      <c r="L1070" s="10" t="str">
        <f>IF(ISBLANK(VLOOKUP(TRIM(B1070),ALL!$B$1:$W$9995,8,FALSE)),"",IF(ISERROR(VLOOKUP(TRIM(B1070),ALL!$B$1:$W$9995,8,FALSE))," ",VLOOKUP(TRIM(B1070),ALL!$B$1:$W$9995,8,FALSE)))</f>
        <v xml:space="preserve"> </v>
      </c>
      <c r="M1070" s="10" t="str">
        <f>IF(ISBLANK(VLOOKUP(TRIM(B1070),ALL!$B$1:$W$9995,9,FALSE)),"",IF(ISERROR(VLOOKUP(TRIM(B1070),ALL!$B$1:$W$9995,9,FALSE))," ",VLOOKUP(TRIM(B1070),ALL!$B$1:$W$9995,9,FALSE)))</f>
        <v xml:space="preserve"> </v>
      </c>
      <c r="N1070" s="10"/>
      <c r="O1070"/>
      <c r="P1070"/>
      <c r="Q1070"/>
      <c r="R1070"/>
      <c r="S1070"/>
      <c r="T1070"/>
      <c r="AB1070"/>
      <c r="AC1070"/>
    </row>
    <row r="1071" spans="1:29">
      <c r="A1071" s="10" t="str">
        <f>IF(ISERROR(VLOOKUP(TRIM(B1071),ALL!$B$1:$V$9991,3,FALSE)),"(unc)",VLOOKUP(TRIM(B1071),ALL!$B$1:$V$9991,3,FALSE))</f>
        <v>FS ^</v>
      </c>
      <c r="B1071" s="37" t="s">
        <v>7704</v>
      </c>
      <c r="C1071" s="5" t="s">
        <v>9613</v>
      </c>
      <c r="D1071" s="111">
        <f>VLOOKUP(TRIM(B1071),BirthdateDraft!$A$1:$M$8977,2,FALSE)</f>
        <v>36844</v>
      </c>
      <c r="E1071" s="112" t="str">
        <f>VLOOKUP(TRIM(B1071),BirthdateDraft!$A$1:$M$9842,3,FALSE)</f>
        <v>22/3</v>
      </c>
      <c r="F1071" s="115" t="s">
        <v>8066</v>
      </c>
      <c r="G1071" s="10" t="str">
        <f>IF(ISERROR(VLOOKUP(TRIM(B1071),ALL!$B$1:$V$9998,2,FALSE)),"",IF(ISERROR(VLOOKUP(TRIM(B1071),ALL!$B$1:$V$9998,2,FALSE))," ",VLOOKUP(TRIM(B1071),ALL!$B$1:$V$9998,2,FALSE)))</f>
        <v>DEN</v>
      </c>
      <c r="H1071" s="114" t="str">
        <f>IF(ISBLANK(VLOOKUP(TRIM(B1071),ALL!$B$1:$W$9995,4,FALSE)),"",IF(ISERROR(VLOOKUP(TRIM(B1071),ALL!$B$1:$W$9995,4,FALSE))," ",VLOOKUP(TRIM(B1071),ALL!$B$1:$W$9995,4,FALSE)))</f>
        <v>6-6</v>
      </c>
      <c r="I1071" s="114"/>
      <c r="J1071" s="10"/>
      <c r="K1071" s="10"/>
      <c r="L1071" s="10"/>
      <c r="M1071" s="10"/>
      <c r="N1071" s="10"/>
      <c r="O1071"/>
      <c r="P1071"/>
      <c r="Q1071"/>
      <c r="R1071"/>
      <c r="S1071"/>
      <c r="T1071"/>
      <c r="AB1071"/>
      <c r="AC1071"/>
    </row>
    <row r="1072" spans="1:29">
      <c r="A1072" s="10" t="str">
        <f>IF(ISERROR(VLOOKUP(TRIM(B1072),ALL!$B$1:$V$9991,3,FALSE)),"(unc)",VLOOKUP(TRIM(B1072),ALL!$B$1:$V$9991,3,FALSE))</f>
        <v>LCB ^</v>
      </c>
      <c r="B1072" s="37" t="s">
        <v>7977</v>
      </c>
      <c r="C1072" s="5" t="s">
        <v>9613</v>
      </c>
      <c r="D1072" s="111">
        <f>VLOOKUP(TRIM(B1072),BirthdateDraft!$A$1:$M$8977,2,FALSE)</f>
        <v>35431</v>
      </c>
      <c r="E1072" s="112" t="str">
        <f>VLOOKUP(TRIM(B1072),BirthdateDraft!$A$1:$M$9842,3,FALSE)</f>
        <v>19/5</v>
      </c>
      <c r="F1072" s="115" t="s">
        <v>6862</v>
      </c>
      <c r="G1072" s="10" t="str">
        <f>IF(ISERROR(VLOOKUP(TRIM(B1072),ALL!$B$1:$V$9998,2,FALSE)),"",IF(ISERROR(VLOOKUP(TRIM(B1072),ALL!$B$1:$V$9998,2,FALSE))," ",VLOOKUP(TRIM(B1072),ALL!$B$1:$V$9998,2,FALSE)))</f>
        <v>CAN</v>
      </c>
      <c r="H1072" s="114" t="str">
        <f>IF(ISBLANK(VLOOKUP(TRIM(B1072),ALL!$B$1:$W$9995,4,FALSE)),"",IF(ISERROR(VLOOKUP(TRIM(B1072),ALL!$B$1:$W$9995,4,FALSE))," ",VLOOKUP(TRIM(B1072),ALL!$B$1:$W$9995,4,FALSE)))</f>
        <v>5</v>
      </c>
      <c r="I1072" s="114"/>
      <c r="J1072" s="10"/>
      <c r="K1072" s="10"/>
      <c r="L1072" s="10"/>
      <c r="M1072" s="10"/>
      <c r="N1072" s="10"/>
      <c r="O1072" s="118"/>
      <c r="P1072"/>
      <c r="Q1072"/>
      <c r="R1072"/>
      <c r="S1072"/>
      <c r="T1072"/>
      <c r="AB1072"/>
      <c r="AC1072"/>
    </row>
    <row r="1073" spans="1:29">
      <c r="A1073" s="10" t="str">
        <f>IF(ISERROR(VLOOKUP(TRIM(B1073),ALL!$B$1:$V$9991,3,FALSE)),"(unc)",VLOOKUP(TRIM(B1073),ALL!$B$1:$V$9991,3,FALSE))</f>
        <v>CB ^</v>
      </c>
      <c r="B1073" s="37" t="s">
        <v>8937</v>
      </c>
      <c r="C1073" s="5" t="s">
        <v>9613</v>
      </c>
      <c r="D1073" s="111">
        <f>VLOOKUP(TRIM(B1073),BirthdateDraft!$A$1:$M$8977,2,FALSE)</f>
        <v>37225</v>
      </c>
      <c r="E1073" s="112" t="str">
        <f>VLOOKUP(TRIM(B1073),BirthdateDraft!$A$1:$M$9842,3,FALSE)</f>
        <v>24/3(70)</v>
      </c>
      <c r="F1073" s="115" t="s">
        <v>9957</v>
      </c>
      <c r="G1073" s="10" t="str">
        <f>IF(ISERROR(VLOOKUP(TRIM(B1073),ALL!$B$1:$V$9998,2,FALSE)),"",IF(ISERROR(VLOOKUP(TRIM(B1073),ALL!$B$1:$V$9998,2,FALSE))," ",VLOOKUP(TRIM(B1073),ALL!$B$1:$V$9998,2,FALSE)))</f>
        <v>NYN</v>
      </c>
      <c r="H1073" s="114" t="str">
        <f>IF(ISBLANK(VLOOKUP(TRIM(B1073),ALL!$B$1:$W$9995,4,FALSE)),"",IF(ISERROR(VLOOKUP(TRIM(B1073),ALL!$B$1:$W$9995,4,FALSE))," ",VLOOKUP(TRIM(B1073),ALL!$B$1:$W$9995,4,FALSE)))</f>
        <v>5</v>
      </c>
      <c r="I1073" s="114"/>
      <c r="J1073" s="10"/>
      <c r="K1073" s="10"/>
      <c r="L1073" s="10"/>
      <c r="M1073" s="10"/>
      <c r="N1073" s="10"/>
      <c r="O1073" s="118"/>
      <c r="P1073"/>
      <c r="Q1073"/>
      <c r="R1073"/>
      <c r="S1073"/>
      <c r="T1073"/>
      <c r="AB1073"/>
      <c r="AC1073"/>
    </row>
    <row r="1074" spans="1:29">
      <c r="A1074" s="10" t="str">
        <f>IF(ISERROR(VLOOKUP(TRIM(B1074),ALL!$B$1:$V$9991,3,FALSE)),"(unc)",VLOOKUP(TRIM(B1074),ALL!$B$1:$V$9991,3,FALSE))</f>
        <v>FS ^</v>
      </c>
      <c r="B1074" s="37" t="s">
        <v>3301</v>
      </c>
      <c r="C1074" s="5" t="s">
        <v>9613</v>
      </c>
      <c r="D1074" s="111">
        <f>VLOOKUP(TRIM(B1074),BirthdateDraft!$A$1:$M$8977,2,FALSE)</f>
        <v>33737</v>
      </c>
      <c r="E1074" s="112" t="str">
        <f>VLOOKUP(TRIM(B1074),BirthdateDraft!$A$1:$M$9842,3,FALSE)</f>
        <v>13/3</v>
      </c>
      <c r="F1074" s="115"/>
      <c r="G1074" s="10" t="str">
        <f>IF(ISERROR(VLOOKUP(TRIM(B1074),ALL!$B$1:$V$9998,2,FALSE)),"",IF(ISERROR(VLOOKUP(TRIM(B1074),ALL!$B$1:$V$9998,2,FALSE))," ",VLOOKUP(TRIM(B1074),ALL!$B$1:$V$9998,2,FALSE)))</f>
        <v>NON</v>
      </c>
      <c r="H1074" s="114" t="str">
        <f>IF(ISBLANK(VLOOKUP(TRIM(B1074),ALL!$B$1:$W$9995,4,FALSE)),"",IF(ISERROR(VLOOKUP(TRIM(B1074),ALL!$B$1:$W$9995,4,FALSE))," ",VLOOKUP(TRIM(B1074),ALL!$B$1:$W$9995,4,FALSE)))</f>
        <v>4-4</v>
      </c>
      <c r="I1074" s="114" t="str">
        <f>IF(ISBLANK(VLOOKUP(TRIM(B1074),ALL!$B$1:$W$9995,5,FALSE)),"",IF(ISERROR(VLOOKUP(TRIM(B1074),ALL!$B$1:$W$9995,5,FALSE))," ",VLOOKUP(TRIM(B1074),ALL!$B$1:$W$9995,5,FALSE)))</f>
        <v/>
      </c>
      <c r="J1074" s="10" t="str">
        <f>IF(ISBLANK(VLOOKUP(TRIM(B1074),ALL!$B$1:$W$9995,6,FALSE)),"",IF(ISERROR(VLOOKUP(TRIM(B1074),ALL!$B$1:$W$9995,6,FALSE))," ", VLOOKUP(TRIM(B1074),ALL!$B$1:$W$9995,6,FALSE)))</f>
        <v/>
      </c>
      <c r="K1074" s="10" t="str">
        <f>IF(ISBLANK(VLOOKUP(TRIM(B1074),ALL!$B$1:$W$9995,7,FALSE)),"",IF(ISERROR(VLOOKUP(TRIM(B1074),ALL!$B$1:$W$9995,7,FALSE))," ",VLOOKUP(TRIM(B1074),ALL!$B$1:$W$9995,7,FALSE)))</f>
        <v/>
      </c>
      <c r="L1074" s="10" t="str">
        <f>IF(ISBLANK(VLOOKUP(TRIM(B1074),ALL!$B$1:$W$9995,8,FALSE)),"",IF(ISERROR(VLOOKUP(TRIM(B1074),ALL!$B$1:$W$9995,8,FALSE))," ",VLOOKUP(TRIM(B1074),ALL!$B$1:$W$9995,8,FALSE)))</f>
        <v/>
      </c>
      <c r="M1074" s="10" t="str">
        <f>IF(ISBLANK(VLOOKUP(TRIM(B1074),ALL!$B$1:$W$9995,9,FALSE)),"",IF(ISERROR(VLOOKUP(TRIM(B1074),ALL!$B$1:$W$9995,9,FALSE))," ",VLOOKUP(TRIM(B1074),ALL!$B$1:$W$9995,9,FALSE)))</f>
        <v/>
      </c>
      <c r="N1074" s="10" t="str">
        <f>IF(ISBLANK(VLOOKUP(TRIM('2025Cuts'!B105),ALL!$B$1:$W$9995,10,FALSE)),"",IF(ISERROR(VLOOKUP(TRIM('2025Cuts'!B105),ALL!$B$1:$W$9995,10,FALSE))," ",VLOOKUP(TRIM('2025Cuts'!B105),ALL!$B$1:$W$9995,10,FALSE)))</f>
        <v/>
      </c>
      <c r="O1074"/>
      <c r="P1074"/>
      <c r="Q1074"/>
      <c r="R1074"/>
      <c r="S1074"/>
      <c r="T1074"/>
      <c r="AB1074"/>
      <c r="AC1074"/>
    </row>
    <row r="1075" spans="1:29">
      <c r="A1075" s="10" t="str">
        <f>IF(ISERROR(VLOOKUP(TRIM(B1075),ALL!$B$1:$V$9991,3,FALSE)),"(unc)",VLOOKUP(TRIM(B1075),ALL!$B$1:$V$9991,3,FALSE))</f>
        <v>S ^</v>
      </c>
      <c r="B1075" s="437" t="s">
        <v>4695</v>
      </c>
      <c r="C1075" s="5" t="s">
        <v>9613</v>
      </c>
      <c r="D1075" s="111">
        <f>VLOOKUP(TRIM(B1075),BirthdateDraft!$A$1:$M$8977,2,FALSE)</f>
        <v>34430</v>
      </c>
      <c r="E1075" s="112" t="str">
        <f>VLOOKUP(TRIM(B1075),BirthdateDraft!$A$1:$M$9842,3,FALSE)</f>
        <v>16/7</v>
      </c>
      <c r="F1075" s="115" t="s">
        <v>8805</v>
      </c>
      <c r="G1075" s="10" t="str">
        <f>IF(ISERROR(VLOOKUP(TRIM(B1075),ALL!$B$1:$V$9998,2,FALSE)),"",IF(ISERROR(VLOOKUP(TRIM(B1075),ALL!$B$1:$V$9998,2,FALSE))," ",VLOOKUP(TRIM(B1075),ALL!$B$1:$V$9998,2,FALSE)))</f>
        <v>NYA</v>
      </c>
      <c r="H1075" s="114" t="str">
        <f>IF(ISBLANK(VLOOKUP(TRIM(B1075),ALL!$B$1:$W$9995,4,FALSE)),"",IF(ISERROR(VLOOKUP(TRIM(B1075),ALL!$B$1:$W$9995,4,FALSE))," ",VLOOKUP(TRIM(B1075),ALL!$B$1:$W$9995,4,FALSE)))</f>
        <v>4-4</v>
      </c>
      <c r="I1075" s="114" t="str">
        <f>IF(ISBLANK(VLOOKUP(TRIM(B1075),ALL!$B$1:$W$9995,5,FALSE)),"",IF(ISERROR(VLOOKUP(TRIM(B1075),ALL!$B$1:$W$9995,5,FALSE))," ",VLOOKUP(TRIM(B1075),ALL!$B$1:$W$9995,5,FALSE)))</f>
        <v/>
      </c>
      <c r="J1075" s="10" t="str">
        <f>IF(ISBLANK(VLOOKUP(TRIM(B1075),ALL!$B$1:$W$9995,6,FALSE)),"",IF(ISERROR(VLOOKUP(TRIM(B1075),ALL!$B$1:$W$9995,6,FALSE))," ", VLOOKUP(TRIM(B1075),ALL!$B$1:$W$9995,6,FALSE)))</f>
        <v/>
      </c>
      <c r="K1075" s="10"/>
      <c r="L1075" s="10"/>
      <c r="M1075" s="10"/>
      <c r="N1075" s="10"/>
      <c r="P1075"/>
      <c r="Q1075"/>
      <c r="R1075"/>
      <c r="S1075"/>
      <c r="T1075"/>
      <c r="AB1075"/>
      <c r="AC1075"/>
    </row>
    <row r="1076" spans="1:29">
      <c r="A1076" s="10" t="str">
        <f>IF(ISERROR(VLOOKUP(TRIM(B1076),ALL!$B$1:$V$9991,3,FALSE)),"(unc)",VLOOKUP(TRIM(B1076),ALL!$B$1:$V$9991,3,FALSE))</f>
        <v>CB ^</v>
      </c>
      <c r="B1076" s="37" t="s">
        <v>5637</v>
      </c>
      <c r="C1076" s="5" t="s">
        <v>9613</v>
      </c>
      <c r="D1076" s="111">
        <f>VLOOKUP(TRIM(B1076),BirthdateDraft!$A$1:$M$8977,2,FALSE)</f>
        <v>35273</v>
      </c>
      <c r="E1076" s="112" t="str">
        <f>VLOOKUP(TRIM(B1076),BirthdateDraft!$A$1:$M$9842,3,FALSE)</f>
        <v>18/4</v>
      </c>
      <c r="F1076" s="115"/>
      <c r="G1076" s="10" t="str">
        <f>IF(ISERROR(VLOOKUP(TRIM(B1076),ALL!$B$1:$V$9998,2,FALSE)),"",IF(ISERROR(VLOOKUP(TRIM(B1076),ALL!$B$1:$V$9998,2,FALSE))," ",VLOOKUP(TRIM(B1076),ALL!$B$1:$V$9998,2,FALSE)))</f>
        <v>BFA</v>
      </c>
      <c r="H1076" s="114" t="str">
        <f>IF(ISBLANK(VLOOKUP(TRIM(B1076),ALL!$B$1:$W$9995,4,FALSE)),"",IF(ISERROR(VLOOKUP(TRIM(B1076),ALL!$B$1:$W$9995,4,FALSE))," ",VLOOKUP(TRIM(B1076),ALL!$B$1:$W$9995,4,FALSE)))</f>
        <v>4</v>
      </c>
      <c r="I1076" s="114" t="str">
        <f>IF(ISBLANK(VLOOKUP(TRIM(B1076),ALL!$B$1:$W$9995,5,FALSE)),"",IF(ISERROR(VLOOKUP(TRIM(B1076),ALL!$B$1:$W$9995,5,FALSE))," ",VLOOKUP(TRIM(B1076),ALL!$B$1:$W$9995,5,FALSE)))</f>
        <v/>
      </c>
      <c r="J1076" s="10" t="str">
        <f>IF(ISBLANK(VLOOKUP(TRIM(B1076),ALL!$B$1:$W$9995,6,FALSE)),"",IF(ISERROR(VLOOKUP(TRIM(B1076),ALL!$B$1:$W$9995,6,FALSE))," ", VLOOKUP(TRIM(B1076),ALL!$B$1:$W$9995,6,FALSE)))</f>
        <v/>
      </c>
      <c r="K1076" s="10" t="str">
        <f>IF(ISBLANK(VLOOKUP(TRIM(B1076),ALL!$B$1:$W$9995,7,FALSE)),"",IF(ISERROR(VLOOKUP(TRIM(B1076),ALL!$B$1:$W$9995,7,FALSE))," ",VLOOKUP(TRIM(B1076),ALL!$B$1:$W$9995,7,FALSE)))</f>
        <v/>
      </c>
      <c r="L1076" s="10" t="str">
        <f>IF(ISBLANK(VLOOKUP(TRIM(B1076),ALL!$B$1:$W$9995,8,FALSE)),"",IF(ISERROR(VLOOKUP(TRIM(B1076),ALL!$B$1:$W$9995,8,FALSE))," ",VLOOKUP(TRIM(B1076),ALL!$B$1:$W$9995,8,FALSE)))</f>
        <v/>
      </c>
      <c r="M1076" s="10" t="str">
        <f>IF(ISBLANK(VLOOKUP(TRIM(B1076),ALL!$B$1:$W$9995,9,FALSE)),"",IF(ISERROR(VLOOKUP(TRIM(B1076),ALL!$B$1:$W$9995,9,FALSE))," ",VLOOKUP(TRIM(B1076),ALL!$B$1:$W$9995,9,FALSE)))</f>
        <v/>
      </c>
      <c r="N1076" s="10" t="str">
        <f>IF(ISBLANK(VLOOKUP(TRIM(B1076),ALL!$B$1:$W$9995,10,FALSE)),"",IF(ISERROR(VLOOKUP(TRIM(B1076),ALL!$B$1:$W$9995,10,FALSE))," ",VLOOKUP(TRIM(B1076),ALL!$B$1:$W$9995,10,FALSE)))</f>
        <v/>
      </c>
      <c r="O1076" s="118"/>
      <c r="P1076"/>
      <c r="Q1076"/>
      <c r="R1076"/>
      <c r="S1076"/>
      <c r="T1076"/>
      <c r="AB1076"/>
      <c r="AC1076"/>
    </row>
    <row r="1077" spans="1:29">
      <c r="A1077" s="10" t="str">
        <f>IF(ISERROR(VLOOKUP(TRIM(B1077),ALL!$B$1:$V$9991,3,FALSE)),"(unc)",VLOOKUP(TRIM(B1077),ALL!$B$1:$V$9991,3,FALSE))</f>
        <v>LCB ^</v>
      </c>
      <c r="B1077" s="37" t="s">
        <v>7676</v>
      </c>
      <c r="C1077" s="5" t="s">
        <v>9613</v>
      </c>
      <c r="D1077" s="111">
        <f>VLOOKUP(TRIM(B1077),BirthdateDraft!$A$1:$M$8977,2,FALSE)</f>
        <v>36448</v>
      </c>
      <c r="E1077" s="112" t="str">
        <f>VLOOKUP(TRIM(B1077),BirthdateDraft!$A$1:$M$9842,3,FALSE)</f>
        <v>22/2</v>
      </c>
      <c r="F1077" s="115" t="s">
        <v>8066</v>
      </c>
      <c r="G1077" s="10" t="str">
        <f>IF(ISERROR(VLOOKUP(TRIM(B1077),ALL!$B$1:$V$9998,2,FALSE)),"",IF(ISERROR(VLOOKUP(TRIM(B1077),ALL!$B$1:$V$9998,2,FALSE))," ",VLOOKUP(TRIM(B1077),ALL!$B$1:$V$9998,2,FALSE)))</f>
        <v>CNA</v>
      </c>
      <c r="H1077" s="114" t="str">
        <f>IF(ISBLANK(VLOOKUP(TRIM(B1077),ALL!$B$1:$W$9995,4,FALSE)),"",IF(ISERROR(VLOOKUP(TRIM(B1077),ALL!$B$1:$W$9995,4,FALSE))," ",VLOOKUP(TRIM(B1077),ALL!$B$1:$W$9995,4,FALSE)))</f>
        <v>4</v>
      </c>
      <c r="I1077" s="114"/>
      <c r="J1077" s="10"/>
      <c r="K1077" s="10"/>
      <c r="L1077" s="10" t="str">
        <f>IF(ISBLANK(VLOOKUP(TRIM(B1077),ALL!$B$1:$W$9995,8,FALSE)),"",IF(ISERROR(VLOOKUP(TRIM(B1077),ALL!$B$1:$W$9995,8,FALSE))," ",VLOOKUP(TRIM(B1077),ALL!$B$1:$W$9995,8,FALSE)))</f>
        <v/>
      </c>
      <c r="M1077" s="10" t="str">
        <f>IF(ISBLANK(VLOOKUP(TRIM(B1077),ALL!$B$1:$W$9995,9,FALSE)),"",IF(ISERROR(VLOOKUP(TRIM(B1077),ALL!$B$1:$W$9995,9,FALSE))," ",VLOOKUP(TRIM(B1077),ALL!$B$1:$W$9995,9,FALSE)))</f>
        <v/>
      </c>
      <c r="N1077" s="10"/>
      <c r="O1077"/>
      <c r="P1077"/>
      <c r="Q1077"/>
      <c r="R1077"/>
      <c r="S1077"/>
      <c r="T1077"/>
      <c r="AB1077"/>
      <c r="AC1077"/>
    </row>
    <row r="1078" spans="1:29">
      <c r="A1078" s="10" t="str">
        <f>IF(ISERROR(VLOOKUP(TRIM(B1078),ALL!$B$1:$V$9991,3,FALSE)),"(unc)",VLOOKUP(TRIM(B1078),ALL!$B$1:$V$9991,3,FALSE))</f>
        <v>DB ^ KOR</v>
      </c>
      <c r="B1078" s="124" t="s">
        <v>6618</v>
      </c>
      <c r="C1078" s="5" t="s">
        <v>9613</v>
      </c>
      <c r="D1078" s="111">
        <f>VLOOKUP(TRIM(B1078),BirthdateDraft!$A$1:$M$8977,2,FALSE)</f>
        <v>35802</v>
      </c>
      <c r="E1078" s="112" t="str">
        <f>VLOOKUP(TRIM(B1078),BirthdateDraft!$A$1:$M$9842,3,FALSE)</f>
        <v>20/6</v>
      </c>
      <c r="F1078" s="115" t="s">
        <v>10067</v>
      </c>
      <c r="G1078" s="10" t="str">
        <f>IF(ISERROR(VLOOKUP(TRIM(B1078),ALL!$B$1:$V$9998,2,FALSE)),"",IF(ISERROR(VLOOKUP(TRIM(B1078),ALL!$B$1:$V$9998,2,FALSE))," ",VLOOKUP(TRIM(B1078),ALL!$B$1:$V$9998,2,FALSE)))</f>
        <v>PHN</v>
      </c>
      <c r="H1078" s="114" t="str">
        <f>IF(ISBLANK(VLOOKUP(TRIM(B1078),ALL!$B$1:$W$9995,4,FALSE)),"",IF(ISERROR(VLOOKUP(TRIM(B1078),ALL!$B$1:$W$9995,4,FALSE))," ",VLOOKUP(TRIM(B1078),ALL!$B$1:$W$9995,4,FALSE)))</f>
        <v>4-5</v>
      </c>
      <c r="I1078" s="114"/>
      <c r="J1078" s="10"/>
      <c r="K1078" s="10"/>
      <c r="L1078" s="10"/>
      <c r="M1078" s="10"/>
      <c r="N1078" s="10"/>
      <c r="O1078"/>
      <c r="P1078"/>
      <c r="Q1078"/>
      <c r="R1078"/>
      <c r="S1078"/>
      <c r="T1078"/>
      <c r="AB1078"/>
      <c r="AC1078"/>
    </row>
    <row r="1079" spans="1:29">
      <c r="A1079" s="10"/>
      <c r="B1079" s="37"/>
      <c r="C1079" s="5"/>
      <c r="D1079" s="111"/>
      <c r="E1079" s="112"/>
      <c r="F1079" s="115"/>
      <c r="G1079" s="10" t="str">
        <f>IF(ISERROR(VLOOKUP(TRIM(B1079),ALL!$B$1:$V$9998,2,FALSE)),"",IF(ISERROR(VLOOKUP(TRIM(B1079),ALL!$B$1:$V$9998,2,FALSE))," ",VLOOKUP(TRIM(B1079),ALL!$B$1:$V$9998,2,FALSE)))</f>
        <v/>
      </c>
      <c r="H1079" s="114"/>
      <c r="I1079" s="114"/>
      <c r="J1079" s="10"/>
      <c r="K1079" s="10"/>
      <c r="L1079" s="10"/>
      <c r="M1079" s="10"/>
      <c r="N1079" s="10"/>
      <c r="O1079"/>
      <c r="P1079"/>
      <c r="Q1079"/>
      <c r="R1079"/>
      <c r="S1079"/>
      <c r="T1079"/>
      <c r="AB1079"/>
      <c r="AC1079"/>
    </row>
    <row r="1080" spans="1:29">
      <c r="A1080" s="10" t="str">
        <f>IF(ISERROR(VLOOKUP(TRIM(B1080),ALL!$B$1:$V$9991,3,FALSE)),"(unc)",VLOOKUP(TRIM(B1080),ALL!$B$1:$V$9991,3,FALSE))</f>
        <v>PK</v>
      </c>
      <c r="B1080" s="37" t="s">
        <v>4449</v>
      </c>
      <c r="C1080" s="5" t="s">
        <v>9613</v>
      </c>
      <c r="D1080" s="111">
        <f>VLOOKUP(TRIM(B1080),BirthdateDraft!$A$1:$M$8977,2,FALSE)</f>
        <v>33313</v>
      </c>
      <c r="E1080" s="112" t="str">
        <f>VLOOKUP(TRIM(B1080),BirthdateDraft!$A$1:$M$9842,3,FALSE)</f>
        <v>14/FA</v>
      </c>
      <c r="F1080" s="115"/>
      <c r="G1080" s="10" t="str">
        <f>IF(ISERROR(VLOOKUP(TRIM(B1080),ALL!$B$1:$V$9998,2,FALSE)),"",IF(ISERROR(VLOOKUP(TRIM(B1080),ALL!$B$1:$V$9998,2,FALSE))," ",VLOOKUP(TRIM(B1080),ALL!$B$1:$V$9998,2,FALSE)))</f>
        <v>PIA</v>
      </c>
      <c r="H1080" s="114"/>
      <c r="I1080" s="114"/>
      <c r="J1080" s="10"/>
      <c r="K1080" s="10"/>
      <c r="L1080" s="10" t="str">
        <f>IF(ISBLANK(VLOOKUP(TRIM(B1080),ALL!$B$1:$W$9995,8,FALSE)),"",IF(ISERROR(VLOOKUP(TRIM(B1080),ALL!$B$1:$W$9995,8,FALSE))," ",VLOOKUP(TRIM(B1080),ALL!$B$1:$W$9995,8,FALSE)))</f>
        <v/>
      </c>
      <c r="M1080" s="10" t="str">
        <f>IF(ISBLANK(VLOOKUP(TRIM(B1080),ALL!$B$1:$W$9995,9,FALSE)),"",IF(ISERROR(VLOOKUP(TRIM(B1080),ALL!$B$1:$W$9995,9,FALSE))," ",VLOOKUP(TRIM(B1080),ALL!$B$1:$W$9995,9,FALSE)))</f>
        <v/>
      </c>
      <c r="N1080" s="10" t="str">
        <f>IF(ISBLANK(VLOOKUP(TRIM(#REF!),ALL!$B$1:$W$9995,10,FALSE)),"",IF(ISERROR(VLOOKUP(TRIM(#REF!),ALL!$B$1:$W$9995,10,FALSE))," ",VLOOKUP(TRIM(#REF!),ALL!$B$1:$W$9995,10,FALSE)))</f>
        <v xml:space="preserve"> </v>
      </c>
      <c r="O1080"/>
      <c r="P1080"/>
      <c r="Q1080"/>
      <c r="R1080"/>
      <c r="S1080"/>
      <c r="T1080"/>
      <c r="AB1080"/>
      <c r="AC1080"/>
    </row>
    <row r="1081" spans="1:29">
      <c r="A1081" s="10" t="str">
        <f>IF(ISERROR(VLOOKUP(TRIM(B1081),ALL!$B$1:$V$9991,3,FALSE)),"(unc)",VLOOKUP(TRIM(B1081),ALL!$B$1:$V$9991,3,FALSE))</f>
        <v>Punt</v>
      </c>
      <c r="B1081" s="37" t="s">
        <v>5907</v>
      </c>
      <c r="C1081" s="5" t="s">
        <v>9613</v>
      </c>
      <c r="D1081" s="111">
        <f>VLOOKUP(TRIM(B1081),BirthdateDraft!$A$1:$M$8977,2,FALSE)</f>
        <v>35321</v>
      </c>
      <c r="E1081" s="112" t="str">
        <f>VLOOKUP(TRIM(B1081),BirthdateDraft!$A$1:$M$9842,3,FALSE)</f>
        <v>18/FA</v>
      </c>
      <c r="F1081" s="115"/>
      <c r="G1081" s="10" t="str">
        <f>IF(ISERROR(VLOOKUP(TRIM(B1081),ALL!$B$1:$V$9998,2,FALSE)),"",IF(ISERROR(VLOOKUP(TRIM(B1081),ALL!$B$1:$V$9998,2,FALSE))," ",VLOOKUP(TRIM(B1081),ALL!$B$1:$V$9998,2,FALSE)))</f>
        <v>CLA</v>
      </c>
      <c r="H1081" s="114" t="str">
        <f>IF(ISBLANK(VLOOKUP(TRIM(B1081),ALL!$B$1:$W$9995,4,FALSE)),"",IF(ISERROR(VLOOKUP(TRIM(B1081),ALL!$B$1:$W$9995,4,FALSE))," ",VLOOKUP(TRIM(B1081),ALL!$B$1:$W$9995,4,FALSE)))</f>
        <v/>
      </c>
      <c r="I1081" s="114" t="str">
        <f>IF(ISBLANK(VLOOKUP(TRIM(B1081),ALL!$B$1:$W$9995,5,FALSE)),"",IF(ISERROR(VLOOKUP(TRIM(B1081),ALL!$B$1:$W$9995,5,FALSE))," ",VLOOKUP(TRIM(B1081),ALL!$B$1:$W$9995,5,FALSE)))</f>
        <v/>
      </c>
      <c r="J1081" s="10" t="str">
        <f>IF(ISBLANK(VLOOKUP(TRIM(B1081),ALL!$B$1:$W$9995,6,FALSE)),"",IF(ISERROR(VLOOKUP(TRIM(B1081),ALL!$B$1:$W$9995,6,FALSE))," ", VLOOKUP(TRIM(B1081),ALL!$B$1:$W$9995,6,FALSE)))</f>
        <v/>
      </c>
      <c r="K1081" s="10" t="str">
        <f>IF(ISBLANK(VLOOKUP(TRIM(B1081),ALL!$B$1:$W$9995,7,FALSE)),"",IF(ISERROR(VLOOKUP(TRIM(B1081),ALL!$B$1:$W$9995,7,FALSE))," ",VLOOKUP(TRIM(B1081),ALL!$B$1:$W$9995,7,FALSE)))</f>
        <v/>
      </c>
      <c r="L1081" s="10" t="str">
        <f>IF(ISBLANK(VLOOKUP(TRIM(B1081),ALL!$B$1:$W$9995,8,FALSE)),"",IF(ISERROR(VLOOKUP(TRIM(B1081),ALL!$B$1:$W$9995,8,FALSE))," ",VLOOKUP(TRIM(B1081),ALL!$B$1:$W$9995,8,FALSE)))</f>
        <v/>
      </c>
      <c r="M1081" s="10" t="str">
        <f>IF(ISBLANK(VLOOKUP(TRIM(B1081),ALL!$B$1:$W$9995,9,FALSE)),"",IF(ISERROR(VLOOKUP(TRIM(B1081),ALL!$B$1:$W$9995,9,FALSE))," ",VLOOKUP(TRIM(B1081),ALL!$B$1:$W$9995,9,FALSE)))</f>
        <v/>
      </c>
      <c r="N1081" s="10" t="str">
        <f>IF(ISBLANK(VLOOKUP(TRIM(B1077),ALL!$B$1:$W$9995,10,FALSE)),"",IF(ISERROR(VLOOKUP(TRIM(B1077),ALL!$B$1:$W$9995,10,FALSE))," ",VLOOKUP(TRIM(B1077),ALL!$B$1:$W$9995,10,FALSE)))</f>
        <v/>
      </c>
      <c r="O1081"/>
      <c r="P1081"/>
      <c r="Q1081"/>
      <c r="R1081"/>
      <c r="S1081"/>
      <c r="T1081"/>
      <c r="AB1081"/>
      <c r="AC1081"/>
    </row>
    <row r="1082" spans="1:29" ht="15.75">
      <c r="A1082" s="120"/>
      <c r="B1082" s="120"/>
      <c r="C1082" s="120"/>
      <c r="D1082" s="121"/>
      <c r="E1082" s="120"/>
      <c r="F1082" s="120"/>
      <c r="G1082" s="120"/>
      <c r="H1082" s="122"/>
      <c r="I1082" s="122"/>
      <c r="J1082" s="120"/>
      <c r="K1082" s="120"/>
      <c r="L1082" s="10"/>
      <c r="M1082" s="10"/>
      <c r="N1082" s="10"/>
      <c r="O1082"/>
      <c r="P1082"/>
      <c r="Q1082"/>
      <c r="R1082"/>
      <c r="S1082"/>
      <c r="T1082"/>
      <c r="AB1082"/>
      <c r="AC1082"/>
    </row>
    <row r="1083" spans="1:29" ht="20.25">
      <c r="A1083" s="356" t="s">
        <v>9617</v>
      </c>
      <c r="H1083" s="123"/>
      <c r="I1083" s="123">
        <f>COUNTA(B1084:B1146)</f>
        <v>54</v>
      </c>
      <c r="J1083" s="108"/>
      <c r="L1083" s="10" t="str">
        <f>IF(ISBLANK(VLOOKUP(TRIM(B1083),ALL!$B$1:$W$9995,8,FALSE)),"",IF(ISERROR(VLOOKUP(TRIM(B1083),ALL!$B$1:$W$9995,8,FALSE))," ",VLOOKUP(TRIM(B1083),ALL!$B$1:$W$9995,8,FALSE)))</f>
        <v xml:space="preserve"> </v>
      </c>
      <c r="M1083" s="10" t="str">
        <f>IF(ISBLANK(VLOOKUP(TRIM(B1083),ALL!$B$1:$W$9995,9,FALSE)),"",IF(ISERROR(VLOOKUP(TRIM(B1083),ALL!$B$1:$W$9995,9,FALSE))," ",VLOOKUP(TRIM(B1083),ALL!$B$1:$W$9995,9,FALSE)))</f>
        <v xml:space="preserve"> </v>
      </c>
      <c r="N1083" s="10" t="str">
        <f>IF(ISBLANK(VLOOKUP(TRIM(B1083),ALL!$B$1:$W$9995,10,FALSE)),"",IF(ISERROR(VLOOKUP(TRIM(B1083),ALL!$B$1:$W$9995,10,FALSE))," ",VLOOKUP(TRIM(B1083),ALL!$B$1:$W$9995,10,FALSE)))</f>
        <v xml:space="preserve"> </v>
      </c>
      <c r="O1083"/>
      <c r="P1083"/>
      <c r="Q1083"/>
      <c r="R1083"/>
      <c r="S1083"/>
      <c r="T1083"/>
      <c r="AB1083"/>
      <c r="AC1083"/>
    </row>
    <row r="1084" spans="1:29">
      <c r="B1084" s="37"/>
      <c r="L1084" s="10" t="str">
        <f>IF(ISBLANK(VLOOKUP(TRIM(B1084),ALL!$B$1:$W$9995,8,FALSE)),"",IF(ISERROR(VLOOKUP(TRIM(B1084),ALL!$B$1:$W$9995,8,FALSE))," ",VLOOKUP(TRIM(B1084),ALL!$B$1:$W$9995,8,FALSE)))</f>
        <v xml:space="preserve"> </v>
      </c>
      <c r="M1084" s="10" t="str">
        <f>IF(ISBLANK(VLOOKUP(TRIM(B1084),ALL!$B$1:$W$9995,9,FALSE)),"",IF(ISERROR(VLOOKUP(TRIM(B1084),ALL!$B$1:$W$9995,9,FALSE))," ",VLOOKUP(TRIM(B1084),ALL!$B$1:$W$9995,9,FALSE)))</f>
        <v xml:space="preserve"> </v>
      </c>
      <c r="N1084" s="10" t="str">
        <f>IF(ISBLANK(VLOOKUP(TRIM(B1084),ALL!$B$1:$W$9995,10,FALSE)),"",IF(ISERROR(VLOOKUP(TRIM(B1084),ALL!$B$1:$W$9995,10,FALSE))," ",VLOOKUP(TRIM(B1084),ALL!$B$1:$W$9995,10,FALSE)))</f>
        <v xml:space="preserve"> </v>
      </c>
      <c r="O1084"/>
      <c r="P1084"/>
      <c r="Q1084"/>
      <c r="R1084"/>
      <c r="S1084"/>
      <c r="T1084"/>
      <c r="AB1084"/>
      <c r="AC1084"/>
    </row>
    <row r="1085" spans="1:29" ht="15">
      <c r="A1085" s="10" t="str">
        <f>IF(ISERROR(VLOOKUP(TRIM(B1085),ALL!$B$1:$V$9991,3,FALSE)),"(unc)",VLOOKUP(TRIM(B1085),ALL!$B$1:$V$9991,3,FALSE))</f>
        <v>QB</v>
      </c>
      <c r="B1085" s="444" t="s">
        <v>8529</v>
      </c>
      <c r="C1085" s="5" t="s">
        <v>9618</v>
      </c>
      <c r="D1085" s="111">
        <f>VLOOKUP(TRIM(B1085),BirthdateDraft!$A$1:$M$8977,2,FALSE)</f>
        <v>37097</v>
      </c>
      <c r="E1085" s="112" t="str">
        <f>VLOOKUP(TRIM(B1085),BirthdateDraft!$A$1:$M$9842,3,FALSE)</f>
        <v>23/1</v>
      </c>
      <c r="F1085" s="115" t="s">
        <v>8619</v>
      </c>
      <c r="G1085" s="10" t="str">
        <f>IF(ISERROR(VLOOKUP(TRIM(B1085),ALL!$B$1:$V$9998,2,FALSE)),"",IF(ISERROR(VLOOKUP(TRIM(B1085),ALL!$B$1:$V$9998,2,FALSE))," ",VLOOKUP(TRIM(B1085),ALL!$B$1:$V$9998,2,FALSE)))</f>
        <v>CAN</v>
      </c>
      <c r="H1085" s="114"/>
      <c r="I1085" s="114"/>
      <c r="J1085" s="10"/>
      <c r="K1085" s="10"/>
      <c r="L1085" s="10"/>
      <c r="M1085" s="10"/>
      <c r="N1085" s="10"/>
      <c r="P1085"/>
      <c r="Q1085"/>
      <c r="R1085"/>
      <c r="S1085"/>
      <c r="T1085"/>
      <c r="AB1085"/>
      <c r="AC1085"/>
    </row>
    <row r="1086" spans="1:29" ht="15">
      <c r="A1086" s="10" t="str">
        <f>IF(ISERROR(VLOOKUP(TRIM(B1086),ALL!$B$1:$V$9991,3,FALSE)),"(unc)",VLOOKUP(TRIM(B1086),ALL!$B$1:$V$9991,3,FALSE))</f>
        <v>QB</v>
      </c>
      <c r="B1086" s="446" t="s">
        <v>5345</v>
      </c>
      <c r="C1086" s="5" t="s">
        <v>9618</v>
      </c>
      <c r="D1086" s="111">
        <f>VLOOKUP(TRIM(B1086),BirthdateDraft!$A$1:$M$8977,2,FALSE)</f>
        <v>34294</v>
      </c>
      <c r="E1086" s="112" t="str">
        <f>VLOOKUP(TRIM(B1086),BirthdateDraft!$A$1:$M$9842,3,FALSE)</f>
        <v>17/FA</v>
      </c>
      <c r="F1086" s="115" t="s">
        <v>10268</v>
      </c>
      <c r="G1086" s="10" t="str">
        <f>IF(ISERROR(VLOOKUP(TRIM(B1086),ALL!$B$1:$V$9998,2,FALSE)),"",IF(ISERROR(VLOOKUP(TRIM(B1086),ALL!$B$1:$V$9998,2,FALSE))," ",VLOOKUP(TRIM(B1086),ALL!$B$1:$V$9998,2,FALSE)))</f>
        <v>DAN</v>
      </c>
      <c r="H1086" s="114"/>
      <c r="I1086" s="114"/>
      <c r="J1086" s="10"/>
      <c r="K1086" s="10"/>
      <c r="L1086" s="10"/>
      <c r="M1086" s="10"/>
      <c r="N1086" s="10"/>
      <c r="O1086" s="118"/>
      <c r="P1086"/>
      <c r="Q1086"/>
      <c r="R1086"/>
      <c r="S1086"/>
      <c r="T1086"/>
      <c r="AB1086"/>
      <c r="AC1086"/>
    </row>
    <row r="1087" spans="1:29" ht="15">
      <c r="A1087" s="10" t="str">
        <f>IF(ISERROR(VLOOKUP(TRIM(B1087),ALL!$B$1:$V$9991,3,FALSE)),"(unc)",VLOOKUP(TRIM(B1087),ALL!$B$1:$V$9991,3,FALSE))</f>
        <v>QB</v>
      </c>
      <c r="B1087" s="451" t="s">
        <v>7565</v>
      </c>
      <c r="C1087" s="5" t="s">
        <v>9618</v>
      </c>
      <c r="D1087" s="111">
        <f>VLOOKUP(TRIM(B1087),BirthdateDraft!$A$1:$M$8977,2,FALSE)</f>
        <v>36305</v>
      </c>
      <c r="E1087" s="112" t="str">
        <f>VLOOKUP(TRIM(B1087),BirthdateDraft!$A$1:$M$9842,3,FALSE)</f>
        <v>22/3</v>
      </c>
      <c r="F1087" s="115" t="s">
        <v>10273</v>
      </c>
      <c r="G1087" s="10" t="str">
        <f>IF(ISERROR(VLOOKUP(TRIM(B1087),ALL!$B$1:$V$9998,2,FALSE)),"",IF(ISERROR(VLOOKUP(TRIM(B1087),ALL!$B$1:$V$9998,2,FALSE))," ",VLOOKUP(TRIM(B1087),ALL!$B$1:$V$9998,2,FALSE)))</f>
        <v>GBN</v>
      </c>
      <c r="H1087" s="114"/>
      <c r="I1087" s="114"/>
      <c r="J1087" s="10"/>
      <c r="K1087" s="10"/>
      <c r="L1087" s="10"/>
      <c r="M1087" s="10"/>
      <c r="N1087" s="10"/>
      <c r="O1087" s="118"/>
      <c r="P1087"/>
      <c r="Q1087"/>
      <c r="R1087"/>
      <c r="S1087"/>
      <c r="T1087"/>
      <c r="AB1087"/>
      <c r="AC1087"/>
    </row>
    <row r="1088" spans="1:29" ht="15">
      <c r="A1088" s="10"/>
      <c r="B1088" s="117"/>
      <c r="C1088" s="5"/>
      <c r="D1088" s="111"/>
      <c r="E1088" s="112"/>
      <c r="F1088" s="115"/>
      <c r="G1088" s="10"/>
      <c r="H1088" s="114" t="str">
        <f>IF(ISBLANK(VLOOKUP(TRIM(B1088),ALL!$B$1:$W$9995,4,FALSE)),"",IF(ISERROR(VLOOKUP(TRIM(B1088),ALL!$B$1:$W$9995,4,FALSE))," ",VLOOKUP(TRIM(B1088),ALL!$B$1:$W$9995,4,FALSE)))</f>
        <v xml:space="preserve"> </v>
      </c>
      <c r="I1088" s="114" t="str">
        <f>IF(ISBLANK(VLOOKUP(TRIM(B1088),ALL!$B$1:$W$9995,5,FALSE)),"",IF(ISERROR(VLOOKUP(TRIM(B1088),ALL!$B$1:$W$9995,5,FALSE))," ",VLOOKUP(TRIM(B1088),ALL!$B$1:$W$9995,5,FALSE)))</f>
        <v xml:space="preserve"> </v>
      </c>
      <c r="J1088" s="10" t="str">
        <f>IF(ISBLANK(VLOOKUP(TRIM(B1088),ALL!$B$1:$W$9995,6,FALSE)),"",IF(ISERROR(VLOOKUP(TRIM(B1088),ALL!$B$1:$W$9995,6,FALSE))," ", VLOOKUP(TRIM(B1088),ALL!$B$1:$W$9995,6,FALSE)))</f>
        <v xml:space="preserve"> </v>
      </c>
      <c r="K1088" s="10" t="str">
        <f>IF(ISBLANK(VLOOKUP(TRIM(B1088),ALL!$B$1:$W$9995,7,FALSE)),"",IF(ISERROR(VLOOKUP(TRIM(B1088),ALL!$B$1:$W$9995,7,FALSE))," ",VLOOKUP(TRIM(B1088),ALL!$B$1:$W$9995,7,FALSE)))</f>
        <v xml:space="preserve"> </v>
      </c>
      <c r="L1088" s="10" t="str">
        <f>IF(ISBLANK(VLOOKUP(TRIM(B1088),ALL!$B$1:$W$9995,8,FALSE)),"",IF(ISERROR(VLOOKUP(TRIM(B1088),ALL!$B$1:$W$9995,8,FALSE))," ",VLOOKUP(TRIM(B1088),ALL!$B$1:$W$9995,8,FALSE)))</f>
        <v xml:space="preserve"> </v>
      </c>
      <c r="M1088" s="10" t="str">
        <f>IF(ISBLANK(VLOOKUP(TRIM(B1088),ALL!$B$1:$W$9995,9,FALSE)),"",IF(ISERROR(VLOOKUP(TRIM(B1088),ALL!$B$1:$W$9995,9,FALSE))," ",VLOOKUP(TRIM(B1088),ALL!$B$1:$W$9995,9,FALSE)))</f>
        <v xml:space="preserve"> </v>
      </c>
      <c r="N1088" s="10" t="str">
        <f>IF(ISBLANK(VLOOKUP(TRIM(B1088),ALL!$B$1:$W$9995,10,FALSE)),"",IF(ISERROR(VLOOKUP(TRIM(B1088),ALL!$B$1:$W$9995,10,FALSE))," ",VLOOKUP(TRIM(B1088),ALL!$B$1:$W$9995,10,FALSE)))</f>
        <v xml:space="preserve"> </v>
      </c>
      <c r="O1088" s="118"/>
      <c r="P1088"/>
      <c r="Q1088"/>
      <c r="R1088"/>
      <c r="S1088"/>
      <c r="T1088"/>
      <c r="AB1088"/>
      <c r="AC1088"/>
    </row>
    <row r="1089" spans="1:29" ht="15">
      <c r="A1089" s="10" t="str">
        <f>IF(ISERROR(VLOOKUP(TRIM(B1089),ALL!$B$1:$V$9991,3,FALSE)),"(unc)",VLOOKUP(TRIM(B1089),ALL!$B$1:$V$9991,3,FALSE))</f>
        <v>HB</v>
      </c>
      <c r="B1089" s="117" t="s">
        <v>7234</v>
      </c>
      <c r="C1089" s="5" t="s">
        <v>9618</v>
      </c>
      <c r="D1089" s="111">
        <f>VLOOKUP(TRIM(B1089),BirthdateDraft!$A$1:$M$8977,2,FALSE)</f>
        <v>35827</v>
      </c>
      <c r="E1089" s="112" t="str">
        <f>VLOOKUP(TRIM(B1089),BirthdateDraft!$A$1:$M$9842,3,FALSE)</f>
        <v>21/4</v>
      </c>
      <c r="F1089" s="115" t="s">
        <v>6914</v>
      </c>
      <c r="G1089" s="10" t="str">
        <f>IF(ISERROR(VLOOKUP(TRIM(B1089),ALL!$B$1:$V$9998,2,FALSE)),"",IF(ISERROR(VLOOKUP(TRIM(B1089),ALL!$B$1:$V$9998,2,FALSE))," ",VLOOKUP(TRIM(B1089),ALL!$B$1:$V$9998,2,FALSE)))</f>
        <v>NEA</v>
      </c>
      <c r="H1089" s="114" t="str">
        <f>IF(ISBLANK(VLOOKUP(TRIM(B1089),ALL!$B$1:$W$9995,11,FALSE)),"",IF(ISERROR(VLOOKUP(TRIM(B1089),ALL!$B$1:$W$9995,11,FALSE))," ",VLOOKUP(TRIM(B1089),ALL!$B$1:$W$9995,11,FALSE)))</f>
        <v>B</v>
      </c>
      <c r="I1089" s="114" t="str">
        <f>"Carries ="&amp;VLOOKUP(B1089,Rankings!$A$163:$C$283,3,FALSE)</f>
        <v>Carries =207</v>
      </c>
      <c r="J1089" s="10"/>
      <c r="K1089" s="10"/>
      <c r="L1089" s="10">
        <f>IF(ISBLANK(VLOOKUP(TRIM(B1089),ALL!$B$1:$W$9995,8,FALSE)),"",IF(ISERROR(VLOOKUP(TRIM(B1089),ALL!$B$1:$W$9995,8,FALSE))," ",VLOOKUP(TRIM(B1089),ALL!$B$1:$W$9995,8,FALSE)))</f>
        <v>4</v>
      </c>
      <c r="M1089" s="10" t="str">
        <f>IF(ISBLANK(VLOOKUP(TRIM(B1089),ALL!$B$1:$W$9995,9,FALSE)),"",IF(ISERROR(VLOOKUP(TRIM(B1089),ALL!$B$1:$W$9995,9,FALSE))," ",VLOOKUP(TRIM(B1089),ALL!$B$1:$W$9995,9,FALSE)))</f>
        <v/>
      </c>
      <c r="N1089" s="10">
        <f>IF(ISBLANK(VLOOKUP(TRIM(B1089),ALL!$B$1:$W$9995,10,FALSE)),"",IF(ISERROR(VLOOKUP(TRIM(B1089),ALL!$B$1:$W$9995,10,FALSE))," ",VLOOKUP(TRIM(B1089),ALL!$B$1:$W$9995,10,FALSE)))</f>
        <v>4</v>
      </c>
      <c r="O1089" s="118"/>
      <c r="P1089"/>
      <c r="Q1089"/>
      <c r="R1089"/>
      <c r="S1089"/>
      <c r="T1089"/>
      <c r="AB1089"/>
      <c r="AC1089"/>
    </row>
    <row r="1090" spans="1:29">
      <c r="A1090" s="10" t="str">
        <f>IF(ISERROR(VLOOKUP(TRIM(B1090),ALL!$B$1:$V$9991,3,FALSE)),"(unc)",VLOOKUP(TRIM(B1090),ALL!$B$1:$V$9991,3,FALSE))</f>
        <v>HB</v>
      </c>
      <c r="B1090" s="119" t="s">
        <v>8197</v>
      </c>
      <c r="C1090" s="5" t="s">
        <v>9618</v>
      </c>
      <c r="D1090" s="111">
        <f>VLOOKUP(TRIM(B1090),BirthdateDraft!$A$1:$M$8977,2,FALSE)</f>
        <v>36899</v>
      </c>
      <c r="E1090" s="112" t="str">
        <f>VLOOKUP(TRIM(B1090),BirthdateDraft!$A$1:$M$9842,3,FALSE)</f>
        <v>23/2</v>
      </c>
      <c r="F1090" s="115" t="s">
        <v>8666</v>
      </c>
      <c r="G1090" s="10" t="str">
        <f>IF(ISERROR(VLOOKUP(TRIM(B1090),ALL!$B$1:$V$9998,2,FALSE)),"",IF(ISERROR(VLOOKUP(TRIM(B1090),ALL!$B$1:$V$9998,2,FALSE))," ",VLOOKUP(TRIM(B1090),ALL!$B$1:$V$9998,2,FALSE)))</f>
        <v>SEN</v>
      </c>
      <c r="H1090" s="114" t="str">
        <f>IF(ISBLANK(VLOOKUP(TRIM(B1090),ALL!$B$1:$W$9995,11,FALSE)),"",IF(ISERROR(VLOOKUP(TRIM(B1090),ALL!$B$1:$W$9995,11,FALSE))," ",VLOOKUP(TRIM(B1090),ALL!$B$1:$W$9995,11,FALSE)))</f>
        <v>A</v>
      </c>
      <c r="I1090" s="114" t="str">
        <f>"Carries ="&amp;VLOOKUP(B1090,Rankings!$A$163:$C$283,3,FALSE)</f>
        <v>Carries =135</v>
      </c>
      <c r="J1090" s="10"/>
      <c r="K1090" s="10"/>
      <c r="L1090" s="10">
        <f>IF(ISBLANK(VLOOKUP(TRIM(B1090),ALL!$B$1:$W$9995,8,FALSE)),"",IF(ISERROR(VLOOKUP(TRIM(B1090),ALL!$B$1:$W$9995,8,FALSE))," ",VLOOKUP(TRIM(B1090),ALL!$B$1:$W$9995,8,FALSE)))</f>
        <v>0</v>
      </c>
      <c r="M1090" s="10" t="str">
        <f>IF(ISBLANK(VLOOKUP(TRIM(B1090),ALL!$B$1:$W$9995,9,FALSE)),"",IF(ISERROR(VLOOKUP(TRIM(B1090),ALL!$B$1:$W$9995,9,FALSE))," ",VLOOKUP(TRIM(B1090),ALL!$B$1:$W$9995,9,FALSE)))</f>
        <v/>
      </c>
      <c r="N1090" s="10">
        <f>IF(ISBLANK(VLOOKUP(TRIM(B1090),ALL!$B$1:$W$9995,10,FALSE)),"",IF(ISERROR(VLOOKUP(TRIM(B1090),ALL!$B$1:$W$9995,10,FALSE))," ",VLOOKUP(TRIM(B1090),ALL!$B$1:$W$9995,10,FALSE)))</f>
        <v>3</v>
      </c>
      <c r="O1090"/>
      <c r="P1090"/>
      <c r="Q1090"/>
      <c r="R1090"/>
      <c r="S1090"/>
      <c r="T1090"/>
      <c r="AB1090"/>
      <c r="AC1090"/>
    </row>
    <row r="1091" spans="1:29" ht="15">
      <c r="A1091" s="10" t="str">
        <f>IF(ISERROR(VLOOKUP(TRIM(B1091),ALL!$B$1:$V$9991,3,FALSE)),"(unc)",VLOOKUP(TRIM(B1091),ALL!$B$1:$V$9991,3,FALSE))</f>
        <v>HB</v>
      </c>
      <c r="B1091" s="117" t="s">
        <v>6320</v>
      </c>
      <c r="C1091" s="5" t="s">
        <v>9618</v>
      </c>
      <c r="D1091" s="111">
        <f>VLOOKUP(TRIM(B1091),BirthdateDraft!$A$1:$M$8977,2,FALSE)</f>
        <v>35965</v>
      </c>
      <c r="E1091" s="112" t="str">
        <f>VLOOKUP(TRIM(B1091),BirthdateDraft!$A$1:$M$9842,3,FALSE)</f>
        <v>19/3</v>
      </c>
      <c r="F1091" s="115"/>
      <c r="G1091" s="10" t="str">
        <f>IF(ISERROR(VLOOKUP(TRIM(B1091),ALL!$B$1:$V$9998,2,FALSE)),"",IF(ISERROR(VLOOKUP(TRIM(B1091),ALL!$B$1:$V$9998,2,FALSE))," ",VLOOKUP(TRIM(B1091),ALL!$B$1:$V$9998,2,FALSE)))</f>
        <v>LVA</v>
      </c>
      <c r="H1091" s="114" t="str">
        <f>IF(ISBLANK(VLOOKUP(TRIM(B1091),ALL!$B$1:$W$9995,11,FALSE)),"",IF(ISERROR(VLOOKUP(TRIM(B1091),ALL!$B$1:$W$9995,11,FALSE))," ",VLOOKUP(TRIM(B1091),ALL!$B$1:$W$9995,11,FALSE)))</f>
        <v>B</v>
      </c>
      <c r="I1091" s="114" t="str">
        <f>"Carries ="&amp;VLOOKUP(B1091,Rankings!$A$163:$C$283,3,FALSE)</f>
        <v>Carries =132</v>
      </c>
      <c r="J1091" s="10" t="str">
        <f>IF(ISBLANK(VLOOKUP(TRIM(B1091),ALL!$B$1:$W$9995,6,FALSE)),"",IF(ISERROR(VLOOKUP(TRIM(B1091),ALL!$B$1:$W$9995,6,FALSE))," ", VLOOKUP(TRIM(B1091),ALL!$B$1:$W$9995,6,FALSE)))</f>
        <v/>
      </c>
      <c r="K1091" s="10" t="str">
        <f>IF(ISBLANK(VLOOKUP(TRIM(B1091),ALL!$B$1:$W$9995,7,FALSE)),"",IF(ISERROR(VLOOKUP(TRIM(B1091),ALL!$B$1:$W$9995,7,FALSE))," ",VLOOKUP(TRIM(B1091),ALL!$B$1:$W$9995,7,FALSE)))</f>
        <v/>
      </c>
      <c r="L1091" s="10">
        <f>IF(ISBLANK(VLOOKUP(TRIM(B1091),ALL!$B$1:$W$9995,8,FALSE)),"",IF(ISERROR(VLOOKUP(TRIM(B1091),ALL!$B$1:$W$9995,8,FALSE))," ",VLOOKUP(TRIM(B1091),ALL!$B$1:$W$9995,8,FALSE)))</f>
        <v>0</v>
      </c>
      <c r="M1091" s="10" t="str">
        <f>IF(ISBLANK(VLOOKUP(TRIM(B1091),ALL!$B$1:$W$9995,9,FALSE)),"",IF(ISERROR(VLOOKUP(TRIM(B1091),ALL!$B$1:$W$9995,9,FALSE))," ",VLOOKUP(TRIM(B1091),ALL!$B$1:$W$9995,9,FALSE)))</f>
        <v/>
      </c>
      <c r="N1091" s="10">
        <f>IF(ISBLANK(VLOOKUP(TRIM(B1091),ALL!$B$1:$W$9995,10,FALSE)),"",IF(ISERROR(VLOOKUP(TRIM(B1091),ALL!$B$1:$W$9995,10,FALSE))," ",VLOOKUP(TRIM(B1091),ALL!$B$1:$W$9995,10,FALSE)))</f>
        <v>0</v>
      </c>
      <c r="O1091" s="118"/>
      <c r="P1091"/>
      <c r="Q1091"/>
      <c r="R1091"/>
      <c r="S1091"/>
      <c r="T1091"/>
      <c r="AB1091"/>
      <c r="AC1091"/>
    </row>
    <row r="1092" spans="1:29">
      <c r="A1092" s="10" t="str">
        <f>IF(ISERROR(VLOOKUP(TRIM(B1092),ALL!$B$1:$V$9991,3,FALSE)),"(unc)",VLOOKUP(TRIM(B1092),ALL!$B$1:$V$9991,3,FALSE))</f>
        <v>FB OT</v>
      </c>
      <c r="B1092" s="124" t="s">
        <v>8350</v>
      </c>
      <c r="C1092" s="5" t="s">
        <v>9618</v>
      </c>
      <c r="D1092" s="111">
        <f>VLOOKUP(TRIM(B1092),BirthdateDraft!$A$1:$M$8977,2,FALSE)</f>
        <v>36705</v>
      </c>
      <c r="E1092" s="112" t="str">
        <f>VLOOKUP(TRIM(B1092),BirthdateDraft!$A$1:$M$9842,3,FALSE)</f>
        <v>23/6</v>
      </c>
      <c r="F1092" s="115" t="s">
        <v>10233</v>
      </c>
      <c r="G1092" s="10" t="str">
        <f>IF(ISERROR(VLOOKUP(TRIM(B1092),ALL!$B$1:$V$9998,2,FALSE)),"",IF(ISERROR(VLOOKUP(TRIM(B1092),ALL!$B$1:$V$9998,2,FALSE))," ",VLOOKUP(TRIM(B1092),ALL!$B$1:$V$9998,2,FALSE)))</f>
        <v>LAA</v>
      </c>
      <c r="H1092" s="114" t="str">
        <f>IF(ISBLANK(VLOOKUP(TRIM(B1092),ALL!$B$1:$W$9995,11,FALSE)),"",IF(ISERROR(VLOOKUP(TRIM(B1092),ALL!$B$1:$W$9995,11,FALSE))," ",VLOOKUP(TRIM(B1092),ALL!$B$1:$W$9995,11,FALSE)))</f>
        <v>D</v>
      </c>
      <c r="I1092" s="114" t="e">
        <f>"Carries ="&amp;VLOOKUP(B1092,Rankings!$A$163:$C$283,3,FALSE)</f>
        <v>#N/A</v>
      </c>
      <c r="J1092" s="10" t="str">
        <f>IF(ISBLANK(VLOOKUP(TRIM(B1092),ALL!$B$1:$W$9995,6,FALSE)),"",IF(ISERROR(VLOOKUP(TRIM(B1092),ALL!$B$1:$W$9995,6,FALSE))," ", VLOOKUP(TRIM(B1092),ALL!$B$1:$W$9995,6,FALSE)))</f>
        <v/>
      </c>
      <c r="K1092" s="10" t="str">
        <f>IF(ISBLANK(VLOOKUP(TRIM(B1092),ALL!$B$1:$W$9995,7,FALSE)),"",IF(ISERROR(VLOOKUP(TRIM(B1092),ALL!$B$1:$W$9995,7,FALSE))," ",VLOOKUP(TRIM(B1092),ALL!$B$1:$W$9995,7,FALSE)))</f>
        <v/>
      </c>
      <c r="L1092" s="10">
        <f>IF(ISBLANK(VLOOKUP(TRIM(B1092),ALL!$B$1:$W$9995,8,FALSE)),"",IF(ISERROR(VLOOKUP(TRIM(B1092),ALL!$B$1:$W$9995,8,FALSE))," ",VLOOKUP(TRIM(B1092),ALL!$B$1:$W$9995,8,FALSE)))</f>
        <v>0</v>
      </c>
      <c r="M1092" s="10" t="str">
        <f>IF(ISBLANK(VLOOKUP(TRIM(B1092),ALL!$B$1:$W$9995,9,FALSE)),"",IF(ISERROR(VLOOKUP(TRIM(B1092),ALL!$B$1:$W$9995,9,FALSE))," ",VLOOKUP(TRIM(B1092),ALL!$B$1:$W$9995,9,FALSE)))</f>
        <v/>
      </c>
      <c r="N1092" s="10">
        <f>IF(ISBLANK(VLOOKUP(TRIM(B1092),ALL!$B$1:$W$9995,10,FALSE)),"",IF(ISERROR(VLOOKUP(TRIM(B1092),ALL!$B$1:$W$9995,10,FALSE))," ",VLOOKUP(TRIM(B1092),ALL!$B$1:$W$9995,10,FALSE)))</f>
        <v>7</v>
      </c>
      <c r="O1092" s="118"/>
      <c r="P1092"/>
      <c r="Q1092"/>
      <c r="R1092"/>
      <c r="S1092"/>
      <c r="T1092"/>
      <c r="AB1092"/>
      <c r="AC1092"/>
    </row>
    <row r="1093" spans="1:29" ht="15">
      <c r="A1093" s="10" t="str">
        <f>IF(ISERROR(VLOOKUP(TRIM(B1093),ALL!$B$1:$V$9991,3,FALSE)),"(unc)",VLOOKUP(TRIM(B1093),ALL!$B$1:$V$9991,3,FALSE))</f>
        <v>WR</v>
      </c>
      <c r="B1093" s="117" t="s">
        <v>6790</v>
      </c>
      <c r="C1093" s="5" t="s">
        <v>9618</v>
      </c>
      <c r="D1093" s="111">
        <f>VLOOKUP(TRIM(B1093),BirthdateDraft!$A$1:$M$8977,2,FALSE)</f>
        <v>35732</v>
      </c>
      <c r="E1093" s="112" t="str">
        <f>VLOOKUP(TRIM(B1093),BirthdateDraft!$A$1:$M$9842,3,FALSE)</f>
        <v>20/5</v>
      </c>
      <c r="F1093" s="115" t="s">
        <v>6919</v>
      </c>
      <c r="G1093" s="10" t="str">
        <f>IF(ISERROR(VLOOKUP(TRIM(B1093),ALL!$B$1:$V$9998,2,FALSE)),"",IF(ISERROR(VLOOKUP(TRIM(B1093),ALL!$B$1:$V$9998,2,FALSE))," ",VLOOKUP(TRIM(B1093),ALL!$B$1:$V$9998,2,FALSE)))</f>
        <v>ATN</v>
      </c>
      <c r="H1093" s="114" t="str">
        <f>IF(ISBLANK(VLOOKUP(TRIM(B1093),ALL!$B$1:$W$9995,11,FALSE)),"",IF(ISERROR(VLOOKUP(TRIM(B1093),ALL!$B$1:$W$9995,11,FALSE))," ",VLOOKUP(TRIM(B1093),ALL!$B$1:$W$9995,11,FALSE)))</f>
        <v>D</v>
      </c>
      <c r="I1093" s="114" t="str">
        <f>VLOOKUP(TRIM(B1093),Rankings!$A$1:$M$9887,9,FALSE)</f>
        <v xml:space="preserve"> 4-6-6</v>
      </c>
      <c r="J1093" s="10"/>
      <c r="K1093" s="10"/>
      <c r="L1093" s="10" t="str">
        <f>IF(ISBLANK(VLOOKUP(TRIM(B1093),ALL!$B$1:$W$9995,8,FALSE)),"",IF(ISERROR(VLOOKUP(TRIM(B1093),ALL!$B$1:$W$9995,8,FALSE))," ",VLOOKUP(TRIM(B1093),ALL!$B$1:$W$9995,8,FALSE)))</f>
        <v/>
      </c>
      <c r="M1093" s="10" t="str">
        <f>IF(ISBLANK(VLOOKUP(TRIM(B1093),ALL!$B$1:$W$9995,9,FALSE)),"",IF(ISERROR(VLOOKUP(TRIM(B1093),ALL!$B$1:$W$9995,9,FALSE))," ",VLOOKUP(TRIM(B1093),ALL!$B$1:$W$9995,9,FALSE)))</f>
        <v/>
      </c>
      <c r="N1093" s="10" t="str">
        <f>IF(ISBLANK(VLOOKUP(TRIM(B1093),ALL!$B$1:$W$9995,10,FALSE)),"",IF(ISERROR(VLOOKUP(TRIM(B1093),ALL!$B$1:$W$9995,10,FALSE))," ",VLOOKUP(TRIM(B1093),ALL!$B$1:$W$9995,10,FALSE)))</f>
        <v/>
      </c>
      <c r="P1093"/>
      <c r="Q1093"/>
      <c r="R1093"/>
      <c r="S1093"/>
      <c r="T1093"/>
      <c r="AB1093"/>
      <c r="AC1093"/>
    </row>
    <row r="1094" spans="1:29" ht="15">
      <c r="A1094" s="10" t="str">
        <f>IF(ISERROR(VLOOKUP(TRIM(B1094),ALL!$B$1:$V$9991,3,FALSE)),"(unc)",VLOOKUP(TRIM(B1094),ALL!$B$1:$V$9991,3,FALSE))</f>
        <v>WR</v>
      </c>
      <c r="B1094" s="452" t="s">
        <v>8998</v>
      </c>
      <c r="C1094" s="5" t="s">
        <v>9618</v>
      </c>
      <c r="D1094" s="111">
        <f>VLOOKUP(TRIM(B1094),BirthdateDraft!$A$1:$M$8977,2,FALSE)</f>
        <v>37410</v>
      </c>
      <c r="E1094" s="112" t="str">
        <f>VLOOKUP(TRIM(B1094),BirthdateDraft!$A$1:$M$9842,3,FALSE)</f>
        <v>24/1(9)</v>
      </c>
      <c r="F1094" s="115" t="s">
        <v>9860</v>
      </c>
      <c r="G1094" s="10" t="str">
        <f>IF(ISERROR(VLOOKUP(TRIM(B1094),ALL!$B$1:$V$9998,2,FALSE)),"",IF(ISERROR(VLOOKUP(TRIM(B1094),ALL!$B$1:$V$9998,2,FALSE))," ",VLOOKUP(TRIM(B1094),ALL!$B$1:$V$9998,2,FALSE)))</f>
        <v>CHN</v>
      </c>
      <c r="H1094" s="114" t="str">
        <f>IF(ISBLANK(VLOOKUP(TRIM(B1094),ALL!$B$1:$W$9995,11,FALSE)),"",IF(ISERROR(VLOOKUP(TRIM(B1094),ALL!$B$1:$W$9995,11,FALSE))," ",VLOOKUP(TRIM(B1094),ALL!$B$1:$W$9995,11,FALSE)))</f>
        <v>C</v>
      </c>
      <c r="I1094" s="114" t="str">
        <f>VLOOKUP(TRIM(B1094),Rankings!$A$1:$M$9887,9,FALSE)</f>
        <v xml:space="preserve"> 4-4-4</v>
      </c>
      <c r="J1094" s="10"/>
      <c r="K1094" s="10"/>
      <c r="L1094" s="10"/>
      <c r="M1094" s="10"/>
      <c r="N1094" s="10"/>
      <c r="P1094"/>
      <c r="Q1094"/>
      <c r="R1094"/>
      <c r="S1094"/>
      <c r="T1094"/>
      <c r="AB1094"/>
      <c r="AC1094"/>
    </row>
    <row r="1095" spans="1:29">
      <c r="A1095" s="10" t="str">
        <f>IF(ISERROR(VLOOKUP(TRIM(B1095),ALL!$B$1:$V$9991,3,FALSE)),"(unc)",VLOOKUP(TRIM(B1095),ALL!$B$1:$V$9991,3,FALSE))</f>
        <v>WR PR</v>
      </c>
      <c r="B1095" s="37" t="s">
        <v>3437</v>
      </c>
      <c r="C1095" s="5" t="s">
        <v>9618</v>
      </c>
      <c r="D1095" s="111">
        <f>VLOOKUP(TRIM(B1095),BirthdateDraft!$A$1:$M$8977,2,FALSE)</f>
        <v>33704</v>
      </c>
      <c r="E1095" s="112" t="str">
        <f>VLOOKUP(TRIM(B1095),BirthdateDraft!$A$1:$M$9842,3,FALSE)</f>
        <v>13/2</v>
      </c>
      <c r="F1095" s="115" t="s">
        <v>4065</v>
      </c>
      <c r="G1095" s="10" t="str">
        <f>IF(ISERROR(VLOOKUP(TRIM(B1095),ALL!$B$1:$V$9998,2,FALSE)),"",IF(ISERROR(VLOOKUP(TRIM(B1095),ALL!$B$1:$V$9998,2,FALSE))," ",VLOOKUP(TRIM(B1095),ALL!$B$1:$V$9998,2,FALSE)))</f>
        <v>HOA</v>
      </c>
      <c r="H1095" s="114" t="str">
        <f>IF(ISBLANK(VLOOKUP(TRIM(B1095),ALL!$B$1:$W$9995,11,FALSE)),"",IF(ISERROR(VLOOKUP(TRIM(B1095),ALL!$B$1:$W$9995,11,FALSE))," ",VLOOKUP(TRIM(B1095),ALL!$B$1:$W$9995,11,FALSE)))</f>
        <v>D</v>
      </c>
      <c r="I1095" s="114" t="str">
        <f>VLOOKUP(TRIM(B1095),Rankings!$A$1:$M$9887,9,FALSE)</f>
        <v xml:space="preserve"> 4-3-3</v>
      </c>
      <c r="J1095" s="10" t="str">
        <f>IF(ISBLANK(VLOOKUP(TRIM(B1095),ALL!$B$1:$W$9995,6,FALSE)),"",IF(ISERROR(VLOOKUP(TRIM(B1095),ALL!$B$1:$W$9995,6,FALSE))," ", VLOOKUP(TRIM(B1095),ALL!$B$1:$W$9995,6,FALSE)))</f>
        <v/>
      </c>
      <c r="K1095" s="10" t="str">
        <f>IF(ISBLANK(VLOOKUP(TRIM(B1095),ALL!$B$1:$W$9995,7,FALSE)),"",IF(ISERROR(VLOOKUP(TRIM(B1095),ALL!$B$1:$W$9995,7,FALSE))," ",VLOOKUP(TRIM(B1095),ALL!$B$1:$W$9995,7,FALSE)))</f>
        <v/>
      </c>
      <c r="L1095" s="10" t="str">
        <f>IF(ISBLANK(VLOOKUP(TRIM(B1095),ALL!$B$1:$W$9995,8,FALSE)),"",IF(ISERROR(VLOOKUP(TRIM(B1095),ALL!$B$1:$W$9995,8,FALSE))," ",VLOOKUP(TRIM(B1095),ALL!$B$1:$W$9995,8,FALSE)))</f>
        <v/>
      </c>
      <c r="M1095" s="10" t="str">
        <f>IF(ISBLANK(VLOOKUP(TRIM(B1095),ALL!$B$1:$W$9995,9,FALSE)),"",IF(ISERROR(VLOOKUP(TRIM(B1095),ALL!$B$1:$W$9995,9,FALSE))," ",VLOOKUP(TRIM(B1095),ALL!$B$1:$W$9995,9,FALSE)))</f>
        <v/>
      </c>
      <c r="N1095" s="10" t="str">
        <f>IF(ISBLANK(VLOOKUP(TRIM(B1095),ALL!$B$1:$W$9995,10,FALSE)),"",IF(ISERROR(VLOOKUP(TRIM(B1095),ALL!$B$1:$W$9995,10,FALSE))," ",VLOOKUP(TRIM(B1095),ALL!$B$1:$W$9995,10,FALSE)))</f>
        <v/>
      </c>
      <c r="O1095"/>
      <c r="P1095"/>
      <c r="Q1095"/>
      <c r="R1095"/>
      <c r="S1095"/>
      <c r="T1095"/>
      <c r="AB1095"/>
      <c r="AC1095"/>
    </row>
    <row r="1096" spans="1:29">
      <c r="A1096" s="10" t="str">
        <f>IF(ISERROR(VLOOKUP(TRIM(B1096),ALL!$B$1:$V$9991,3,FALSE)),"(unc)",VLOOKUP(TRIM(B1096),ALL!$B$1:$V$9991,3,FALSE))</f>
        <v>WR</v>
      </c>
      <c r="B1096" s="119" t="s">
        <v>7161</v>
      </c>
      <c r="C1096" s="5" t="s">
        <v>9618</v>
      </c>
      <c r="D1096" s="111">
        <f>VLOOKUP(TRIM(B1096),BirthdateDraft!$A$1:$M$8977,2,FALSE)</f>
        <v>35886</v>
      </c>
      <c r="E1096" s="112" t="str">
        <f>VLOOKUP(TRIM(B1096),BirthdateDraft!$A$1:$M$9842,3,FALSE)</f>
        <v>FA</v>
      </c>
      <c r="F1096" s="115"/>
      <c r="G1096" s="10" t="str">
        <f>IF(ISERROR(VLOOKUP(TRIM(B1096),ALL!$B$1:$V$9998,2,FALSE)),"",IF(ISERROR(VLOOKUP(TRIM(B1096),ALL!$B$1:$V$9998,2,FALSE))," ",VLOOKUP(TRIM(B1096),ALL!$B$1:$V$9998,2,FALSE)))</f>
        <v>DNA</v>
      </c>
      <c r="H1096" s="114" t="str">
        <f>IF(ISBLANK(VLOOKUP(TRIM(B1096),ALL!$B$1:$W$9995,11,FALSE)),"",IF(ISERROR(VLOOKUP(TRIM(B1096),ALL!$B$1:$W$9995,11,FALSE))," ",VLOOKUP(TRIM(B1096),ALL!$B$1:$W$9995,11,FALSE)))</f>
        <v>C</v>
      </c>
      <c r="I1096" s="114" t="str">
        <f>VLOOKUP(TRIM(B1096),Rankings!$A$1:$M$9887,9,FALSE)</f>
        <v xml:space="preserve"> 4-3-3</v>
      </c>
      <c r="J1096" s="10"/>
      <c r="K1096" s="10"/>
      <c r="L1096" s="10"/>
      <c r="M1096" s="10"/>
      <c r="N1096" s="10"/>
      <c r="O1096" s="118"/>
      <c r="P1096"/>
      <c r="Q1096"/>
      <c r="R1096"/>
      <c r="S1096"/>
      <c r="T1096"/>
      <c r="AB1096"/>
      <c r="AC1096"/>
    </row>
    <row r="1098" spans="1:29" ht="15">
      <c r="A1098" s="10" t="str">
        <f>IF(ISERROR(VLOOKUP(TRIM(B1098),ALL!$B$1:$V$9991,3,FALSE)),"(unc)",VLOOKUP(TRIM(B1098),ALL!$B$1:$V$9991,3,FALSE))</f>
        <v>WR</v>
      </c>
      <c r="B1098" s="453" t="s">
        <v>7602</v>
      </c>
      <c r="C1098" s="5" t="s">
        <v>9618</v>
      </c>
      <c r="D1098" s="111">
        <f>VLOOKUP(TRIM(B1098),BirthdateDraft!$A$1:$M$8977,2,FALSE)</f>
        <v>36607</v>
      </c>
      <c r="E1098" s="112" t="str">
        <f>VLOOKUP(TRIM(B1098),BirthdateDraft!$A$1:$M$9842,3,FALSE)</f>
        <v>22/1</v>
      </c>
      <c r="F1098" s="115" t="s">
        <v>8078</v>
      </c>
      <c r="G1098" s="10" t="str">
        <f>IF(ISERROR(VLOOKUP(TRIM(B1098),ALL!$B$1:$V$9998,2,FALSE)),"",IF(ISERROR(VLOOKUP(TRIM(B1098),ALL!$B$1:$V$9998,2,FALSE))," ",VLOOKUP(TRIM(B1098),ALL!$B$1:$V$9998,2,FALSE)))</f>
        <v>PHN</v>
      </c>
      <c r="H1098" s="114" t="str">
        <f>IF(ISBLANK(VLOOKUP(TRIM(B1098),ALL!$B$1:$W$9995,11,FALSE)),"",IF(ISERROR(VLOOKUP(TRIM(B1098),ALL!$B$1:$W$9995,11,FALSE))," ",VLOOKUP(TRIM(B1098),ALL!$B$1:$W$9995,11,FALSE)))</f>
        <v>E</v>
      </c>
      <c r="I1098" s="114" t="str">
        <f>VLOOKUP(TRIM(B1098),Rankings!$A$1:$M$9887,9,FALSE)</f>
        <v xml:space="preserve"> 4-3-3</v>
      </c>
      <c r="J1098" s="10"/>
      <c r="K1098" s="10"/>
      <c r="L1098" s="10"/>
      <c r="M1098" s="10"/>
      <c r="N1098" s="10"/>
      <c r="P1098"/>
      <c r="Q1098"/>
      <c r="R1098"/>
      <c r="S1098"/>
      <c r="T1098"/>
      <c r="AB1098"/>
      <c r="AC1098"/>
    </row>
    <row r="1099" spans="1:29" ht="15">
      <c r="A1099" s="10" t="str">
        <f>IF(ISERROR(VLOOKUP(TRIM(B1099),ALL!$B$1:$V$9991,3,FALSE)),"(unc)",VLOOKUP(TRIM(B1099),ALL!$B$1:$V$9991,3,FALSE))</f>
        <v>(unc)</v>
      </c>
      <c r="B1099" s="117" t="s">
        <v>7590</v>
      </c>
      <c r="C1099" s="5" t="s">
        <v>9618</v>
      </c>
      <c r="D1099" s="111">
        <f>VLOOKUP(TRIM(B1099),BirthdateDraft!$A$1:$M$8977,2,FALSE)</f>
        <v>36779</v>
      </c>
      <c r="E1099" s="112" t="str">
        <f>VLOOKUP(TRIM(B1099),BirthdateDraft!$A$1:$M$9842,3,FALSE)</f>
        <v>22/2</v>
      </c>
      <c r="F1099" s="115" t="s">
        <v>8101</v>
      </c>
      <c r="G1099" s="10" t="str">
        <f>IF(ISERROR(VLOOKUP(TRIM(B1099),ALL!$B$1:$V$9998,2,FALSE)),"",IF(ISERROR(VLOOKUP(TRIM(B1099),ALL!$B$1:$V$9998,2,FALSE))," ",VLOOKUP(TRIM(B1099),ALL!$B$1:$V$9998,2,FALSE)))</f>
        <v/>
      </c>
      <c r="H1099" s="114" t="str">
        <f>IF(ISBLANK(VLOOKUP(TRIM(B1099),ALL!$B$1:$W$9995,11,FALSE)),"",IF(ISERROR(VLOOKUP(TRIM(B1099),ALL!$B$1:$W$9995,11,FALSE))," ",VLOOKUP(TRIM(B1099),ALL!$B$1:$W$9995,11,FALSE)))</f>
        <v xml:space="preserve"> </v>
      </c>
      <c r="I1099" s="114" t="e">
        <f>VLOOKUP(TRIM(B1099),Rankings!$A$1:$M$9887,9,FALSE)</f>
        <v>#N/A</v>
      </c>
      <c r="J1099" s="10"/>
      <c r="K1099" s="10"/>
      <c r="L1099" s="10"/>
      <c r="M1099" s="10"/>
      <c r="N1099" s="10"/>
      <c r="P1099"/>
      <c r="Q1099"/>
      <c r="R1099"/>
      <c r="S1099"/>
      <c r="T1099"/>
      <c r="AB1099"/>
      <c r="AC1099"/>
    </row>
    <row r="1100" spans="1:29" ht="15">
      <c r="A1100" s="10" t="str">
        <f>IF(ISERROR(VLOOKUP(TRIM(B1100),ALL!$B$1:$V$9991,3,FALSE)),"(unc)",VLOOKUP(TRIM(B1100),ALL!$B$1:$V$9991,3,FALSE))</f>
        <v>WR</v>
      </c>
      <c r="B1100" s="117" t="s">
        <v>6273</v>
      </c>
      <c r="C1100" s="5" t="s">
        <v>9618</v>
      </c>
      <c r="D1100" s="111">
        <f>VLOOKUP(TRIM(B1100),BirthdateDraft!$A$1:$M$8977,2,FALSE)</f>
        <v>35044</v>
      </c>
      <c r="E1100" s="112" t="str">
        <f>VLOOKUP(TRIM(B1100),BirthdateDraft!$A$1:$M$9842,3,FALSE)</f>
        <v>18/FA</v>
      </c>
      <c r="F1100" s="115"/>
      <c r="G1100" s="10" t="str">
        <f>IF(ISERROR(VLOOKUP(TRIM(B1100),ALL!$B$1:$V$9998,2,FALSE)),"",IF(ISERROR(VLOOKUP(TRIM(B1100),ALL!$B$1:$V$9998,2,FALSE))," ",VLOOKUP(TRIM(B1100),ALL!$B$1:$V$9998,2,FALSE)))</f>
        <v>NYA</v>
      </c>
      <c r="H1100" s="114" t="str">
        <f>IF(ISBLANK(VLOOKUP(TRIM(B1100),ALL!$B$1:$W$9995,11,FALSE)),"",IF(ISERROR(VLOOKUP(TRIM(B1100),ALL!$B$1:$W$9995,11,FALSE))," ",VLOOKUP(TRIM(B1100),ALL!$B$1:$W$9995,11,FALSE)))</f>
        <v>D</v>
      </c>
      <c r="I1100" s="114" t="str">
        <f>VLOOKUP(TRIM(B1100),Rankings!$A$1:$M$9887,9,FALSE)</f>
        <v xml:space="preserve"> 4-4-5</v>
      </c>
      <c r="J1100" s="10" t="str">
        <f>IF(ISBLANK(VLOOKUP(TRIM(B1100),ALL!$B$1:$W$9995,6,FALSE)),"",IF(ISERROR(VLOOKUP(TRIM(B1100),ALL!$B$1:$W$9995,6,FALSE))," ", VLOOKUP(TRIM(B1100),ALL!$B$1:$W$9995,6,FALSE)))</f>
        <v/>
      </c>
      <c r="K1100" s="10" t="str">
        <f>IF(ISBLANK(VLOOKUP(TRIM(B1100),ALL!$B$1:$W$9995,7,FALSE)),"",IF(ISERROR(VLOOKUP(TRIM(B1100),ALL!$B$1:$W$9995,7,FALSE))," ",VLOOKUP(TRIM(B1100),ALL!$B$1:$W$9995,7,FALSE)))</f>
        <v/>
      </c>
      <c r="L1100" s="10" t="str">
        <f>IF(ISBLANK(VLOOKUP(TRIM(B1100),ALL!$B$1:$W$9995,8,FALSE)),"",IF(ISERROR(VLOOKUP(TRIM(B1100),ALL!$B$1:$W$9995,8,FALSE))," ",VLOOKUP(TRIM(B1100),ALL!$B$1:$W$9995,8,FALSE)))</f>
        <v/>
      </c>
      <c r="M1100" s="10" t="str">
        <f>IF(ISBLANK(VLOOKUP(TRIM(B1100),ALL!$B$1:$W$9995,9,FALSE)),"",IF(ISERROR(VLOOKUP(TRIM(B1100),ALL!$B$1:$W$9995,9,FALSE))," ",VLOOKUP(TRIM(B1100),ALL!$B$1:$W$9995,9,FALSE)))</f>
        <v/>
      </c>
      <c r="N1100" s="10" t="str">
        <f>IF(ISBLANK(VLOOKUP(TRIM(B1100),ALL!$B$1:$W$9995,10,FALSE)),"",IF(ISERROR(VLOOKUP(TRIM(B1100),ALL!$B$1:$W$9995,10,FALSE))," ",VLOOKUP(TRIM(B1100),ALL!$B$1:$W$9995,10,FALSE)))</f>
        <v/>
      </c>
      <c r="O1100" s="118"/>
      <c r="P1100"/>
      <c r="Q1100"/>
      <c r="R1100"/>
      <c r="S1100"/>
      <c r="T1100"/>
      <c r="AB1100"/>
      <c r="AC1100"/>
    </row>
    <row r="1101" spans="1:29" ht="15">
      <c r="A1101" s="10" t="str">
        <f>IF(ISERROR(VLOOKUP(TRIM(B1101),ALL!$B$1:$V$9991,3,FALSE)),"(unc)",VLOOKUP(TRIM(B1101),ALL!$B$1:$V$9991,3,FALSE))</f>
        <v>TE</v>
      </c>
      <c r="B1101" s="501" t="s">
        <v>8285</v>
      </c>
      <c r="C1101" s="5" t="s">
        <v>9618</v>
      </c>
      <c r="D1101" s="111">
        <f>VLOOKUP(TRIM(B1101),BirthdateDraft!$A$1:$M$8977,2,FALSE)</f>
        <v>36826</v>
      </c>
      <c r="E1101" s="112" t="str">
        <f>VLOOKUP(TRIM(B1101),BirthdateDraft!$A$1:$M$9842,3,FALSE)</f>
        <v>23/6</v>
      </c>
      <c r="F1101" s="115" t="s">
        <v>10488</v>
      </c>
      <c r="G1101" s="10" t="str">
        <f>IF(ISERROR(VLOOKUP(TRIM(B1101),ALL!$B$1:$V$9998,2,FALSE)),"",IF(ISERROR(VLOOKUP(TRIM(B1101),ALL!$B$1:$V$9998,2,FALSE))," ",VLOOKUP(TRIM(B1101),ALL!$B$1:$V$9998,2,FALSE)))</f>
        <v>ARN</v>
      </c>
      <c r="H1101" s="114" t="str">
        <f>IF(ISBLANK(VLOOKUP(TRIM(B1101),ALL!$B$1:$W$9995,11,FALSE)),"",IF(ISERROR(VLOOKUP(TRIM(B1101),ALL!$B$1:$W$9995,11,FALSE))," ",VLOOKUP(TRIM(B1101),ALL!$B$1:$W$9995,11,FALSE)))</f>
        <v>C</v>
      </c>
      <c r="I1101" s="114" t="str">
        <f>VLOOKUP(TRIM(B1101),Rankings!$A$1:$M$9887,9,FALSE)</f>
        <v xml:space="preserve"> 3-3-2</v>
      </c>
      <c r="J1101" s="10" t="str">
        <f>IF(ISBLANK(VLOOKUP(TRIM(B1101),ALL!$B$1:$W$9995,6,FALSE)),"",IF(ISERROR(VLOOKUP(TRIM(B1101),ALL!$B$1:$W$9995,6,FALSE))," ", VLOOKUP(TRIM(B1101),ALL!$B$1:$W$9995,6,FALSE)))</f>
        <v/>
      </c>
      <c r="K1101" s="10" t="str">
        <f>IF(ISBLANK(VLOOKUP(TRIM(B1101),ALL!$B$1:$W$9995,7,FALSE)),"",IF(ISERROR(VLOOKUP(TRIM(B1101),ALL!$B$1:$W$9995,7,FALSE))," ",VLOOKUP(TRIM(B1101),ALL!$B$1:$W$9995,7,FALSE)))</f>
        <v/>
      </c>
      <c r="L1101" s="10">
        <f>IF(ISBLANK(VLOOKUP(TRIM(B1101),ALL!$B$1:$W$9995,8,FALSE)),"",IF(ISERROR(VLOOKUP(TRIM(B1101),ALL!$B$1:$W$9995,8,FALSE))," ",VLOOKUP(TRIM(B1101),ALL!$B$1:$W$9995,8,FALSE)))</f>
        <v>0</v>
      </c>
      <c r="M1101" s="10" t="str">
        <f>IF(ISBLANK(VLOOKUP(TRIM(B1101),ALL!$B$1:$W$9995,9,FALSE)),"",IF(ISERROR(VLOOKUP(TRIM(B1101),ALL!$B$1:$W$9995,9,FALSE))," ",VLOOKUP(TRIM(B1101),ALL!$B$1:$W$9995,9,FALSE)))</f>
        <v/>
      </c>
      <c r="N1101" s="10">
        <f>IF(ISBLANK(VLOOKUP(TRIM(B1101),ALL!$B$1:$W$9995,10,FALSE)),"",IF(ISERROR(VLOOKUP(TRIM(B1101),ALL!$B$1:$W$9995,10,FALSE))," ",VLOOKUP(TRIM(B1101),ALL!$B$1:$W$9995,10,FALSE)))</f>
        <v>0</v>
      </c>
      <c r="O1101" s="118"/>
      <c r="P1101"/>
      <c r="Q1101"/>
      <c r="R1101"/>
      <c r="S1101"/>
      <c r="T1101"/>
      <c r="AB1101"/>
      <c r="AC1101"/>
    </row>
    <row r="1102" spans="1:29" ht="15">
      <c r="A1102" s="10" t="str">
        <f>IF(ISERROR(VLOOKUP(TRIM(B1102),ALL!$B$1:$V$9991,3,FALSE)),"(unc)",VLOOKUP(TRIM(B1102),ALL!$B$1:$V$9991,3,FALSE))</f>
        <v>BB TE</v>
      </c>
      <c r="B1102" s="117" t="s">
        <v>7183</v>
      </c>
      <c r="C1102" s="5" t="s">
        <v>9618</v>
      </c>
      <c r="D1102" s="111">
        <f>VLOOKUP(TRIM(B1102),BirthdateDraft!$A$1:$M$8977,2,FALSE)</f>
        <v>35735</v>
      </c>
      <c r="E1102" s="112" t="str">
        <f>VLOOKUP(TRIM(B1102),BirthdateDraft!$A$1:$M$9842,3,FALSE)</f>
        <v>21/4</v>
      </c>
      <c r="F1102" s="115" t="s">
        <v>8029</v>
      </c>
      <c r="G1102" s="10" t="str">
        <f>IF(ISERROR(VLOOKUP(TRIM(B1102),ALL!$B$1:$V$9998,2,FALSE)),"",IF(ISERROR(VLOOKUP(TRIM(B1102),ALL!$B$1:$V$9998,2,FALSE))," ",VLOOKUP(TRIM(B1102),ALL!$B$1:$V$9998,2,FALSE)))</f>
        <v>WAN</v>
      </c>
      <c r="H1102" s="114" t="str">
        <f>IF(ISBLANK(VLOOKUP(TRIM(B1102),ALL!$B$1:$W$9995,11,FALSE)),"",IF(ISERROR(VLOOKUP(TRIM(B1102),ALL!$B$1:$W$9995,11,FALSE))," ",VLOOKUP(TRIM(B1102),ALL!$B$1:$W$9995,11,FALSE)))</f>
        <v>D</v>
      </c>
      <c r="I1102" s="114" t="str">
        <f>VLOOKUP(TRIM(B1102),Rankings!$A$1:$M$9887,9,FALSE)</f>
        <v xml:space="preserve"> 3-3-2</v>
      </c>
      <c r="J1102" s="10" t="str">
        <f>IF(ISBLANK(VLOOKUP(TRIM(B1102),ALL!$B$1:$W$9995,6,FALSE)),"",IF(ISERROR(VLOOKUP(TRIM(B1102),ALL!$B$1:$W$9995,6,FALSE))," ", VLOOKUP(TRIM(B1102),ALL!$B$1:$W$9995,6,FALSE)))</f>
        <v/>
      </c>
      <c r="K1102" s="10" t="str">
        <f>IF(ISBLANK(VLOOKUP(TRIM(B1102),ALL!$B$1:$W$9995,7,FALSE)),"",IF(ISERROR(VLOOKUP(TRIM(B1102),ALL!$B$1:$W$9995,7,FALSE))," ",VLOOKUP(TRIM(B1102),ALL!$B$1:$W$9995,7,FALSE)))</f>
        <v/>
      </c>
      <c r="L1102" s="10">
        <f>IF(ISBLANK(VLOOKUP(TRIM(B1102),ALL!$B$1:$W$9995,8,FALSE)),"",IF(ISERROR(VLOOKUP(TRIM(B1102),ALL!$B$1:$W$9995,8,FALSE))," ",VLOOKUP(TRIM(B1102),ALL!$B$1:$W$9995,8,FALSE)))</f>
        <v>0</v>
      </c>
      <c r="M1102" s="10" t="str">
        <f>IF(ISBLANK(VLOOKUP(TRIM(B1102),ALL!$B$1:$W$9995,9,FALSE)),"",IF(ISERROR(VLOOKUP(TRIM(B1102),ALL!$B$1:$W$9995,9,FALSE))," ",VLOOKUP(TRIM(B1102),ALL!$B$1:$W$9995,9,FALSE)))</f>
        <v/>
      </c>
      <c r="N1102" s="10">
        <f>IF(ISBLANK(VLOOKUP(TRIM(B1102),ALL!$B$1:$W$9995,10,FALSE)),"",IF(ISERROR(VLOOKUP(TRIM(B1102),ALL!$B$1:$W$9995,10,FALSE))," ",VLOOKUP(TRIM(B1102),ALL!$B$1:$W$9995,10,FALSE)))</f>
        <v>3</v>
      </c>
      <c r="P1102"/>
      <c r="Q1102"/>
      <c r="R1102"/>
      <c r="S1102"/>
      <c r="T1102"/>
      <c r="AB1102"/>
      <c r="AC1102"/>
    </row>
    <row r="1103" spans="1:29" ht="15">
      <c r="A1103" s="10" t="str">
        <f>IF(ISERROR(VLOOKUP(TRIM(B1103),ALL!$B$1:$V$9991,3,FALSE)),"(unc)",VLOOKUP(TRIM(B1103),ALL!$B$1:$V$9991,3,FALSE))</f>
        <v>TE BB</v>
      </c>
      <c r="B1103" s="501" t="s">
        <v>8999</v>
      </c>
      <c r="C1103" s="5" t="s">
        <v>9618</v>
      </c>
      <c r="D1103" s="111">
        <f>VLOOKUP(TRIM(B1103),BirthdateDraft!$A$1:$M$8977,2,FALSE)</f>
        <v>36782</v>
      </c>
      <c r="E1103" s="112" t="str">
        <f>VLOOKUP(TRIM(B1103),BirthdateDraft!$A$1:$M$9842,3,FALSE)</f>
        <v>24/4(115)</v>
      </c>
      <c r="F1103" s="115" t="s">
        <v>10488</v>
      </c>
      <c r="G1103" s="10" t="str">
        <f>IF(ISERROR(VLOOKUP(TRIM(B1103),ALL!$B$1:$V$9998,2,FALSE)),"",IF(ISERROR(VLOOKUP(TRIM(B1103),ALL!$B$1:$V$9998,2,FALSE))," ",VLOOKUP(TRIM(B1103),ALL!$B$1:$V$9998,2,FALSE)))</f>
        <v>CNA</v>
      </c>
      <c r="H1103" s="114" t="str">
        <f>IF(ISBLANK(VLOOKUP(TRIM(B1103),ALL!$B$1:$W$9995,11,FALSE)),"",IF(ISERROR(VLOOKUP(TRIM(B1103),ALL!$B$1:$W$9995,11,FALSE))," ",VLOOKUP(TRIM(B1103),ALL!$B$1:$W$9995,11,FALSE)))</f>
        <v>C</v>
      </c>
      <c r="I1103" s="114" t="str">
        <f>VLOOKUP(TRIM(B1103),Rankings!$A$1:$M$9887,9,FALSE)</f>
        <v xml:space="preserve"> 4-3-2</v>
      </c>
      <c r="J1103" s="10" t="str">
        <f>IF(ISBLANK(VLOOKUP(TRIM(B1103),ALL!$B$1:$W$9995,6,FALSE)),"",IF(ISERROR(VLOOKUP(TRIM(B1103),ALL!$B$1:$W$9995,6,FALSE))," ", VLOOKUP(TRIM(B1103),ALL!$B$1:$W$9995,6,FALSE)))</f>
        <v/>
      </c>
      <c r="K1103" s="10" t="str">
        <f>IF(ISBLANK(VLOOKUP(TRIM(B1103),ALL!$B$1:$W$9995,7,FALSE)),"",IF(ISERROR(VLOOKUP(TRIM(B1103),ALL!$B$1:$W$9995,7,FALSE))," ",VLOOKUP(TRIM(B1103),ALL!$B$1:$W$9995,7,FALSE)))</f>
        <v/>
      </c>
      <c r="L1103" s="10">
        <f>IF(ISBLANK(VLOOKUP(TRIM(B1103),ALL!$B$1:$W$9995,8,FALSE)),"",IF(ISERROR(VLOOKUP(TRIM(B1103),ALL!$B$1:$W$9995,8,FALSE))," ",VLOOKUP(TRIM(B1103),ALL!$B$1:$W$9995,8,FALSE)))</f>
        <v>0</v>
      </c>
      <c r="M1103" s="10" t="str">
        <f>IF(ISBLANK(VLOOKUP(TRIM(B1103),ALL!$B$1:$W$9995,9,FALSE)),"",IF(ISERROR(VLOOKUP(TRIM(B1103),ALL!$B$1:$W$9995,9,FALSE))," ",VLOOKUP(TRIM(B1103),ALL!$B$1:$W$9995,9,FALSE)))</f>
        <v/>
      </c>
      <c r="N1103" s="10">
        <f>IF(ISBLANK(VLOOKUP(TRIM(B1103),ALL!$B$1:$W$9995,10,FALSE)),"",IF(ISERROR(VLOOKUP(TRIM(B1103),ALL!$B$1:$W$9995,10,FALSE))," ",VLOOKUP(TRIM(B1103),ALL!$B$1:$W$9995,10,FALSE)))</f>
        <v>0</v>
      </c>
    </row>
    <row r="1104" spans="1:29" ht="15">
      <c r="A1104" s="10"/>
      <c r="B1104" s="117"/>
      <c r="C1104" s="5"/>
      <c r="D1104" s="111"/>
      <c r="E1104" s="112"/>
      <c r="F1104" s="115"/>
      <c r="G1104" s="10"/>
      <c r="H1104" s="114"/>
      <c r="I1104" s="114"/>
      <c r="J1104" s="10"/>
      <c r="K1104" s="10"/>
      <c r="L1104" s="10" t="str">
        <f>IF(ISBLANK(VLOOKUP(TRIM(B1104),ALL!$B$1:$W$9995,8,FALSE)),"",IF(ISERROR(VLOOKUP(TRIM(B1104),ALL!$B$1:$W$9995,8,FALSE))," ",VLOOKUP(TRIM(B1104),ALL!$B$1:$W$9995,8,FALSE)))</f>
        <v xml:space="preserve"> </v>
      </c>
      <c r="M1104" s="10" t="str">
        <f>IF(ISBLANK(VLOOKUP(TRIM(B1104),ALL!$B$1:$W$9995,9,FALSE)),"",IF(ISERROR(VLOOKUP(TRIM(B1104),ALL!$B$1:$W$9995,9,FALSE))," ",VLOOKUP(TRIM(B1104),ALL!$B$1:$W$9995,9,FALSE)))</f>
        <v xml:space="preserve"> </v>
      </c>
      <c r="N1104" s="10" t="str">
        <f>IF(ISBLANK(VLOOKUP(TRIM(B1104),ALL!$B$1:$W$9995,10,FALSE)),"",IF(ISERROR(VLOOKUP(TRIM(B1104),ALL!$B$1:$W$9995,10,FALSE))," ",VLOOKUP(TRIM(B1104),ALL!$B$1:$W$9995,10,FALSE)))</f>
        <v xml:space="preserve"> </v>
      </c>
      <c r="O1104" s="118"/>
      <c r="P1104"/>
      <c r="Q1104"/>
      <c r="R1104"/>
      <c r="S1104"/>
      <c r="T1104"/>
      <c r="AB1104"/>
      <c r="AC1104"/>
    </row>
    <row r="1106" spans="1:29" ht="15">
      <c r="A1106" s="10" t="str">
        <f>IF(ISERROR(VLOOKUP(TRIM(B1106),ALL!$B$1:$V$9991,3,FALSE)),"(unc)",VLOOKUP(TRIM(B1106),ALL!$B$1:$V$9991,3,FALSE))</f>
        <v>ROT @</v>
      </c>
      <c r="B1106" s="454" t="s">
        <v>9037</v>
      </c>
      <c r="C1106" s="5" t="s">
        <v>9618</v>
      </c>
      <c r="D1106" s="111">
        <f>VLOOKUP(TRIM(B1106),BirthdateDraft!$A$1:$M$8977,2,FALSE)</f>
        <v>37680</v>
      </c>
      <c r="E1106" s="112" t="str">
        <f>VLOOKUP(TRIM(B1106),BirthdateDraft!$A$1:$M$9842,3,FALSE)</f>
        <v>24/1(5)</v>
      </c>
      <c r="F1106" s="115" t="s">
        <v>9825</v>
      </c>
      <c r="G1106" s="10" t="str">
        <f>IF(ISERROR(VLOOKUP(TRIM(B1106),ALL!$B$1:$V$9998,2,FALSE)),"",IF(ISERROR(VLOOKUP(TRIM(B1106),ALL!$B$1:$V$9998,2,FALSE))," ",VLOOKUP(TRIM(B1106),ALL!$B$1:$V$9998,2,FALSE)))</f>
        <v>LAA</v>
      </c>
      <c r="H1106" s="114" t="str">
        <f>IF(ISBLANK(VLOOKUP(TRIM(B1106),ALL!$B$1:$W$9995,4,FALSE)),"",IF(ISERROR(VLOOKUP(TRIM(B1106),ALL!$B$1:$W$9995,4,FALSE))," ",VLOOKUP(TRIM(B1106),ALL!$B$1:$W$9995,4,FALSE)))</f>
        <v/>
      </c>
      <c r="I1106" s="114" t="str">
        <f>IF(ISBLANK(VLOOKUP(TRIM(B1106),ALL!$B$1:$W$9995,5,FALSE)),"",IF(ISERROR(VLOOKUP(TRIM(B1106),ALL!$B$1:$W$9995,5,FALSE))," ",VLOOKUP(TRIM(B1106),ALL!$B$1:$W$9995,5,FALSE)))</f>
        <v/>
      </c>
      <c r="J1106" s="10" t="str">
        <f>IF(ISBLANK(VLOOKUP(TRIM(B1106),ALL!$B$1:$W$9995,6,FALSE)),"",IF(ISERROR(VLOOKUP(TRIM(B1106),ALL!$B$1:$W$9995,6,FALSE))," ", VLOOKUP(TRIM(B1106),ALL!$B$1:$W$9995,6,FALSE)))</f>
        <v/>
      </c>
      <c r="K1106" s="10" t="str">
        <f>IF(ISBLANK(VLOOKUP(TRIM(B1106),ALL!$B$1:$W$9995,7,FALSE)),"",IF(ISERROR(VLOOKUP(TRIM(B1106),ALL!$B$1:$W$9995,7,FALSE))," ",VLOOKUP(TRIM(B1106),ALL!$B$1:$W$9995,7,FALSE)))</f>
        <v/>
      </c>
      <c r="L1106" s="10">
        <f>IF(ISBLANK(VLOOKUP(TRIM(B1106),ALL!$B$1:$W$9995,8,FALSE)),"",IF(ISERROR(VLOOKUP(TRIM(B1106),ALL!$B$1:$W$9995,8,FALSE))," ",VLOOKUP(TRIM(B1106),ALL!$B$1:$W$9995,8,FALSE)))</f>
        <v>5</v>
      </c>
      <c r="M1106" s="10" t="str">
        <f>IF(ISBLANK(VLOOKUP(TRIM(B1106),ALL!$B$1:$W$9995,9,FALSE)),"",IF(ISERROR(VLOOKUP(TRIM(B1106),ALL!$B$1:$W$9995,9,FALSE))," ",VLOOKUP(TRIM(B1106),ALL!$B$1:$W$9995,9,FALSE)))</f>
        <v/>
      </c>
      <c r="N1106" s="10">
        <f>IF(ISBLANK(VLOOKUP(TRIM(B1106),ALL!$B$1:$W$9995,10,FALSE)),"",IF(ISERROR(VLOOKUP(TRIM(B1106),ALL!$B$1:$W$9995,10,FALSE))," ",VLOOKUP(TRIM(B1106),ALL!$B$1:$W$9995,10,FALSE)))</f>
        <v>5</v>
      </c>
      <c r="O1106" s="118"/>
      <c r="P1106"/>
      <c r="Q1106"/>
      <c r="R1106"/>
      <c r="S1106"/>
      <c r="T1106"/>
      <c r="AB1106"/>
      <c r="AC1106"/>
    </row>
    <row r="1107" spans="1:29" ht="15">
      <c r="A1107" s="10" t="str">
        <f>IF(ISERROR(VLOOKUP(TRIM(B1107),ALL!$B$1:$V$9991,3,FALSE)),"(unc)",VLOOKUP(TRIM(B1107),ALL!$B$1:$V$9991,3,FALSE))</f>
        <v>OT @</v>
      </c>
      <c r="B1107" s="117" t="s">
        <v>5608</v>
      </c>
      <c r="C1107" s="5" t="s">
        <v>9618</v>
      </c>
      <c r="D1107" s="111">
        <f>VLOOKUP(TRIM(B1107),BirthdateDraft!$A$1:$M$8977,2,FALSE)</f>
        <v>34869</v>
      </c>
      <c r="E1107" s="112" t="str">
        <f>VLOOKUP(TRIM(B1107),BirthdateDraft!$A$1:$M$9842,3,FALSE)</f>
        <v>18/3</v>
      </c>
      <c r="F1107" s="115" t="s">
        <v>6963</v>
      </c>
      <c r="G1107" s="10" t="str">
        <f>IF(ISERROR(VLOOKUP(TRIM(B1107),ALL!$B$1:$V$9998,2,FALSE)),"",IF(ISERROR(VLOOKUP(TRIM(B1107),ALL!$B$1:$V$9998,2,FALSE))," ",VLOOKUP(TRIM(B1107),ALL!$B$1:$V$9998,2,FALSE)))</f>
        <v>LAN</v>
      </c>
      <c r="H1107" s="114" t="str">
        <f>IF(ISBLANK(VLOOKUP(TRIM(B1107),ALL!$B$1:$W$9995,4,FALSE)),"",IF(ISERROR(VLOOKUP(TRIM(B1107),ALL!$B$1:$W$9995,4,FALSE))," ",VLOOKUP(TRIM(B1107),ALL!$B$1:$W$9995,4,FALSE)))</f>
        <v/>
      </c>
      <c r="I1107" s="114" t="str">
        <f>IF(ISBLANK(VLOOKUP(TRIM(B1107),ALL!$B$1:$W$9995,5,FALSE)),"",IF(ISERROR(VLOOKUP(TRIM(B1107),ALL!$B$1:$W$9995,5,FALSE))," ",VLOOKUP(TRIM(B1107),ALL!$B$1:$W$9995,5,FALSE)))</f>
        <v/>
      </c>
      <c r="J1107" s="10" t="str">
        <f>IF(ISBLANK(VLOOKUP(TRIM(B1107),ALL!$B$1:$W$9995,6,FALSE)),"",IF(ISERROR(VLOOKUP(TRIM(B1107),ALL!$B$1:$W$9995,6,FALSE))," ", VLOOKUP(TRIM(B1107),ALL!$B$1:$W$9995,6,FALSE)))</f>
        <v/>
      </c>
      <c r="K1107" s="10" t="str">
        <f>IF(ISBLANK(VLOOKUP(TRIM(B1107),ALL!$B$1:$W$9995,7,FALSE)),"",IF(ISERROR(VLOOKUP(TRIM(B1107),ALL!$B$1:$W$9995,7,FALSE))," ",VLOOKUP(TRIM(B1107),ALL!$B$1:$W$9995,7,FALSE)))</f>
        <v/>
      </c>
      <c r="L1107" s="10">
        <f>IF(ISBLANK(VLOOKUP(TRIM(B1107),ALL!$B$1:$W$9995,8,FALSE)),"",IF(ISERROR(VLOOKUP(TRIM(B1107),ALL!$B$1:$W$9995,8,FALSE))," ",VLOOKUP(TRIM(B1107),ALL!$B$1:$W$9995,8,FALSE)))</f>
        <v>4</v>
      </c>
      <c r="M1107" s="10" t="str">
        <f>IF(ISBLANK(VLOOKUP(TRIM(B1107),ALL!$B$1:$W$9995,9,FALSE)),"",IF(ISERROR(VLOOKUP(TRIM(B1107),ALL!$B$1:$W$9995,9,FALSE))," ",VLOOKUP(TRIM(B1107),ALL!$B$1:$W$9995,9,FALSE)))</f>
        <v/>
      </c>
      <c r="N1107" s="10">
        <f>IF(ISBLANK(VLOOKUP(TRIM(B1107),ALL!$B$1:$W$9995,10,FALSE)),"",IF(ISERROR(VLOOKUP(TRIM(B1107),ALL!$B$1:$W$9995,10,FALSE))," ",VLOOKUP(TRIM(B1107),ALL!$B$1:$W$9995,10,FALSE)))</f>
        <v>2</v>
      </c>
      <c r="O1107" s="118"/>
      <c r="P1107"/>
      <c r="Q1107"/>
      <c r="R1107"/>
      <c r="S1107"/>
      <c r="T1107"/>
      <c r="AB1107"/>
      <c r="AC1107"/>
    </row>
    <row r="1108" spans="1:29" ht="15">
      <c r="A1108" s="10" t="str">
        <f>IF(ISERROR(VLOOKUP(TRIM(B1108),ALL!$B$1:$V$9991,3,FALSE)),"(unc)",VLOOKUP(TRIM(B1108),ALL!$B$1:$V$9991,3,FALSE))</f>
        <v>LG @</v>
      </c>
      <c r="B1108" s="426" t="s">
        <v>8151</v>
      </c>
      <c r="C1108" s="5" t="s">
        <v>9618</v>
      </c>
      <c r="D1108" s="111">
        <f>VLOOKUP(TRIM(B1108),BirthdateDraft!$A$1:$M$8977,2,FALSE)</f>
        <v>36449</v>
      </c>
      <c r="E1108" s="112" t="str">
        <f>VLOOKUP(TRIM(B1108),BirthdateDraft!$A$1:$M$9842,3,FALSE)</f>
        <v>23/2</v>
      </c>
      <c r="F1108" s="115" t="s">
        <v>6964</v>
      </c>
      <c r="G1108" s="10" t="str">
        <f>IF(ISERROR(VLOOKUP(TRIM(B1108),ALL!$B$1:$V$9998,2,FALSE)),"",IF(ISERROR(VLOOKUP(TRIM(B1108),ALL!$B$1:$V$9998,2,FALSE))," ",VLOOKUP(TRIM(B1108),ALL!$B$1:$V$9998,2,FALSE)))</f>
        <v>LAN</v>
      </c>
      <c r="H1108" s="114" t="str">
        <f>IF(ISBLANK(VLOOKUP(TRIM(B1108),ALL!$B$1:$W$9995,4,FALSE)),"",IF(ISERROR(VLOOKUP(TRIM(B1108),ALL!$B$1:$W$9995,4,FALSE))," ",VLOOKUP(TRIM(B1108),ALL!$B$1:$W$9995,4,FALSE)))</f>
        <v/>
      </c>
      <c r="I1108" s="114" t="str">
        <f>IF(ISBLANK(VLOOKUP(TRIM(B1108),ALL!$B$1:$W$9995,5,FALSE)),"",IF(ISERROR(VLOOKUP(TRIM(B1108),ALL!$B$1:$W$9995,5,FALSE))," ",VLOOKUP(TRIM(B1108),ALL!$B$1:$W$9995,5,FALSE)))</f>
        <v/>
      </c>
      <c r="J1108" s="10" t="str">
        <f>IF(ISBLANK(VLOOKUP(TRIM(B1108),ALL!$B$1:$W$9995,6,FALSE)),"",IF(ISERROR(VLOOKUP(TRIM(B1108),ALL!$B$1:$W$9995,6,FALSE))," ", VLOOKUP(TRIM(B1108),ALL!$B$1:$W$9995,6,FALSE)))</f>
        <v/>
      </c>
      <c r="K1108" s="10" t="str">
        <f>IF(ISBLANK(VLOOKUP(TRIM(B1108),ALL!$B$1:$W$9995,7,FALSE)),"",IF(ISERROR(VLOOKUP(TRIM(B1108),ALL!$B$1:$W$9995,7,FALSE))," ",VLOOKUP(TRIM(B1108),ALL!$B$1:$W$9995,7,FALSE)))</f>
        <v/>
      </c>
      <c r="L1108" s="10">
        <f>IF(ISBLANK(VLOOKUP(TRIM(B1108),ALL!$B$1:$W$9995,8,FALSE)),"",IF(ISERROR(VLOOKUP(TRIM(B1108),ALL!$B$1:$W$9995,8,FALSE))," ",VLOOKUP(TRIM(B1108),ALL!$B$1:$W$9995,8,FALSE)))</f>
        <v>4</v>
      </c>
      <c r="M1108" s="10" t="str">
        <f>IF(ISBLANK(VLOOKUP(TRIM(B1108),ALL!$B$1:$W$9995,9,FALSE)),"",IF(ISERROR(VLOOKUP(TRIM(B1108),ALL!$B$1:$W$9995,9,FALSE))," ",VLOOKUP(TRIM(B1108),ALL!$B$1:$W$9995,9,FALSE)))</f>
        <v/>
      </c>
      <c r="N1108" s="10">
        <f>IF(ISBLANK(VLOOKUP(TRIM(B1108),ALL!$B$1:$W$9995,10,FALSE)),"",IF(ISERROR(VLOOKUP(TRIM(B1108),ALL!$B$1:$W$9995,10,FALSE))," ",VLOOKUP(TRIM(B1108),ALL!$B$1:$W$9995,10,FALSE)))</f>
        <v>5</v>
      </c>
      <c r="O1108" s="118"/>
      <c r="P1108"/>
      <c r="Q1108"/>
      <c r="R1108"/>
      <c r="S1108"/>
      <c r="T1108"/>
      <c r="AB1108"/>
      <c r="AC1108"/>
    </row>
    <row r="1109" spans="1:29">
      <c r="A1109" s="10" t="str">
        <f>IF(ISERROR(VLOOKUP(TRIM(B1109),ALL!$B$1:$V$9991,3,FALSE)),"(unc)",VLOOKUP(TRIM(B1109),ALL!$B$1:$V$9991,3,FALSE))</f>
        <v>RG @</v>
      </c>
      <c r="B1109" s="124" t="s">
        <v>8983</v>
      </c>
      <c r="C1109" s="5" t="s">
        <v>9618</v>
      </c>
      <c r="D1109" s="111">
        <f>VLOOKUP(TRIM(B1109),BirthdateDraft!$A$1:$M$8977,2,FALSE)</f>
        <v>36728</v>
      </c>
      <c r="E1109" s="112" t="str">
        <f>VLOOKUP(TRIM(B1109),BirthdateDraft!$A$1:$M$9842,3,FALSE)</f>
        <v>24/3(71)</v>
      </c>
      <c r="F1109" s="115" t="s">
        <v>9954</v>
      </c>
      <c r="G1109" s="10" t="str">
        <f>IF(ISERROR(VLOOKUP(TRIM(B1109),ALL!$B$1:$V$9998,2,FALSE)),"",IF(ISERROR(VLOOKUP(TRIM(B1109),ALL!$B$1:$V$9998,2,FALSE))," ",VLOOKUP(TRIM(B1109),ALL!$B$1:$V$9998,2,FALSE)))</f>
        <v>ARN</v>
      </c>
      <c r="H1109" s="114" t="str">
        <f>IF(ISBLANK(VLOOKUP(TRIM(B1109),ALL!$B$1:$W$9995,4,FALSE)),"",IF(ISERROR(VLOOKUP(TRIM(B1109),ALL!$B$1:$W$9995,4,FALSE))," ",VLOOKUP(TRIM(B1109),ALL!$B$1:$W$9995,4,FALSE)))</f>
        <v/>
      </c>
      <c r="I1109" s="114" t="str">
        <f>IF(ISBLANK(VLOOKUP(TRIM(B1109),ALL!$B$1:$W$9995,5,FALSE)),"",IF(ISERROR(VLOOKUP(TRIM(B1109),ALL!$B$1:$W$9995,5,FALSE))," ",VLOOKUP(TRIM(B1109),ALL!$B$1:$W$9995,5,FALSE)))</f>
        <v/>
      </c>
      <c r="J1109" s="10" t="str">
        <f>IF(ISBLANK(VLOOKUP(TRIM(B1109),ALL!$B$1:$W$9995,6,FALSE)),"",IF(ISERROR(VLOOKUP(TRIM(B1109),ALL!$B$1:$W$9995,6,FALSE))," ", VLOOKUP(TRIM(B1109),ALL!$B$1:$W$9995,6,FALSE)))</f>
        <v/>
      </c>
      <c r="K1109" s="10" t="str">
        <f>IF(ISBLANK(VLOOKUP(TRIM(B1109),ALL!$B$1:$W$9995,7,FALSE)),"",IF(ISERROR(VLOOKUP(TRIM(B1109),ALL!$B$1:$W$9995,7,FALSE))," ",VLOOKUP(TRIM(B1109),ALL!$B$1:$W$9995,7,FALSE)))</f>
        <v/>
      </c>
      <c r="L1109" s="10">
        <f>IF(ISBLANK(VLOOKUP(TRIM(B1109),ALL!$B$1:$W$9995,8,FALSE)),"",IF(ISERROR(VLOOKUP(TRIM(B1109),ALL!$B$1:$W$9995,8,FALSE))," ",VLOOKUP(TRIM(B1109),ALL!$B$1:$W$9995,8,FALSE)))</f>
        <v>4</v>
      </c>
      <c r="M1109" s="10" t="str">
        <f>IF(ISBLANK(VLOOKUP(TRIM(B1109),ALL!$B$1:$W$9995,9,FALSE)),"",IF(ISERROR(VLOOKUP(TRIM(B1109),ALL!$B$1:$W$9995,9,FALSE))," ",VLOOKUP(TRIM(B1109),ALL!$B$1:$W$9995,9,FALSE)))</f>
        <v/>
      </c>
      <c r="N1109" s="10">
        <f>IF(ISBLANK(VLOOKUP(TRIM(B1109),ALL!$B$1:$W$9995,10,FALSE)),"",IF(ISERROR(VLOOKUP(TRIM(B1109),ALL!$B$1:$W$9995,10,FALSE))," ",VLOOKUP(TRIM(B1109),ALL!$B$1:$W$9995,10,FALSE)))</f>
        <v>3</v>
      </c>
      <c r="O1109" s="118"/>
      <c r="P1109"/>
      <c r="Q1109"/>
      <c r="R1109"/>
      <c r="S1109"/>
      <c r="T1109"/>
      <c r="AB1109"/>
      <c r="AC1109"/>
    </row>
    <row r="1110" spans="1:29" ht="15">
      <c r="A1110" s="10" t="str">
        <f>IF(ISERROR(VLOOKUP(TRIM(B1110),ALL!$B$1:$V$9991,3,FALSE)),"(unc)",VLOOKUP(TRIM(B1110),ALL!$B$1:$V$9991,3,FALSE))</f>
        <v>OC @</v>
      </c>
      <c r="B1110" s="445" t="s">
        <v>9034</v>
      </c>
      <c r="C1110" s="5" t="s">
        <v>9618</v>
      </c>
      <c r="D1110" s="111">
        <f>VLOOKUP(TRIM(B1110),BirthdateDraft!$A$1:$M$8977,2,FALSE)</f>
        <v>37052</v>
      </c>
      <c r="E1110" s="112" t="str">
        <f>VLOOKUP(TRIM(B1110),BirthdateDraft!$A$1:$M$9842,3,FALSE)</f>
        <v>24/6(217)</v>
      </c>
      <c r="F1110" s="115" t="s">
        <v>10222</v>
      </c>
      <c r="G1110" s="10" t="str">
        <f>IF(ISERROR(VLOOKUP(TRIM(B1110),ALL!$B$1:$V$9998,2,FALSE)),"",IF(ISERROR(VLOOKUP(TRIM(B1110),ALL!$B$1:$V$9998,2,FALSE))," ",VLOOKUP(TRIM(B1110),ALL!$B$1:$V$9998,2,FALSE)))</f>
        <v>LAN</v>
      </c>
      <c r="H1110" s="114" t="str">
        <f>IF(ISBLANK(VLOOKUP(TRIM(B1110),ALL!$B$1:$W$9995,4,FALSE)),"",IF(ISERROR(VLOOKUP(TRIM(B1110),ALL!$B$1:$W$9995,4,FALSE))," ",VLOOKUP(TRIM(B1110),ALL!$B$1:$W$9995,4,FALSE)))</f>
        <v/>
      </c>
      <c r="I1110" s="114" t="str">
        <f>IF(ISBLANK(VLOOKUP(TRIM(B1110),ALL!$B$1:$W$9995,5,FALSE)),"",IF(ISERROR(VLOOKUP(TRIM(B1110),ALL!$B$1:$W$9995,5,FALSE))," ",VLOOKUP(TRIM(B1110),ALL!$B$1:$W$9995,5,FALSE)))</f>
        <v/>
      </c>
      <c r="J1110" s="10" t="str">
        <f>IF(ISBLANK(VLOOKUP(TRIM(B1110),ALL!$B$1:$W$9995,6,FALSE)),"",IF(ISERROR(VLOOKUP(TRIM(B1110),ALL!$B$1:$W$9995,6,FALSE))," ", VLOOKUP(TRIM(B1110),ALL!$B$1:$W$9995,6,FALSE)))</f>
        <v/>
      </c>
      <c r="K1110" s="10" t="str">
        <f>IF(ISBLANK(VLOOKUP(TRIM(B1110),ALL!$B$1:$W$9995,7,FALSE)),"",IF(ISERROR(VLOOKUP(TRIM(B1110),ALL!$B$1:$W$9995,7,FALSE))," ",VLOOKUP(TRIM(B1110),ALL!$B$1:$W$9995,7,FALSE)))</f>
        <v/>
      </c>
      <c r="L1110" s="10">
        <f>IF(ISBLANK(VLOOKUP(TRIM(B1110),ALL!$B$1:$W$9995,8,FALSE)),"",IF(ISERROR(VLOOKUP(TRIM(B1110),ALL!$B$1:$W$9995,8,FALSE))," ",VLOOKUP(TRIM(B1110),ALL!$B$1:$W$9995,8,FALSE)))</f>
        <v>4</v>
      </c>
      <c r="M1110" s="10" t="str">
        <f>IF(ISBLANK(VLOOKUP(TRIM(B1110),ALL!$B$1:$W$9995,9,FALSE)),"",IF(ISERROR(VLOOKUP(TRIM(B1110),ALL!$B$1:$W$9995,9,FALSE))," ",VLOOKUP(TRIM(B1110),ALL!$B$1:$W$9995,9,FALSE)))</f>
        <v/>
      </c>
      <c r="N1110" s="10">
        <f>IF(ISBLANK(VLOOKUP(TRIM(B1110),ALL!$B$1:$W$9995,10,FALSE)),"",IF(ISERROR(VLOOKUP(TRIM(B1110),ALL!$B$1:$W$9995,10,FALSE))," ",VLOOKUP(TRIM(B1110),ALL!$B$1:$W$9995,10,FALSE)))</f>
        <v>3</v>
      </c>
      <c r="O1110" s="118"/>
      <c r="P1110"/>
      <c r="Q1110"/>
      <c r="R1110"/>
      <c r="S1110"/>
      <c r="T1110"/>
      <c r="AB1110"/>
      <c r="AC1110"/>
    </row>
    <row r="1111" spans="1:29" ht="15">
      <c r="A1111" s="10" t="str">
        <f>IF(ISERROR(VLOOKUP(TRIM(B1111),ALL!$B$1:$V$9991,3,FALSE)),"(unc)",VLOOKUP(TRIM(B1111),ALL!$B$1:$V$9991,3,FALSE))</f>
        <v>ROT @</v>
      </c>
      <c r="B1111" s="117" t="s">
        <v>6714</v>
      </c>
      <c r="C1111" s="5" t="s">
        <v>9618</v>
      </c>
      <c r="D1111" s="111">
        <f>VLOOKUP(TRIM(B1111),BirthdateDraft!$A$1:$M$8977,2,FALSE)</f>
        <v>35286</v>
      </c>
      <c r="E1111" s="112" t="str">
        <f>VLOOKUP(TRIM(B1111),BirthdateDraft!$A$1:$M$9842,3,FALSE)</f>
        <v>20/5</v>
      </c>
      <c r="F1111" s="115" t="s">
        <v>6965</v>
      </c>
      <c r="G1111" s="10" t="str">
        <f>IF(ISERROR(VLOOKUP(TRIM(B1111),ALL!$B$1:$V$9998,2,FALSE)),"",IF(ISERROR(VLOOKUP(TRIM(B1111),ALL!$B$1:$V$9998,2,FALSE))," ",VLOOKUP(TRIM(B1111),ALL!$B$1:$V$9998,2,FALSE)))</f>
        <v>SFN</v>
      </c>
      <c r="H1111" s="114" t="str">
        <f>IF(ISBLANK(VLOOKUP(TRIM(B1111),ALL!$B$1:$W$9995,4,FALSE)),"",IF(ISERROR(VLOOKUP(TRIM(B1111),ALL!$B$1:$W$9995,4,FALSE))," ",VLOOKUP(TRIM(B1111),ALL!$B$1:$W$9995,4,FALSE)))</f>
        <v/>
      </c>
      <c r="I1111" s="114" t="str">
        <f>IF(ISBLANK(VLOOKUP(TRIM(B1111),ALL!$B$1:$W$9995,5,FALSE)),"",IF(ISERROR(VLOOKUP(TRIM(B1111),ALL!$B$1:$W$9995,5,FALSE))," ",VLOOKUP(TRIM(B1111),ALL!$B$1:$W$9995,5,FALSE)))</f>
        <v/>
      </c>
      <c r="J1111" s="10" t="str">
        <f>IF(ISBLANK(VLOOKUP(TRIM(B1111),ALL!$B$1:$W$9995,6,FALSE)),"",IF(ISERROR(VLOOKUP(TRIM(B1111),ALL!$B$1:$W$9995,6,FALSE))," ", VLOOKUP(TRIM(B1111),ALL!$B$1:$W$9995,6,FALSE)))</f>
        <v/>
      </c>
      <c r="K1111" s="10" t="str">
        <f>IF(ISBLANK(VLOOKUP(TRIM(B1111),ALL!$B$1:$W$9995,7,FALSE)),"",IF(ISERROR(VLOOKUP(TRIM(B1111),ALL!$B$1:$W$9995,7,FALSE))," ",VLOOKUP(TRIM(B1111),ALL!$B$1:$W$9995,7,FALSE)))</f>
        <v/>
      </c>
      <c r="L1111" s="10">
        <f>IF(ISBLANK(VLOOKUP(TRIM(B1111),ALL!$B$1:$W$9995,8,FALSE)),"",IF(ISERROR(VLOOKUP(TRIM(B1111),ALL!$B$1:$W$9995,8,FALSE))," ",VLOOKUP(TRIM(B1111),ALL!$B$1:$W$9995,8,FALSE)))</f>
        <v>4</v>
      </c>
      <c r="M1111" s="10" t="str">
        <f>IF(ISBLANK(VLOOKUP(TRIM(B1111),ALL!$B$1:$W$9995,9,FALSE)),"",IF(ISERROR(VLOOKUP(TRIM(B1111),ALL!$B$1:$W$9995,9,FALSE))," ",VLOOKUP(TRIM(B1111),ALL!$B$1:$W$9995,9,FALSE)))</f>
        <v/>
      </c>
      <c r="N1111" s="10">
        <f>IF(ISBLANK(VLOOKUP(TRIM(B1111),ALL!$B$1:$W$9995,10,FALSE)),"",IF(ISERROR(VLOOKUP(TRIM(B1111),ALL!$B$1:$W$9995,10,FALSE))," ",VLOOKUP(TRIM(B1111),ALL!$B$1:$W$9995,10,FALSE)))</f>
        <v>5</v>
      </c>
      <c r="O1111" s="118"/>
      <c r="P1111"/>
      <c r="Q1111"/>
      <c r="R1111"/>
      <c r="S1111"/>
      <c r="T1111"/>
      <c r="AB1111"/>
      <c r="AC1111"/>
    </row>
    <row r="1112" spans="1:29" ht="15">
      <c r="A1112" s="10" t="str">
        <f>IF(ISERROR(VLOOKUP(TRIM(B1112),ALL!$B$1:$V$9991,3,FALSE)),"(unc)",VLOOKUP(TRIM(B1112),ALL!$B$1:$V$9991,3,FALSE))</f>
        <v>OT @</v>
      </c>
      <c r="B1112" s="117" t="s">
        <v>3852</v>
      </c>
      <c r="C1112" s="5" t="s">
        <v>9618</v>
      </c>
      <c r="D1112" s="111">
        <f>VLOOKUP(TRIM(B1112),BirthdateDraft!$A$1:$M$8977,2,FALSE)</f>
        <v>33437</v>
      </c>
      <c r="E1112" s="112" t="str">
        <f>VLOOKUP(TRIM(B1112),BirthdateDraft!$A$1:$M$9842,3,FALSE)</f>
        <v>14/FA</v>
      </c>
      <c r="F1112" s="115"/>
      <c r="G1112" s="10" t="str">
        <f>IF(ISERROR(VLOOKUP(TRIM(B1112),ALL!$B$1:$V$9998,2,FALSE)),"",IF(ISERROR(VLOOKUP(TRIM(B1112),ALL!$B$1:$V$9998,2,FALSE))," ",VLOOKUP(TRIM(B1112),ALL!$B$1:$V$9998,2,FALSE)))</f>
        <v>WAN</v>
      </c>
      <c r="H1112" s="114" t="str">
        <f>IF(ISBLANK(VLOOKUP(TRIM(B1112),ALL!$B$1:$W$9995,4,FALSE)),"",IF(ISERROR(VLOOKUP(TRIM(B1112),ALL!$B$1:$W$9995,4,FALSE))," ",VLOOKUP(TRIM(B1112),ALL!$B$1:$W$9995,4,FALSE)))</f>
        <v/>
      </c>
      <c r="I1112" s="114" t="str">
        <f>IF(ISBLANK(VLOOKUP(TRIM(B1112),ALL!$B$1:$W$9995,5,FALSE)),"",IF(ISERROR(VLOOKUP(TRIM(B1112),ALL!$B$1:$W$9995,5,FALSE))," ",VLOOKUP(TRIM(B1112),ALL!$B$1:$W$9995,5,FALSE)))</f>
        <v/>
      </c>
      <c r="J1112" s="10" t="str">
        <f>IF(ISBLANK(VLOOKUP(TRIM(B1112),ALL!$B$1:$W$9995,6,FALSE)),"",IF(ISERROR(VLOOKUP(TRIM(B1112),ALL!$B$1:$W$9995,6,FALSE))," ", VLOOKUP(TRIM(B1112),ALL!$B$1:$W$9995,6,FALSE)))</f>
        <v/>
      </c>
      <c r="K1112" s="10" t="str">
        <f>IF(ISBLANK(VLOOKUP(TRIM(B1112),ALL!$B$1:$W$9995,7,FALSE)),"",IF(ISERROR(VLOOKUP(TRIM(B1112),ALL!$B$1:$W$9995,7,FALSE))," ",VLOOKUP(TRIM(B1112),ALL!$B$1:$W$9995,7,FALSE)))</f>
        <v/>
      </c>
      <c r="L1112" s="10">
        <f>IF(ISBLANK(VLOOKUP(TRIM(B1112),ALL!$B$1:$W$9995,8,FALSE)),"",IF(ISERROR(VLOOKUP(TRIM(B1112),ALL!$B$1:$W$9995,8,FALSE))," ",VLOOKUP(TRIM(B1112),ALL!$B$1:$W$9995,8,FALSE)))</f>
        <v>4</v>
      </c>
      <c r="M1112" s="10" t="str">
        <f>IF(ISBLANK(VLOOKUP(TRIM(B1112),ALL!$B$1:$W$9995,9,FALSE)),"",IF(ISERROR(VLOOKUP(TRIM(B1112),ALL!$B$1:$W$9995,9,FALSE))," ",VLOOKUP(TRIM(B1112),ALL!$B$1:$W$9995,9,FALSE)))</f>
        <v/>
      </c>
      <c r="N1112" s="10">
        <f>IF(ISBLANK(VLOOKUP(TRIM(B1112),ALL!$B$1:$W$9995,10,FALSE)),"",IF(ISERROR(VLOOKUP(TRIM(B1112),ALL!$B$1:$W$9995,10,FALSE))," ",VLOOKUP(TRIM(B1112),ALL!$B$1:$W$9995,10,FALSE)))</f>
        <v>2</v>
      </c>
      <c r="O1112" s="118"/>
      <c r="P1112"/>
      <c r="Q1112"/>
      <c r="R1112"/>
      <c r="S1112"/>
      <c r="T1112"/>
      <c r="AB1112"/>
      <c r="AC1112"/>
    </row>
    <row r="1113" spans="1:29">
      <c r="A1113" s="10" t="str">
        <f>IF(ISERROR(VLOOKUP(TRIM(B1113),ALL!$B$1:$V$9991,3,FALSE)),"(unc)",VLOOKUP(TRIM(B1113),ALL!$B$1:$V$9991,3,FALSE))</f>
        <v>OT @ OG @</v>
      </c>
      <c r="B1113" s="124" t="s">
        <v>9024</v>
      </c>
      <c r="C1113" s="5" t="s">
        <v>9618</v>
      </c>
      <c r="D1113" s="111">
        <f>VLOOKUP(TRIM(B1113),BirthdateDraft!$A$1:$M$8977,2,FALSE)</f>
        <v>36917</v>
      </c>
      <c r="E1113" s="112" t="str">
        <f>VLOOKUP(TRIM(B1113),BirthdateDraft!$A$1:$M$9842,3,FALSE)</f>
        <v>24/3(79)</v>
      </c>
      <c r="F1113" s="115" t="s">
        <v>10092</v>
      </c>
      <c r="G1113" s="10" t="str">
        <f>IF(ISERROR(VLOOKUP(TRIM(B1113),ALL!$B$1:$V$9998,2,FALSE)),"",IF(ISERROR(VLOOKUP(TRIM(B1113),ALL!$B$1:$V$9998,2,FALSE))," ",VLOOKUP(TRIM(B1113),ALL!$B$1:$V$9998,2,FALSE)))</f>
        <v>INA</v>
      </c>
      <c r="H1113" s="114" t="str">
        <f>IF(ISBLANK(VLOOKUP(TRIM(B1113),ALL!$B$1:$W$9995,4,FALSE)),"",IF(ISERROR(VLOOKUP(TRIM(B1113),ALL!$B$1:$W$9995,4,FALSE))," ",VLOOKUP(TRIM(B1113),ALL!$B$1:$W$9995,4,FALSE)))</f>
        <v/>
      </c>
      <c r="I1113" s="114" t="str">
        <f>IF(ISBLANK(VLOOKUP(TRIM(B1113),ALL!$B$1:$W$9995,5,FALSE)),"",IF(ISERROR(VLOOKUP(TRIM(B1113),ALL!$B$1:$W$9995,5,FALSE))," ",VLOOKUP(TRIM(B1113),ALL!$B$1:$W$9995,5,FALSE)))</f>
        <v/>
      </c>
      <c r="J1113" s="10" t="str">
        <f>IF(ISBLANK(VLOOKUP(TRIM(B1113),ALL!$B$1:$W$9995,6,FALSE)),"",IF(ISERROR(VLOOKUP(TRIM(B1113),ALL!$B$1:$W$9995,6,FALSE))," ", VLOOKUP(TRIM(B1113),ALL!$B$1:$W$9995,6,FALSE)))</f>
        <v/>
      </c>
      <c r="K1113" s="10" t="str">
        <f>IF(ISBLANK(VLOOKUP(TRIM(B1113),ALL!$B$1:$W$9995,7,FALSE)),"",IF(ISERROR(VLOOKUP(TRIM(B1113),ALL!$B$1:$W$9995,7,FALSE))," ",VLOOKUP(TRIM(B1113),ALL!$B$1:$W$9995,7,FALSE)))</f>
        <v/>
      </c>
      <c r="L1113" s="10">
        <f>IF(ISBLANK(VLOOKUP(TRIM(B1113),ALL!$B$1:$W$9995,8,FALSE)),"",IF(ISERROR(VLOOKUP(TRIM(B1113),ALL!$B$1:$W$9995,8,FALSE))," ",VLOOKUP(TRIM(B1113),ALL!$B$1:$W$9995,8,FALSE)))</f>
        <v>4</v>
      </c>
      <c r="M1113" s="10">
        <f>IF(ISBLANK(VLOOKUP(TRIM(B1113),ALL!$B$1:$W$9995,9,FALSE)),"",IF(ISERROR(VLOOKUP(TRIM(B1113),ALL!$B$1:$W$9995,9,FALSE))," ",VLOOKUP(TRIM(B1113),ALL!$B$1:$W$9995,9,FALSE)))</f>
        <v>0</v>
      </c>
      <c r="N1113" s="10">
        <f>IF(ISBLANK(VLOOKUP(TRIM(B1113),ALL!$B$1:$W$9995,10,FALSE)),"",IF(ISERROR(VLOOKUP(TRIM(B1113),ALL!$B$1:$W$9995,10,FALSE))," ",VLOOKUP(TRIM(B1113),ALL!$B$1:$W$9995,10,FALSE)))</f>
        <v>0</v>
      </c>
      <c r="O1113" s="118"/>
      <c r="P1113"/>
      <c r="Q1113"/>
      <c r="R1113"/>
      <c r="S1113"/>
      <c r="T1113"/>
      <c r="AB1113"/>
      <c r="AC1113"/>
    </row>
    <row r="1114" spans="1:29">
      <c r="A1114" s="10" t="str">
        <f>IF(ISERROR(VLOOKUP(TRIM(B1114),ALL!$B$1:$V$9991,3,FALSE)),"(unc)",VLOOKUP(TRIM(B1114),ALL!$B$1:$V$9991,3,FALSE))</f>
        <v>(unc)</v>
      </c>
      <c r="B1114" s="119" t="s">
        <v>8145</v>
      </c>
      <c r="C1114" s="5" t="s">
        <v>9618</v>
      </c>
      <c r="D1114" s="111">
        <f>VLOOKUP(TRIM(B1114),BirthdateDraft!$A$1:$M$8977,2,FALSE)</f>
        <v>36475</v>
      </c>
      <c r="E1114" s="112" t="str">
        <f>VLOOKUP(TRIM(B1114),BirthdateDraft!$A$1:$M$9842,3,FALSE)</f>
        <v>23/4</v>
      </c>
      <c r="F1114" s="115" t="s">
        <v>8743</v>
      </c>
      <c r="G1114" s="10" t="str">
        <f>IF(ISERROR(VLOOKUP(TRIM(B1114),ALL!$B$1:$V$9998,2,FALSE)),"",IF(ISERROR(VLOOKUP(TRIM(B1114),ALL!$B$1:$V$9998,2,FALSE))," ",VLOOKUP(TRIM(B1114),ALL!$B$1:$V$9998,2,FALSE)))</f>
        <v/>
      </c>
      <c r="H1114" s="114" t="str">
        <f>IF(ISBLANK(VLOOKUP(TRIM(B1114),ALL!$B$1:$W$9995,4,FALSE)),"",IF(ISERROR(VLOOKUP(TRIM(B1114),ALL!$B$1:$W$9995,4,FALSE))," ",VLOOKUP(TRIM(B1114),ALL!$B$1:$W$9995,4,FALSE)))</f>
        <v xml:space="preserve"> </v>
      </c>
      <c r="I1114" s="114" t="str">
        <f>IF(ISBLANK(VLOOKUP(TRIM(B1114),ALL!$B$1:$W$9995,5,FALSE)),"",IF(ISERROR(VLOOKUP(TRIM(B1114),ALL!$B$1:$W$9995,5,FALSE))," ",VLOOKUP(TRIM(B1114),ALL!$B$1:$W$9995,5,FALSE)))</f>
        <v xml:space="preserve"> </v>
      </c>
      <c r="J1114" s="10" t="str">
        <f>IF(ISBLANK(VLOOKUP(TRIM(B1114),ALL!$B$1:$W$9995,6,FALSE)),"",IF(ISERROR(VLOOKUP(TRIM(B1114),ALL!$B$1:$W$9995,6,FALSE))," ", VLOOKUP(TRIM(B1114),ALL!$B$1:$W$9995,6,FALSE)))</f>
        <v xml:space="preserve"> </v>
      </c>
      <c r="K1114" s="10" t="str">
        <f>IF(ISBLANK(VLOOKUP(TRIM(B1114),ALL!$B$1:$W$9995,7,FALSE)),"",IF(ISERROR(VLOOKUP(TRIM(B1114),ALL!$B$1:$W$9995,7,FALSE))," ",VLOOKUP(TRIM(B1114),ALL!$B$1:$W$9995,7,FALSE)))</f>
        <v xml:space="preserve"> </v>
      </c>
      <c r="L1114" s="10" t="str">
        <f>IF(ISBLANK(VLOOKUP(TRIM(B1114),ALL!$B$1:$W$9995,8,FALSE)),"",IF(ISERROR(VLOOKUP(TRIM(B1114),ALL!$B$1:$W$9995,8,FALSE))," ",VLOOKUP(TRIM(B1114),ALL!$B$1:$W$9995,8,FALSE)))</f>
        <v xml:space="preserve"> </v>
      </c>
      <c r="M1114" s="10" t="str">
        <f>IF(ISBLANK(VLOOKUP(TRIM(B1114),ALL!$B$1:$W$9995,9,FALSE)),"",IF(ISERROR(VLOOKUP(TRIM(B1114),ALL!$B$1:$W$9995,9,FALSE))," ",VLOOKUP(TRIM(B1114),ALL!$B$1:$W$9995,9,FALSE)))</f>
        <v xml:space="preserve"> </v>
      </c>
      <c r="N1114" s="10" t="str">
        <f>IF(ISBLANK(VLOOKUP(TRIM(B1114),ALL!$B$1:$W$9995,10,FALSE)),"",IF(ISERROR(VLOOKUP(TRIM(B1114),ALL!$B$1:$W$9995,10,FALSE))," ",VLOOKUP(TRIM(B1114),ALL!$B$1:$W$9995,10,FALSE)))</f>
        <v xml:space="preserve"> </v>
      </c>
      <c r="O1114" s="118"/>
      <c r="P1114"/>
      <c r="Q1114"/>
      <c r="R1114"/>
      <c r="S1114"/>
      <c r="T1114"/>
      <c r="AB1114"/>
      <c r="AC1114"/>
    </row>
    <row r="1115" spans="1:29" ht="15">
      <c r="A1115" s="10" t="str">
        <f>IF(ISERROR(VLOOKUP(TRIM(B1115),ALL!$B$1:$V$9991,3,FALSE)),"(unc)",VLOOKUP(TRIM(B1115),ALL!$B$1:$V$9991,3,FALSE))</f>
        <v>OC @</v>
      </c>
      <c r="B1115" s="117" t="s">
        <v>7432</v>
      </c>
      <c r="C1115" s="5" t="s">
        <v>9618</v>
      </c>
      <c r="D1115" s="111">
        <f>VLOOKUP(TRIM(B1115),BirthdateDraft!$A$1:$M$8977,2,FALSE)</f>
        <v>35737</v>
      </c>
      <c r="E1115" s="112" t="str">
        <f>VLOOKUP(TRIM(B1115),BirthdateDraft!$A$1:$M$9842,3,FALSE)</f>
        <v>19/3</v>
      </c>
      <c r="F1115" s="115" t="s">
        <v>6862</v>
      </c>
      <c r="G1115" s="10" t="str">
        <f>IF(ISERROR(VLOOKUP(TRIM(B1115),ALL!$B$1:$V$9998,2,FALSE)),"",IF(ISERROR(VLOOKUP(TRIM(B1115),ALL!$B$1:$V$9998,2,FALSE))," ",VLOOKUP(TRIM(B1115),ALL!$B$1:$V$9998,2,FALSE)))</f>
        <v>BFA</v>
      </c>
      <c r="H1115" s="114" t="str">
        <f>IF(ISBLANK(VLOOKUP(TRIM(B1115),ALL!$B$1:$W$9995,4,FALSE)),"",IF(ISERROR(VLOOKUP(TRIM(B1115),ALL!$B$1:$W$9995,4,FALSE))," ",VLOOKUP(TRIM(B1115),ALL!$B$1:$W$9995,4,FALSE)))</f>
        <v/>
      </c>
      <c r="I1115" s="114" t="str">
        <f>IF(ISBLANK(VLOOKUP(TRIM(B1115),ALL!$B$1:$W$9995,5,FALSE)),"",IF(ISERROR(VLOOKUP(TRIM(B1115),ALL!$B$1:$W$9995,5,FALSE))," ",VLOOKUP(TRIM(B1115),ALL!$B$1:$W$9995,5,FALSE)))</f>
        <v/>
      </c>
      <c r="J1115" s="10" t="str">
        <f>IF(ISBLANK(VLOOKUP(TRIM(B1115),ALL!$B$1:$W$9995,6,FALSE)),"",IF(ISERROR(VLOOKUP(TRIM(B1115),ALL!$B$1:$W$9995,6,FALSE))," ", VLOOKUP(TRIM(B1115),ALL!$B$1:$W$9995,6,FALSE)))</f>
        <v/>
      </c>
      <c r="K1115" s="10" t="str">
        <f>IF(ISBLANK(VLOOKUP(TRIM(B1115),ALL!$B$1:$W$9995,7,FALSE)),"",IF(ISERROR(VLOOKUP(TRIM(B1115),ALL!$B$1:$W$9995,7,FALSE))," ",VLOOKUP(TRIM(B1115),ALL!$B$1:$W$9995,7,FALSE)))</f>
        <v/>
      </c>
      <c r="L1115" s="10">
        <f>IF(ISBLANK(VLOOKUP(TRIM(B1115),ALL!$B$1:$W$9995,8,FALSE)),"",IF(ISERROR(VLOOKUP(TRIM(B1115),ALL!$B$1:$W$9995,8,FALSE))," ",VLOOKUP(TRIM(B1115),ALL!$B$1:$W$9995,8,FALSE)))</f>
        <v>4</v>
      </c>
      <c r="M1115" s="10" t="str">
        <f>IF(ISBLANK(VLOOKUP(TRIM(B1115),ALL!$B$1:$W$9995,9,FALSE)),"",IF(ISERROR(VLOOKUP(TRIM(B1115),ALL!$B$1:$W$9995,9,FALSE))," ",VLOOKUP(TRIM(B1115),ALL!$B$1:$W$9995,9,FALSE)))</f>
        <v/>
      </c>
      <c r="N1115" s="10">
        <f>IF(ISBLANK(VLOOKUP(TRIM(B1115),ALL!$B$1:$W$9995,10,FALSE)),"",IF(ISERROR(VLOOKUP(TRIM(B1115),ALL!$B$1:$W$9995,10,FALSE))," ",VLOOKUP(TRIM(B1115),ALL!$B$1:$W$9995,10,FALSE)))</f>
        <v>7</v>
      </c>
      <c r="O1115" s="118"/>
      <c r="P1115"/>
      <c r="Q1115"/>
      <c r="R1115"/>
      <c r="S1115"/>
      <c r="T1115"/>
      <c r="AB1115"/>
      <c r="AC1115"/>
    </row>
    <row r="1116" spans="1:29" ht="15">
      <c r="A1116" s="10"/>
      <c r="B1116" s="117"/>
      <c r="C1116" s="5"/>
      <c r="D1116" s="111"/>
      <c r="E1116" s="112"/>
      <c r="F1116" s="115"/>
      <c r="G1116" s="10"/>
      <c r="H1116" s="114"/>
      <c r="I1116" s="114"/>
      <c r="J1116" s="10"/>
      <c r="K1116" s="10"/>
      <c r="L1116" s="10"/>
      <c r="M1116" s="10"/>
      <c r="N1116" s="10"/>
      <c r="O1116" s="118"/>
      <c r="P1116"/>
      <c r="Q1116"/>
      <c r="R1116"/>
      <c r="S1116"/>
      <c r="T1116"/>
      <c r="AB1116"/>
      <c r="AC1116"/>
    </row>
    <row r="1117" spans="1:29">
      <c r="A1117" s="10" t="str">
        <f>IF(ISERROR(VLOOKUP(TRIM(B1117),ALL!$B$1:$V$9991,3,FALSE)),"(unc)",VLOOKUP(TRIM(B1117),ALL!$B$1:$V$9991,3,FALSE))</f>
        <v>NDT $</v>
      </c>
      <c r="B1117" s="119" t="s">
        <v>8957</v>
      </c>
      <c r="C1117" s="5" t="s">
        <v>9618</v>
      </c>
      <c r="D1117" s="111">
        <f>VLOOKUP(TRIM(B1117),BirthdateDraft!$A$1:$M$8977,2,FALSE)</f>
        <v>37083</v>
      </c>
      <c r="E1117" s="112" t="str">
        <f>VLOOKUP(TRIM(B1117),BirthdateDraft!$A$1:$M$9842,3,FALSE)</f>
        <v>24/2(38)</v>
      </c>
      <c r="F1117" s="115" t="s">
        <v>9855</v>
      </c>
      <c r="G1117" s="10" t="str">
        <f>IF(ISERROR(VLOOKUP(TRIM(B1117),ALL!$B$1:$V$9998,2,FALSE)),"",IF(ISERROR(VLOOKUP(TRIM(B1117),ALL!$B$1:$V$9998,2,FALSE))," ",VLOOKUP(TRIM(B1117),ALL!$B$1:$V$9998,2,FALSE)))</f>
        <v>TNA</v>
      </c>
      <c r="H1117" s="114" t="str">
        <f>IF(ISBLANK(VLOOKUP(TRIM(B1117),ALL!$B$1:$W$9995,4,FALSE)),"",IF(ISERROR(VLOOKUP(TRIM(B1117),ALL!$B$1:$W$9995,4,FALSE))," ",VLOOKUP(TRIM(B1117),ALL!$B$1:$W$9995,4,FALSE)))</f>
        <v>5</v>
      </c>
      <c r="I1117" s="114" t="str">
        <f>IF(ISBLANK(VLOOKUP(TRIM(B1117),ALL!$B$1:$W$9995,5,FALSE)),"",IF(ISERROR(VLOOKUP(TRIM(B1117),ALL!$B$1:$W$9995,5,FALSE))," ",VLOOKUP(TRIM(B1117),ALL!$B$1:$W$9995,5,FALSE)))</f>
        <v/>
      </c>
      <c r="J1117" s="10">
        <f>IF(ISBLANK(VLOOKUP(TRIM(B1117),ALL!$B$1:$W$9995,6,FALSE)),"",IF(ISERROR(VLOOKUP(TRIM(B1117),ALL!$B$1:$W$9995,6,FALSE))," ", VLOOKUP(TRIM(B1117),ALL!$B$1:$W$9995,6,FALSE)))</f>
        <v>2</v>
      </c>
      <c r="K1117" s="10"/>
      <c r="L1117" s="10"/>
      <c r="M1117" s="10"/>
      <c r="N1117" s="10"/>
      <c r="O1117" s="118"/>
      <c r="P1117"/>
      <c r="Q1117"/>
      <c r="R1117"/>
      <c r="S1117"/>
      <c r="T1117"/>
      <c r="AB1117"/>
      <c r="AC1117"/>
    </row>
    <row r="1118" spans="1:29" ht="15">
      <c r="A1118" s="10" t="str">
        <f>IF(ISERROR(VLOOKUP(TRIM(B1118),ALL!$B$1:$V$9991,3,FALSE)),"(unc)",VLOOKUP(TRIM(B1118),ALL!$B$1:$V$9991,3,FALSE))</f>
        <v>End $</v>
      </c>
      <c r="B1118" s="117" t="s">
        <v>5308</v>
      </c>
      <c r="C1118" s="5" t="s">
        <v>9618</v>
      </c>
      <c r="D1118" s="111">
        <f>VLOOKUP(TRIM(B1118),BirthdateDraft!$A$1:$M$8977,2,FALSE)</f>
        <v>35241</v>
      </c>
      <c r="E1118" s="112" t="str">
        <f>VLOOKUP(TRIM(B1118),BirthdateDraft!$A$1:$M$9842,3,FALSE)</f>
        <v>17/1 (14)</v>
      </c>
      <c r="F1118" s="115"/>
      <c r="G1118" s="10" t="str">
        <f>IF(ISERROR(VLOOKUP(TRIM(B1118),ALL!$B$1:$V$9998,2,FALSE)),"",IF(ISERROR(VLOOKUP(TRIM(B1118),ALL!$B$1:$V$9998,2,FALSE))," ",VLOOKUP(TRIM(B1118),ALL!$B$1:$V$9998,2,FALSE)))</f>
        <v>HOA</v>
      </c>
      <c r="H1118" s="114" t="str">
        <f>IF(ISBLANK(VLOOKUP(TRIM(B1118),ALL!$B$1:$W$9995,4,FALSE)),"",IF(ISERROR(VLOOKUP(TRIM(B1118),ALL!$B$1:$W$9995,4,FALSE))," ",VLOOKUP(TRIM(B1118),ALL!$B$1:$W$9995,4,FALSE)))</f>
        <v>4</v>
      </c>
      <c r="I1118" s="114" t="str">
        <f>IF(ISBLANK(VLOOKUP(TRIM(B1118),ALL!$B$1:$W$9995,5,FALSE)),"",IF(ISERROR(VLOOKUP(TRIM(B1118),ALL!$B$1:$W$9995,5,FALSE))," ",VLOOKUP(TRIM(B1118),ALL!$B$1:$W$9995,5,FALSE)))</f>
        <v/>
      </c>
      <c r="J1118" s="10">
        <f>IF(ISBLANK(VLOOKUP(TRIM(B1118),ALL!$B$1:$W$9995,6,FALSE)),"",IF(ISERROR(VLOOKUP(TRIM(B1118),ALL!$B$1:$W$9995,6,FALSE))," ", VLOOKUP(TRIM(B1118),ALL!$B$1:$W$9995,6,FALSE)))</f>
        <v>6</v>
      </c>
      <c r="K1118" s="10"/>
      <c r="L1118" s="10" t="str">
        <f>IF(ISBLANK(VLOOKUP(TRIM(B1118),ALL!$B$1:$W$9995,8,FALSE)),"",IF(ISERROR(VLOOKUP(TRIM(B1118),ALL!$B$1:$W$9995,8,FALSE))," ",VLOOKUP(TRIM(B1118),ALL!$B$1:$W$9995,8,FALSE)))</f>
        <v/>
      </c>
      <c r="M1118" s="10" t="str">
        <f>IF(ISBLANK(VLOOKUP(TRIM(B1118),ALL!$B$1:$W$9995,9,FALSE)),"",IF(ISERROR(VLOOKUP(TRIM(B1118),ALL!$B$1:$W$9995,9,FALSE))," ",VLOOKUP(TRIM(B1118),ALL!$B$1:$W$9995,9,FALSE)))</f>
        <v/>
      </c>
      <c r="N1118" s="10" t="str">
        <f>IF(ISBLANK(VLOOKUP(TRIM(B1118),ALL!$B$1:$W$9995,10,FALSE)),"",IF(ISERROR(VLOOKUP(TRIM(B1118),ALL!$B$1:$W$9995,10,FALSE))," ",VLOOKUP(TRIM(B1118),ALL!$B$1:$W$9995,10,FALSE)))</f>
        <v/>
      </c>
      <c r="O1118" s="118"/>
      <c r="P1118"/>
      <c r="Q1118"/>
      <c r="R1118"/>
      <c r="S1118"/>
      <c r="T1118"/>
      <c r="AB1118"/>
      <c r="AC1118"/>
    </row>
    <row r="1119" spans="1:29" ht="15">
      <c r="A1119" s="10" t="str">
        <f>IF(ISERROR(VLOOKUP(TRIM(B1119),ALL!$B$1:$V$9991,3,FALSE)),"(unc)",VLOOKUP(TRIM(B1119),ALL!$B$1:$V$9991,3,FALSE))</f>
        <v>LE $</v>
      </c>
      <c r="B1119" s="426" t="s">
        <v>8458</v>
      </c>
      <c r="C1119" s="5" t="s">
        <v>9618</v>
      </c>
      <c r="D1119" s="111">
        <f>VLOOKUP(TRIM(B1119),BirthdateDraft!$A$1:$M$8977,2,FALSE)</f>
        <v>36508</v>
      </c>
      <c r="E1119" s="112" t="str">
        <f>VLOOKUP(TRIM(B1119),BirthdateDraft!$A$1:$M$9842,3,FALSE)</f>
        <v>23/6</v>
      </c>
      <c r="F1119" s="115"/>
      <c r="G1119" s="10" t="str">
        <f>IF(ISERROR(VLOOKUP(TRIM(B1119),ALL!$B$1:$V$9998,2,FALSE)),"",IF(ISERROR(VLOOKUP(TRIM(B1119),ALL!$B$1:$V$9998,2,FALSE))," ",VLOOKUP(TRIM(B1119),ALL!$B$1:$V$9998,2,FALSE)))</f>
        <v>ARN</v>
      </c>
      <c r="H1119" s="114" t="str">
        <f>IF(ISBLANK(VLOOKUP(TRIM(B1119),ALL!$B$1:$W$9995,4,FALSE)),"",IF(ISERROR(VLOOKUP(TRIM(B1119),ALL!$B$1:$W$9995,4,FALSE))," ",VLOOKUP(TRIM(B1119),ALL!$B$1:$W$9995,4,FALSE)))</f>
        <v>4</v>
      </c>
      <c r="I1119" s="114" t="str">
        <f>IF(ISBLANK(VLOOKUP(TRIM(B1119),ALL!$B$1:$W$9995,5,FALSE)),"",IF(ISERROR(VLOOKUP(TRIM(B1119),ALL!$B$1:$W$9995,5,FALSE))," ",VLOOKUP(TRIM(B1119),ALL!$B$1:$W$9995,5,FALSE)))</f>
        <v/>
      </c>
      <c r="J1119" s="10">
        <f>IF(ISBLANK(VLOOKUP(TRIM(B1119),ALL!$B$1:$W$9995,6,FALSE)),"",IF(ISERROR(VLOOKUP(TRIM(B1119),ALL!$B$1:$W$9995,6,FALSE))," ", VLOOKUP(TRIM(B1119),ALL!$B$1:$W$9995,6,FALSE)))</f>
        <v>5</v>
      </c>
      <c r="K1119" s="10"/>
      <c r="L1119" s="10"/>
      <c r="M1119" s="10"/>
      <c r="N1119" s="10"/>
      <c r="O1119" s="118"/>
      <c r="P1119"/>
      <c r="Q1119"/>
      <c r="R1119"/>
      <c r="S1119"/>
      <c r="T1119"/>
      <c r="AB1119"/>
      <c r="AC1119"/>
    </row>
    <row r="1120" spans="1:29">
      <c r="A1120" s="10" t="str">
        <f>IF(ISERROR(VLOOKUP(TRIM(B1120),ALL!$B$1:$V$9991,3,FALSE)),"(unc)",VLOOKUP(TRIM(B1120),ALL!$B$1:$V$9991,3,FALSE))</f>
        <v>RDT $</v>
      </c>
      <c r="B1120" s="119" t="s">
        <v>8177</v>
      </c>
      <c r="C1120" s="5" t="s">
        <v>9618</v>
      </c>
      <c r="D1120" s="111">
        <f>VLOOKUP(TRIM(B1120),BirthdateDraft!$A$1:$M$8977,2,FALSE)</f>
        <v>37170</v>
      </c>
      <c r="E1120" s="112" t="str">
        <f>VLOOKUP(TRIM(B1120),BirthdateDraft!$A$1:$M$9842,3,FALSE)</f>
        <v>23/1</v>
      </c>
      <c r="F1120" s="115" t="s">
        <v>8703</v>
      </c>
      <c r="G1120" s="10" t="str">
        <f>IF(ISERROR(VLOOKUP(TRIM(B1120),ALL!$B$1:$V$9998,2,FALSE)),"",IF(ISERROR(VLOOKUP(TRIM(B1120),ALL!$B$1:$V$9998,2,FALSE))," ",VLOOKUP(TRIM(B1120),ALL!$B$1:$V$9998,2,FALSE)))</f>
        <v>NON</v>
      </c>
      <c r="H1120" s="114" t="str">
        <f>IF(ISBLANK(VLOOKUP(TRIM(B1120),ALL!$B$1:$W$9995,4,FALSE)),"",IF(ISERROR(VLOOKUP(TRIM(B1120),ALL!$B$1:$W$9995,4,FALSE))," ",VLOOKUP(TRIM(B1120),ALL!$B$1:$W$9995,4,FALSE)))</f>
        <v>0</v>
      </c>
      <c r="I1120" s="114" t="str">
        <f>IF(ISBLANK(VLOOKUP(TRIM(B1120),ALL!$B$1:$W$9995,5,FALSE)),"",IF(ISERROR(VLOOKUP(TRIM(B1120),ALL!$B$1:$W$9995,5,FALSE))," ",VLOOKUP(TRIM(B1120),ALL!$B$1:$W$9995,5,FALSE)))</f>
        <v/>
      </c>
      <c r="J1120" s="10">
        <f>IF(ISBLANK(VLOOKUP(TRIM(B1120),ALL!$B$1:$W$9995,6,FALSE)),"",IF(ISERROR(VLOOKUP(TRIM(B1120),ALL!$B$1:$W$9995,6,FALSE))," ", VLOOKUP(TRIM(B1120),ALL!$B$1:$W$9995,6,FALSE)))</f>
        <v>8</v>
      </c>
      <c r="K1120" s="10"/>
      <c r="L1120" s="10"/>
      <c r="M1120" s="10"/>
      <c r="N1120" s="10"/>
      <c r="O1120" s="118"/>
      <c r="P1120"/>
      <c r="Q1120"/>
      <c r="R1120"/>
      <c r="S1120"/>
      <c r="T1120"/>
      <c r="AB1120"/>
      <c r="AC1120"/>
    </row>
    <row r="1121" spans="1:29" ht="15">
      <c r="A1121" s="10" t="str">
        <f>IF(ISERROR(VLOOKUP(TRIM(B1121),ALL!$B$1:$V$9991,3,FALSE)),"(unc)",VLOOKUP(TRIM(B1121),ALL!$B$1:$V$9991,3,FALSE))</f>
        <v>End $ DT $</v>
      </c>
      <c r="B1121" s="117" t="s">
        <v>6922</v>
      </c>
      <c r="C1121" s="5" t="s">
        <v>9618</v>
      </c>
      <c r="D1121" s="111">
        <f>VLOOKUP(TRIM(B1121),BirthdateDraft!$A$1:$M$8977,2,FALSE)</f>
        <v>33967</v>
      </c>
      <c r="E1121" s="112" t="str">
        <f>VLOOKUP(TRIM(B1121),BirthdateDraft!$A$1:$M$9842,3,FALSE)</f>
        <v>15/FA</v>
      </c>
      <c r="F1121" s="115"/>
      <c r="G1121" s="10" t="str">
        <f>IF(ISERROR(VLOOKUP(TRIM(B1121),ALL!$B$1:$V$9998,2,FALSE)),"",IF(ISERROR(VLOOKUP(TRIM(B1121),ALL!$B$1:$V$9998,2,FALSE))," ",VLOOKUP(TRIM(B1121),ALL!$B$1:$V$9998,2,FALSE)))</f>
        <v>CAN</v>
      </c>
      <c r="H1121" s="114" t="str">
        <f>IF(ISBLANK(VLOOKUP(TRIM(B1121),ALL!$B$1:$W$9995,4,FALSE)),"",IF(ISERROR(VLOOKUP(TRIM(B1121),ALL!$B$1:$W$9995,4,FALSE))," ",VLOOKUP(TRIM(B1121),ALL!$B$1:$W$9995,4,FALSE)))</f>
        <v>0</v>
      </c>
      <c r="I1121" s="114" t="str">
        <f>IF(ISBLANK(VLOOKUP(TRIM(B1121),ALL!$B$1:$W$9995,5,FALSE)),"",IF(ISERROR(VLOOKUP(TRIM(B1121),ALL!$B$1:$W$9995,5,FALSE))," ",VLOOKUP(TRIM(B1121),ALL!$B$1:$W$9995,5,FALSE)))</f>
        <v>0</v>
      </c>
      <c r="J1121" s="10">
        <f>IF(ISBLANK(VLOOKUP(TRIM(B1121),ALL!$B$1:$W$9995,6,FALSE)),"",IF(ISERROR(VLOOKUP(TRIM(B1121),ALL!$B$1:$W$9995,6,FALSE))," ", VLOOKUP(TRIM(B1121),ALL!$B$1:$W$9995,6,FALSE)))</f>
        <v>2</v>
      </c>
      <c r="K1121" s="10"/>
      <c r="L1121" s="10" t="str">
        <f>IF(ISBLANK(VLOOKUP(TRIM(B1121),ALL!$B$1:$W$9995,8,FALSE)),"",IF(ISERROR(VLOOKUP(TRIM(B1121),ALL!$B$1:$W$9995,8,FALSE))," ",VLOOKUP(TRIM(B1121),ALL!$B$1:$W$9995,8,FALSE)))</f>
        <v/>
      </c>
      <c r="M1121" s="10" t="str">
        <f>IF(ISBLANK(VLOOKUP(TRIM(B1121),ALL!$B$1:$W$9995,9,FALSE)),"",IF(ISERROR(VLOOKUP(TRIM(B1121),ALL!$B$1:$W$9995,9,FALSE))," ",VLOOKUP(TRIM(B1121),ALL!$B$1:$W$9995,9,FALSE)))</f>
        <v/>
      </c>
      <c r="N1121" s="10" t="str">
        <f>IF(ISBLANK(VLOOKUP(TRIM(B1121),ALL!$B$1:$W$9995,10,FALSE)),"",IF(ISERROR(VLOOKUP(TRIM(B1121),ALL!$B$1:$W$9995,10,FALSE))," ",VLOOKUP(TRIM(B1121),ALL!$B$1:$W$9995,10,FALSE)))</f>
        <v/>
      </c>
      <c r="O1121" s="118"/>
      <c r="P1121"/>
      <c r="Q1121"/>
      <c r="R1121"/>
      <c r="S1121"/>
      <c r="T1121"/>
      <c r="AB1121"/>
      <c r="AC1121"/>
    </row>
    <row r="1122" spans="1:29" ht="15">
      <c r="A1122" s="10" t="str">
        <f>IF(ISERROR(VLOOKUP(TRIM(B1122),ALL!$B$1:$V$9991,3,FALSE)),"(unc)",VLOOKUP(TRIM(B1122),ALL!$B$1:$V$9991,3,FALSE))</f>
        <v>LE $</v>
      </c>
      <c r="B1122" s="117" t="s">
        <v>5203</v>
      </c>
      <c r="C1122" s="5" t="s">
        <v>9618</v>
      </c>
      <c r="D1122" s="111">
        <f>VLOOKUP(TRIM(B1122),BirthdateDraft!$A$1:$M$8977,2,FALSE)</f>
        <v>34488</v>
      </c>
      <c r="E1122" s="112" t="str">
        <f>VLOOKUP(TRIM(B1122),BirthdateDraft!$A$1:$M$9842,3,FALSE)</f>
        <v>17/3</v>
      </c>
      <c r="F1122" s="115"/>
      <c r="G1122" s="10" t="str">
        <f>IF(ISERROR(VLOOKUP(TRIM(B1122),ALL!$B$1:$V$9998,2,FALSE)),"",IF(ISERROR(VLOOKUP(TRIM(B1122),ALL!$B$1:$V$9998,2,FALSE))," ",VLOOKUP(TRIM(B1122),ALL!$B$1:$V$9998,2,FALSE)))</f>
        <v>PIA</v>
      </c>
      <c r="H1122" s="114" t="str">
        <f>IF(ISBLANK(VLOOKUP(TRIM(B1122),ALL!$B$1:$W$9995,4,FALSE)),"",IF(ISERROR(VLOOKUP(TRIM(B1122),ALL!$B$1:$W$9995,4,FALSE))," ",VLOOKUP(TRIM(B1122),ALL!$B$1:$W$9995,4,FALSE)))</f>
        <v>4</v>
      </c>
      <c r="I1122" s="114" t="str">
        <f>IF(ISBLANK(VLOOKUP(TRIM(B1122),ALL!$B$1:$W$9995,5,FALSE)),"",IF(ISERROR(VLOOKUP(TRIM(B1122),ALL!$B$1:$W$9995,5,FALSE))," ",VLOOKUP(TRIM(B1122),ALL!$B$1:$W$9995,5,FALSE)))</f>
        <v/>
      </c>
      <c r="J1122" s="10">
        <f>IF(ISBLANK(VLOOKUP(TRIM(B1122),ALL!$B$1:$W$9995,6,FALSE)),"",IF(ISERROR(VLOOKUP(TRIM(B1122),ALL!$B$1:$W$9995,6,FALSE))," ", VLOOKUP(TRIM(B1122),ALL!$B$1:$W$9995,6,FALSE)))</f>
        <v>2</v>
      </c>
      <c r="K1122" s="10" t="str">
        <f>IF(ISBLANK(VLOOKUP(TRIM(B1122),ALL!$B$1:$W$9995,7,FALSE)),"",IF(ISERROR(VLOOKUP(TRIM(B1122),ALL!$B$1:$W$9995,7,FALSE))," ",VLOOKUP(TRIM(B1122),ALL!$B$1:$W$9995,7,FALSE)))</f>
        <v/>
      </c>
      <c r="L1122" s="10" t="str">
        <f>IF(ISBLANK(VLOOKUP(TRIM(B1122),ALL!$B$1:$W$9995,8,FALSE)),"",IF(ISERROR(VLOOKUP(TRIM(B1122),ALL!$B$1:$W$9995,8,FALSE))," ",VLOOKUP(TRIM(B1122),ALL!$B$1:$W$9995,8,FALSE)))</f>
        <v/>
      </c>
      <c r="M1122" s="10" t="str">
        <f>IF(ISBLANK(VLOOKUP(TRIM(B1122),ALL!$B$1:$W$9995,9,FALSE)),"",IF(ISERROR(VLOOKUP(TRIM(B1122),ALL!$B$1:$W$9995,9,FALSE))," ",VLOOKUP(TRIM(B1122),ALL!$B$1:$W$9995,9,FALSE)))</f>
        <v/>
      </c>
      <c r="N1122" s="10" t="str">
        <f>IF(ISBLANK(VLOOKUP(TRIM(B1122),ALL!$B$1:$W$9995,10,FALSE)),"",IF(ISERROR(VLOOKUP(TRIM(B1122),ALL!$B$1:$W$9995,10,FALSE))," ",VLOOKUP(TRIM(B1122),ALL!$B$1:$W$9995,10,FALSE)))</f>
        <v/>
      </c>
      <c r="O1122" s="118"/>
      <c r="P1122"/>
      <c r="Q1122"/>
      <c r="R1122"/>
      <c r="S1122"/>
      <c r="T1122"/>
      <c r="AB1122"/>
      <c r="AC1122"/>
    </row>
    <row r="1123" spans="1:29" ht="15">
      <c r="A1123" s="10" t="str">
        <f>IF(ISERROR(VLOOKUP(TRIM(B1123),ALL!$B$1:$V$9991,3,FALSE)),"(unc)",VLOOKUP(TRIM(B1123),ALL!$B$1:$V$9991,3,FALSE))</f>
        <v>NDT $</v>
      </c>
      <c r="B1123" s="117" t="s">
        <v>5322</v>
      </c>
      <c r="C1123" s="5" t="s">
        <v>9618</v>
      </c>
      <c r="D1123" s="111">
        <f>VLOOKUP(TRIM(B1123),BirthdateDraft!$A$1:$M$8977,2,FALSE)</f>
        <v>34718</v>
      </c>
      <c r="E1123" s="112" t="str">
        <f>VLOOKUP(TRIM(B1123),BirthdateDraft!$A$1:$M$9842,3,FALSE)</f>
        <v>17/6</v>
      </c>
      <c r="F1123" s="115"/>
      <c r="G1123" s="10" t="str">
        <f>IF(ISERROR(VLOOKUP(TRIM(B1123),ALL!$B$1:$V$9998,2,FALSE)),"",IF(ISERROR(VLOOKUP(TRIM(B1123),ALL!$B$1:$V$9998,2,FALSE))," ",VLOOKUP(TRIM(B1123),ALL!$B$1:$V$9998,2,FALSE)))</f>
        <v>DNA</v>
      </c>
      <c r="H1123" s="114" t="str">
        <f>IF(ISBLANK(VLOOKUP(TRIM(B1123),ALL!$B$1:$W$9995,4,FALSE)),"",IF(ISERROR(VLOOKUP(TRIM(B1123),ALL!$B$1:$W$9995,4,FALSE))," ",VLOOKUP(TRIM(B1123),ALL!$B$1:$W$9995,4,FALSE)))</f>
        <v>4</v>
      </c>
      <c r="I1123" s="114" t="str">
        <f>IF(ISBLANK(VLOOKUP(TRIM(B1123),ALL!$B$1:$W$9995,5,FALSE)),"",IF(ISERROR(VLOOKUP(TRIM(B1123),ALL!$B$1:$W$9995,5,FALSE))," ",VLOOKUP(TRIM(B1123),ALL!$B$1:$W$9995,5,FALSE)))</f>
        <v/>
      </c>
      <c r="J1123" s="10">
        <f>IF(ISBLANK(VLOOKUP(TRIM(B1123),ALL!$B$1:$W$9995,6,FALSE)),"",IF(ISERROR(VLOOKUP(TRIM(B1123),ALL!$B$1:$W$9995,6,FALSE))," ", VLOOKUP(TRIM(B1123),ALL!$B$1:$W$9995,6,FALSE)))</f>
        <v>1</v>
      </c>
      <c r="K1123" s="10" t="str">
        <f>IF(ISBLANK(VLOOKUP(TRIM(B1123),ALL!$B$1:$W$9995,7,FALSE)),"",IF(ISERROR(VLOOKUP(TRIM(B1123),ALL!$B$1:$W$9995,7,FALSE))," ",VLOOKUP(TRIM(B1123),ALL!$B$1:$W$9995,7,FALSE)))</f>
        <v/>
      </c>
      <c r="L1123" s="10" t="str">
        <f>IF(ISBLANK(VLOOKUP(TRIM(B1123),ALL!$B$1:$W$9995,8,FALSE)),"",IF(ISERROR(VLOOKUP(TRIM(B1123),ALL!$B$1:$W$9995,8,FALSE))," ",VLOOKUP(TRIM(B1123),ALL!$B$1:$W$9995,8,FALSE)))</f>
        <v/>
      </c>
      <c r="M1123" s="10" t="str">
        <f>IF(ISBLANK(VLOOKUP(TRIM(B1123),ALL!$B$1:$W$9995,9,FALSE)),"",IF(ISERROR(VLOOKUP(TRIM(B1123),ALL!$B$1:$W$9995,9,FALSE))," ",VLOOKUP(TRIM(B1123),ALL!$B$1:$W$9995,9,FALSE)))</f>
        <v/>
      </c>
      <c r="N1123" s="10" t="str">
        <f>IF(ISBLANK(VLOOKUP(TRIM(B1123),ALL!$B$1:$W$9995,10,FALSE)),"",IF(ISERROR(VLOOKUP(TRIM(B1123),ALL!$B$1:$W$9995,10,FALSE))," ",VLOOKUP(TRIM(B1123),ALL!$B$1:$W$9995,10,FALSE)))</f>
        <v/>
      </c>
      <c r="O1123" s="118"/>
      <c r="P1123"/>
      <c r="Q1123"/>
      <c r="R1123"/>
      <c r="S1123"/>
      <c r="T1123"/>
      <c r="AB1123"/>
      <c r="AC1123"/>
    </row>
    <row r="1124" spans="1:29" ht="15">
      <c r="A1124" s="10"/>
      <c r="B1124" s="117"/>
      <c r="C1124" s="5"/>
      <c r="D1124" s="111"/>
      <c r="E1124" s="112"/>
      <c r="F1124" s="115"/>
      <c r="G1124" s="10"/>
      <c r="H1124" s="114"/>
      <c r="I1124" s="114"/>
      <c r="J1124" s="10"/>
      <c r="K1124" s="10"/>
      <c r="L1124" s="10" t="str">
        <f>IF(ISBLANK(VLOOKUP(TRIM(B1124),ALL!$B$1:$W$9995,8,FALSE)),"",IF(ISERROR(VLOOKUP(TRIM(B1124),ALL!$B$1:$W$9995,8,FALSE))," ",VLOOKUP(TRIM(B1124),ALL!$B$1:$W$9995,8,FALSE)))</f>
        <v xml:space="preserve"> </v>
      </c>
      <c r="M1124" s="10" t="str">
        <f>IF(ISBLANK(VLOOKUP(TRIM(B1124),ALL!$B$1:$W$9995,9,FALSE)),"",IF(ISERROR(VLOOKUP(TRIM(B1124),ALL!$B$1:$W$9995,9,FALSE))," ",VLOOKUP(TRIM(B1124),ALL!$B$1:$W$9995,9,FALSE)))</f>
        <v xml:space="preserve"> </v>
      </c>
      <c r="N1124" s="10" t="str">
        <f>IF(ISBLANK(VLOOKUP(TRIM(B1124),ALL!$B$1:$W$9995,10,FALSE)),"",IF(ISERROR(VLOOKUP(TRIM(B1124),ALL!$B$1:$W$9995,10,FALSE))," ",VLOOKUP(TRIM(B1124),ALL!$B$1:$W$9995,10,FALSE)))</f>
        <v xml:space="preserve"> </v>
      </c>
      <c r="O1124" s="118"/>
      <c r="P1124"/>
      <c r="Q1124"/>
      <c r="R1124"/>
      <c r="S1124"/>
      <c r="T1124"/>
      <c r="AB1124"/>
      <c r="AC1124"/>
    </row>
    <row r="1125" spans="1:29" ht="15">
      <c r="A1125" s="10" t="str">
        <f>IF(ISERROR(VLOOKUP(TRIM(B1125),ALL!$B$1:$V$9991,3,FALSE)),"(unc)",VLOOKUP(TRIM(B1125),ALL!$B$1:$V$9991,3,FALSE))</f>
        <v>RILB</v>
      </c>
      <c r="B1125" s="443" t="s">
        <v>7786</v>
      </c>
      <c r="C1125" s="5" t="s">
        <v>9618</v>
      </c>
      <c r="D1125" s="111">
        <f>VLOOKUP(TRIM(B1125),BirthdateDraft!$A$1:$M$8977,2,FALSE)</f>
        <v>36873</v>
      </c>
      <c r="E1125" s="112" t="str">
        <f>VLOOKUP(TRIM(B1125),BirthdateDraft!$A$1:$M$9842,3,FALSE)</f>
        <v>22/3</v>
      </c>
      <c r="F1125" s="115" t="s">
        <v>8688</v>
      </c>
      <c r="G1125" s="10" t="str">
        <f>IF(ISERROR(VLOOKUP(TRIM(B1125),ALL!$B$1:$V$9998,2,FALSE)),"",IF(ISERROR(VLOOKUP(TRIM(B1125),ALL!$B$1:$V$9998,2,FALSE))," ",VLOOKUP(TRIM(B1125),ALL!$B$1:$V$9998,2,FALSE)))</f>
        <v>PHN</v>
      </c>
      <c r="H1125" s="114" t="str">
        <f>IF(ISBLANK(VLOOKUP(TRIM(B1125),ALL!$B$1:$W$9995,4,FALSE)),"",IF(ISERROR(VLOOKUP(TRIM(B1125),ALL!$B$1:$W$9995,4,FALSE))," ",VLOOKUP(TRIM(B1125),ALL!$B$1:$W$9995,4,FALSE)))</f>
        <v>4-6</v>
      </c>
      <c r="I1125" s="114" t="str">
        <f>IF(ISBLANK(VLOOKUP(TRIM(B1125),ALL!$B$1:$W$9995,5,FALSE)),"",IF(ISERROR(VLOOKUP(TRIM(B1125),ALL!$B$1:$W$9995,5,FALSE))," ",VLOOKUP(TRIM(B1125),ALL!$B$1:$W$9995,5,FALSE)))</f>
        <v/>
      </c>
      <c r="J1125" s="10">
        <f>IF(ISBLANK(VLOOKUP(TRIM(B1125),ALL!$B$1:$W$9995,6,FALSE)),"",IF(ISERROR(VLOOKUP(TRIM(B1125),ALL!$B$1:$W$9995,6,FALSE))," ", VLOOKUP(TRIM(B1125),ALL!$B$1:$W$9995,6,FALSE)))</f>
        <v>7</v>
      </c>
      <c r="K1125" s="10"/>
      <c r="L1125" s="10"/>
      <c r="M1125" s="10"/>
      <c r="N1125" s="10"/>
      <c r="O1125" s="118"/>
      <c r="P1125"/>
      <c r="Q1125"/>
      <c r="R1125"/>
      <c r="S1125"/>
      <c r="T1125"/>
      <c r="AB1125"/>
      <c r="AC1125"/>
    </row>
    <row r="1126" spans="1:29" ht="15">
      <c r="A1126" s="10" t="str">
        <f>IF(ISERROR(VLOOKUP(TRIM(B1126),ALL!$B$1:$V$9991,3,FALSE)),"(unc)",VLOOKUP(TRIM(B1126),ALL!$B$1:$V$9991,3,FALSE))</f>
        <v>LOLB</v>
      </c>
      <c r="B1126" s="117" t="s">
        <v>3646</v>
      </c>
      <c r="C1126" s="5" t="s">
        <v>9618</v>
      </c>
      <c r="D1126" s="111">
        <f>VLOOKUP(TRIM(B1126),BirthdateDraft!$A$1:$M$9796,2,FALSE)</f>
        <v>33323</v>
      </c>
      <c r="E1126" s="112" t="str">
        <f>VLOOKUP(TRIM(B1126),BirthdateDraft!$A$1:$M$9796,3,FALSE)</f>
        <v>14/2</v>
      </c>
      <c r="F1126" s="115"/>
      <c r="G1126" s="10" t="str">
        <f>IF(ISERROR(VLOOKUP(TRIM(B1126),ALL!$B$1:$V$9998,2,FALSE)),"",IF(ISERROR(VLOOKUP(TRIM(B1126),ALL!$B$1:$V$9998,2,FALSE))," ",VLOOKUP(TRIM(B1126),ALL!$B$1:$V$9998,2,FALSE)))</f>
        <v>BAA</v>
      </c>
      <c r="H1126" s="114" t="str">
        <f>IF(ISBLANK(VLOOKUP(TRIM(B1126),ALL!$B$1:$W$9995,4,FALSE)),"",IF(ISERROR(VLOOKUP(TRIM(B1126),ALL!$B$1:$W$9995,4,FALSE))," ",VLOOKUP(TRIM(B1126),ALL!$B$1:$W$9995,4,FALSE)))</f>
        <v>4-4</v>
      </c>
      <c r="I1126" s="114" t="str">
        <f>IF(ISBLANK(VLOOKUP(TRIM(B1126),ALL!$B$1:$W$9995,5,FALSE)),"",IF(ISERROR(VLOOKUP(TRIM(B1126),ALL!$B$1:$W$9995,5,FALSE))," ",VLOOKUP(TRIM(B1126),ALL!$B$1:$W$9995,5,FALSE)))</f>
        <v/>
      </c>
      <c r="J1126" s="10">
        <f>IF(ISBLANK(VLOOKUP(TRIM(B1126),ALL!$B$1:$W$9995,6,FALSE)),"",IF(ISERROR(VLOOKUP(TRIM(B1126),ALL!$B$1:$W$9995,6,FALSE))," ", VLOOKUP(TRIM(B1126),ALL!$B$1:$W$9995,6,FALSE)))</f>
        <v>12</v>
      </c>
      <c r="K1126" s="10">
        <f>IF(ISBLANK(VLOOKUP(TRIM(B1126),ALL!$B$1:$W$9995,7,FALSE)),"",IF(ISERROR(VLOOKUP(TRIM(B1126),ALL!$B$1:$W$9995,7,FALSE))," ",VLOOKUP(TRIM(B1126),ALL!$B$1:$W$9995,7,FALSE)))</f>
        <v>3</v>
      </c>
      <c r="L1126" s="10" t="str">
        <f>IF(ISBLANK(VLOOKUP(TRIM(B1126),ALL!$B$1:$W$9995,8,FALSE)),"",IF(ISERROR(VLOOKUP(TRIM(B1126),ALL!$B$1:$W$9995,8,FALSE))," ",VLOOKUP(TRIM(B1126),ALL!$B$1:$W$9995,8,FALSE)))</f>
        <v/>
      </c>
      <c r="M1126" s="10" t="str">
        <f>IF(ISBLANK(VLOOKUP(TRIM(B1126),ALL!$B$1:$W$9995,9,FALSE)),"",IF(ISERROR(VLOOKUP(TRIM(B1126),ALL!$B$1:$W$9995,9,FALSE))," ",VLOOKUP(TRIM(B1126),ALL!$B$1:$W$9995,9,FALSE)))</f>
        <v/>
      </c>
      <c r="N1126" s="10" t="str">
        <f>IF(ISBLANK(VLOOKUP(TRIM(B1126),ALL!$B$1:$W$9995,10,FALSE)),"",IF(ISERROR(VLOOKUP(TRIM(B1126),ALL!$B$1:$W$9995,10,FALSE))," ",VLOOKUP(TRIM(B1126),ALL!$B$1:$W$9995,10,FALSE)))</f>
        <v/>
      </c>
      <c r="O1126" s="118"/>
      <c r="P1126"/>
      <c r="Q1126"/>
      <c r="R1126"/>
      <c r="S1126"/>
      <c r="T1126"/>
      <c r="AB1126"/>
      <c r="AC1126"/>
    </row>
    <row r="1127" spans="1:29" ht="15">
      <c r="A1127" s="10" t="str">
        <f>IF(ISERROR(VLOOKUP(TRIM(B1127),ALL!$B$1:$V$9991,3,FALSE)),"(unc)",VLOOKUP(TRIM(B1127),ALL!$B$1:$V$9991,3,FALSE))</f>
        <v>LB</v>
      </c>
      <c r="B1127" s="117" t="s">
        <v>5174</v>
      </c>
      <c r="C1127" s="5" t="s">
        <v>9618</v>
      </c>
      <c r="D1127" s="111">
        <f>VLOOKUP(TRIM(B1127),BirthdateDraft!$A$1:$M$8977,2,FALSE)</f>
        <v>34555</v>
      </c>
      <c r="E1127" s="112" t="str">
        <f>VLOOKUP(TRIM(B1127),BirthdateDraft!$A$1:$M$9842,3,FALSE)</f>
        <v>17/3</v>
      </c>
      <c r="F1127" s="115"/>
      <c r="G1127" s="10" t="str">
        <f>IF(ISERROR(VLOOKUP(TRIM(B1127),ALL!$B$1:$V$9998,2,FALSE)),"",IF(ISERROR(VLOOKUP(TRIM(B1127),ALL!$B$1:$V$9998,2,FALSE))," ",VLOOKUP(TRIM(B1127),ALL!$B$1:$V$9998,2,FALSE)))</f>
        <v>MIA</v>
      </c>
      <c r="H1127" s="114" t="str">
        <f>IF(ISBLANK(VLOOKUP(TRIM(B1127),ALL!$B$1:$W$9995,4,FALSE)),"",IF(ISERROR(VLOOKUP(TRIM(B1127),ALL!$B$1:$W$9995,4,FALSE))," ",VLOOKUP(TRIM(B1127),ALL!$B$1:$W$9995,4,FALSE)))</f>
        <v>0-0</v>
      </c>
      <c r="I1127" s="114" t="str">
        <f>IF(ISBLANK(VLOOKUP(TRIM(B1127),ALL!$B$1:$W$9995,5,FALSE)),"",IF(ISERROR(VLOOKUP(TRIM(B1127),ALL!$B$1:$W$9995,5,FALSE))," ",VLOOKUP(TRIM(B1127),ALL!$B$1:$W$9995,5,FALSE)))</f>
        <v/>
      </c>
      <c r="J1127" s="10">
        <f>IF(ISBLANK(VLOOKUP(TRIM(B1127),ALL!$B$1:$W$9995,6,FALSE)),"",IF(ISERROR(VLOOKUP(TRIM(B1127),ALL!$B$1:$W$9995,6,FALSE))," ", VLOOKUP(TRIM(B1127),ALL!$B$1:$W$9995,6,FALSE)))</f>
        <v>0</v>
      </c>
      <c r="K1127" s="10"/>
      <c r="L1127" s="10"/>
      <c r="M1127" s="10"/>
      <c r="N1127" s="10"/>
      <c r="O1127" s="118"/>
      <c r="P1127"/>
      <c r="Q1127"/>
      <c r="R1127"/>
      <c r="S1127"/>
      <c r="T1127"/>
      <c r="AB1127"/>
      <c r="AC1127"/>
    </row>
    <row r="1128" spans="1:29" ht="15">
      <c r="A1128" s="10" t="str">
        <f>IF(ISERROR(VLOOKUP(TRIM(B1128),ALL!$B$1:$V$9991,3,FALSE)),"(unc)",VLOOKUP(TRIM(B1128),ALL!$B$1:$V$9991,3,FALSE))</f>
        <v>LILB</v>
      </c>
      <c r="B1128" s="117" t="s">
        <v>6119</v>
      </c>
      <c r="C1128" s="5" t="s">
        <v>9618</v>
      </c>
      <c r="D1128" s="111">
        <f>VLOOKUP(TRIM(B1128),BirthdateDraft!$A$1:$M$8977,2,FALSE)</f>
        <v>35148</v>
      </c>
      <c r="E1128" s="112" t="str">
        <f>VLOOKUP(TRIM(B1128),BirthdateDraft!$A$1:$M$9842,3,FALSE)</f>
        <v>18/4</v>
      </c>
      <c r="F1128" s="115"/>
      <c r="G1128" s="10" t="str">
        <f>IF(ISERROR(VLOOKUP(TRIM(B1128),ALL!$B$1:$V$9998,2,FALSE)),"",IF(ISERROR(VLOOKUP(TRIM(B1128),ALL!$B$1:$V$9998,2,FALSE))," ",VLOOKUP(TRIM(B1128),ALL!$B$1:$V$9998,2,FALSE)))</f>
        <v>ARN</v>
      </c>
      <c r="H1128" s="114" t="str">
        <f>IF(ISBLANK(VLOOKUP(TRIM(B1128),ALL!$B$1:$W$9995,4,FALSE)),"",IF(ISERROR(VLOOKUP(TRIM(B1128),ALL!$B$1:$W$9995,4,FALSE))," ",VLOOKUP(TRIM(B1128),ALL!$B$1:$W$9995,4,FALSE)))</f>
        <v>0-5</v>
      </c>
      <c r="I1128" s="114" t="str">
        <f>IF(ISBLANK(VLOOKUP(TRIM(B1128),ALL!$B$1:$W$9995,5,FALSE)),"",IF(ISERROR(VLOOKUP(TRIM(B1128),ALL!$B$1:$W$9995,5,FALSE))," ",VLOOKUP(TRIM(B1128),ALL!$B$1:$W$9995,5,FALSE)))</f>
        <v/>
      </c>
      <c r="J1128" s="10">
        <f>IF(ISBLANK(VLOOKUP(TRIM(B1128),ALL!$B$1:$W$9995,6,FALSE)),"",IF(ISERROR(VLOOKUP(TRIM(B1128),ALL!$B$1:$W$9995,6,FALSE))," ", VLOOKUP(TRIM(B1128),ALL!$B$1:$W$9995,6,FALSE)))</f>
        <v>5</v>
      </c>
      <c r="K1128" s="10"/>
      <c r="L1128" s="10" t="str">
        <f>IF(ISBLANK(VLOOKUP(TRIM(B1128),ALL!$B$1:$W$9995,8,FALSE)),"",IF(ISERROR(VLOOKUP(TRIM(B1128),ALL!$B$1:$W$9995,8,FALSE))," ",VLOOKUP(TRIM(B1128),ALL!$B$1:$W$9995,8,FALSE)))</f>
        <v/>
      </c>
      <c r="M1128" s="10" t="str">
        <f>IF(ISBLANK(VLOOKUP(TRIM(B1128),ALL!$B$1:$W$9995,9,FALSE)),"",IF(ISERROR(VLOOKUP(TRIM(B1128),ALL!$B$1:$W$9995,9,FALSE))," ",VLOOKUP(TRIM(B1128),ALL!$B$1:$W$9995,9,FALSE)))</f>
        <v/>
      </c>
      <c r="N1128" s="10" t="str">
        <f>IF(ISBLANK(VLOOKUP(TRIM(B1128),ALL!$B$1:$W$9995,10,FALSE)),"",IF(ISERROR(VLOOKUP(TRIM(B1128),ALL!$B$1:$W$9995,10,FALSE))," ",VLOOKUP(TRIM(B1128),ALL!$B$1:$W$9995,10,FALSE)))</f>
        <v/>
      </c>
      <c r="O1128" s="118"/>
      <c r="P1128"/>
      <c r="Q1128"/>
      <c r="R1128"/>
      <c r="S1128"/>
      <c r="T1128"/>
      <c r="AB1128"/>
      <c r="AC1128"/>
    </row>
    <row r="1129" spans="1:29">
      <c r="A1129" s="10" t="str">
        <f>IF(ISERROR(VLOOKUP(TRIM(B1129),ALL!$B$1:$V$9991,3,FALSE)),"(unc)",VLOOKUP(TRIM(B1129),ALL!$B$1:$V$9991,3,FALSE))</f>
        <v>OLB</v>
      </c>
      <c r="B1129" s="427" t="s">
        <v>8884</v>
      </c>
      <c r="C1129" s="5" t="s">
        <v>9618</v>
      </c>
      <c r="D1129" s="111">
        <f>VLOOKUP(TRIM(B1129),BirthdateDraft!$A$1:$M$8977,2,FALSE)</f>
        <v>37714</v>
      </c>
      <c r="E1129" s="112" t="str">
        <f>VLOOKUP(TRIM(B1129),BirthdateDraft!$A$1:$M$9842,3,FALSE)</f>
        <v>24/3(76)</v>
      </c>
      <c r="F1129" s="115" t="s">
        <v>9974</v>
      </c>
      <c r="G1129" s="10" t="str">
        <f>IF(ISERROR(VLOOKUP(TRIM(B1129),ALL!$B$1:$V$9998,2,FALSE)),"",IF(ISERROR(VLOOKUP(TRIM(B1129),ALL!$B$1:$V$9998,2,FALSE))," ",VLOOKUP(TRIM(B1129),ALL!$B$1:$V$9998,2,FALSE)))</f>
        <v>DNA</v>
      </c>
      <c r="H1129" s="114" t="str">
        <f>IF(ISBLANK(VLOOKUP(TRIM(B1129),ALL!$B$1:$W$9995,4,FALSE)),"",IF(ISERROR(VLOOKUP(TRIM(B1129),ALL!$B$1:$W$9995,4,FALSE))," ",VLOOKUP(TRIM(B1129),ALL!$B$1:$W$9995,4,FALSE)))</f>
        <v>0-4</v>
      </c>
      <c r="I1129" s="114" t="str">
        <f>IF(ISBLANK(VLOOKUP(TRIM(B1129),ALL!$B$1:$W$9995,5,FALSE)),"",IF(ISERROR(VLOOKUP(TRIM(B1129),ALL!$B$1:$W$9995,5,FALSE))," ",VLOOKUP(TRIM(B1129),ALL!$B$1:$W$9995,5,FALSE)))</f>
        <v/>
      </c>
      <c r="J1129" s="10">
        <f>IF(ISBLANK(VLOOKUP(TRIM(B1129),ALL!$B$1:$W$9995,6,FALSE)),"",IF(ISERROR(VLOOKUP(TRIM(B1129),ALL!$B$1:$W$9995,6,FALSE))," ", VLOOKUP(TRIM(B1129),ALL!$B$1:$W$9995,6,FALSE)))</f>
        <v>7</v>
      </c>
      <c r="K1129" s="10"/>
      <c r="L1129" s="10"/>
      <c r="M1129" s="10"/>
      <c r="N1129" s="10"/>
      <c r="O1129" s="118"/>
      <c r="P1129"/>
      <c r="Q1129"/>
      <c r="R1129"/>
      <c r="S1129"/>
      <c r="T1129"/>
      <c r="AB1129"/>
      <c r="AC1129"/>
    </row>
    <row r="1130" spans="1:29">
      <c r="A1130" s="10" t="str">
        <f>IF(ISERROR(VLOOKUP(TRIM(B1130),ALL!$B$1:$V$9991,3,FALSE)),"(unc)",VLOOKUP(TRIM(B1130),ALL!$B$1:$V$9991,3,FALSE))</f>
        <v>LLB</v>
      </c>
      <c r="B1130" s="500" t="s">
        <v>8369</v>
      </c>
      <c r="C1130" s="5" t="s">
        <v>9618</v>
      </c>
      <c r="D1130" s="111">
        <f>VLOOKUP(TRIM(B1130),BirthdateDraft!$A$1:$M$8977,2,FALSE)</f>
        <v>36175</v>
      </c>
      <c r="E1130" s="112" t="str">
        <f>VLOOKUP(TRIM(B1130),BirthdateDraft!$A$1:$M$9842,3,FALSE)</f>
        <v>23/4</v>
      </c>
      <c r="F1130" s="115" t="s">
        <v>10488</v>
      </c>
      <c r="G1130" s="10" t="str">
        <f>IF(ISERROR(VLOOKUP(TRIM(B1130),ALL!$B$1:$V$9998,2,FALSE)),"",IF(ISERROR(VLOOKUP(TRIM(B1130),ALL!$B$1:$V$9998,2,FALSE))," ",VLOOKUP(TRIM(B1130),ALL!$B$1:$V$9998,2,FALSE)))</f>
        <v>JXA</v>
      </c>
      <c r="H1130" s="114" t="str">
        <f>IF(ISBLANK(VLOOKUP(TRIM(B1130),ALL!$B$1:$W$9995,4,FALSE)),"",IF(ISERROR(VLOOKUP(TRIM(B1130),ALL!$B$1:$W$9995,4,FALSE))," ",VLOOKUP(TRIM(B1130),ALL!$B$1:$W$9995,4,FALSE)))</f>
        <v>0-4</v>
      </c>
      <c r="I1130" s="114" t="str">
        <f>IF(ISBLANK(VLOOKUP(TRIM(B1130),ALL!$B$1:$W$9995,5,FALSE)),"",IF(ISERROR(VLOOKUP(TRIM(B1130),ALL!$B$1:$W$9995,5,FALSE))," ",VLOOKUP(TRIM(B1130),ALL!$B$1:$W$9995,5,FALSE)))</f>
        <v/>
      </c>
      <c r="J1130" s="10">
        <f>IF(ISBLANK(VLOOKUP(TRIM(B1130),ALL!$B$1:$W$9995,6,FALSE)),"",IF(ISERROR(VLOOKUP(TRIM(B1130),ALL!$B$1:$W$9995,6,FALSE))," ", VLOOKUP(TRIM(B1130),ALL!$B$1:$W$9995,6,FALSE)))</f>
        <v>0</v>
      </c>
      <c r="K1130" s="10"/>
      <c r="L1130" s="10"/>
      <c r="M1130" s="10"/>
      <c r="N1130" s="10"/>
      <c r="O1130" s="118"/>
      <c r="P1130"/>
      <c r="Q1130"/>
      <c r="R1130"/>
      <c r="S1130"/>
      <c r="T1130"/>
      <c r="AB1130"/>
      <c r="AC1130"/>
    </row>
    <row r="1131" spans="1:29">
      <c r="A1131" s="10" t="str">
        <f>IF(ISERROR(VLOOKUP(TRIM(B1131),ALL!$B$1:$V$9991,3,FALSE)),"(unc)",VLOOKUP(TRIM(B1131),ALL!$B$1:$V$9991,3,FALSE))</f>
        <v>LB</v>
      </c>
      <c r="B1131" s="124" t="s">
        <v>8861</v>
      </c>
      <c r="C1131" s="5" t="s">
        <v>9618</v>
      </c>
      <c r="D1131" s="111">
        <f>VLOOKUP(TRIM(B1131),BirthdateDraft!$A$1:$M$8977,2,FALSE)</f>
        <v>36941</v>
      </c>
      <c r="E1131" s="112" t="str">
        <f>VLOOKUP(TRIM(B1131),BirthdateDraft!$A$1:$M$9842,3,FALSE)</f>
        <v>24/FA</v>
      </c>
      <c r="F1131" s="115" t="s">
        <v>10280</v>
      </c>
      <c r="G1131" s="10" t="str">
        <f>IF(ISERROR(VLOOKUP(TRIM(B1131),ALL!$B$1:$V$9998,2,FALSE)),"",IF(ISERROR(VLOOKUP(TRIM(B1131),ALL!$B$1:$V$9998,2,FALSE))," ",VLOOKUP(TRIM(B1131),ALL!$B$1:$V$9998,2,FALSE)))</f>
        <v>SFN</v>
      </c>
      <c r="H1131" s="114" t="str">
        <f>IF(ISBLANK(VLOOKUP(TRIM(B1131),ALL!$B$1:$W$9995,4,FALSE)),"",IF(ISERROR(VLOOKUP(TRIM(B1131),ALL!$B$1:$W$9995,4,FALSE))," ",VLOOKUP(TRIM(B1131),ALL!$B$1:$W$9995,4,FALSE)))</f>
        <v>0-0</v>
      </c>
      <c r="I1131" s="114" t="str">
        <f>IF(ISBLANK(VLOOKUP(TRIM(B1131),ALL!$B$1:$W$9995,5,FALSE)),"",IF(ISERROR(VLOOKUP(TRIM(B1131),ALL!$B$1:$W$9995,5,FALSE))," ",VLOOKUP(TRIM(B1131),ALL!$B$1:$W$9995,5,FALSE)))</f>
        <v/>
      </c>
      <c r="J1131" s="10">
        <f>IF(ISBLANK(VLOOKUP(TRIM(B1131),ALL!$B$1:$W$9995,6,FALSE)),"",IF(ISERROR(VLOOKUP(TRIM(B1131),ALL!$B$1:$W$9995,6,FALSE))," ", VLOOKUP(TRIM(B1131),ALL!$B$1:$W$9995,6,FALSE)))</f>
        <v>0</v>
      </c>
      <c r="K1131" s="10"/>
      <c r="L1131" s="10"/>
      <c r="M1131" s="10"/>
      <c r="N1131" s="10"/>
      <c r="O1131" s="118"/>
      <c r="P1131"/>
      <c r="Q1131"/>
      <c r="R1131"/>
      <c r="S1131"/>
      <c r="T1131"/>
      <c r="AB1131"/>
      <c r="AC1131"/>
    </row>
    <row r="1132" spans="1:29" ht="15">
      <c r="A1132" s="10"/>
      <c r="B1132" s="117"/>
      <c r="C1132" s="5"/>
      <c r="D1132" s="111"/>
      <c r="E1132" s="112"/>
      <c r="F1132" s="115"/>
      <c r="G1132" s="10"/>
      <c r="H1132" s="114"/>
      <c r="I1132" s="114"/>
      <c r="J1132" s="10"/>
      <c r="K1132" s="10"/>
      <c r="L1132" s="10" t="str">
        <f>IF(ISBLANK(VLOOKUP(TRIM(B1132),ALL!$B$1:$W$9995,8,FALSE)),"",IF(ISERROR(VLOOKUP(TRIM(B1132),ALL!$B$1:$W$9995,8,FALSE))," ",VLOOKUP(TRIM(B1132),ALL!$B$1:$W$9995,8,FALSE)))</f>
        <v xml:space="preserve"> </v>
      </c>
      <c r="M1132" s="10" t="str">
        <f>IF(ISBLANK(VLOOKUP(TRIM(B1132),ALL!$B$1:$W$9995,9,FALSE)),"",IF(ISERROR(VLOOKUP(TRIM(B1132),ALL!$B$1:$W$9995,9,FALSE))," ",VLOOKUP(TRIM(B1132),ALL!$B$1:$W$9995,9,FALSE)))</f>
        <v xml:space="preserve"> </v>
      </c>
      <c r="N1132" s="10" t="str">
        <f>IF(ISBLANK(VLOOKUP(TRIM(B1132),ALL!$B$1:$W$9995,10,FALSE)),"",IF(ISERROR(VLOOKUP(TRIM(B1132),ALL!$B$1:$W$9995,10,FALSE))," ",VLOOKUP(TRIM(B1132),ALL!$B$1:$W$9995,10,FALSE)))</f>
        <v xml:space="preserve"> </v>
      </c>
      <c r="O1132" s="118"/>
      <c r="P1132"/>
      <c r="Q1132"/>
      <c r="R1132"/>
      <c r="S1132"/>
      <c r="T1132"/>
      <c r="AB1132"/>
      <c r="AC1132"/>
    </row>
    <row r="1133" spans="1:29" ht="15">
      <c r="A1133" s="10" t="str">
        <f>IF(ISERROR(VLOOKUP(TRIM(B1133),ALL!$B$1:$V$9991,3,FALSE)),"(unc)",VLOOKUP(TRIM(B1133),ALL!$B$1:$V$9991,3,FALSE))</f>
        <v>RCB ^</v>
      </c>
      <c r="B1133" s="444" t="s">
        <v>8523</v>
      </c>
      <c r="C1133" s="5" t="s">
        <v>9618</v>
      </c>
      <c r="D1133" s="111">
        <f>VLOOKUP(TRIM(B1133),BirthdateDraft!$A$1:$M$8977,2,FALSE)</f>
        <v>36871</v>
      </c>
      <c r="E1133" s="112" t="str">
        <f>VLOOKUP(TRIM(B1133),BirthdateDraft!$A$1:$M$9842,3,FALSE)</f>
        <v>23/1</v>
      </c>
      <c r="F1133" s="115" t="s">
        <v>8621</v>
      </c>
      <c r="G1133" s="10" t="str">
        <f>IF(ISERROR(VLOOKUP(TRIM(B1133),ALL!$B$1:$V$9998,2,FALSE)),"",IF(ISERROR(VLOOKUP(TRIM(B1133),ALL!$B$1:$V$9998,2,FALSE))," ",VLOOKUP(TRIM(B1133),ALL!$B$1:$V$9998,2,FALSE)))</f>
        <v>SEN</v>
      </c>
      <c r="H1133" s="114" t="str">
        <f>IF(ISBLANK(VLOOKUP(TRIM(B1133),ALL!$B$1:$W$9995,4,FALSE)),"",IF(ISERROR(VLOOKUP(TRIM(B1133),ALL!$B$1:$W$9995,4,FALSE))," ",VLOOKUP(TRIM(B1133),ALL!$B$1:$W$9995,4,FALSE)))</f>
        <v>6</v>
      </c>
    </row>
    <row r="1134" spans="1:29">
      <c r="A1134" s="10" t="str">
        <f>IF(ISERROR(VLOOKUP(TRIM(B1134),ALL!$B$1:$V$9991,3,FALSE)),"(unc)",VLOOKUP(TRIM(B1134),ALL!$B$1:$V$9991,3,FALSE))</f>
        <v>LCB ^</v>
      </c>
      <c r="B1134" s="427" t="s">
        <v>8956</v>
      </c>
      <c r="C1134" s="5" t="s">
        <v>9618</v>
      </c>
      <c r="D1134" s="111">
        <f>VLOOKUP(TRIM(B1134),BirthdateDraft!$A$1:$M$8977,2,FALSE)</f>
        <v>37416</v>
      </c>
      <c r="E1134" s="112" t="str">
        <f>VLOOKUP(TRIM(B1134),BirthdateDraft!$A$1:$M$9842,3,FALSE)</f>
        <v>24/5(137)</v>
      </c>
      <c r="F1134" s="115" t="s">
        <v>9849</v>
      </c>
      <c r="G1134" s="10" t="str">
        <f>IF(ISERROR(VLOOKUP(TRIM(B1134),ALL!$B$1:$V$9998,2,FALSE)),"",IF(ISERROR(VLOOKUP(TRIM(B1134),ALL!$B$1:$V$9998,2,FALSE))," ",VLOOKUP(TRIM(B1134),ALL!$B$1:$V$9998,2,FALSE)))</f>
        <v>LAA</v>
      </c>
      <c r="H1134" s="114" t="str">
        <f>IF(ISBLANK(VLOOKUP(TRIM(B1134),ALL!$B$1:$W$9995,4,FALSE)),"",IF(ISERROR(VLOOKUP(TRIM(B1134),ALL!$B$1:$W$9995,4,FALSE))," ",VLOOKUP(TRIM(B1134),ALL!$B$1:$W$9995,4,FALSE)))</f>
        <v>5</v>
      </c>
    </row>
    <row r="1135" spans="1:29" ht="15">
      <c r="A1135" s="10" t="str">
        <f>IF(ISERROR(VLOOKUP(TRIM(B1135),ALL!$B$1:$V$9991,3,FALSE)),"(unc)",VLOOKUP(TRIM(B1135),ALL!$B$1:$V$9991,3,FALSE))</f>
        <v>DB ^</v>
      </c>
      <c r="B1135" s="117" t="s">
        <v>3655</v>
      </c>
      <c r="C1135" s="5" t="s">
        <v>9618</v>
      </c>
      <c r="D1135" s="111">
        <f>VLOOKUP(TRIM(B1135),BirthdateDraft!$A$1:$M$8977,2,FALSE)</f>
        <v>33437</v>
      </c>
      <c r="E1135" s="112" t="str">
        <f>VLOOKUP(TRIM(B1135),BirthdateDraft!$A$1:$M$9842,3,FALSE)</f>
        <v>14/1 (30)</v>
      </c>
      <c r="F1135" s="115"/>
      <c r="G1135" s="10" t="str">
        <f>IF(ISERROR(VLOOKUP(TRIM(B1135),ALL!$B$1:$V$9998,2,FALSE)),"",IF(ISERROR(VLOOKUP(TRIM(B1135),ALL!$B$1:$V$9998,2,FALSE))," ",VLOOKUP(TRIM(B1135),ALL!$B$1:$V$9998,2,FALSE)))</f>
        <v>HOA</v>
      </c>
      <c r="H1135" s="114" t="str">
        <f>IF(ISBLANK(VLOOKUP(TRIM(B1135),ALL!$B$1:$W$9995,4,FALSE)),"",IF(ISERROR(VLOOKUP(TRIM(B1135),ALL!$B$1:$W$9995,4,FALSE))," ",VLOOKUP(TRIM(B1135),ALL!$B$1:$W$9995,4,FALSE)))</f>
        <v>4-4</v>
      </c>
      <c r="I1135" s="114" t="str">
        <f>IF(ISBLANK(VLOOKUP(TRIM(B1135),ALL!$B$1:$W$9995,5,FALSE)),"",IF(ISERROR(VLOOKUP(TRIM(B1135),ALL!$B$1:$W$9995,5,FALSE))," ",VLOOKUP(TRIM(B1135),ALL!$B$1:$W$9995,5,FALSE)))</f>
        <v/>
      </c>
      <c r="J1135" s="10" t="str">
        <f>IF(ISBLANK(VLOOKUP(TRIM(B1135),ALL!$B$1:$W$9995,6,FALSE)),"",IF(ISERROR(VLOOKUP(TRIM(B1135),ALL!$B$1:$W$9995,6,FALSE))," ", VLOOKUP(TRIM(B1135),ALL!$B$1:$W$9995,6,FALSE)))</f>
        <v/>
      </c>
      <c r="K1135" s="10" t="str">
        <f>IF(ISBLANK(VLOOKUP(TRIM(B1135),ALL!$B$1:$W$9995,7,FALSE)),"",IF(ISERROR(VLOOKUP(TRIM(B1135),ALL!$B$1:$W$9995,7,FALSE))," ",VLOOKUP(TRIM(B1135),ALL!$B$1:$W$9995,7,FALSE)))</f>
        <v/>
      </c>
      <c r="L1135" s="10" t="str">
        <f>IF(ISBLANK(VLOOKUP(TRIM(B1135),ALL!$B$1:$W$9995,8,FALSE)),"",IF(ISERROR(VLOOKUP(TRIM(B1135),ALL!$B$1:$W$9995,8,FALSE))," ",VLOOKUP(TRIM(B1135),ALL!$B$1:$W$9995,8,FALSE)))</f>
        <v/>
      </c>
      <c r="M1135" s="10" t="str">
        <f>IF(ISBLANK(VLOOKUP(TRIM(B1135),ALL!$B$1:$W$9995,9,FALSE)),"",IF(ISERROR(VLOOKUP(TRIM(B1135),ALL!$B$1:$W$9995,9,FALSE))," ",VLOOKUP(TRIM(B1135),ALL!$B$1:$W$9995,9,FALSE)))</f>
        <v/>
      </c>
      <c r="N1135" s="10" t="str">
        <f>IF(ISBLANK(VLOOKUP(TRIM(B1135),ALL!$B$1:$W$9995,10,FALSE)),"",IF(ISERROR(VLOOKUP(TRIM(B1135),ALL!$B$1:$W$9995,10,FALSE))," ",VLOOKUP(TRIM(B1135),ALL!$B$1:$W$9995,10,FALSE)))</f>
        <v/>
      </c>
      <c r="O1135" s="118"/>
      <c r="P1135"/>
      <c r="Q1135"/>
      <c r="R1135"/>
      <c r="S1135"/>
      <c r="T1135"/>
      <c r="AB1135"/>
      <c r="AC1135"/>
    </row>
    <row r="1136" spans="1:29" ht="15">
      <c r="A1136" s="10" t="str">
        <f>IF(ISERROR(VLOOKUP(TRIM(B1136),ALL!$B$1:$V$9991,3,FALSE)),"(unc)",VLOOKUP(TRIM(B1136),ALL!$B$1:$V$9991,3,FALSE))</f>
        <v>DB ^</v>
      </c>
      <c r="B1136" s="117" t="s">
        <v>7802</v>
      </c>
      <c r="C1136" s="5" t="s">
        <v>9618</v>
      </c>
      <c r="D1136" s="111">
        <f>VLOOKUP(TRIM(B1136),BirthdateDraft!$A$1:$M$8977,2,FALSE)</f>
        <v>36566</v>
      </c>
      <c r="E1136" s="112" t="str">
        <f>VLOOKUP(TRIM(B1136),BirthdateDraft!$A$1:$M$9842,3,FALSE)</f>
        <v>22/2</v>
      </c>
      <c r="F1136" s="115" t="s">
        <v>8082</v>
      </c>
      <c r="G1136" s="10" t="str">
        <f>IF(ISERROR(VLOOKUP(TRIM(B1136),ALL!$B$1:$V$9998,2,FALSE)),"",IF(ISERROR(VLOOKUP(TRIM(B1136),ALL!$B$1:$V$9998,2,FALSE))," ",VLOOKUP(TRIM(B1136),ALL!$B$1:$V$9998,2,FALSE)))</f>
        <v>TNA</v>
      </c>
      <c r="H1136" s="114" t="str">
        <f>IF(ISBLANK(VLOOKUP(TRIM(B1136),ALL!$B$1:$W$9995,4,FALSE)),"",IF(ISERROR(VLOOKUP(TRIM(B1136),ALL!$B$1:$W$9995,4,FALSE))," ",VLOOKUP(TRIM(B1136),ALL!$B$1:$W$9995,4,FALSE)))</f>
        <v>0-4</v>
      </c>
      <c r="I1136" s="114"/>
      <c r="J1136" s="10"/>
      <c r="K1136" s="10"/>
      <c r="L1136" s="10"/>
      <c r="M1136" s="10"/>
      <c r="N1136" s="10"/>
      <c r="O1136" s="118"/>
      <c r="P1136"/>
      <c r="Q1136"/>
      <c r="R1136"/>
      <c r="S1136"/>
      <c r="T1136"/>
      <c r="AB1136"/>
      <c r="AC1136"/>
    </row>
    <row r="1137" spans="1:29" ht="15">
      <c r="A1137" s="10" t="str">
        <f>IF(ISERROR(VLOOKUP(TRIM(B1137),ALL!$B$1:$V$9991,3,FALSE)),"(unc)",VLOOKUP(TRIM(B1137),ALL!$B$1:$V$9991,3,FALSE))</f>
        <v>RCB ^</v>
      </c>
      <c r="B1137" s="117" t="s">
        <v>7733</v>
      </c>
      <c r="C1137" s="5" t="s">
        <v>9618</v>
      </c>
      <c r="D1137" s="111">
        <f>VLOOKUP(TRIM(B1137),BirthdateDraft!$A$1:$M$8977,2,FALSE)</f>
        <v>36450</v>
      </c>
      <c r="E1137" s="112" t="str">
        <f>VLOOKUP(TRIM(B1137),BirthdateDraft!$A$1:$M$9842,3,FALSE)</f>
        <v>22/4</v>
      </c>
      <c r="F1137" s="115" t="s">
        <v>8101</v>
      </c>
      <c r="G1137" s="10" t="str">
        <f>IF(ISERROR(VLOOKUP(TRIM(B1137),ALL!$B$1:$V$9998,2,FALSE)),"",IF(ISERROR(VLOOKUP(TRIM(B1137),ALL!$B$1:$V$9998,2,FALSE))," ",VLOOKUP(TRIM(B1137),ALL!$B$1:$V$9998,2,FALSE)))</f>
        <v>KCA</v>
      </c>
      <c r="H1137" s="114" t="str">
        <f>IF(ISBLANK(VLOOKUP(TRIM(B1137),ALL!$B$1:$W$9995,4,FALSE)),"",IF(ISERROR(VLOOKUP(TRIM(B1137),ALL!$B$1:$W$9995,4,FALSE))," ",VLOOKUP(TRIM(B1137),ALL!$B$1:$W$9995,4,FALSE)))</f>
        <v>4</v>
      </c>
      <c r="I1137" s="114"/>
      <c r="J1137" s="10"/>
      <c r="K1137" s="10"/>
      <c r="L1137" s="10"/>
      <c r="M1137" s="10"/>
      <c r="N1137" s="10"/>
      <c r="O1137" s="118"/>
      <c r="P1137"/>
      <c r="Q1137"/>
      <c r="R1137"/>
      <c r="S1137"/>
      <c r="T1137"/>
      <c r="AB1137"/>
      <c r="AC1137"/>
    </row>
    <row r="1138" spans="1:29" ht="15">
      <c r="A1138" s="10" t="str">
        <f>IF(ISERROR(VLOOKUP(TRIM(B1138),ALL!$B$1:$V$9991,3,FALSE)),"(unc)",VLOOKUP(TRIM(B1138),ALL!$B$1:$V$9991,3,FALSE))</f>
        <v>CB ^</v>
      </c>
      <c r="B1138" s="117" t="s">
        <v>5643</v>
      </c>
      <c r="C1138" s="5" t="s">
        <v>9618</v>
      </c>
      <c r="D1138" s="111">
        <f>VLOOKUP(TRIM(B1138),BirthdateDraft!$A$1:$M$8977,2,FALSE)</f>
        <v>34862</v>
      </c>
      <c r="E1138" s="112" t="str">
        <f>VLOOKUP(TRIM(B1138),BirthdateDraft!$A$1:$M$9842,3,FALSE)</f>
        <v>18/FA</v>
      </c>
      <c r="F1138" s="115"/>
      <c r="G1138" s="10" t="str">
        <f>IF(ISERROR(VLOOKUP(TRIM(B1138),ALL!$B$1:$V$9998,2,FALSE)),"",IF(ISERROR(VLOOKUP(TRIM(B1138),ALL!$B$1:$V$9998,2,FALSE))," ",VLOOKUP(TRIM(B1138),ALL!$B$1:$V$9998,2,FALSE)))</f>
        <v>DNA</v>
      </c>
      <c r="H1138" s="114" t="str">
        <f>IF(ISBLANK(VLOOKUP(TRIM(B1138),ALL!$B$1:$W$9995,4,FALSE)),"",IF(ISERROR(VLOOKUP(TRIM(B1138),ALL!$B$1:$W$9995,4,FALSE))," ",VLOOKUP(TRIM(B1138),ALL!$B$1:$W$9995,4,FALSE)))</f>
        <v>4</v>
      </c>
      <c r="I1138" s="114" t="str">
        <f>IF(ISBLANK(VLOOKUP(TRIM(B1138),ALL!$B$1:$W$9995,5,FALSE)),"",IF(ISERROR(VLOOKUP(TRIM(B1138),ALL!$B$1:$W$9995,5,FALSE))," ",VLOOKUP(TRIM(B1138),ALL!$B$1:$W$9995,5,FALSE)))</f>
        <v/>
      </c>
      <c r="J1138" s="10" t="str">
        <f>IF(ISBLANK(VLOOKUP(TRIM(B1138),ALL!$B$1:$W$9995,6,FALSE)),"",IF(ISERROR(VLOOKUP(TRIM(B1138),ALL!$B$1:$W$9995,6,FALSE))," ", VLOOKUP(TRIM(B1138),ALL!$B$1:$W$9995,6,FALSE)))</f>
        <v/>
      </c>
      <c r="K1138" s="10" t="str">
        <f>IF(ISBLANK(VLOOKUP(TRIM(B1138),ALL!$B$1:$W$9995,7,FALSE)),"",IF(ISERROR(VLOOKUP(TRIM(B1138),ALL!$B$1:$W$9995,7,FALSE))," ",VLOOKUP(TRIM(B1138),ALL!$B$1:$W$9995,7,FALSE)))</f>
        <v/>
      </c>
      <c r="L1138" s="10" t="str">
        <f>IF(ISBLANK(VLOOKUP(TRIM(B1138),ALL!$B$1:$W$9995,8,FALSE)),"",IF(ISERROR(VLOOKUP(TRIM(B1138),ALL!$B$1:$W$9995,8,FALSE))," ",VLOOKUP(TRIM(B1138),ALL!$B$1:$W$9995,8,FALSE)))</f>
        <v/>
      </c>
      <c r="M1138" s="10" t="str">
        <f>IF(ISBLANK(VLOOKUP(TRIM(B1138),ALL!$B$1:$W$9995,9,FALSE)),"",IF(ISERROR(VLOOKUP(TRIM(B1138),ALL!$B$1:$W$9995,9,FALSE))," ",VLOOKUP(TRIM(B1138),ALL!$B$1:$W$9995,9,FALSE)))</f>
        <v/>
      </c>
      <c r="N1138" s="10" t="str">
        <f>IF(ISBLANK(VLOOKUP(TRIM(B1138),ALL!$B$1:$W$9995,10,FALSE)),"",IF(ISERROR(VLOOKUP(TRIM(B1138),ALL!$B$1:$W$9995,10,FALSE))," ",VLOOKUP(TRIM(B1138),ALL!$B$1:$W$9995,10,FALSE)))</f>
        <v/>
      </c>
      <c r="O1138" s="118"/>
      <c r="P1138"/>
      <c r="Q1138"/>
      <c r="R1138"/>
      <c r="S1138"/>
      <c r="T1138"/>
      <c r="AB1138"/>
      <c r="AC1138"/>
    </row>
    <row r="1139" spans="1:29" ht="15">
      <c r="A1139" s="10" t="str">
        <f>IF(ISERROR(VLOOKUP(TRIM(B1139),ALL!$B$1:$V$9991,3,FALSE)),"(unc)",VLOOKUP(TRIM(B1139),ALL!$B$1:$V$9991,3,FALSE))</f>
        <v>FS ^</v>
      </c>
      <c r="B1139" s="501" t="s">
        <v>6985</v>
      </c>
      <c r="C1139" s="5" t="s">
        <v>9618</v>
      </c>
      <c r="D1139" s="111">
        <f>VLOOKUP(TRIM(B1139),BirthdateDraft!$A$1:$M$8977,2,FALSE)</f>
        <v>36312</v>
      </c>
      <c r="E1139" s="112" t="str">
        <f>VLOOKUP(TRIM(B1139),BirthdateDraft!$A$1:$M$9842,3,FALSE)</f>
        <v>21/5</v>
      </c>
      <c r="F1139" s="115" t="s">
        <v>10488</v>
      </c>
      <c r="G1139" s="10" t="str">
        <f>IF(ISERROR(VLOOKUP(TRIM(B1139),ALL!$B$1:$V$9998,2,FALSE)),"",IF(ISERROR(VLOOKUP(TRIM(B1139),ALL!$B$1:$V$9998,2,FALSE))," ",VLOOKUP(TRIM(B1139),ALL!$B$1:$V$9998,2,FALSE)))</f>
        <v>NYN</v>
      </c>
      <c r="H1139" s="114" t="str">
        <f>IF(ISBLANK(VLOOKUP(TRIM(B1139),ALL!$B$1:$W$9995,4,FALSE)),"",IF(ISERROR(VLOOKUP(TRIM(B1139),ALL!$B$1:$W$9995,4,FALSE))," ",VLOOKUP(TRIM(B1139),ALL!$B$1:$W$9995,4,FALSE)))</f>
        <v>0-4</v>
      </c>
      <c r="I1139" s="114"/>
      <c r="J1139" s="10"/>
      <c r="K1139" s="10"/>
      <c r="L1139" s="10"/>
      <c r="M1139" s="10"/>
      <c r="N1139" s="10"/>
      <c r="O1139" s="118"/>
      <c r="P1139"/>
      <c r="Q1139"/>
      <c r="R1139"/>
      <c r="S1139"/>
      <c r="T1139"/>
      <c r="AB1139"/>
      <c r="AC1139"/>
    </row>
    <row r="1140" spans="1:29">
      <c r="A1140" s="10" t="str">
        <f>IF(ISERROR(VLOOKUP(TRIM(B1140),ALL!$B$1:$V$9991,3,FALSE)),"(unc)",VLOOKUP(TRIM(B1140),ALL!$B$1:$V$9991,3,FALSE))</f>
        <v>SS ^</v>
      </c>
      <c r="B1140" s="124" t="s">
        <v>8927</v>
      </c>
      <c r="C1140" s="5" t="s">
        <v>9618</v>
      </c>
      <c r="D1140" s="111">
        <f>VLOOKUP(TRIM(B1140),BirthdateDraft!$A$1:$M$8977,2,FALSE)</f>
        <v>37432</v>
      </c>
      <c r="E1140" s="112" t="str">
        <f>VLOOKUP(TRIM(B1140),BirthdateDraft!$A$1:$M$9842,3,FALSE)</f>
        <v>24/4(124)</v>
      </c>
      <c r="F1140" s="115" t="s">
        <v>10075</v>
      </c>
      <c r="G1140" s="10" t="str">
        <f>IF(ISERROR(VLOOKUP(TRIM(B1140),ALL!$B$1:$V$9998,2,FALSE)),"",IF(ISERROR(VLOOKUP(TRIM(B1140),ALL!$B$1:$V$9998,2,FALSE))," ",VLOOKUP(TRIM(B1140),ALL!$B$1:$V$9998,2,FALSE)))</f>
        <v>SFN</v>
      </c>
      <c r="H1140" s="114" t="str">
        <f>IF(ISBLANK(VLOOKUP(TRIM(B1140),ALL!$B$1:$W$9995,4,FALSE)),"",IF(ISERROR(VLOOKUP(TRIM(B1140),ALL!$B$1:$W$9995,4,FALSE))," ",VLOOKUP(TRIM(B1140),ALL!$B$1:$W$9995,4,FALSE)))</f>
        <v>4-4</v>
      </c>
      <c r="I1140" s="114"/>
      <c r="J1140" s="10"/>
      <c r="K1140" s="10"/>
      <c r="L1140" s="10"/>
      <c r="M1140" s="10"/>
      <c r="N1140" s="10"/>
      <c r="O1140" s="118"/>
      <c r="P1140"/>
      <c r="Q1140"/>
      <c r="R1140"/>
      <c r="S1140"/>
      <c r="T1140"/>
      <c r="AB1140"/>
      <c r="AC1140"/>
    </row>
    <row r="1141" spans="1:29" ht="15">
      <c r="A1141" s="10"/>
      <c r="B1141" s="117"/>
      <c r="C1141" s="5"/>
      <c r="D1141" s="111"/>
      <c r="E1141" s="112"/>
      <c r="F1141" s="115"/>
      <c r="G1141" s="10" t="str">
        <f>IF(ISERROR(VLOOKUP(TRIM(B1141),ALL!$B$1:$V$9998,2,FALSE)),"",IF(ISERROR(VLOOKUP(TRIM(B1141),ALL!$B$1:$V$9998,2,FALSE))," ",VLOOKUP(TRIM(B1141),ALL!$B$1:$V$9998,2,FALSE)))</f>
        <v/>
      </c>
      <c r="H1141" s="114"/>
      <c r="I1141" s="114"/>
      <c r="J1141" s="10"/>
      <c r="K1141" s="10"/>
      <c r="L1141" s="10" t="str">
        <f>IF(ISBLANK(VLOOKUP(TRIM(B1141),ALL!$B$1:$W$9995,8,FALSE)),"",IF(ISERROR(VLOOKUP(TRIM(B1141),ALL!$B$1:$W$9995,8,FALSE))," ",VLOOKUP(TRIM(B1141),ALL!$B$1:$W$9995,8,FALSE)))</f>
        <v xml:space="preserve"> </v>
      </c>
      <c r="M1141" s="10" t="str">
        <f>IF(ISBLANK(VLOOKUP(TRIM(B1141),ALL!$B$1:$W$9995,9,FALSE)),"",IF(ISERROR(VLOOKUP(TRIM(B1141),ALL!$B$1:$W$9995,9,FALSE))," ",VLOOKUP(TRIM(B1141),ALL!$B$1:$W$9995,9,FALSE)))</f>
        <v xml:space="preserve"> </v>
      </c>
      <c r="N1141" s="10" t="str">
        <f>IF(ISBLANK(VLOOKUP(TRIM(B1141),ALL!$B$1:$W$9995,10,FALSE)),"",IF(ISERROR(VLOOKUP(TRIM(B1141),ALL!$B$1:$W$9995,10,FALSE))," ",VLOOKUP(TRIM(B1141),ALL!$B$1:$W$9995,10,FALSE)))</f>
        <v xml:space="preserve"> </v>
      </c>
      <c r="O1141" s="118"/>
      <c r="P1141"/>
      <c r="Q1141"/>
      <c r="R1141"/>
      <c r="S1141"/>
      <c r="T1141"/>
      <c r="AB1141"/>
      <c r="AC1141"/>
    </row>
    <row r="1142" spans="1:29">
      <c r="A1142" s="10" t="str">
        <f>IF(ISERROR(VLOOKUP(TRIM(B1142),ALL!$B$1:$V$9991,3,FALSE)),"(unc)",VLOOKUP(TRIM(B1142),ALL!$B$1:$V$9991,3,FALSE))</f>
        <v>KOR</v>
      </c>
      <c r="B1142" s="119" t="s">
        <v>8539</v>
      </c>
      <c r="C1142" s="5" t="s">
        <v>9618</v>
      </c>
      <c r="D1142" s="111">
        <f>VLOOKUP(TRIM(B1142),BirthdateDraft!$A$1:$M$8977,2,FALSE)</f>
        <v>35855</v>
      </c>
      <c r="E1142" s="112" t="str">
        <f>VLOOKUP(TRIM(B1142),BirthdateDraft!$A$1:$M$9842,3,FALSE)</f>
        <v>20/FA</v>
      </c>
      <c r="F1142" s="115"/>
      <c r="G1142" s="10" t="str">
        <f>IF(ISERROR(VLOOKUP(TRIM(B1142),ALL!$B$1:$V$9998,2,FALSE)),"",IF(ISERROR(VLOOKUP(TRIM(B1142),ALL!$B$1:$V$9998,2,FALSE))," ",VLOOKUP(TRIM(B1142),ALL!$B$1:$V$9998,2,FALSE)))</f>
        <v>DEN</v>
      </c>
      <c r="H1142" s="114"/>
      <c r="I1142" s="114"/>
      <c r="J1142" s="10"/>
      <c r="K1142" s="10"/>
      <c r="L1142" s="10"/>
      <c r="M1142" s="10"/>
      <c r="N1142" s="10"/>
      <c r="O1142" s="118"/>
      <c r="P1142"/>
      <c r="Q1142"/>
      <c r="R1142"/>
      <c r="S1142"/>
      <c r="T1142"/>
      <c r="AB1142"/>
      <c r="AC1142"/>
    </row>
    <row r="1143" spans="1:29">
      <c r="A1143" s="10" t="str">
        <f>IF(ISERROR(VLOOKUP(TRIM(B1143),ALL!$B$1:$V$9991,3,FALSE)),"(unc)",VLOOKUP(TRIM(B1143),ALL!$B$1:$V$9991,3,FALSE))</f>
        <v>KOR</v>
      </c>
      <c r="B1143" s="124" t="s">
        <v>8468</v>
      </c>
      <c r="C1143" s="5" t="s">
        <v>9618</v>
      </c>
      <c r="D1143" s="111">
        <f>VLOOKUP(TRIM(B1143),BirthdateDraft!$A$1:$M$8977,2,FALSE)</f>
        <v>36701</v>
      </c>
      <c r="E1143" s="112" t="str">
        <f>VLOOKUP(TRIM(B1143),BirthdateDraft!$A$1:$M$9842,3,FALSE)</f>
        <v>22/FA</v>
      </c>
      <c r="F1143" s="115" t="s">
        <v>10280</v>
      </c>
      <c r="G1143" s="10" t="str">
        <f>IF(ISERROR(VLOOKUP(TRIM(B1143),ALL!$B$1:$V$9998,2,FALSE)),"",IF(ISERROR(VLOOKUP(TRIM(B1143),ALL!$B$1:$V$9998,2,FALSE))," ",VLOOKUP(TRIM(B1143),ALL!$B$1:$V$9998,2,FALSE)))</f>
        <v>DAN</v>
      </c>
      <c r="H1143" s="114"/>
      <c r="I1143" s="114"/>
      <c r="J1143" s="10"/>
      <c r="K1143" s="10"/>
      <c r="L1143" s="10"/>
      <c r="M1143" s="10"/>
      <c r="N1143" s="10"/>
      <c r="O1143" s="118"/>
      <c r="P1143"/>
      <c r="Q1143"/>
      <c r="R1143"/>
      <c r="S1143"/>
      <c r="T1143"/>
      <c r="AB1143"/>
      <c r="AC1143"/>
    </row>
    <row r="1144" spans="1:29" ht="15">
      <c r="A1144" s="10" t="str">
        <f>IF(ISERROR(VLOOKUP(TRIM(B1144),ALL!$B$1:$V$9991,3,FALSE)),"(unc)",VLOOKUP(TRIM(B1144),ALL!$B$1:$V$9991,3,FALSE))</f>
        <v>PR</v>
      </c>
      <c r="B1144" s="117" t="s">
        <v>4385</v>
      </c>
      <c r="C1144" s="5" t="s">
        <v>9618</v>
      </c>
      <c r="D1144" s="111">
        <f>VLOOKUP(TRIM(B1144),BirthdateDraft!$A$1:$M$8977,2,FALSE)</f>
        <v>34137</v>
      </c>
      <c r="E1144" s="112" t="str">
        <f>VLOOKUP(TRIM(B1144),BirthdateDraft!$A$1:$M$9842,3,FALSE)</f>
        <v>15/4</v>
      </c>
      <c r="F1144" s="115"/>
      <c r="G1144" s="10" t="str">
        <f>IF(ISERROR(VLOOKUP(TRIM(B1144),ALL!$B$1:$V$9998,2,FALSE)),"",IF(ISERROR(VLOOKUP(TRIM(B1144),ALL!$B$1:$V$9998,2,FALSE))," ",VLOOKUP(TRIM(B1144),ALL!$B$1:$V$9998,2,FALSE)))</f>
        <v>WAN</v>
      </c>
      <c r="H1144" s="114" t="str">
        <f>IF(ISBLANK(VLOOKUP(TRIM(B1144),ALL!$B$1:$W$9995,11,FALSE)),"",IF(ISERROR(VLOOKUP(TRIM(B1144),ALL!$B$1:$W$9995,11,FALSE))," ",VLOOKUP(TRIM(B1144),ALL!$B$1:$W$9995,11,FALSE)))</f>
        <v/>
      </c>
      <c r="I1144" s="114" t="str">
        <f>IF(ISBLANK(VLOOKUP(TRIM(B1144),ALL!$B$1:$W$9995,5,FALSE)),"",IF(ISERROR(VLOOKUP(TRIM(B1144),ALL!$B$1:$W$9995,5,FALSE))," ",VLOOKUP(TRIM(B1144),ALL!$B$1:$W$9995,5,FALSE)))</f>
        <v/>
      </c>
      <c r="J1144" s="10" t="str">
        <f>IF(ISBLANK(VLOOKUP(TRIM(B1144),ALL!$B$1:$W$9995,6,FALSE)),"",IF(ISERROR(VLOOKUP(TRIM(B1144),ALL!$B$1:$W$9995,6,FALSE))," ", VLOOKUP(TRIM(B1144),ALL!$B$1:$W$9995,6,FALSE)))</f>
        <v/>
      </c>
      <c r="K1144" s="10" t="str">
        <f>IF(ISBLANK(VLOOKUP(TRIM(B1144),ALL!$B$1:$W$9995,7,FALSE)),"",IF(ISERROR(VLOOKUP(TRIM(B1144),ALL!$B$1:$W$9995,7,FALSE))," ",VLOOKUP(TRIM(B1144),ALL!$B$1:$W$9995,7,FALSE)))</f>
        <v/>
      </c>
      <c r="L1144" s="10" t="str">
        <f>IF(ISBLANK(VLOOKUP(TRIM(B1144),ALL!$B$1:$W$9995,8,FALSE)),"",IF(ISERROR(VLOOKUP(TRIM(B1144),ALL!$B$1:$W$9995,8,FALSE))," ",VLOOKUP(TRIM(B1144),ALL!$B$1:$W$9995,8,FALSE)))</f>
        <v/>
      </c>
      <c r="M1144" s="10" t="str">
        <f>IF(ISBLANK(VLOOKUP(TRIM(B1144),ALL!$B$1:$W$9995,9,FALSE)),"",IF(ISERROR(VLOOKUP(TRIM(B1144),ALL!$B$1:$W$9995,9,FALSE))," ",VLOOKUP(TRIM(B1144),ALL!$B$1:$W$9995,9,FALSE)))</f>
        <v/>
      </c>
      <c r="N1144" s="10" t="str">
        <f>IF(ISBLANK(VLOOKUP(TRIM(B1144),ALL!$B$1:$W$9995,10,FALSE)),"",IF(ISERROR(VLOOKUP(TRIM(B1144),ALL!$B$1:$W$9995,10,FALSE))," ",VLOOKUP(TRIM(B1144),ALL!$B$1:$W$9995,10,FALSE)))</f>
        <v/>
      </c>
      <c r="O1144" s="118"/>
      <c r="P1144"/>
      <c r="Q1144"/>
      <c r="R1144"/>
      <c r="S1144"/>
      <c r="T1144"/>
      <c r="AB1144"/>
      <c r="AC1144"/>
    </row>
    <row r="1145" spans="1:29" ht="15">
      <c r="A1145" s="10" t="str">
        <f>IF(ISERROR(VLOOKUP(TRIM(B1145),ALL!$B$1:$V$9991,3,FALSE)),"(unc)",VLOOKUP(TRIM(B1145),ALL!$B$1:$V$9991,3,FALSE))</f>
        <v>PK</v>
      </c>
      <c r="B1145" s="117" t="s">
        <v>6803</v>
      </c>
      <c r="C1145" s="5" t="s">
        <v>9618</v>
      </c>
      <c r="D1145" s="111">
        <f>VLOOKUP(TRIM(B1145),BirthdateDraft!$A$1:$M$8977,2,FALSE)</f>
        <v>35475</v>
      </c>
      <c r="E1145" s="112" t="str">
        <f>VLOOKUP(TRIM(B1145),BirthdateDraft!$A$1:$M$9842,3,FALSE)</f>
        <v>20/6</v>
      </c>
      <c r="F1145" s="115" t="s">
        <v>6950</v>
      </c>
      <c r="G1145" s="10" t="str">
        <f>IF(ISERROR(VLOOKUP(TRIM(B1145),ALL!$B$1:$V$9998,2,FALSE)),"",IF(ISERROR(VLOOKUP(TRIM(B1145),ALL!$B$1:$V$9998,2,FALSE))," ",VLOOKUP(TRIM(B1145),ALL!$B$1:$V$9998,2,FALSE)))</f>
        <v>BFA</v>
      </c>
      <c r="H1145" s="114"/>
      <c r="I1145" s="114"/>
      <c r="J1145" s="10"/>
      <c r="K1145" s="10"/>
      <c r="L1145" s="10" t="str">
        <f>IF(ISBLANK(VLOOKUP(TRIM(B1145),ALL!$B$1:$W$9995,8,FALSE)),"",IF(ISERROR(VLOOKUP(TRIM(B1145),ALL!$B$1:$W$9995,8,FALSE))," ",VLOOKUP(TRIM(B1145),ALL!$B$1:$W$9995,8,FALSE)))</f>
        <v/>
      </c>
      <c r="M1145" s="10" t="str">
        <f>IF(ISBLANK(VLOOKUP(TRIM(B1145),ALL!$B$1:$W$9995,9,FALSE)),"",IF(ISERROR(VLOOKUP(TRIM(B1145),ALL!$B$1:$W$9995,9,FALSE))," ",VLOOKUP(TRIM(B1145),ALL!$B$1:$W$9995,9,FALSE)))</f>
        <v/>
      </c>
      <c r="N1145" s="10" t="str">
        <f>IF(ISBLANK(VLOOKUP(TRIM(B1145),ALL!$B$1:$W$9995,10,FALSE)),"",IF(ISERROR(VLOOKUP(TRIM(B1145),ALL!$B$1:$W$9995,10,FALSE))," ",VLOOKUP(TRIM(B1145),ALL!$B$1:$W$9995,10,FALSE)))</f>
        <v/>
      </c>
      <c r="O1145" s="118"/>
      <c r="P1145"/>
      <c r="Q1145"/>
      <c r="R1145"/>
      <c r="S1145"/>
      <c r="T1145"/>
      <c r="AB1145"/>
      <c r="AC1145"/>
    </row>
    <row r="1146" spans="1:29" ht="15">
      <c r="A1146" s="10" t="str">
        <f>IF(ISERROR(VLOOKUP(TRIM(B1146),ALL!$B$1:$V$9991,3,FALSE)),"(unc)",VLOOKUP(TRIM(B1146),ALL!$B$1:$V$9991,3,FALSE))</f>
        <v>Punt</v>
      </c>
      <c r="B1146" s="117" t="s">
        <v>5905</v>
      </c>
      <c r="C1146" s="5" t="s">
        <v>9618</v>
      </c>
      <c r="D1146" s="111">
        <f>VLOOKUP(TRIM(B1146),BirthdateDraft!$A$1:$M$8977,2,FALSE)</f>
        <v>34908</v>
      </c>
      <c r="E1146" s="112" t="str">
        <f>VLOOKUP(TRIM(B1146),BirthdateDraft!$A$1:$M$9842,3,FALSE)</f>
        <v>18/7</v>
      </c>
      <c r="F1146" s="115"/>
      <c r="G1146" s="10" t="str">
        <f>IF(ISERROR(VLOOKUP(TRIM(B1146),ALL!$B$1:$V$9998,2,FALSE)),"",IF(ISERROR(VLOOKUP(TRIM(B1146),ALL!$B$1:$V$9998,2,FALSE))," ",VLOOKUP(TRIM(B1146),ALL!$B$1:$V$9998,2,FALSE)))</f>
        <v>JXA</v>
      </c>
      <c r="H1146" s="114" t="str">
        <f>IF(ISBLANK(VLOOKUP(TRIM(B1146),ALL!$B$1:$W$9995,4,FALSE)),"",IF(ISERROR(VLOOKUP(TRIM(B1146),ALL!$B$1:$W$9995,4,FALSE))," ",VLOOKUP(TRIM(B1146),ALL!$B$1:$W$9995,4,FALSE)))</f>
        <v/>
      </c>
      <c r="I1146" s="114"/>
      <c r="J1146" s="10"/>
      <c r="K1146" s="10"/>
      <c r="L1146" s="10" t="str">
        <f>IF(ISBLANK(VLOOKUP(TRIM(B1146),ALL!$B$1:$W$9995,8,FALSE)),"",IF(ISERROR(VLOOKUP(TRIM(B1146),ALL!$B$1:$W$9995,8,FALSE))," ",VLOOKUP(TRIM(B1146),ALL!$B$1:$W$9995,8,FALSE)))</f>
        <v/>
      </c>
      <c r="M1146" s="10" t="str">
        <f>IF(ISBLANK(VLOOKUP(TRIM(B1146),ALL!$B$1:$W$9995,9,FALSE)),"",IF(ISERROR(VLOOKUP(TRIM(B1146),ALL!$B$1:$W$9995,9,FALSE))," ",VLOOKUP(TRIM(B1146),ALL!$B$1:$W$9995,9,FALSE)))</f>
        <v/>
      </c>
      <c r="N1146" s="10" t="str">
        <f>IF(ISBLANK(VLOOKUP(TRIM(B1146),ALL!$B$1:$W$9995,10,FALSE)),"",IF(ISERROR(VLOOKUP(TRIM(B1146),ALL!$B$1:$W$9995,10,FALSE))," ",VLOOKUP(TRIM(B1146),ALL!$B$1:$W$9995,10,FALSE)))</f>
        <v/>
      </c>
      <c r="O1146" s="118"/>
      <c r="P1146"/>
      <c r="Q1146"/>
      <c r="R1146"/>
      <c r="S1146"/>
      <c r="T1146"/>
      <c r="AB1146"/>
      <c r="AC1146"/>
    </row>
    <row r="1147" spans="1:29" ht="15">
      <c r="A1147" s="10"/>
      <c r="B1147" s="117"/>
      <c r="C1147" s="5"/>
      <c r="D1147" s="111"/>
      <c r="E1147" s="112"/>
      <c r="F1147" s="115"/>
      <c r="G1147" s="10"/>
      <c r="H1147" s="114"/>
      <c r="I1147" s="114"/>
      <c r="J1147" s="10"/>
      <c r="K1147" s="10"/>
      <c r="L1147" s="10"/>
      <c r="M1147" s="10"/>
      <c r="N1147" s="10"/>
      <c r="O1147" s="118"/>
      <c r="P1147"/>
      <c r="Q1147"/>
      <c r="R1147"/>
      <c r="S1147"/>
      <c r="T1147"/>
      <c r="AB1147"/>
      <c r="AC1147"/>
    </row>
    <row r="1148" spans="1:29" ht="15.75">
      <c r="A1148" s="120"/>
      <c r="B1148" s="120"/>
      <c r="C1148" s="120"/>
      <c r="D1148" s="121"/>
      <c r="E1148" s="120"/>
      <c r="F1148" s="120"/>
      <c r="G1148" s="120"/>
      <c r="H1148" s="122"/>
      <c r="I1148" s="122"/>
      <c r="J1148" s="120"/>
      <c r="K1148" s="120"/>
      <c r="L1148" s="10"/>
      <c r="M1148" s="10"/>
      <c r="N1148" s="10"/>
      <c r="O1148"/>
      <c r="P1148"/>
      <c r="Q1148"/>
      <c r="R1148"/>
      <c r="S1148"/>
      <c r="T1148"/>
      <c r="AB1148"/>
      <c r="AC1148"/>
    </row>
    <row r="1149" spans="1:29" ht="20.25">
      <c r="A1149" s="105" t="s">
        <v>9798</v>
      </c>
      <c r="H1149" s="123"/>
      <c r="I1149" s="123">
        <f>COUNTA(B1150:B1211)</f>
        <v>54</v>
      </c>
      <c r="J1149" s="108"/>
      <c r="L1149" s="10" t="str">
        <f>IF(ISBLANK(VLOOKUP(TRIM(B1149),ALL!$B$1:$W$9995,8,FALSE)),"",IF(ISERROR(VLOOKUP(TRIM(B1149),ALL!$B$1:$W$9995,8,FALSE))," ",VLOOKUP(TRIM(B1149),ALL!$B$1:$W$9995,8,FALSE)))</f>
        <v xml:space="preserve"> </v>
      </c>
      <c r="M1149" s="10" t="str">
        <f>IF(ISBLANK(VLOOKUP(TRIM(B1149),ALL!$B$1:$W$9995,9,FALSE)),"",IF(ISERROR(VLOOKUP(TRIM(B1149),ALL!$B$1:$W$9995,9,FALSE))," ",VLOOKUP(TRIM(B1149),ALL!$B$1:$W$9995,9,FALSE)))</f>
        <v xml:space="preserve"> </v>
      </c>
      <c r="N1149" s="10" t="str">
        <f>IF(ISBLANK(VLOOKUP(TRIM(B1149),ALL!$B$1:$W$9995,10,FALSE)),"",IF(ISERROR(VLOOKUP(TRIM(B1149),ALL!$B$1:$W$9995,10,FALSE))," ",VLOOKUP(TRIM(B1149),ALL!$B$1:$W$9995,10,FALSE)))</f>
        <v xml:space="preserve"> </v>
      </c>
      <c r="P1149"/>
      <c r="Q1149"/>
      <c r="R1149"/>
      <c r="S1149"/>
      <c r="T1149"/>
      <c r="AB1149"/>
      <c r="AC1149"/>
    </row>
    <row r="1150" spans="1:29">
      <c r="L1150" s="10" t="str">
        <f>IF(ISBLANK(VLOOKUP(TRIM(B1150),ALL!$B$1:$W$9995,8,FALSE)),"",IF(ISERROR(VLOOKUP(TRIM(B1150),ALL!$B$1:$W$9995,8,FALSE))," ",VLOOKUP(TRIM(B1150),ALL!$B$1:$W$9995,8,FALSE)))</f>
        <v xml:space="preserve"> </v>
      </c>
      <c r="M1150" s="10" t="str">
        <f>IF(ISBLANK(VLOOKUP(TRIM(B1150),ALL!$B$1:$W$9995,9,FALSE)),"",IF(ISERROR(VLOOKUP(TRIM(B1150),ALL!$B$1:$W$9995,9,FALSE))," ",VLOOKUP(TRIM(B1150),ALL!$B$1:$W$9995,9,FALSE)))</f>
        <v xml:space="preserve"> </v>
      </c>
      <c r="N1150" s="10" t="str">
        <f>IF(ISBLANK(VLOOKUP(TRIM(B1150),ALL!$B$1:$W$9995,10,FALSE)),"",IF(ISERROR(VLOOKUP(TRIM(B1150),ALL!$B$1:$W$9995,10,FALSE))," ",VLOOKUP(TRIM(B1150),ALL!$B$1:$W$9995,10,FALSE)))</f>
        <v xml:space="preserve"> </v>
      </c>
      <c r="P1150"/>
      <c r="Q1150"/>
      <c r="R1150"/>
      <c r="S1150"/>
      <c r="T1150"/>
      <c r="AB1150"/>
      <c r="AC1150"/>
    </row>
    <row r="1151" spans="1:29">
      <c r="A1151" s="10" t="str">
        <f>IF(ISERROR(VLOOKUP(TRIM(B1151),ALL!$B$1:$V$9991,3,FALSE)),"(unc)",VLOOKUP(TRIM(B1151),ALL!$B$1:$V$9991,3,FALSE))</f>
        <v>QB</v>
      </c>
      <c r="B1151" s="37" t="s">
        <v>4872</v>
      </c>
      <c r="C1151" s="5" t="s">
        <v>7479</v>
      </c>
      <c r="D1151" s="111">
        <f>VLOOKUP(TRIM(B1151),BirthdateDraft!$A$1:$M$8977,2,FALSE)</f>
        <v>34621</v>
      </c>
      <c r="E1151" s="112" t="str">
        <f>VLOOKUP(TRIM(B1151),BirthdateDraft!$A$1:$M$9842,3,FALSE)</f>
        <v>16/1 (1)</v>
      </c>
      <c r="F1151" s="115"/>
      <c r="G1151" s="10" t="str">
        <f>IF(ISERROR(VLOOKUP(TRIM(B1151),ALL!$B$1:$V$9998,2,FALSE)),"",IF(ISERROR(VLOOKUP(TRIM(B1151),ALL!$B$1:$V$9998,2,FALSE))," ",VLOOKUP(TRIM(B1151),ALL!$B$1:$V$9998,2,FALSE)))</f>
        <v>DEN</v>
      </c>
      <c r="H1151" s="114" t="str">
        <f>IF(ISBLANK(VLOOKUP(TRIM(B1151),ALL!$B$1:$W$9995,4,FALSE)),"",IF(ISERROR(VLOOKUP(TRIM(B1151),ALL!$B$1:$W$9995,4,FALSE))," ",VLOOKUP(TRIM(B1151),ALL!$B$1:$W$9995,4,FALSE)))</f>
        <v/>
      </c>
      <c r="I1151" s="114" t="str">
        <f>IF(ISBLANK(VLOOKUP(TRIM(B1151),ALL!$B$1:$W$9995,5,FALSE)),"",IF(ISERROR(VLOOKUP(TRIM(B1151),ALL!$B$1:$W$9995,5,FALSE))," ",VLOOKUP(TRIM(B1151),ALL!$B$1:$W$9995,5,FALSE)))</f>
        <v/>
      </c>
      <c r="J1151" s="10" t="str">
        <f>IF(ISBLANK(VLOOKUP(TRIM(B1151),ALL!$B$1:$W$9995,6,FALSE)),"",IF(ISERROR(VLOOKUP(TRIM(B1151),ALL!$B$1:$W$9995,6,FALSE))," ", VLOOKUP(TRIM(B1151),ALL!$B$1:$W$9995,6,FALSE)))</f>
        <v/>
      </c>
      <c r="K1151" s="10" t="str">
        <f>IF(ISBLANK(VLOOKUP(TRIM(B1151),ALL!$B$1:$W$9995,7,FALSE)),"",IF(ISERROR(VLOOKUP(TRIM(B1151),ALL!$B$1:$W$9995,7,FALSE))," ",VLOOKUP(TRIM(B1151),ALL!$B$1:$W$9995,7,FALSE)))</f>
        <v/>
      </c>
      <c r="L1151" s="10" t="str">
        <f>IF(ISBLANK(VLOOKUP(TRIM(B1151),ALL!$B$1:$W$9995,8,FALSE)),"",IF(ISERROR(VLOOKUP(TRIM(B1151),ALL!$B$1:$W$9995,8,FALSE))," ",VLOOKUP(TRIM(B1151),ALL!$B$1:$W$9995,8,FALSE)))</f>
        <v/>
      </c>
      <c r="M1151" s="10" t="str">
        <f>IF(ISBLANK(VLOOKUP(TRIM(B1151),ALL!$B$1:$W$9995,9,FALSE)),"",IF(ISERROR(VLOOKUP(TRIM(B1151),ALL!$B$1:$W$9995,9,FALSE))," ",VLOOKUP(TRIM(B1151),ALL!$B$1:$W$9995,9,FALSE)))</f>
        <v/>
      </c>
      <c r="N1151" s="10" t="str">
        <f>IF(ISBLANK(VLOOKUP(TRIM(B1151),ALL!$B$1:$W$9995,10,FALSE)),"",IF(ISERROR(VLOOKUP(TRIM(B1151),ALL!$B$1:$W$9995,10,FALSE))," ",VLOOKUP(TRIM(B1151),ALL!$B$1:$W$9995,10,FALSE)))</f>
        <v/>
      </c>
      <c r="O1151" s="118"/>
      <c r="P1151"/>
      <c r="Q1151"/>
      <c r="R1151"/>
      <c r="S1151"/>
      <c r="T1151"/>
      <c r="AB1151"/>
      <c r="AC1151"/>
    </row>
    <row r="1152" spans="1:29">
      <c r="A1152" s="10" t="str">
        <f>IF(ISERROR(VLOOKUP(TRIM(B1152),ALL!$B$1:$V$9991,3,FALSE)),"(unc)",VLOOKUP(TRIM(B1152),ALL!$B$1:$V$9991,3,FALSE))</f>
        <v>QB</v>
      </c>
      <c r="B1152" s="37" t="s">
        <v>6328</v>
      </c>
      <c r="C1152" s="5" t="s">
        <v>7479</v>
      </c>
      <c r="D1152" s="111">
        <f>VLOOKUP(TRIM(B1152),BirthdateDraft!$A$1:$M$8977,2,FALSE)</f>
        <v>34897</v>
      </c>
      <c r="E1152" s="112" t="str">
        <f>VLOOKUP(TRIM(B1152),BirthdateDraft!$A$1:$M$9842,3,FALSE)</f>
        <v>18/3</v>
      </c>
      <c r="F1152" s="115" t="s">
        <v>8692</v>
      </c>
      <c r="G1152" s="10" t="str">
        <f>IF(ISERROR(VLOOKUP(TRIM(B1152),ALL!$B$1:$V$9998,2,FALSE)),"",IF(ISERROR(VLOOKUP(TRIM(B1152),ALL!$B$1:$V$9998,2,FALSE))," ",VLOOKUP(TRIM(B1152),ALL!$B$1:$V$9998,2,FALSE)))</f>
        <v>TNA</v>
      </c>
      <c r="H1152" s="114"/>
      <c r="I1152" s="114"/>
      <c r="J1152" s="10"/>
      <c r="K1152" s="10"/>
      <c r="L1152" s="10"/>
      <c r="M1152" s="10"/>
      <c r="N1152" s="10"/>
      <c r="O1152" s="118"/>
      <c r="P1152"/>
      <c r="Q1152"/>
      <c r="R1152"/>
      <c r="S1152"/>
      <c r="T1152"/>
      <c r="AB1152"/>
      <c r="AC1152"/>
    </row>
    <row r="1153" spans="1:29">
      <c r="A1153" s="10"/>
      <c r="B1153" s="37"/>
      <c r="C1153" s="5"/>
      <c r="D1153" s="111"/>
      <c r="E1153" s="112"/>
      <c r="F1153" s="115"/>
      <c r="G1153" s="10"/>
      <c r="H1153" s="114"/>
      <c r="I1153" s="114"/>
      <c r="J1153" s="10"/>
      <c r="K1153" s="10"/>
      <c r="L1153" s="10" t="str">
        <f>IF(ISBLANK(VLOOKUP(TRIM(B1153),ALL!$B$1:$W$9995,8,FALSE)),"",IF(ISERROR(VLOOKUP(TRIM(B1153),ALL!$B$1:$W$9995,8,FALSE))," ",VLOOKUP(TRIM(B1153),ALL!$B$1:$W$9995,8,FALSE)))</f>
        <v xml:space="preserve"> </v>
      </c>
      <c r="M1153" s="10" t="str">
        <f>IF(ISBLANK(VLOOKUP(TRIM(B1153),ALL!$B$1:$W$9995,9,FALSE)),"",IF(ISERROR(VLOOKUP(TRIM(B1153),ALL!$B$1:$W$9995,9,FALSE))," ",VLOOKUP(TRIM(B1153),ALL!$B$1:$W$9995,9,FALSE)))</f>
        <v xml:space="preserve"> </v>
      </c>
      <c r="N1153" s="10" t="str">
        <f>IF(ISBLANK(VLOOKUP(TRIM(B1153),ALL!$B$1:$W$9995,10,FALSE)),"",IF(ISERROR(VLOOKUP(TRIM(B1153),ALL!$B$1:$W$9995,10,FALSE))," ",VLOOKUP(TRIM(B1153),ALL!$B$1:$W$9995,10,FALSE)))</f>
        <v xml:space="preserve"> </v>
      </c>
      <c r="P1153"/>
      <c r="Q1153"/>
      <c r="R1153"/>
      <c r="S1153"/>
      <c r="T1153"/>
      <c r="AB1153"/>
      <c r="AC1153"/>
    </row>
    <row r="1154" spans="1:29">
      <c r="A1154" s="10" t="str">
        <f>IF(ISERROR(VLOOKUP(TRIM(B1154),ALL!$B$1:$V$9991,3,FALSE)),"(unc)",VLOOKUP(TRIM(B1154),ALL!$B$1:$V$9991,3,FALSE))</f>
        <v>HB</v>
      </c>
      <c r="B1154" s="37" t="s">
        <v>6322</v>
      </c>
      <c r="C1154" s="5" t="s">
        <v>7479</v>
      </c>
      <c r="D1154" s="111">
        <f>VLOOKUP(TRIM(B1154),BirthdateDraft!$A$1:$M$8977,2,FALSE)</f>
        <v>35837</v>
      </c>
      <c r="E1154" s="112" t="str">
        <f>VLOOKUP(TRIM(B1154),BirthdateDraft!$A$1:$M$9842,3,FALSE)</f>
        <v>19/1 (24)</v>
      </c>
      <c r="F1154" s="115" t="s">
        <v>6931</v>
      </c>
      <c r="G1154" s="10" t="str">
        <f>IF(ISERROR(VLOOKUP(TRIM(B1154),ALL!$B$1:$V$9998,2,FALSE)),"",IF(ISERROR(VLOOKUP(TRIM(B1154),ALL!$B$1:$V$9998,2,FALSE))," ",VLOOKUP(TRIM(B1154),ALL!$B$1:$V$9998,2,FALSE)))</f>
        <v>GBN</v>
      </c>
      <c r="H1154" s="114" t="str">
        <f>IF(ISBLANK(VLOOKUP(TRIM(B1154),ALL!$B$1:$W$9995,11,FALSE)),"",IF(ISERROR(VLOOKUP(TRIM(B1154),ALL!$B$1:$W$9995,11,FALSE))," ",VLOOKUP(TRIM(B1154),ALL!$B$1:$W$9995,11,FALSE)))</f>
        <v>B</v>
      </c>
      <c r="I1154" s="114" t="str">
        <f>"Carries ="&amp;VLOOKUP(B1154,Rankings!$A$163:$C$283,3,FALSE)</f>
        <v>Carries =301</v>
      </c>
      <c r="J1154" s="10" t="str">
        <f>IF(ISBLANK(VLOOKUP(TRIM(B1154),ALL!$B$1:$W$9995,6,FALSE)),"",IF(ISERROR(VLOOKUP(TRIM(B1154),ALL!$B$1:$W$9995,6,FALSE))," ", VLOOKUP(TRIM(B1154),ALL!$B$1:$W$9995,6,FALSE)))</f>
        <v/>
      </c>
      <c r="K1154" s="10" t="str">
        <f>IF(ISBLANK(VLOOKUP(TRIM(B1154),ALL!$B$1:$W$9995,7,FALSE)),"",IF(ISERROR(VLOOKUP(TRIM(B1154),ALL!$B$1:$W$9995,7,FALSE))," ",VLOOKUP(TRIM(B1154),ALL!$B$1:$W$9995,7,FALSE)))</f>
        <v/>
      </c>
      <c r="L1154" s="10">
        <f>IF(ISBLANK(VLOOKUP(TRIM(B1154),ALL!$B$1:$W$9995,8,FALSE)),"",IF(ISERROR(VLOOKUP(TRIM(B1154),ALL!$B$1:$W$9995,8,FALSE))," ",VLOOKUP(TRIM(B1154),ALL!$B$1:$W$9995,8,FALSE)))</f>
        <v>0</v>
      </c>
      <c r="M1154" s="10" t="str">
        <f>IF(ISBLANK(VLOOKUP(TRIM(B1154),ALL!$B$1:$W$9995,9,FALSE)),"",IF(ISERROR(VLOOKUP(TRIM(B1154),ALL!$B$1:$W$9995,9,FALSE))," ",VLOOKUP(TRIM(B1154),ALL!$B$1:$W$9995,9,FALSE)))</f>
        <v/>
      </c>
      <c r="N1154" s="10">
        <f>IF(ISBLANK(VLOOKUP(TRIM(B1154),ALL!$B$1:$W$9995,10,FALSE)),"",IF(ISERROR(VLOOKUP(TRIM(B1154),ALL!$B$1:$W$9995,10,FALSE))," ",VLOOKUP(TRIM(B1154),ALL!$B$1:$W$9995,10,FALSE)))</f>
        <v>0</v>
      </c>
      <c r="P1154"/>
      <c r="Q1154"/>
      <c r="R1154"/>
      <c r="S1154"/>
      <c r="T1154"/>
      <c r="AB1154"/>
      <c r="AC1154"/>
    </row>
    <row r="1155" spans="1:29">
      <c r="A1155" s="10" t="str">
        <f>IF(ISERROR(VLOOKUP(TRIM(B1155),ALL!$B$1:$V$9991,3,FALSE)),"(unc)",VLOOKUP(TRIM(B1155),ALL!$B$1:$V$9991,3,FALSE))</f>
        <v>HB</v>
      </c>
      <c r="B1155" s="37" t="s">
        <v>6733</v>
      </c>
      <c r="C1155" s="5" t="s">
        <v>7479</v>
      </c>
      <c r="D1155" s="111">
        <f>VLOOKUP(TRIM(B1155),BirthdateDraft!$A$1:$M$8977,2,FALSE)</f>
        <v>35779</v>
      </c>
      <c r="E1155" s="112" t="str">
        <f>VLOOKUP(TRIM(B1155),BirthdateDraft!$A$1:$M$9842,3,FALSE)</f>
        <v>20/3</v>
      </c>
      <c r="F1155" s="115" t="s">
        <v>6919</v>
      </c>
      <c r="G1155" s="10" t="str">
        <f>IF(ISERROR(VLOOKUP(TRIM(B1155),ALL!$B$1:$V$9998,2,FALSE)),"",IF(ISERROR(VLOOKUP(TRIM(B1155),ALL!$B$1:$V$9998,2,FALSE))," ",VLOOKUP(TRIM(B1155),ALL!$B$1:$V$9998,2,FALSE)))</f>
        <v>CNA</v>
      </c>
      <c r="H1155" s="114" t="str">
        <f>IF(ISBLANK(VLOOKUP(TRIM(B1155),ALL!$B$1:$W$9995,11,FALSE)),"",IF(ISERROR(VLOOKUP(TRIM(B1155),ALL!$B$1:$W$9995,11,FALSE))," ",VLOOKUP(TRIM(B1155),ALL!$B$1:$W$9995,11,FALSE)))</f>
        <v>B</v>
      </c>
      <c r="I1155" s="114" t="str">
        <f>"Carries ="&amp;VLOOKUP(B1155,Rankings!$A$163:$C$283,3,FALSE)</f>
        <v>Carries =74</v>
      </c>
      <c r="J1155" s="10" t="str">
        <f>IF(ISBLANK(VLOOKUP(TRIM(B1155),ALL!$B$1:$W$9995,6,FALSE)),"",IF(ISERROR(VLOOKUP(TRIM(B1155),ALL!$B$1:$W$9995,6,FALSE))," ", VLOOKUP(TRIM(B1155),ALL!$B$1:$W$9995,6,FALSE)))</f>
        <v/>
      </c>
      <c r="K1155" s="10" t="str">
        <f>IF(ISBLANK(VLOOKUP(TRIM(B1155),ALL!$B$1:$W$9995,7,FALSE)),"",IF(ISERROR(VLOOKUP(TRIM(B1155),ALL!$B$1:$W$9995,7,FALSE))," ",VLOOKUP(TRIM(B1155),ALL!$B$1:$W$9995,7,FALSE)))</f>
        <v/>
      </c>
      <c r="L1155" s="10">
        <f>IF(ISBLANK(VLOOKUP(TRIM(B1155),ALL!$B$1:$W$9995,8,FALSE)),"",IF(ISERROR(VLOOKUP(TRIM(B1155),ALL!$B$1:$W$9995,8,FALSE))," ",VLOOKUP(TRIM(B1155),ALL!$B$1:$W$9995,8,FALSE)))</f>
        <v>0</v>
      </c>
      <c r="M1155" s="10" t="str">
        <f>IF(ISBLANK(VLOOKUP(TRIM(B1155),ALL!$B$1:$W$9995,9,FALSE)),"",IF(ISERROR(VLOOKUP(TRIM(B1155),ALL!$B$1:$W$9995,9,FALSE))," ",VLOOKUP(TRIM(B1155),ALL!$B$1:$W$9995,9,FALSE)))</f>
        <v/>
      </c>
      <c r="N1155" s="10">
        <f>IF(ISBLANK(VLOOKUP(TRIM(B1155),ALL!$B$1:$W$9995,10,FALSE)),"",IF(ISERROR(VLOOKUP(TRIM(B1155),ALL!$B$1:$W$9995,10,FALSE))," ",VLOOKUP(TRIM(B1155),ALL!$B$1:$W$9995,10,FALSE)))</f>
        <v>0</v>
      </c>
      <c r="P1155"/>
      <c r="Q1155"/>
      <c r="R1155"/>
      <c r="S1155"/>
      <c r="T1155"/>
      <c r="AB1155"/>
      <c r="AC1155"/>
    </row>
    <row r="1156" spans="1:29">
      <c r="A1156" s="10" t="str">
        <f>IF(ISERROR(VLOOKUP(TRIM(B1156),ALL!$B$1:$V$9991,3,FALSE)),"(unc)",VLOOKUP(TRIM(B1156),ALL!$B$1:$V$9991,3,FALSE))</f>
        <v>HB KOR</v>
      </c>
      <c r="B1156" s="37" t="s">
        <v>8258</v>
      </c>
      <c r="C1156" s="5" t="s">
        <v>7479</v>
      </c>
      <c r="D1156" s="111">
        <f>VLOOKUP(TRIM(B1156),BirthdateDraft!$A$1:$M$8977,2,FALSE)</f>
        <v>36840</v>
      </c>
      <c r="E1156" s="112" t="str">
        <f>VLOOKUP(TRIM(B1156),BirthdateDraft!$A$1:$M$9842,3,FALSE)</f>
        <v>22/FA</v>
      </c>
      <c r="F1156" s="115" t="s">
        <v>10234</v>
      </c>
      <c r="G1156" s="10" t="str">
        <f>IF(ISERROR(VLOOKUP(TRIM(B1156),ALL!$B$1:$V$9998,2,FALSE)),"",IF(ISERROR(VLOOKUP(TRIM(B1156),ALL!$B$1:$V$9998,2,FALSE))," ",VLOOKUP(TRIM(B1156),ALL!$B$1:$V$9998,2,FALSE)))</f>
        <v>INA</v>
      </c>
      <c r="H1156" s="114" t="str">
        <f>IF(ISBLANK(VLOOKUP(TRIM(B1156),ALL!$B$1:$W$9995,11,FALSE)),"",IF(ISERROR(VLOOKUP(TRIM(B1156),ALL!$B$1:$W$9995,11,FALSE))," ",VLOOKUP(TRIM(B1156),ALL!$B$1:$W$9995,11,FALSE)))</f>
        <v>D</v>
      </c>
      <c r="I1156" s="114" t="str">
        <f>"Carries ="&amp;VLOOKUP(B1156,Rankings!$A$163:$C$283,3,FALSE)</f>
        <v>Carries =32</v>
      </c>
      <c r="J1156" s="10" t="str">
        <f>IF(ISBLANK(VLOOKUP(TRIM(B1156),ALL!$B$1:$W$9995,6,FALSE)),"",IF(ISERROR(VLOOKUP(TRIM(B1156),ALL!$B$1:$W$9995,6,FALSE))," ", VLOOKUP(TRIM(B1156),ALL!$B$1:$W$9995,6,FALSE)))</f>
        <v/>
      </c>
      <c r="K1156" s="10" t="str">
        <f>IF(ISBLANK(VLOOKUP(TRIM(B1156),ALL!$B$1:$W$9995,7,FALSE)),"",IF(ISERROR(VLOOKUP(TRIM(B1156),ALL!$B$1:$W$9995,7,FALSE))," ",VLOOKUP(TRIM(B1156),ALL!$B$1:$W$9995,7,FALSE)))</f>
        <v/>
      </c>
      <c r="L1156" s="10">
        <f>IF(ISBLANK(VLOOKUP(TRIM(B1156),ALL!$B$1:$W$9995,8,FALSE)),"",IF(ISERROR(VLOOKUP(TRIM(B1156),ALL!$B$1:$W$9995,8,FALSE))," ",VLOOKUP(TRIM(B1156),ALL!$B$1:$W$9995,8,FALSE)))</f>
        <v>0</v>
      </c>
      <c r="M1156" s="10" t="str">
        <f>IF(ISBLANK(VLOOKUP(TRIM(B1156),ALL!$B$1:$W$9995,9,FALSE)),"",IF(ISERROR(VLOOKUP(TRIM(B1156),ALL!$B$1:$W$9995,9,FALSE))," ",VLOOKUP(TRIM(B1156),ALL!$B$1:$W$9995,9,FALSE)))</f>
        <v/>
      </c>
      <c r="N1156" s="10">
        <f>IF(ISBLANK(VLOOKUP(TRIM(B1156),ALL!$B$1:$W$9995,10,FALSE)),"",IF(ISERROR(VLOOKUP(TRIM(B1156),ALL!$B$1:$W$9995,10,FALSE))," ",VLOOKUP(TRIM(B1156),ALL!$B$1:$W$9995,10,FALSE)))</f>
        <v>0</v>
      </c>
      <c r="P1156"/>
      <c r="Q1156"/>
      <c r="R1156"/>
      <c r="S1156"/>
      <c r="T1156"/>
      <c r="AB1156"/>
      <c r="AC1156"/>
    </row>
    <row r="1157" spans="1:29">
      <c r="A1157" s="10" t="str">
        <f>IF(ISERROR(VLOOKUP(TRIM(B1157),ALL!$B$1:$V$9991,3,FALSE)),"(unc)",VLOOKUP(TRIM(B1157),ALL!$B$1:$V$9991,3,FALSE))</f>
        <v>HB</v>
      </c>
      <c r="B1157" s="506" t="s">
        <v>8314</v>
      </c>
      <c r="C1157" s="5" t="s">
        <v>7479</v>
      </c>
      <c r="D1157" s="111">
        <f>VLOOKUP(TRIM(B1157),BirthdateDraft!$A$1:$M$8977,2,FALSE)</f>
        <v>36922</v>
      </c>
      <c r="E1157" s="112" t="str">
        <f>VLOOKUP(TRIM(B1157),BirthdateDraft!$A$1:$M$9842,3,FALSE)</f>
        <v>23/4</v>
      </c>
      <c r="F1157" s="115" t="s">
        <v>10268</v>
      </c>
      <c r="G1157" s="10" t="str">
        <f>IF(ISERROR(VLOOKUP(TRIM(B1157),ALL!$B$1:$V$9998,2,FALSE)),"",IF(ISERROR(VLOOKUP(TRIM(B1157),ALL!$B$1:$V$9998,2,FALSE))," ",VLOOKUP(TRIM(B1157),ALL!$B$1:$V$9998,2,FALSE)))</f>
        <v>CHN</v>
      </c>
      <c r="H1157" s="114" t="str">
        <f>IF(ISBLANK(VLOOKUP(TRIM(B1157),ALL!$B$1:$W$9995,11,FALSE)),"",IF(ISERROR(VLOOKUP(TRIM(B1157),ALL!$B$1:$W$9995,11,FALSE))," ",VLOOKUP(TRIM(B1157),ALL!$B$1:$W$9995,11,FALSE)))</f>
        <v>D</v>
      </c>
      <c r="I1157" s="114" t="str">
        <f>"Carries ="&amp;VLOOKUP(B1157,Rankings!$A$163:$C$283,3,FALSE)</f>
        <v>Carries =55</v>
      </c>
      <c r="J1157" s="10" t="str">
        <f>IF(ISBLANK(VLOOKUP(TRIM(B1157),ALL!$B$1:$W$9995,6,FALSE)),"",IF(ISERROR(VLOOKUP(TRIM(B1157),ALL!$B$1:$W$9995,6,FALSE))," ", VLOOKUP(TRIM(B1157),ALL!$B$1:$W$9995,6,FALSE)))</f>
        <v/>
      </c>
      <c r="K1157" s="10" t="str">
        <f>IF(ISBLANK(VLOOKUP(TRIM(B1157),ALL!$B$1:$W$9995,7,FALSE)),"",IF(ISERROR(VLOOKUP(TRIM(B1157),ALL!$B$1:$W$9995,7,FALSE))," ",VLOOKUP(TRIM(B1157),ALL!$B$1:$W$9995,7,FALSE)))</f>
        <v/>
      </c>
      <c r="L1157" s="10">
        <f>IF(ISBLANK(VLOOKUP(TRIM(B1157),ALL!$B$1:$W$9995,8,FALSE)),"",IF(ISERROR(VLOOKUP(TRIM(B1157),ALL!$B$1:$W$9995,8,FALSE))," ",VLOOKUP(TRIM(B1157),ALL!$B$1:$W$9995,8,FALSE)))</f>
        <v>0</v>
      </c>
      <c r="M1157" s="10" t="str">
        <f>IF(ISBLANK(VLOOKUP(TRIM(B1157),ALL!$B$1:$W$9995,9,FALSE)),"",IF(ISERROR(VLOOKUP(TRIM(B1157),ALL!$B$1:$W$9995,9,FALSE))," ",VLOOKUP(TRIM(B1157),ALL!$B$1:$W$9995,9,FALSE)))</f>
        <v/>
      </c>
      <c r="N1157" s="10">
        <f>IF(ISBLANK(VLOOKUP(TRIM(B1157),ALL!$B$1:$W$9995,10,FALSE)),"",IF(ISERROR(VLOOKUP(TRIM(B1157),ALL!$B$1:$W$9995,10,FALSE))," ",VLOOKUP(TRIM(B1157),ALL!$B$1:$W$9995,10,FALSE)))</f>
        <v>0</v>
      </c>
      <c r="P1157"/>
      <c r="Q1157"/>
      <c r="R1157"/>
      <c r="S1157"/>
      <c r="T1157"/>
      <c r="AB1157"/>
      <c r="AC1157"/>
    </row>
    <row r="1158" spans="1:29">
      <c r="A1158" s="10"/>
      <c r="B1158" s="37"/>
      <c r="C1158" s="5"/>
      <c r="D1158" s="111"/>
      <c r="E1158" s="112"/>
      <c r="F1158" s="115"/>
      <c r="G1158" s="10"/>
      <c r="H1158" s="114"/>
      <c r="I1158" s="114"/>
      <c r="J1158" s="10"/>
      <c r="K1158" s="10"/>
      <c r="L1158" s="10" t="str">
        <f>IF(ISBLANK(VLOOKUP(TRIM(B1158),ALL!$B$1:$W$9995,8,FALSE)),"",IF(ISERROR(VLOOKUP(TRIM(B1158),ALL!$B$1:$W$9995,8,FALSE))," ",VLOOKUP(TRIM(B1158),ALL!$B$1:$W$9995,8,FALSE)))</f>
        <v xml:space="preserve"> </v>
      </c>
      <c r="M1158" s="10" t="str">
        <f>IF(ISBLANK(VLOOKUP(TRIM(B1158),ALL!$B$1:$W$9995,9,FALSE)),"",IF(ISERROR(VLOOKUP(TRIM(B1158),ALL!$B$1:$W$9995,9,FALSE))," ",VLOOKUP(TRIM(B1158),ALL!$B$1:$W$9995,9,FALSE)))</f>
        <v xml:space="preserve"> </v>
      </c>
      <c r="N1158" s="10" t="str">
        <f>IF(ISBLANK(VLOOKUP(TRIM(B1158),ALL!$B$1:$W$9995,10,FALSE)),"",IF(ISERROR(VLOOKUP(TRIM(B1158),ALL!$B$1:$W$9995,10,FALSE))," ",VLOOKUP(TRIM(B1158),ALL!$B$1:$W$9995,10,FALSE)))</f>
        <v xml:space="preserve"> </v>
      </c>
      <c r="P1158"/>
      <c r="Q1158"/>
      <c r="R1158"/>
      <c r="S1158"/>
      <c r="T1158"/>
      <c r="AB1158"/>
      <c r="AC1158"/>
    </row>
    <row r="1159" spans="1:29">
      <c r="A1159" s="10" t="str">
        <f>IF(ISERROR(VLOOKUP(TRIM(B1159),ALL!$B$1:$V$9991,3,FALSE)),"(unc)",VLOOKUP(TRIM(B1159),ALL!$B$1:$V$9991,3,FALSE))</f>
        <v>WR</v>
      </c>
      <c r="B1159" s="37" t="s">
        <v>4404</v>
      </c>
      <c r="C1159" s="5" t="s">
        <v>7479</v>
      </c>
      <c r="D1159" s="111">
        <f>VLOOKUP(TRIM(B1159),BirthdateDraft!$A$1:$M$8977,2,FALSE)</f>
        <v>34502</v>
      </c>
      <c r="E1159" s="112" t="str">
        <f>VLOOKUP(TRIM(B1159),BirthdateDraft!$A$1:$M$9842,3,FALSE)</f>
        <v>15/1 (4)</v>
      </c>
      <c r="F1159" s="115" t="s">
        <v>6941</v>
      </c>
      <c r="G1159" s="10" t="str">
        <f>IF(ISERROR(VLOOKUP(TRIM(B1159),ALL!$B$1:$V$9998,2,FALSE)),"",IF(ISERROR(VLOOKUP(TRIM(B1159),ALL!$B$1:$V$9998,2,FALSE))," ",VLOOKUP(TRIM(B1159),ALL!$B$1:$V$9998,2,FALSE)))</f>
        <v>BFA</v>
      </c>
      <c r="H1159" s="114" t="str">
        <f>IF(ISBLANK(VLOOKUP(TRIM(B1159),ALL!$B$1:$W$9995,11,FALSE)),"",IF(ISERROR(VLOOKUP(TRIM(B1159),ALL!$B$1:$W$9995,11,FALSE))," ",VLOOKUP(TRIM(B1159),ALL!$B$1:$W$9995,11,FALSE)))</f>
        <v>E</v>
      </c>
      <c r="I1159" s="114" t="str">
        <f>VLOOKUP(TRIM(B1159),Rankings!$A$1:$M$9887,9,FALSE)</f>
        <v xml:space="preserve"> 4-4-4</v>
      </c>
      <c r="J1159" s="10" t="str">
        <f>IF(ISBLANK(VLOOKUP(TRIM(B1159),ALL!$B$1:$W$9995,6,FALSE)),"",IF(ISERROR(VLOOKUP(TRIM(B1159),ALL!$B$1:$W$9995,6,FALSE))," ", VLOOKUP(TRIM(B1159),ALL!$B$1:$W$9995,6,FALSE)))</f>
        <v/>
      </c>
      <c r="K1159" s="10" t="str">
        <f>IF(ISBLANK(VLOOKUP(TRIM(B1159),ALL!$B$1:$W$9995,7,FALSE)),"",IF(ISERROR(VLOOKUP(TRIM(B1159),ALL!$B$1:$W$9995,7,FALSE))," ",VLOOKUP(TRIM(B1159),ALL!$B$1:$W$9995,7,FALSE)))</f>
        <v/>
      </c>
      <c r="L1159" s="10" t="str">
        <f>IF(ISBLANK(VLOOKUP(TRIM(B1159),ALL!$B$1:$W$9995,8,FALSE)),"",IF(ISERROR(VLOOKUP(TRIM(B1159),ALL!$B$1:$W$9995,8,FALSE))," ",VLOOKUP(TRIM(B1159),ALL!$B$1:$W$9995,8,FALSE)))</f>
        <v/>
      </c>
      <c r="M1159" s="10" t="str">
        <f>IF(ISBLANK(VLOOKUP(TRIM(B1159),ALL!$B$1:$W$9995,9,FALSE)),"",IF(ISERROR(VLOOKUP(TRIM(B1159),ALL!$B$1:$W$9995,9,FALSE))," ",VLOOKUP(TRIM(B1159),ALL!$B$1:$W$9995,9,FALSE)))</f>
        <v/>
      </c>
      <c r="N1159" s="10" t="str">
        <f>IF(ISBLANK(VLOOKUP(TRIM(B1159),ALL!$B$1:$W$9995,10,FALSE)),"",IF(ISERROR(VLOOKUP(TRIM(B1159),ALL!$B$1:$W$9995,10,FALSE))," ",VLOOKUP(TRIM(B1159),ALL!$B$1:$W$9995,10,FALSE)))</f>
        <v/>
      </c>
      <c r="O1159" s="118"/>
      <c r="P1159"/>
      <c r="Q1159"/>
      <c r="R1159"/>
      <c r="S1159"/>
      <c r="T1159"/>
      <c r="AB1159"/>
      <c r="AC1159"/>
    </row>
    <row r="1160" spans="1:29">
      <c r="A1160" s="10" t="str">
        <f>IF(ISERROR(VLOOKUP(TRIM(B1160),ALL!$B$1:$V$9991,3,FALSE)),"(unc)",VLOOKUP(TRIM(B1160),ALL!$B$1:$V$9991,3,FALSE))</f>
        <v>WR</v>
      </c>
      <c r="B1160" s="124" t="s">
        <v>9073</v>
      </c>
      <c r="C1160" s="5" t="s">
        <v>7479</v>
      </c>
      <c r="D1160" s="111">
        <f>VLOOKUP(TRIM(B1160),BirthdateDraft!$A$1:$M$8977,2,FALSE)</f>
        <v>36778</v>
      </c>
      <c r="E1160" s="112" t="str">
        <f>VLOOKUP(TRIM(B1160),BirthdateDraft!$A$1:$M$9842,3,FALSE)</f>
        <v>24/1(31)</v>
      </c>
      <c r="F1160" s="115" t="s">
        <v>9949</v>
      </c>
      <c r="G1160" s="10" t="str">
        <f>IF(ISERROR(VLOOKUP(TRIM(B1160),ALL!$B$1:$V$9998,2,FALSE)),"",IF(ISERROR(VLOOKUP(TRIM(B1160),ALL!$B$1:$V$9998,2,FALSE))," ",VLOOKUP(TRIM(B1160),ALL!$B$1:$V$9998,2,FALSE)))</f>
        <v>SFN</v>
      </c>
      <c r="H1160" s="114" t="str">
        <f>IF(ISBLANK(VLOOKUP(TRIM(B1160),ALL!$B$1:$W$9995,11,FALSE)),"",IF(ISERROR(VLOOKUP(TRIM(B1160),ALL!$B$1:$W$9995,11,FALSE))," ",VLOOKUP(TRIM(B1160),ALL!$B$1:$W$9995,11,FALSE)))</f>
        <v>D</v>
      </c>
      <c r="I1160" s="114" t="str">
        <f>VLOOKUP(TRIM(B1160),Rankings!$A$1:$M$9887,9,FALSE)</f>
        <v xml:space="preserve"> 4-4-4</v>
      </c>
      <c r="J1160" s="10"/>
      <c r="K1160" s="10"/>
      <c r="L1160" s="10"/>
      <c r="M1160" s="10"/>
      <c r="N1160" s="10"/>
      <c r="O1160" s="118"/>
      <c r="P1160"/>
      <c r="Q1160"/>
      <c r="R1160"/>
      <c r="S1160"/>
      <c r="T1160"/>
      <c r="AB1160"/>
      <c r="AC1160"/>
    </row>
    <row r="1161" spans="1:29">
      <c r="A1161" s="10" t="str">
        <f>IF(ISERROR(VLOOKUP(TRIM(B1161),ALL!$B$1:$V$9991,3,FALSE)),"(unc)",VLOOKUP(TRIM(B1161),ALL!$B$1:$V$9991,3,FALSE))</f>
        <v>WR</v>
      </c>
      <c r="B1161" s="37" t="s">
        <v>4891</v>
      </c>
      <c r="C1161" s="5" t="s">
        <v>7479</v>
      </c>
      <c r="D1161" s="111">
        <f>VLOOKUP(TRIM(B1161),BirthdateDraft!$A$1:$M$8977,2,FALSE)</f>
        <v>34653</v>
      </c>
      <c r="E1161" s="112" t="str">
        <f>VLOOKUP(TRIM(B1161),BirthdateDraft!$A$1:$M$9842,3,FALSE)</f>
        <v>16/2</v>
      </c>
      <c r="F1161" s="115"/>
      <c r="G1161" s="10" t="str">
        <f>IF(ISERROR(VLOOKUP(TRIM(B1161),ALL!$B$1:$V$9998,2,FALSE)),"",IF(ISERROR(VLOOKUP(TRIM(B1161),ALL!$B$1:$V$9998,2,FALSE))," ",VLOOKUP(TRIM(B1161),ALL!$B$1:$V$9998,2,FALSE)))</f>
        <v>TNA</v>
      </c>
      <c r="H1161" s="114" t="str">
        <f>IF(ISBLANK(VLOOKUP(TRIM(B1161),ALL!$B$1:$W$9995,11,FALSE)),"",IF(ISERROR(VLOOKUP(TRIM(B1161),ALL!$B$1:$W$9995,11,FALSE))," ",VLOOKUP(TRIM(B1161),ALL!$B$1:$W$9995,11,FALSE)))</f>
        <v>C</v>
      </c>
      <c r="I1161" s="114" t="str">
        <f>VLOOKUP(TRIM(B1161),Rankings!$A$1:$M$9887,9,FALSE)</f>
        <v xml:space="preserve"> 4-4-3</v>
      </c>
      <c r="J1161" s="10" t="str">
        <f>IF(ISBLANK(VLOOKUP(TRIM(B1161),ALL!$B$1:$W$9995,6,FALSE)),"",IF(ISERROR(VLOOKUP(TRIM(B1161),ALL!$B$1:$W$9995,6,FALSE))," ", VLOOKUP(TRIM(B1161),ALL!$B$1:$W$9995,6,FALSE)))</f>
        <v/>
      </c>
      <c r="K1161" s="10" t="str">
        <f>IF(ISBLANK(VLOOKUP(TRIM(B1161),ALL!$B$1:$W$9995,7,FALSE)),"",IF(ISERROR(VLOOKUP(TRIM(B1161),ALL!$B$1:$W$9995,7,FALSE))," ",VLOOKUP(TRIM(B1161),ALL!$B$1:$W$9995,7,FALSE)))</f>
        <v/>
      </c>
      <c r="L1161" s="10" t="str">
        <f>IF(ISBLANK(VLOOKUP(TRIM(B1161),ALL!$B$1:$W$9995,8,FALSE)),"",IF(ISERROR(VLOOKUP(TRIM(B1161),ALL!$B$1:$W$9995,8,FALSE))," ",VLOOKUP(TRIM(B1161),ALL!$B$1:$W$9995,8,FALSE)))</f>
        <v/>
      </c>
      <c r="M1161" s="10" t="str">
        <f>IF(ISBLANK(VLOOKUP(TRIM(B1161),ALL!$B$1:$W$9995,9,FALSE)),"",IF(ISERROR(VLOOKUP(TRIM(B1161),ALL!$B$1:$W$9995,9,FALSE))," ",VLOOKUP(TRIM(B1161),ALL!$B$1:$W$9995,9,FALSE)))</f>
        <v/>
      </c>
      <c r="N1161" s="10" t="str">
        <f>IF(ISBLANK(VLOOKUP(TRIM(B1161),ALL!$B$1:$W$9995,10,FALSE)),"",IF(ISERROR(VLOOKUP(TRIM(B1161),ALL!$B$1:$W$9995,10,FALSE))," ",VLOOKUP(TRIM(B1161),ALL!$B$1:$W$9995,10,FALSE)))</f>
        <v/>
      </c>
      <c r="P1161"/>
      <c r="Q1161"/>
      <c r="R1161"/>
      <c r="S1161"/>
      <c r="T1161"/>
      <c r="AB1161"/>
      <c r="AC1161"/>
    </row>
    <row r="1162" spans="1:29">
      <c r="A1162" s="10" t="str">
        <f>IF(ISERROR(VLOOKUP(TRIM(B1162),ALL!$B$1:$V$9991,3,FALSE)),"(unc)",VLOOKUP(TRIM(B1162),ALL!$B$1:$V$9991,3,FALSE))</f>
        <v>WR</v>
      </c>
      <c r="B1162" s="37" t="s">
        <v>7270</v>
      </c>
      <c r="C1162" s="5" t="s">
        <v>7479</v>
      </c>
      <c r="D1162" s="111">
        <f>VLOOKUP(TRIM(B1162),BirthdateDraft!$A$1:$M$8977,2,FALSE)</f>
        <v>36586</v>
      </c>
      <c r="E1162" s="112" t="str">
        <f>VLOOKUP(TRIM(B1162),BirthdateDraft!$A$1:$M$9842,3,FALSE)</f>
        <v>21/1(5)</v>
      </c>
      <c r="F1162" s="115"/>
      <c r="G1162" s="10" t="str">
        <f>IF(ISERROR(VLOOKUP(TRIM(B1162),ALL!$B$1:$V$9998,2,FALSE)),"",IF(ISERROR(VLOOKUP(TRIM(B1162),ALL!$B$1:$V$9998,2,FALSE))," ",VLOOKUP(TRIM(B1162),ALL!$B$1:$V$9998,2,FALSE)))</f>
        <v>CNA</v>
      </c>
      <c r="H1162" s="114" t="str">
        <f>IF(ISBLANK(VLOOKUP(TRIM(B1162),ALL!$B$1:$W$9995,11,FALSE)),"",IF(ISERROR(VLOOKUP(TRIM(B1162),ALL!$B$1:$W$9995,11,FALSE))," ",VLOOKUP(TRIM(B1162),ALL!$B$1:$W$9995,11,FALSE)))</f>
        <v>B</v>
      </c>
      <c r="I1162" s="114" t="str">
        <f>VLOOKUP(TRIM(B1162),Rankings!$A$1:$M$9887,9,FALSE)</f>
        <v xml:space="preserve"> 6-6-6</v>
      </c>
      <c r="J1162" s="10"/>
      <c r="K1162" s="10"/>
      <c r="L1162" s="10" t="str">
        <f>IF(ISBLANK(VLOOKUP(TRIM(B1162),ALL!$B$1:$W$9995,8,FALSE)),"",IF(ISERROR(VLOOKUP(TRIM(B1162),ALL!$B$1:$W$9995,8,FALSE))," ",VLOOKUP(TRIM(B1162),ALL!$B$1:$W$9995,8,FALSE)))</f>
        <v/>
      </c>
      <c r="M1162" s="10" t="str">
        <f>IF(ISBLANK(VLOOKUP(TRIM(B1162),ALL!$B$1:$W$9995,9,FALSE)),"",IF(ISERROR(VLOOKUP(TRIM(B1162),ALL!$B$1:$W$9995,9,FALSE))," ",VLOOKUP(TRIM(B1162),ALL!$B$1:$W$9995,9,FALSE)))</f>
        <v/>
      </c>
      <c r="N1162" s="10" t="str">
        <f>IF(ISBLANK(VLOOKUP(TRIM(B1162),ALL!$B$1:$W$9995,10,FALSE)),"",IF(ISERROR(VLOOKUP(TRIM(B1162),ALL!$B$1:$W$9995,10,FALSE))," ",VLOOKUP(TRIM(B1162),ALL!$B$1:$W$9995,10,FALSE)))</f>
        <v/>
      </c>
      <c r="P1162"/>
      <c r="Q1162"/>
      <c r="R1162"/>
      <c r="S1162"/>
      <c r="T1162"/>
      <c r="AB1162"/>
      <c r="AC1162"/>
    </row>
    <row r="1163" spans="1:29">
      <c r="A1163" s="10" t="str">
        <f>IF(ISERROR(VLOOKUP(TRIM(B1163),ALL!$B$1:$V$9991,3,FALSE)),"(unc)",VLOOKUP(TRIM(B1163),ALL!$B$1:$V$9991,3,FALSE))</f>
        <v>WR</v>
      </c>
      <c r="B1163" s="37" t="s">
        <v>7605</v>
      </c>
      <c r="C1163" s="5" t="s">
        <v>7479</v>
      </c>
      <c r="D1163" s="111">
        <f>VLOOKUP(TRIM(B1163),BirthdateDraft!$A$1:$M$8977,2,FALSE)</f>
        <v>36292</v>
      </c>
      <c r="E1163" s="112" t="str">
        <f>VLOOKUP(TRIM(B1163),BirthdateDraft!$A$1:$M$9842,3,FALSE)</f>
        <v>22/2</v>
      </c>
      <c r="F1163" s="115" t="s">
        <v>8044</v>
      </c>
      <c r="G1163" s="10" t="str">
        <f>IF(ISERROR(VLOOKUP(TRIM(B1163),ALL!$B$1:$V$9998,2,FALSE)),"",IF(ISERROR(VLOOKUP(TRIM(B1163),ALL!$B$1:$V$9998,2,FALSE))," ",VLOOKUP(TRIM(B1163),ALL!$B$1:$V$9998,2,FALSE)))</f>
        <v>GBN</v>
      </c>
      <c r="H1163" s="114" t="str">
        <f>IF(ISBLANK(VLOOKUP(TRIM(B1163),ALL!$B$1:$W$9995,11,FALSE)),"",IF(ISERROR(VLOOKUP(TRIM(B1163),ALL!$B$1:$W$9995,11,FALSE))," ",VLOOKUP(TRIM(B1163),ALL!$B$1:$W$9995,11,FALSE)))</f>
        <v>C</v>
      </c>
      <c r="I1163" s="114" t="str">
        <f>VLOOKUP(TRIM(B1163),Rankings!$A$1:$M$9887,9,FALSE)</f>
        <v xml:space="preserve"> 4-4-5</v>
      </c>
      <c r="J1163" s="10"/>
      <c r="K1163" s="10"/>
      <c r="L1163" s="10"/>
      <c r="M1163" s="10"/>
      <c r="N1163" s="10"/>
      <c r="O1163"/>
      <c r="P1163"/>
      <c r="Q1163"/>
      <c r="R1163"/>
      <c r="S1163"/>
      <c r="T1163"/>
      <c r="AB1163"/>
      <c r="AC1163"/>
    </row>
    <row r="1164" spans="1:29">
      <c r="A1164" s="10" t="str">
        <f>IF(ISERROR(VLOOKUP(TRIM(B1164),ALL!$B$1:$V$9991,3,FALSE)),"(unc)",VLOOKUP(TRIM(B1164),ALL!$B$1:$V$9991,3,FALSE))</f>
        <v>TE</v>
      </c>
      <c r="B1164" s="37" t="s">
        <v>5867</v>
      </c>
      <c r="C1164" s="5" t="s">
        <v>7479</v>
      </c>
      <c r="D1164" s="111">
        <f>VLOOKUP(TRIM(B1164),BirthdateDraft!$A$1:$M$8977,2,FALSE)</f>
        <v>35314</v>
      </c>
      <c r="E1164" s="112" t="str">
        <f>VLOOKUP(TRIM(B1164),BirthdateDraft!$A$1:$M$9842,3,FALSE)</f>
        <v>18/3</v>
      </c>
      <c r="F1164" s="115" t="s">
        <v>6424</v>
      </c>
      <c r="G1164" s="10" t="str">
        <f>IF(ISERROR(VLOOKUP(TRIM(B1164),ALL!$B$1:$V$9998,2,FALSE)),"",IF(ISERROR(VLOOKUP(TRIM(B1164),ALL!$B$1:$V$9998,2,FALSE))," ",VLOOKUP(TRIM(B1164),ALL!$B$1:$V$9998,2,FALSE)))</f>
        <v>BAA</v>
      </c>
      <c r="H1164" s="114" t="str">
        <f>IF(ISBLANK(VLOOKUP(TRIM(B1164),ALL!$B$1:$W$9995,11,FALSE)),"",IF(ISERROR(VLOOKUP(TRIM(B1164),ALL!$B$1:$W$9995,11,FALSE))," ",VLOOKUP(TRIM(B1164),ALL!$B$1:$W$9995,11,FALSE)))</f>
        <v>D</v>
      </c>
      <c r="I1164" s="114" t="str">
        <f>VLOOKUP(TRIM(B1164),Rankings!$A$1:$M$9887,9,FALSE)</f>
        <v xml:space="preserve"> 5-5-3</v>
      </c>
      <c r="J1164" s="10" t="str">
        <f>IF(ISBLANK(VLOOKUP(TRIM(B1164),ALL!$B$1:$W$9995,6,FALSE)),"",IF(ISERROR(VLOOKUP(TRIM(B1164),ALL!$B$1:$W$9995,6,FALSE))," ", VLOOKUP(TRIM(B1164),ALL!$B$1:$W$9995,6,FALSE)))</f>
        <v/>
      </c>
      <c r="K1164" s="10" t="str">
        <f>IF(ISBLANK(VLOOKUP(TRIM(B1164),ALL!$B$1:$W$9995,7,FALSE)),"",IF(ISERROR(VLOOKUP(TRIM(B1164),ALL!$B$1:$W$9995,7,FALSE))," ",VLOOKUP(TRIM(B1164),ALL!$B$1:$W$9995,7,FALSE)))</f>
        <v/>
      </c>
      <c r="L1164" s="10">
        <f>IF(ISBLANK(VLOOKUP(TRIM(B1164),ALL!$B$1:$W$9995,8,FALSE)),"",IF(ISERROR(VLOOKUP(TRIM(B1164),ALL!$B$1:$W$9995,8,FALSE))," ",VLOOKUP(TRIM(B1164),ALL!$B$1:$W$9995,8,FALSE)))</f>
        <v>0</v>
      </c>
      <c r="M1164" s="10" t="str">
        <f>IF(ISBLANK(VLOOKUP(TRIM(B1164),ALL!$B$1:$W$9995,9,FALSE)),"",IF(ISERROR(VLOOKUP(TRIM(B1164),ALL!$B$1:$W$9995,9,FALSE))," ",VLOOKUP(TRIM(B1164),ALL!$B$1:$W$9995,9,FALSE)))</f>
        <v/>
      </c>
      <c r="N1164" s="10">
        <f>IF(ISBLANK(VLOOKUP(TRIM(B1164),ALL!$B$1:$W$9995,10,FALSE)),"",IF(ISERROR(VLOOKUP(TRIM(B1164),ALL!$B$1:$W$9995,10,FALSE))," ",VLOOKUP(TRIM(B1164),ALL!$B$1:$W$9995,10,FALSE)))</f>
        <v>0</v>
      </c>
      <c r="P1164"/>
      <c r="Q1164"/>
      <c r="R1164"/>
      <c r="S1164"/>
      <c r="T1164"/>
      <c r="AB1164"/>
      <c r="AC1164"/>
    </row>
    <row r="1165" spans="1:29">
      <c r="A1165" s="10" t="str">
        <f>IF(ISERROR(VLOOKUP(TRIM(B1165),ALL!$B$1:$V$9991,3,FALSE)),"(unc)",VLOOKUP(TRIM(B1165),ALL!$B$1:$V$9991,3,FALSE))</f>
        <v>OT @ TE</v>
      </c>
      <c r="B1165" s="500" t="s">
        <v>7172</v>
      </c>
      <c r="C1165" s="5" t="s">
        <v>7479</v>
      </c>
      <c r="D1165" s="111">
        <f>VLOOKUP(TRIM(B1165),BirthdateDraft!$A$1:$M$8977,2,FALSE)</f>
        <v>35796</v>
      </c>
      <c r="E1165" s="112" t="str">
        <f>VLOOKUP(TRIM(B1165),BirthdateDraft!$A$1:$M$9842,3,FALSE)</f>
        <v>21/5</v>
      </c>
      <c r="F1165" s="115" t="s">
        <v>10488</v>
      </c>
      <c r="G1165" s="10" t="str">
        <f>IF(ISERROR(VLOOKUP(TRIM(B1165),ALL!$B$1:$V$9998,2,FALSE)),"",IF(ISERROR(VLOOKUP(TRIM(B1165),ALL!$B$1:$V$9998,2,FALSE))," ",VLOOKUP(TRIM(B1165),ALL!$B$1:$V$9998,2,FALSE)))</f>
        <v>SFN</v>
      </c>
      <c r="H1165" s="114" t="str">
        <f>IF(ISBLANK(VLOOKUP(TRIM(B1165),ALL!$B$1:$W$9995,11,FALSE)),"",IF(ISERROR(VLOOKUP(TRIM(B1165),ALL!$B$1:$W$9995,11,FALSE))," ",VLOOKUP(TRIM(B1165),ALL!$B$1:$W$9995,11,FALSE)))</f>
        <v/>
      </c>
      <c r="I1165" s="114" t="str">
        <f>VLOOKUP(TRIM(B1165),Rankings!$A$1:$M$9887,9,FALSE)</f>
        <v xml:space="preserve"> 3-3-2</v>
      </c>
      <c r="J1165" s="10" t="str">
        <f>IF(ISBLANK(VLOOKUP(TRIM(B1165),ALL!$B$1:$W$9995,6,FALSE)),"",IF(ISERROR(VLOOKUP(TRIM(B1165),ALL!$B$1:$W$9995,6,FALSE))," ", VLOOKUP(TRIM(B1165),ALL!$B$1:$W$9995,6,FALSE)))</f>
        <v/>
      </c>
      <c r="K1165" s="10" t="str">
        <f>IF(ISBLANK(VLOOKUP(TRIM(B1165),ALL!$B$1:$W$9995,7,FALSE)),"",IF(ISERROR(VLOOKUP(TRIM(B1165),ALL!$B$1:$W$9995,7,FALSE))," ",VLOOKUP(TRIM(B1165),ALL!$B$1:$W$9995,7,FALSE)))</f>
        <v/>
      </c>
      <c r="L1165" s="10">
        <f>IF(ISBLANK(VLOOKUP(TRIM(B1165),ALL!$B$1:$W$9995,8,FALSE)),"",IF(ISERROR(VLOOKUP(TRIM(B1165),ALL!$B$1:$W$9995,8,FALSE))," ",VLOOKUP(TRIM(B1165),ALL!$B$1:$W$9995,8,FALSE)))</f>
        <v>4</v>
      </c>
      <c r="M1165" s="10">
        <f>IF(ISBLANK(VLOOKUP(TRIM(B1165),ALL!$B$1:$W$9995,9,FALSE)),"",IF(ISERROR(VLOOKUP(TRIM(B1165),ALL!$B$1:$W$9995,9,FALSE))," ",VLOOKUP(TRIM(B1165),ALL!$B$1:$W$9995,9,FALSE)))</f>
        <v>4</v>
      </c>
      <c r="N1165" s="10">
        <f>IF(ISBLANK(VLOOKUP(TRIM(B1165),ALL!$B$1:$W$9995,10,FALSE)),"",IF(ISERROR(VLOOKUP(TRIM(B1165),ALL!$B$1:$W$9995,10,FALSE))," ",VLOOKUP(TRIM(B1165),ALL!$B$1:$W$9995,10,FALSE)))</f>
        <v>0</v>
      </c>
      <c r="P1165"/>
      <c r="Q1165"/>
      <c r="R1165"/>
      <c r="S1165"/>
      <c r="T1165"/>
      <c r="AB1165"/>
      <c r="AC1165"/>
    </row>
    <row r="1166" spans="1:29">
      <c r="A1166" s="10" t="str">
        <f>IF(ISERROR(VLOOKUP(TRIM(B1166),ALL!$B$1:$V$9991,3,FALSE)),"(unc)",VLOOKUP(TRIM(B1166),ALL!$B$1:$V$9991,3,FALSE))</f>
        <v>WR KOR PR</v>
      </c>
      <c r="B1166" s="37" t="s">
        <v>6730</v>
      </c>
      <c r="C1166" s="5" t="s">
        <v>7479</v>
      </c>
      <c r="D1166" s="111">
        <f>VLOOKUP(TRIM(B1166),BirthdateDraft!$A$1:$M$8977,2,FALSE)</f>
        <v>35685</v>
      </c>
      <c r="E1166" s="112" t="str">
        <f>VLOOKUP(TRIM(B1166),BirthdateDraft!$A$1:$M$9842,3,FALSE)</f>
        <v>20/3</v>
      </c>
      <c r="F1166" s="115"/>
      <c r="G1166" s="10" t="str">
        <f>IF(ISERROR(VLOOKUP(TRIM(B1166),ALL!$B$1:$V$9998,2,FALSE)),"",IF(ISERROR(VLOOKUP(TRIM(B1166),ALL!$B$1:$V$9998,2,FALSE))," ",VLOOKUP(TRIM(B1166),ALL!$B$1:$V$9998,2,FALSE)))</f>
        <v>JXA</v>
      </c>
      <c r="H1166" s="114" t="str">
        <f>IF(ISBLANK(VLOOKUP(TRIM(B1166),ALL!$B$1:$W$9995,11,FALSE)),"",IF(ISERROR(VLOOKUP(TRIM(B1166),ALL!$B$1:$W$9995,11,FALSE))," ",VLOOKUP(TRIM(B1166),ALL!$B$1:$W$9995,11,FALSE)))</f>
        <v>D</v>
      </c>
      <c r="I1166" s="114" t="str">
        <f>VLOOKUP(TRIM(B1166),Rankings!$A$1:$M$9887,9,FALSE)</f>
        <v xml:space="preserve"> 4-3-3</v>
      </c>
      <c r="J1166" s="10"/>
      <c r="K1166" s="10"/>
      <c r="L1166" s="10" t="str">
        <f>IF(ISBLANK(VLOOKUP(TRIM(B1166),ALL!$B$1:$W$9995,8,FALSE)),"",IF(ISERROR(VLOOKUP(TRIM(B1166),ALL!$B$1:$W$9995,8,FALSE))," ",VLOOKUP(TRIM(B1166),ALL!$B$1:$W$9995,8,FALSE)))</f>
        <v/>
      </c>
      <c r="M1166" s="10" t="str">
        <f>IF(ISBLANK(VLOOKUP(TRIM(B1166),ALL!$B$1:$W$9995,9,FALSE)),"",IF(ISERROR(VLOOKUP(TRIM(B1166),ALL!$B$1:$W$9995,9,FALSE))," ",VLOOKUP(TRIM(B1166),ALL!$B$1:$W$9995,9,FALSE)))</f>
        <v/>
      </c>
      <c r="N1166" s="10" t="str">
        <f>IF(ISBLANK(VLOOKUP(TRIM(B1166),ALL!$B$1:$W$9995,10,FALSE)),"",IF(ISERROR(VLOOKUP(TRIM(B1166),ALL!$B$1:$W$9995,10,FALSE))," ",VLOOKUP(TRIM(B1166),ALL!$B$1:$W$9995,10,FALSE)))</f>
        <v/>
      </c>
      <c r="P1166"/>
      <c r="Q1166"/>
      <c r="R1166"/>
      <c r="S1166"/>
      <c r="T1166"/>
      <c r="AB1166"/>
      <c r="AC1166"/>
    </row>
    <row r="1167" spans="1:29">
      <c r="A1167" s="10" t="str">
        <f>IF(ISERROR(VLOOKUP(TRIM(B1167),ALL!$B$1:$V$9991,3,FALSE)),"(unc)",VLOOKUP(TRIM(B1167),ALL!$B$1:$V$9991,3,FALSE))</f>
        <v>(unc)</v>
      </c>
      <c r="B1167" s="37" t="s">
        <v>8365</v>
      </c>
      <c r="C1167" s="5" t="s">
        <v>7479</v>
      </c>
      <c r="D1167" s="111">
        <f>VLOOKUP(TRIM(B1167),BirthdateDraft!$A$1:$M$8977,2,FALSE)</f>
        <v>36298</v>
      </c>
      <c r="E1167" s="112" t="str">
        <f>VLOOKUP(TRIM(B1167),BirthdateDraft!$A$1:$M$9842,3,FALSE)</f>
        <v>23/7</v>
      </c>
      <c r="F1167" s="115" t="s">
        <v>8772</v>
      </c>
      <c r="G1167" s="10" t="str">
        <f>IF(ISERROR(VLOOKUP(TRIM(B1167),ALL!$B$1:$V$9998,2,FALSE)),"",IF(ISERROR(VLOOKUP(TRIM(B1167),ALL!$B$1:$V$9998,2,FALSE))," ",VLOOKUP(TRIM(B1167),ALL!$B$1:$V$9998,2,FALSE)))</f>
        <v/>
      </c>
      <c r="H1167" s="114" t="str">
        <f>IF(ISBLANK(VLOOKUP(TRIM(B1167),ALL!$B$1:$W$9995,11,FALSE)),"",IF(ISERROR(VLOOKUP(TRIM(B1167),ALL!$B$1:$W$9995,11,FALSE))," ",VLOOKUP(TRIM(B1167),ALL!$B$1:$W$9995,11,FALSE)))</f>
        <v xml:space="preserve"> </v>
      </c>
      <c r="I1167" s="114" t="e">
        <f>VLOOKUP(TRIM(B1167),Rankings!$A$1:$M$9887,9,FALSE)</f>
        <v>#N/A</v>
      </c>
      <c r="J1167" s="10"/>
      <c r="K1167" s="10"/>
      <c r="L1167" s="10"/>
      <c r="M1167" s="10"/>
      <c r="N1167" s="10"/>
      <c r="P1167"/>
      <c r="Q1167"/>
      <c r="R1167"/>
      <c r="S1167"/>
      <c r="T1167"/>
      <c r="AB1167"/>
      <c r="AC1167"/>
    </row>
    <row r="1169" spans="1:29">
      <c r="A1169" s="10" t="str">
        <f>IF(ISERROR(VLOOKUP(TRIM(B1169),ALL!$B$1:$V$9991,3,FALSE)),"(unc)",VLOOKUP(TRIM(B1169),ALL!$B$1:$V$9991,3,FALSE))</f>
        <v>BB TE</v>
      </c>
      <c r="B1169" s="37" t="s">
        <v>6358</v>
      </c>
      <c r="C1169" s="5" t="s">
        <v>7479</v>
      </c>
      <c r="D1169" s="111">
        <f>VLOOKUP(TRIM(B1169),BirthdateDraft!$A$1:$M$8977,2,FALSE)</f>
        <v>35556</v>
      </c>
      <c r="E1169" s="112" t="str">
        <f>VLOOKUP(TRIM(B1169),BirthdateDraft!$A$1:$M$9842,3,FALSE)</f>
        <v>19/4</v>
      </c>
      <c r="F1169" s="115"/>
      <c r="G1169" s="10" t="str">
        <f>IF(ISERROR(VLOOKUP(TRIM(B1169),ALL!$B$1:$V$9998,2,FALSE)),"",IF(ISERROR(VLOOKUP(TRIM(B1169),ALL!$B$1:$V$9998,2,FALSE))," ",VLOOKUP(TRIM(B1169),ALL!$B$1:$V$9998,2,FALSE)))</f>
        <v>NON</v>
      </c>
      <c r="H1169" s="114" t="str">
        <f>IF(ISBLANK(VLOOKUP(TRIM(B1169),ALL!$B$1:$W$9995,11,FALSE)),"",IF(ISERROR(VLOOKUP(TRIM(B1169),ALL!$B$1:$W$9995,11,FALSE))," ",VLOOKUP(TRIM(B1169),ALL!$B$1:$W$9995,11,FALSE)))</f>
        <v>C</v>
      </c>
      <c r="I1169" s="114" t="str">
        <f>VLOOKUP(TRIM(B1169),Rankings!$A$1:$M$9887,9,FALSE)</f>
        <v xml:space="preserve"> 4-5-3</v>
      </c>
      <c r="J1169" s="10" t="str">
        <f>IF(ISBLANK(VLOOKUP(TRIM(B1169),ALL!$B$1:$W$9995,6,FALSE)),"",IF(ISERROR(VLOOKUP(TRIM(B1169),ALL!$B$1:$W$9995,6,FALSE))," ", VLOOKUP(TRIM(B1169),ALL!$B$1:$W$9995,6,FALSE)))</f>
        <v/>
      </c>
      <c r="K1169" s="10" t="str">
        <f>IF(ISBLANK(VLOOKUP(TRIM(B1169),ALL!$B$1:$W$9995,7,FALSE)),"",IF(ISERROR(VLOOKUP(TRIM(B1169),ALL!$B$1:$W$9995,7,FALSE))," ",VLOOKUP(TRIM(B1169),ALL!$B$1:$W$9995,7,FALSE)))</f>
        <v/>
      </c>
      <c r="L1169" s="10">
        <f>IF(ISBLANK(VLOOKUP(TRIM(B1169),ALL!$B$1:$W$9995,8,FALSE)),"",IF(ISERROR(VLOOKUP(TRIM(B1169),ALL!$B$1:$W$9995,8,FALSE))," ",VLOOKUP(TRIM(B1169),ALL!$B$1:$W$9995,8,FALSE)))</f>
        <v>0</v>
      </c>
      <c r="M1169" s="10" t="str">
        <f>IF(ISBLANK(VLOOKUP(TRIM(B1169),ALL!$B$1:$W$9995,9,FALSE)),"",IF(ISERROR(VLOOKUP(TRIM(B1169),ALL!$B$1:$W$9995,9,FALSE))," ",VLOOKUP(TRIM(B1169),ALL!$B$1:$W$9995,9,FALSE)))</f>
        <v/>
      </c>
      <c r="N1169" s="10">
        <f>IF(ISBLANK(VLOOKUP(TRIM(B1169),ALL!$B$1:$W$9995,10,FALSE)),"",IF(ISERROR(VLOOKUP(TRIM(B1169),ALL!$B$1:$W$9995,10,FALSE))," ",VLOOKUP(TRIM(B1169),ALL!$B$1:$W$9995,10,FALSE)))</f>
        <v>3</v>
      </c>
      <c r="P1169"/>
      <c r="Q1169"/>
      <c r="R1169"/>
      <c r="S1169"/>
      <c r="T1169"/>
      <c r="AB1169"/>
      <c r="AC1169"/>
    </row>
    <row r="1170" spans="1:29">
      <c r="A1170" s="10" t="str">
        <f>IF(ISERROR(VLOOKUP(TRIM(B1170),ALL!$B$1:$V$9991,3,FALSE)),"(unc)",VLOOKUP(TRIM(B1170),ALL!$B$1:$V$9991,3,FALSE))</f>
        <v>FB TE</v>
      </c>
      <c r="B1170" s="37" t="s">
        <v>7196</v>
      </c>
      <c r="C1170" s="5" t="s">
        <v>7479</v>
      </c>
      <c r="D1170" s="111">
        <f>VLOOKUP(TRIM(B1170),BirthdateDraft!$A$1:$M$8977,2,FALSE)</f>
        <v>35643</v>
      </c>
      <c r="E1170" s="112" t="str">
        <f>VLOOKUP(TRIM(B1170),BirthdateDraft!$A$1:$M$9842,3,FALSE)</f>
        <v>21/FA</v>
      </c>
      <c r="F1170" s="115" t="s">
        <v>8750</v>
      </c>
      <c r="G1170" s="10" t="str">
        <f>IF(ISERROR(VLOOKUP(TRIM(B1170),ALL!$B$1:$V$9998,2,FALSE)),"",IF(ISERROR(VLOOKUP(TRIM(B1170),ALL!$B$1:$V$9998,2,FALSE))," ",VLOOKUP(TRIM(B1170),ALL!$B$1:$V$9998,2,FALSE)))</f>
        <v>BFA</v>
      </c>
      <c r="H1170" s="114" t="str">
        <f>IF(ISBLANK(VLOOKUP(TRIM(B1170),ALL!$B$1:$W$9995,11,FALSE)),"",IF(ISERROR(VLOOKUP(TRIM(B1170),ALL!$B$1:$W$9995,11,FALSE))," ",VLOOKUP(TRIM(B1170),ALL!$B$1:$W$9995,11,FALSE)))</f>
        <v>E</v>
      </c>
      <c r="I1170" s="114">
        <f>VLOOKUP(TRIM(B1170),Rankings!$A$1:$M$9887,9,FALSE)</f>
        <v>0</v>
      </c>
      <c r="J1170" s="10" t="str">
        <f>IF(ISBLANK(VLOOKUP(TRIM(B1170),ALL!$B$1:$W$9995,6,FALSE)),"",IF(ISERROR(VLOOKUP(TRIM(B1170),ALL!$B$1:$W$9995,6,FALSE))," ", VLOOKUP(TRIM(B1170),ALL!$B$1:$W$9995,6,FALSE)))</f>
        <v/>
      </c>
      <c r="K1170" s="10" t="str">
        <f>IF(ISBLANK(VLOOKUP(TRIM(B1170),ALL!$B$1:$W$9995,7,FALSE)),"",IF(ISERROR(VLOOKUP(TRIM(B1170),ALL!$B$1:$W$9995,7,FALSE))," ",VLOOKUP(TRIM(B1170),ALL!$B$1:$W$9995,7,FALSE)))</f>
        <v/>
      </c>
      <c r="L1170" s="10">
        <f>IF(ISBLANK(VLOOKUP(TRIM(B1170),ALL!$B$1:$W$9995,8,FALSE)),"",IF(ISERROR(VLOOKUP(TRIM(B1170),ALL!$B$1:$W$9995,8,FALSE))," ",VLOOKUP(TRIM(B1170),ALL!$B$1:$W$9995,8,FALSE)))</f>
        <v>4</v>
      </c>
      <c r="M1170" s="10" t="str">
        <f>IF(ISBLANK(VLOOKUP(TRIM(B1170),ALL!$B$1:$W$9995,9,FALSE)),"",IF(ISERROR(VLOOKUP(TRIM(B1170),ALL!$B$1:$W$9995,9,FALSE))," ",VLOOKUP(TRIM(B1170),ALL!$B$1:$W$9995,9,FALSE)))</f>
        <v/>
      </c>
      <c r="N1170" s="10">
        <f>IF(ISBLANK(VLOOKUP(TRIM(B1170),ALL!$B$1:$W$9995,10,FALSE)),"",IF(ISERROR(VLOOKUP(TRIM(B1170),ALL!$B$1:$W$9995,10,FALSE))," ",VLOOKUP(TRIM(B1170),ALL!$B$1:$W$9995,10,FALSE)))</f>
        <v>5</v>
      </c>
      <c r="P1170"/>
      <c r="Q1170"/>
      <c r="R1170"/>
      <c r="S1170"/>
      <c r="T1170"/>
      <c r="AB1170"/>
      <c r="AC1170"/>
    </row>
    <row r="1171" spans="1:29">
      <c r="A1171" s="10" t="str">
        <f>IF(ISERROR(VLOOKUP(TRIM(B1171),ALL!$B$1:$V$9991,3,FALSE)),"(unc)",VLOOKUP(TRIM(B1171),ALL!$B$1:$V$9991,3,FALSE))</f>
        <v>LOT @</v>
      </c>
      <c r="B1171" s="37" t="s">
        <v>5123</v>
      </c>
      <c r="C1171" s="5" t="s">
        <v>7479</v>
      </c>
      <c r="D1171" s="111">
        <f>VLOOKUP(TRIM(B1171),BirthdateDraft!$A$1:$M$8977,2,FALSE)</f>
        <v>34681</v>
      </c>
      <c r="E1171" s="112" t="str">
        <f>VLOOKUP(TRIM(B1171),BirthdateDraft!$A$1:$M$9842,3,FALSE)</f>
        <v>17/5</v>
      </c>
      <c r="F1171" s="115" t="s">
        <v>7508</v>
      </c>
      <c r="G1171" s="10" t="str">
        <f>IF(ISERROR(VLOOKUP(TRIM(B1171),ALL!$B$1:$V$9998,2,FALSE)),"",IF(ISERROR(VLOOKUP(TRIM(B1171),ALL!$B$1:$V$9998,2,FALSE))," ",VLOOKUP(TRIM(B1171),ALL!$B$1:$V$9998,2,FALSE)))</f>
        <v>NYN</v>
      </c>
      <c r="H1171" s="114" t="str">
        <f>IF(ISBLANK(VLOOKUP(TRIM(B1171),ALL!$B$1:$W$9995,4,FALSE)),"",IF(ISERROR(VLOOKUP(TRIM(B1171),ALL!$B$1:$W$9995,4,FALSE))," ",VLOOKUP(TRIM(B1171),ALL!$B$1:$W$9995,4,FALSE)))</f>
        <v/>
      </c>
      <c r="I1171" s="114" t="str">
        <f>IF(ISBLANK(VLOOKUP(TRIM(B1171),ALL!$B$1:$W$9995,5,FALSE)),"",IF(ISERROR(VLOOKUP(TRIM(B1171),ALL!$B$1:$W$9995,5,FALSE))," ",VLOOKUP(TRIM(B1171),ALL!$B$1:$W$9995,5,FALSE)))</f>
        <v/>
      </c>
      <c r="J1171" s="10" t="str">
        <f>IF(ISBLANK(VLOOKUP(TRIM(B1171),ALL!$B$1:$W$9995,6,FALSE)),"",IF(ISERROR(VLOOKUP(TRIM(B1171),ALL!$B$1:$W$9995,6,FALSE))," ", VLOOKUP(TRIM(B1171),ALL!$B$1:$W$9995,6,FALSE)))</f>
        <v/>
      </c>
      <c r="K1171" s="10" t="str">
        <f>IF(ISBLANK(VLOOKUP(TRIM(B1171),ALL!$B$1:$W$9995,7,FALSE)),"",IF(ISERROR(VLOOKUP(TRIM(B1171),ALL!$B$1:$W$9995,7,FALSE))," ",VLOOKUP(TRIM(B1171),ALL!$B$1:$W$9995,7,FALSE)))</f>
        <v/>
      </c>
      <c r="L1171" s="10">
        <f>IF(ISBLANK(VLOOKUP(TRIM(B1171),ALL!$B$1:$W$9995,8,FALSE)),"",IF(ISERROR(VLOOKUP(TRIM(B1171),ALL!$B$1:$W$9995,8,FALSE))," ",VLOOKUP(TRIM(B1171),ALL!$B$1:$W$9995,8,FALSE)))</f>
        <v>0</v>
      </c>
      <c r="M1171" s="10" t="str">
        <f>IF(ISBLANK(VLOOKUP(TRIM(B1171),ALL!$B$1:$W$9995,9,FALSE)),"",IF(ISERROR(VLOOKUP(TRIM(B1171),ALL!$B$1:$W$9995,9,FALSE))," ",VLOOKUP(TRIM(B1171),ALL!$B$1:$W$9995,9,FALSE)))</f>
        <v/>
      </c>
      <c r="N1171" s="10">
        <f>IF(ISBLANK(VLOOKUP(TRIM(B1171),ALL!$B$1:$W$9995,10,FALSE)),"",IF(ISERROR(VLOOKUP(TRIM(B1171),ALL!$B$1:$W$9995,10,FALSE))," ",VLOOKUP(TRIM(B1171),ALL!$B$1:$W$9995,10,FALSE)))</f>
        <v>7</v>
      </c>
      <c r="P1171"/>
      <c r="Q1171"/>
      <c r="R1171"/>
      <c r="S1171"/>
      <c r="T1171"/>
      <c r="AB1171"/>
      <c r="AC1171"/>
    </row>
    <row r="1172" spans="1:29">
      <c r="A1172" s="10" t="str">
        <f>IF(ISERROR(VLOOKUP(TRIM(B1172),ALL!$B$1:$V$9991,3,FALSE)),"(unc)",VLOOKUP(TRIM(B1172),ALL!$B$1:$V$9991,3,FALSE))</f>
        <v>RG @</v>
      </c>
      <c r="B1172" s="37" t="s">
        <v>4358</v>
      </c>
      <c r="C1172" s="5" t="s">
        <v>7479</v>
      </c>
      <c r="D1172" s="111">
        <f>VLOOKUP(TRIM(B1172),BirthdateDraft!$A$1:$M$8977,2,FALSE)</f>
        <v>33598</v>
      </c>
      <c r="E1172" s="112" t="str">
        <f>VLOOKUP(TRIM(B1172),BirthdateDraft!$A$1:$M$9842,3,FALSE)</f>
        <v>15/1 (5)</v>
      </c>
      <c r="F1172" s="115" t="s">
        <v>6939</v>
      </c>
      <c r="G1172" s="10" t="str">
        <f>IF(ISERROR(VLOOKUP(TRIM(B1172),ALL!$B$1:$V$9998,2,FALSE)),"",IF(ISERROR(VLOOKUP(TRIM(B1172),ALL!$B$1:$V$9998,2,FALSE))," ",VLOOKUP(TRIM(B1172),ALL!$B$1:$V$9998,2,FALSE)))</f>
        <v>JXA</v>
      </c>
      <c r="H1172" s="114" t="str">
        <f>IF(ISBLANK(VLOOKUP(TRIM(B1172),ALL!$B$1:$W$9995,4,FALSE)),"",IF(ISERROR(VLOOKUP(TRIM(B1172),ALL!$B$1:$W$9995,4,FALSE))," ",VLOOKUP(TRIM(B1172),ALL!$B$1:$W$9995,4,FALSE)))</f>
        <v/>
      </c>
      <c r="I1172" s="114" t="str">
        <f>IF(ISBLANK(VLOOKUP(TRIM(B1172),ALL!$B$1:$W$9995,5,FALSE)),"",IF(ISERROR(VLOOKUP(TRIM(B1172),ALL!$B$1:$W$9995,5,FALSE))," ",VLOOKUP(TRIM(B1172),ALL!$B$1:$W$9995,5,FALSE)))</f>
        <v/>
      </c>
      <c r="J1172" s="10" t="str">
        <f>IF(ISBLANK(VLOOKUP(TRIM(B1172),ALL!$B$1:$W$9995,6,FALSE)),"",IF(ISERROR(VLOOKUP(TRIM(B1172),ALL!$B$1:$W$9995,6,FALSE))," ", VLOOKUP(TRIM(B1172),ALL!$B$1:$W$9995,6,FALSE)))</f>
        <v/>
      </c>
      <c r="K1172" s="10" t="str">
        <f>IF(ISBLANK(VLOOKUP(TRIM(B1172),ALL!$B$1:$W$9995,7,FALSE)),"",IF(ISERROR(VLOOKUP(TRIM(B1172),ALL!$B$1:$W$9995,7,FALSE))," ",VLOOKUP(TRIM(B1172),ALL!$B$1:$W$9995,7,FALSE)))</f>
        <v/>
      </c>
      <c r="L1172" s="10">
        <f>IF(ISBLANK(VLOOKUP(TRIM(B1172),ALL!$B$1:$W$9995,8,FALSE)),"",IF(ISERROR(VLOOKUP(TRIM(B1172),ALL!$B$1:$W$9995,8,FALSE))," ",VLOOKUP(TRIM(B1172),ALL!$B$1:$W$9995,8,FALSE)))</f>
        <v>0</v>
      </c>
      <c r="M1172" s="10" t="str">
        <f>IF(ISBLANK(VLOOKUP(TRIM(B1172),ALL!$B$1:$W$9995,9,FALSE)),"",IF(ISERROR(VLOOKUP(TRIM(B1172),ALL!$B$1:$W$9995,9,FALSE))," ",VLOOKUP(TRIM(B1172),ALL!$B$1:$W$9995,9,FALSE)))</f>
        <v/>
      </c>
      <c r="N1172" s="10">
        <f>IF(ISBLANK(VLOOKUP(TRIM(B1172),ALL!$B$1:$W$9995,10,FALSE)),"",IF(ISERROR(VLOOKUP(TRIM(B1172),ALL!$B$1:$W$9995,10,FALSE))," ",VLOOKUP(TRIM(B1172),ALL!$B$1:$W$9995,10,FALSE)))</f>
        <v>7</v>
      </c>
      <c r="P1172"/>
      <c r="Q1172"/>
      <c r="R1172"/>
      <c r="S1172"/>
      <c r="T1172"/>
      <c r="AB1172"/>
      <c r="AC1172"/>
    </row>
    <row r="1173" spans="1:29">
      <c r="A1173" s="10" t="str">
        <f>IF(ISERROR(VLOOKUP(TRIM(B1173),ALL!$B$1:$V$9991,3,FALSE)),"(unc)",VLOOKUP(TRIM(B1173),ALL!$B$1:$V$9991,3,FALSE))</f>
        <v>OC @</v>
      </c>
      <c r="B1173" s="37" t="s">
        <v>6782</v>
      </c>
      <c r="C1173" s="5" t="s">
        <v>7479</v>
      </c>
      <c r="D1173" s="111">
        <f>VLOOKUP(TRIM(B1173),BirthdateDraft!$A$1:$M$8977,2,FALSE)</f>
        <v>35731</v>
      </c>
      <c r="E1173" s="112" t="str">
        <f>VLOOKUP(TRIM(B1173),BirthdateDraft!$A$1:$M$9842,3,FALSE)</f>
        <v>20/FA</v>
      </c>
      <c r="F1173" s="115" t="s">
        <v>6963</v>
      </c>
      <c r="G1173" s="10" t="str">
        <f>IF(ISERROR(VLOOKUP(TRIM(B1173),ALL!$B$1:$V$9998,2,FALSE)),"",IF(ISERROR(VLOOKUP(TRIM(B1173),ALL!$B$1:$V$9998,2,FALSE))," ",VLOOKUP(TRIM(B1173),ALL!$B$1:$V$9998,2,FALSE)))</f>
        <v>MIA</v>
      </c>
      <c r="H1173" s="114" t="str">
        <f>IF(ISBLANK(VLOOKUP(TRIM(B1173),ALL!$B$1:$W$9995,4,FALSE)),"",IF(ISERROR(VLOOKUP(TRIM(B1173),ALL!$B$1:$W$9995,4,FALSE))," ",VLOOKUP(TRIM(B1173),ALL!$B$1:$W$9995,4,FALSE)))</f>
        <v/>
      </c>
      <c r="I1173" s="114" t="str">
        <f>IF(ISBLANK(VLOOKUP(TRIM(B1173),ALL!$B$1:$W$9995,5,FALSE)),"",IF(ISERROR(VLOOKUP(TRIM(B1173),ALL!$B$1:$W$9995,5,FALSE))," ",VLOOKUP(TRIM(B1173),ALL!$B$1:$W$9995,5,FALSE)))</f>
        <v/>
      </c>
      <c r="J1173" s="10" t="str">
        <f>IF(ISBLANK(VLOOKUP(TRIM(B1173),ALL!$B$1:$W$9995,6,FALSE)),"",IF(ISERROR(VLOOKUP(TRIM(B1173),ALL!$B$1:$W$9995,6,FALSE))," ", VLOOKUP(TRIM(B1173),ALL!$B$1:$W$9995,6,FALSE)))</f>
        <v/>
      </c>
      <c r="K1173" s="10"/>
      <c r="L1173" s="10">
        <f>IF(ISBLANK(VLOOKUP(TRIM(B1173),ALL!$B$1:$W$9995,8,FALSE)),"",IF(ISERROR(VLOOKUP(TRIM(B1173),ALL!$B$1:$W$9995,8,FALSE))," ",VLOOKUP(TRIM(B1173),ALL!$B$1:$W$9995,8,FALSE)))</f>
        <v>5</v>
      </c>
      <c r="M1173" s="10" t="str">
        <f>IF(ISBLANK(VLOOKUP(TRIM(B1173),ALL!$B$1:$W$9995,9,FALSE)),"",IF(ISERROR(VLOOKUP(TRIM(B1173),ALL!$B$1:$W$9995,9,FALSE))," ",VLOOKUP(TRIM(B1173),ALL!$B$1:$W$9995,9,FALSE)))</f>
        <v/>
      </c>
      <c r="N1173" s="10">
        <f>IF(ISBLANK(VLOOKUP(TRIM(B1173),ALL!$B$1:$W$9995,10,FALSE)),"",IF(ISERROR(VLOOKUP(TRIM(B1173),ALL!$B$1:$W$9995,10,FALSE))," ",VLOOKUP(TRIM(B1173),ALL!$B$1:$W$9995,10,FALSE)))</f>
        <v>5</v>
      </c>
      <c r="O1173"/>
      <c r="P1173"/>
      <c r="Q1173"/>
      <c r="R1173"/>
      <c r="S1173"/>
      <c r="T1173"/>
      <c r="AB1173"/>
      <c r="AC1173"/>
    </row>
    <row r="1174" spans="1:29">
      <c r="A1174" s="10" t="str">
        <f>IF(ISERROR(VLOOKUP(TRIM(B1174),ALL!$B$1:$V$9991,3,FALSE)),"(unc)",VLOOKUP(TRIM(B1174),ALL!$B$1:$V$9991,3,FALSE))</f>
        <v>ROT @</v>
      </c>
      <c r="B1174" s="37" t="s">
        <v>7631</v>
      </c>
      <c r="C1174" s="5" t="s">
        <v>7479</v>
      </c>
      <c r="D1174" s="111">
        <f>VLOOKUP(TRIM(B1174),BirthdateDraft!$A$1:$M$8977,2,FALSE)</f>
        <v>36120</v>
      </c>
      <c r="E1174" s="112" t="str">
        <f>VLOOKUP(TRIM(B1174),BirthdateDraft!$A$1:$M$9842,3,FALSE)</f>
        <v>22/2</v>
      </c>
      <c r="F1174" s="115" t="s">
        <v>8092</v>
      </c>
      <c r="G1174" s="10" t="str">
        <f>IF(ISERROR(VLOOKUP(TRIM(B1174),ALL!$B$1:$V$9998,2,FALSE)),"",IF(ISERROR(VLOOKUP(TRIM(B1174),ALL!$B$1:$V$9998,2,FALSE))," ",VLOOKUP(TRIM(B1174),ALL!$B$1:$V$9998,2,FALSE)))</f>
        <v>TBN</v>
      </c>
      <c r="H1174" s="114" t="str">
        <f>IF(ISBLANK(VLOOKUP(TRIM(B1174),ALL!$B$1:$W$9995,4,FALSE)),"",IF(ISERROR(VLOOKUP(TRIM(B1174),ALL!$B$1:$W$9995,4,FALSE))," ",VLOOKUP(TRIM(B1174),ALL!$B$1:$W$9995,4,FALSE)))</f>
        <v/>
      </c>
      <c r="I1174" s="114" t="str">
        <f>IF(ISBLANK(VLOOKUP(TRIM(B1174),ALL!$B$1:$W$9995,5,FALSE)),"",IF(ISERROR(VLOOKUP(TRIM(B1174),ALL!$B$1:$W$9995,5,FALSE))," ",VLOOKUP(TRIM(B1174),ALL!$B$1:$W$9995,5,FALSE)))</f>
        <v/>
      </c>
      <c r="J1174" s="10" t="str">
        <f>IF(ISBLANK(VLOOKUP(TRIM(B1174),ALL!$B$1:$W$9995,6,FALSE)),"",IF(ISERROR(VLOOKUP(TRIM(B1174),ALL!$B$1:$W$9995,6,FALSE))," ", VLOOKUP(TRIM(B1174),ALL!$B$1:$W$9995,6,FALSE)))</f>
        <v/>
      </c>
      <c r="K1174" s="10" t="str">
        <f>IF(ISBLANK(VLOOKUP(TRIM(B1174),ALL!$B$1:$W$9995,7,FALSE)),"",IF(ISERROR(VLOOKUP(TRIM(B1174),ALL!$B$1:$W$9995,7,FALSE))," ",VLOOKUP(TRIM(B1174),ALL!$B$1:$W$9995,7,FALSE)))</f>
        <v/>
      </c>
      <c r="L1174" s="10">
        <f>IF(ISBLANK(VLOOKUP(TRIM(B1174),ALL!$B$1:$W$9995,8,FALSE)),"",IF(ISERROR(VLOOKUP(TRIM(B1174),ALL!$B$1:$W$9995,8,FALSE))," ",VLOOKUP(TRIM(B1174),ALL!$B$1:$W$9995,8,FALSE)))</f>
        <v>5</v>
      </c>
      <c r="M1174" s="10" t="str">
        <f>IF(ISBLANK(VLOOKUP(TRIM(B1174),ALL!$B$1:$W$9995,9,FALSE)),"",IF(ISERROR(VLOOKUP(TRIM(B1174),ALL!$B$1:$W$9995,9,FALSE))," ",VLOOKUP(TRIM(B1174),ALL!$B$1:$W$9995,9,FALSE)))</f>
        <v/>
      </c>
      <c r="N1174" s="10">
        <f>IF(ISBLANK(VLOOKUP(TRIM(B1174),ALL!$B$1:$W$9995,10,FALSE)),"",IF(ISERROR(VLOOKUP(TRIM(B1174),ALL!$B$1:$W$9995,10,FALSE))," ",VLOOKUP(TRIM(B1174),ALL!$B$1:$W$9995,10,FALSE)))</f>
        <v>5</v>
      </c>
      <c r="P1174"/>
      <c r="Q1174"/>
      <c r="R1174"/>
      <c r="S1174"/>
      <c r="T1174"/>
      <c r="AB1174"/>
      <c r="AC1174"/>
    </row>
    <row r="1175" spans="1:29">
      <c r="A1175" s="10" t="str">
        <f>IF(ISERROR(VLOOKUP(TRIM(B1175),ALL!$B$1:$V$9991,3,FALSE)),"(unc)",VLOOKUP(TRIM(B1175),ALL!$B$1:$V$9991,3,FALSE))</f>
        <v>OT @ OG @</v>
      </c>
      <c r="B1175" s="124" t="s">
        <v>9107</v>
      </c>
      <c r="C1175" s="5" t="s">
        <v>7479</v>
      </c>
      <c r="D1175" s="111">
        <f>VLOOKUP(TRIM(B1175),BirthdateDraft!$A$1:$M$8977,2,FALSE)</f>
        <v>37599</v>
      </c>
      <c r="E1175" s="112" t="str">
        <f>VLOOKUP(TRIM(B1175),BirthdateDraft!$A$1:$M$9842,3,FALSE)</f>
        <v>24/1(11)</v>
      </c>
      <c r="F1175" s="115" t="s">
        <v>9949</v>
      </c>
      <c r="G1175" s="10" t="str">
        <f>IF(ISERROR(VLOOKUP(TRIM(B1175),ALL!$B$1:$V$9998,2,FALSE)),"",IF(ISERROR(VLOOKUP(TRIM(B1175),ALL!$B$1:$V$9998,2,FALSE))," ",VLOOKUP(TRIM(B1175),ALL!$B$1:$V$9998,2,FALSE)))</f>
        <v>NYA</v>
      </c>
      <c r="H1175" s="114" t="str">
        <f>IF(ISBLANK(VLOOKUP(TRIM(B1175),ALL!$B$1:$W$9995,4,FALSE)),"",IF(ISERROR(VLOOKUP(TRIM(B1175),ALL!$B$1:$W$9995,4,FALSE))," ",VLOOKUP(TRIM(B1175),ALL!$B$1:$W$9995,4,FALSE)))</f>
        <v/>
      </c>
      <c r="I1175" s="114" t="str">
        <f>IF(ISBLANK(VLOOKUP(TRIM(B1175),ALL!$B$1:$W$9995,5,FALSE)),"",IF(ISERROR(VLOOKUP(TRIM(B1175),ALL!$B$1:$W$9995,5,FALSE))," ",VLOOKUP(TRIM(B1175),ALL!$B$1:$W$9995,5,FALSE)))</f>
        <v/>
      </c>
      <c r="J1175" s="10" t="str">
        <f>IF(ISBLANK(VLOOKUP(TRIM(B1175),ALL!$B$1:$W$9995,6,FALSE)),"",IF(ISERROR(VLOOKUP(TRIM(B1175),ALL!$B$1:$W$9995,6,FALSE))," ", VLOOKUP(TRIM(B1175),ALL!$B$1:$W$9995,6,FALSE)))</f>
        <v/>
      </c>
      <c r="K1175" s="10" t="str">
        <f>IF(ISBLANK(VLOOKUP(TRIM(B1175),ALL!$B$1:$W$9995,7,FALSE)),"",IF(ISERROR(VLOOKUP(TRIM(B1175),ALL!$B$1:$W$9995,7,FALSE))," ",VLOOKUP(TRIM(B1175),ALL!$B$1:$W$9995,7,FALSE)))</f>
        <v/>
      </c>
      <c r="L1175" s="10">
        <f>IF(ISBLANK(VLOOKUP(TRIM(B1175),ALL!$B$1:$W$9995,8,FALSE)),"",IF(ISERROR(VLOOKUP(TRIM(B1175),ALL!$B$1:$W$9995,8,FALSE))," ",VLOOKUP(TRIM(B1175),ALL!$B$1:$W$9995,8,FALSE)))</f>
        <v>4</v>
      </c>
      <c r="M1175" s="10">
        <f>IF(ISBLANK(VLOOKUP(TRIM(B1175),ALL!$B$1:$W$9995,9,FALSE)),"",IF(ISERROR(VLOOKUP(TRIM(B1175),ALL!$B$1:$W$9995,9,FALSE))," ",VLOOKUP(TRIM(B1175),ALL!$B$1:$W$9995,9,FALSE)))</f>
        <v>0</v>
      </c>
      <c r="N1175" s="10">
        <f>IF(ISBLANK(VLOOKUP(TRIM(B1175),ALL!$B$1:$W$9995,10,FALSE)),"",IF(ISERROR(VLOOKUP(TRIM(B1175),ALL!$B$1:$W$9995,10,FALSE))," ",VLOOKUP(TRIM(B1175),ALL!$B$1:$W$9995,10,FALSE)))</f>
        <v>2</v>
      </c>
      <c r="P1175"/>
      <c r="Q1175"/>
      <c r="R1175"/>
      <c r="S1175"/>
      <c r="T1175"/>
      <c r="AB1175"/>
      <c r="AC1175"/>
    </row>
    <row r="1176" spans="1:29">
      <c r="A1176" s="10" t="str">
        <f>IF(ISERROR(VLOOKUP(TRIM(B1176),ALL!$B$1:$V$9991,3,FALSE)),"(unc)",VLOOKUP(TRIM(B1176),ALL!$B$1:$V$9991,3,FALSE))</f>
        <v>RG @</v>
      </c>
      <c r="B1176" s="37" t="s">
        <v>6224</v>
      </c>
      <c r="C1176" s="5" t="s">
        <v>7479</v>
      </c>
      <c r="D1176" s="111">
        <f>VLOOKUP(TRIM(B1176),BirthdateDraft!$A$1:$M$8977,2,FALSE)</f>
        <v>34893</v>
      </c>
      <c r="E1176" s="112" t="str">
        <f>VLOOKUP(TRIM(B1176),BirthdateDraft!$A$1:$M$9842,3,FALSE)</f>
        <v>19/2</v>
      </c>
      <c r="F1176" s="115"/>
      <c r="G1176" s="10" t="str">
        <f>IF(ISERROR(VLOOKUP(TRIM(B1176),ALL!$B$1:$V$9998,2,FALSE)),"",IF(ISERROR(VLOOKUP(TRIM(B1176),ALL!$B$1:$V$9998,2,FALSE))," ",VLOOKUP(TRIM(B1176),ALL!$B$1:$V$9998,2,FALSE)))</f>
        <v>MIN</v>
      </c>
      <c r="H1176" s="114" t="str">
        <f>IF(ISBLANK(VLOOKUP(TRIM(B1176),ALL!$B$1:$W$9995,4,FALSE)),"",IF(ISERROR(VLOOKUP(TRIM(B1176),ALL!$B$1:$W$9995,4,FALSE))," ",VLOOKUP(TRIM(B1176),ALL!$B$1:$W$9995,4,FALSE)))</f>
        <v/>
      </c>
      <c r="I1176" s="114" t="str">
        <f>IF(ISBLANK(VLOOKUP(TRIM(B1176),ALL!$B$1:$W$9995,5,FALSE)),"",IF(ISERROR(VLOOKUP(TRIM(B1176),ALL!$B$1:$W$9995,5,FALSE))," ",VLOOKUP(TRIM(B1176),ALL!$B$1:$W$9995,5,FALSE)))</f>
        <v/>
      </c>
      <c r="J1176" s="10" t="str">
        <f>IF(ISBLANK(VLOOKUP(TRIM(B1176),ALL!$B$1:$W$9995,6,FALSE)),"",IF(ISERROR(VLOOKUP(TRIM(B1176),ALL!$B$1:$W$9995,6,FALSE))," ", VLOOKUP(TRIM(B1176),ALL!$B$1:$W$9995,6,FALSE)))</f>
        <v/>
      </c>
      <c r="K1176" s="10" t="str">
        <f>IF(ISBLANK(VLOOKUP(TRIM(B1176),ALL!$B$1:$W$9995,7,FALSE)),"",IF(ISERROR(VLOOKUP(TRIM(B1176),ALL!$B$1:$W$9995,7,FALSE))," ",VLOOKUP(TRIM(B1176),ALL!$B$1:$W$9995,7,FALSE)))</f>
        <v/>
      </c>
      <c r="L1176" s="10">
        <f>IF(ISBLANK(VLOOKUP(TRIM(B1176),ALL!$B$1:$W$9995,8,FALSE)),"",IF(ISERROR(VLOOKUP(TRIM(B1176),ALL!$B$1:$W$9995,8,FALSE))," ",VLOOKUP(TRIM(B1176),ALL!$B$1:$W$9995,8,FALSE)))</f>
        <v>0</v>
      </c>
      <c r="M1176" s="10" t="str">
        <f>IF(ISBLANK(VLOOKUP(TRIM(B1176),ALL!$B$1:$W$9995,9,FALSE)),"",IF(ISERROR(VLOOKUP(TRIM(B1176),ALL!$B$1:$W$9995,9,FALSE))," ",VLOOKUP(TRIM(B1176),ALL!$B$1:$W$9995,9,FALSE)))</f>
        <v/>
      </c>
      <c r="N1176" s="10">
        <f>IF(ISBLANK(VLOOKUP(TRIM(B1176),ALL!$B$1:$W$9995,10,FALSE)),"",IF(ISERROR(VLOOKUP(TRIM(B1176),ALL!$B$1:$W$9995,10,FALSE))," ",VLOOKUP(TRIM(B1176),ALL!$B$1:$W$9995,10,FALSE)))</f>
        <v>5</v>
      </c>
      <c r="P1176"/>
      <c r="Q1176"/>
      <c r="R1176"/>
      <c r="S1176"/>
      <c r="T1176"/>
      <c r="AB1176"/>
      <c r="AC1176"/>
    </row>
    <row r="1177" spans="1:29">
      <c r="A1177" s="10" t="str">
        <f>IF(ISERROR(VLOOKUP(TRIM(B1177),ALL!$B$1:$V$9991,3,FALSE)),"(unc)",VLOOKUP(TRIM(B1177),ALL!$B$1:$V$9991,3,FALSE))</f>
        <v>RG @</v>
      </c>
      <c r="B1177" s="64" t="s">
        <v>8173</v>
      </c>
      <c r="C1177" s="5" t="s">
        <v>7479</v>
      </c>
      <c r="D1177" s="111">
        <f>VLOOKUP(TRIM(B1177),BirthdateDraft!$A$1:$M$8977,2,FALSE)</f>
        <v>37009</v>
      </c>
      <c r="E1177" s="112" t="str">
        <f>VLOOKUP(TRIM(B1177),BirthdateDraft!$A$1:$M$9842,3,FALSE)</f>
        <v>23/4</v>
      </c>
      <c r="F1177" s="115"/>
      <c r="G1177" s="10" t="str">
        <f>IF(ISERROR(VLOOKUP(TRIM(B1177),ALL!$B$1:$V$9998,2,FALSE)),"",IF(ISERROR(VLOOKUP(TRIM(B1177),ALL!$B$1:$V$9998,2,FALSE))," ",VLOOKUP(TRIM(B1177),ALL!$B$1:$V$9998,2,FALSE)))</f>
        <v>SEN</v>
      </c>
      <c r="H1177" s="114" t="str">
        <f>IF(ISBLANK(VLOOKUP(TRIM(B1177),ALL!$B$1:$W$9995,4,FALSE)),"",IF(ISERROR(VLOOKUP(TRIM(B1177),ALL!$B$1:$W$9995,4,FALSE))," ",VLOOKUP(TRIM(B1177),ALL!$B$1:$W$9995,4,FALSE)))</f>
        <v/>
      </c>
      <c r="I1177" s="114" t="str">
        <f>IF(ISBLANK(VLOOKUP(TRIM(B1177),ALL!$B$1:$W$9995,5,FALSE)),"",IF(ISERROR(VLOOKUP(TRIM(B1177),ALL!$B$1:$W$9995,5,FALSE))," ",VLOOKUP(TRIM(B1177),ALL!$B$1:$W$9995,5,FALSE)))</f>
        <v/>
      </c>
      <c r="J1177" s="10" t="str">
        <f>IF(ISBLANK(VLOOKUP(TRIM(B1177),ALL!$B$1:$W$9995,6,FALSE)),"",IF(ISERROR(VLOOKUP(TRIM(B1177),ALL!$B$1:$W$9995,6,FALSE))," ", VLOOKUP(TRIM(B1177),ALL!$B$1:$W$9995,6,FALSE)))</f>
        <v/>
      </c>
      <c r="K1177" s="10" t="str">
        <f>IF(ISBLANK(VLOOKUP(TRIM(B1177),ALL!$B$1:$W$9995,7,FALSE)),"",IF(ISERROR(VLOOKUP(TRIM(B1177),ALL!$B$1:$W$9995,7,FALSE))," ",VLOOKUP(TRIM(B1177),ALL!$B$1:$W$9995,7,FALSE)))</f>
        <v/>
      </c>
      <c r="L1177" s="10">
        <f>IF(ISBLANK(VLOOKUP(TRIM(B1177),ALL!$B$1:$W$9995,8,FALSE)),"",IF(ISERROR(VLOOKUP(TRIM(B1177),ALL!$B$1:$W$9995,8,FALSE))," ",VLOOKUP(TRIM(B1177),ALL!$B$1:$W$9995,8,FALSE)))</f>
        <v>0</v>
      </c>
      <c r="M1177" s="10" t="str">
        <f>IF(ISBLANK(VLOOKUP(TRIM(B1177),ALL!$B$1:$W$9995,9,FALSE)),"",IF(ISERROR(VLOOKUP(TRIM(B1177),ALL!$B$1:$W$9995,9,FALSE))," ",VLOOKUP(TRIM(B1177),ALL!$B$1:$W$9995,9,FALSE)))</f>
        <v/>
      </c>
      <c r="N1177" s="10">
        <f>IF(ISBLANK(VLOOKUP(TRIM(B1177),ALL!$B$1:$W$9995,10,FALSE)),"",IF(ISERROR(VLOOKUP(TRIM(B1177),ALL!$B$1:$W$9995,10,FALSE))," ",VLOOKUP(TRIM(B1177),ALL!$B$1:$W$9995,10,FALSE)))</f>
        <v>3</v>
      </c>
      <c r="P1177"/>
      <c r="Q1177"/>
      <c r="R1177"/>
      <c r="S1177"/>
      <c r="T1177"/>
      <c r="AB1177"/>
      <c r="AC1177"/>
    </row>
    <row r="1178" spans="1:29">
      <c r="A1178" s="10" t="str">
        <f>IF(ISERROR(VLOOKUP(TRIM(B1178),ALL!$B$1:$V$9991,3,FALSE)),"(unc)",VLOOKUP(TRIM(B1178),ALL!$B$1:$V$9991,3,FALSE))</f>
        <v>LG @</v>
      </c>
      <c r="B1178" s="37" t="s">
        <v>7130</v>
      </c>
      <c r="C1178" s="5" t="s">
        <v>7479</v>
      </c>
      <c r="D1178" s="111">
        <f>VLOOKUP(TRIM(B1178),BirthdateDraft!$A$1:$M$8977,2,FALSE)</f>
        <v>35855</v>
      </c>
      <c r="E1178" s="112" t="str">
        <f>VLOOKUP(TRIM(B1178),BirthdateDraft!$A$1:$M$9842,3,FALSE)</f>
        <v>21/2</v>
      </c>
      <c r="F1178" s="115" t="s">
        <v>7523</v>
      </c>
      <c r="G1178" s="10" t="str">
        <f>IF(ISERROR(VLOOKUP(TRIM(B1178),ALL!$B$1:$V$9998,2,FALSE)),"",IF(ISERROR(VLOOKUP(TRIM(B1178),ALL!$B$1:$V$9998,2,FALSE))," ",VLOOKUP(TRIM(B1178),ALL!$B$1:$V$9998,2,FALSE)))</f>
        <v>CHN</v>
      </c>
      <c r="H1178" s="114" t="str">
        <f>IF(ISBLANK(VLOOKUP(TRIM(B1178),ALL!$B$1:$W$9995,4,FALSE)),"",IF(ISERROR(VLOOKUP(TRIM(B1178),ALL!$B$1:$W$9995,4,FALSE))," ",VLOOKUP(TRIM(B1178),ALL!$B$1:$W$9995,4,FALSE)))</f>
        <v/>
      </c>
      <c r="I1178" s="114" t="str">
        <f>IF(ISBLANK(VLOOKUP(TRIM(B1178),ALL!$B$1:$W$9995,5,FALSE)),"",IF(ISERROR(VLOOKUP(TRIM(B1178),ALL!$B$1:$W$9995,5,FALSE))," ",VLOOKUP(TRIM(B1178),ALL!$B$1:$W$9995,5,FALSE)))</f>
        <v/>
      </c>
      <c r="J1178" s="10" t="str">
        <f>IF(ISBLANK(VLOOKUP(TRIM(B1178),ALL!$B$1:$W$9995,6,FALSE)),"",IF(ISERROR(VLOOKUP(TRIM(B1178),ALL!$B$1:$W$9995,6,FALSE))," ", VLOOKUP(TRIM(B1178),ALL!$B$1:$W$9995,6,FALSE)))</f>
        <v/>
      </c>
      <c r="K1178" s="10" t="str">
        <f>IF(ISBLANK(VLOOKUP(TRIM(B1178),ALL!$B$1:$W$9995,7,FALSE)),"",IF(ISERROR(VLOOKUP(TRIM(B1178),ALL!$B$1:$W$9995,7,FALSE))," ",VLOOKUP(TRIM(B1178),ALL!$B$1:$W$9995,7,FALSE)))</f>
        <v/>
      </c>
      <c r="L1178" s="10">
        <f>IF(ISBLANK(VLOOKUP(TRIM(B1178),ALL!$B$1:$W$9995,8,FALSE)),"",IF(ISERROR(VLOOKUP(TRIM(B1178),ALL!$B$1:$W$9995,8,FALSE))," ",VLOOKUP(TRIM(B1178),ALL!$B$1:$W$9995,8,FALSE)))</f>
        <v>5</v>
      </c>
      <c r="M1178" s="10" t="str">
        <f>IF(ISBLANK(VLOOKUP(TRIM(B1178),ALL!$B$1:$W$9995,9,FALSE)),"",IF(ISERROR(VLOOKUP(TRIM(B1178),ALL!$B$1:$W$9995,9,FALSE))," ",VLOOKUP(TRIM(B1178),ALL!$B$1:$W$9995,9,FALSE)))</f>
        <v/>
      </c>
      <c r="N1178" s="10">
        <f>IF(ISBLANK(VLOOKUP(TRIM(B1178),ALL!$B$1:$W$9995,10,FALSE)),"",IF(ISERROR(VLOOKUP(TRIM(B1178),ALL!$B$1:$W$9995,10,FALSE))," ",VLOOKUP(TRIM(B1178),ALL!$B$1:$W$9995,10,FALSE)))</f>
        <v>2</v>
      </c>
      <c r="O1178"/>
      <c r="P1178"/>
      <c r="Q1178"/>
      <c r="R1178"/>
      <c r="S1178"/>
      <c r="T1178"/>
      <c r="AB1178"/>
      <c r="AC1178"/>
    </row>
    <row r="1179" spans="1:29">
      <c r="A1179" s="10" t="str">
        <f>IF(ISERROR(VLOOKUP(TRIM(B1179),ALL!$B$1:$V$9991,3,FALSE)),"(unc)",VLOOKUP(TRIM(B1179),ALL!$B$1:$V$9991,3,FALSE))</f>
        <v>G @ OC @</v>
      </c>
      <c r="B1179" s="37" t="s">
        <v>7182</v>
      </c>
      <c r="C1179" s="5" t="s">
        <v>7479</v>
      </c>
      <c r="D1179" s="111">
        <f>VLOOKUP(TRIM(B1179),BirthdateDraft!$A$1:$M$8977,2,FALSE)</f>
        <v>36008</v>
      </c>
      <c r="E1179" s="112" t="str">
        <f>VLOOKUP(TRIM(B1179),BirthdateDraft!$A$1:$M$9842,3,FALSE)</f>
        <v>21/3</v>
      </c>
      <c r="F1179" s="115" t="s">
        <v>7516</v>
      </c>
      <c r="G1179" s="10" t="str">
        <f>IF(ISERROR(VLOOKUP(TRIM(B1179),ALL!$B$1:$V$9998,2,FALSE)),"",IF(ISERROR(VLOOKUP(TRIM(B1179),ALL!$B$1:$V$9998,2,FALSE))," ",VLOOKUP(TRIM(B1179),ALL!$B$1:$V$9998,2,FALSE)))</f>
        <v>TBN</v>
      </c>
      <c r="H1179" s="114" t="str">
        <f>IF(ISBLANK(VLOOKUP(TRIM(B1179),ALL!$B$1:$W$9995,4,FALSE)),"",IF(ISERROR(VLOOKUP(TRIM(B1179),ALL!$B$1:$W$9995,4,FALSE))," ",VLOOKUP(TRIM(B1179),ALL!$B$1:$W$9995,4,FALSE)))</f>
        <v/>
      </c>
      <c r="I1179" s="114" t="str">
        <f>IF(ISBLANK(VLOOKUP(TRIM(B1179),ALL!$B$1:$W$9995,5,FALSE)),"",IF(ISERROR(VLOOKUP(TRIM(B1179),ALL!$B$1:$W$9995,5,FALSE))," ",VLOOKUP(TRIM(B1179),ALL!$B$1:$W$9995,5,FALSE)))</f>
        <v/>
      </c>
      <c r="J1179" s="10" t="str">
        <f>IF(ISBLANK(VLOOKUP(TRIM(B1179),ALL!$B$1:$W$9995,6,FALSE)),"",IF(ISERROR(VLOOKUP(TRIM(B1179),ALL!$B$1:$W$9995,6,FALSE))," ", VLOOKUP(TRIM(B1179),ALL!$B$1:$W$9995,6,FALSE)))</f>
        <v/>
      </c>
      <c r="K1179" s="10" t="str">
        <f>IF(ISBLANK(VLOOKUP(TRIM(B1179),ALL!$B$1:$W$9995,7,FALSE)),"",IF(ISERROR(VLOOKUP(TRIM(B1179),ALL!$B$1:$W$9995,7,FALSE))," ",VLOOKUP(TRIM(B1179),ALL!$B$1:$W$9995,7,FALSE)))</f>
        <v/>
      </c>
      <c r="L1179" s="10">
        <f>IF(ISBLANK(VLOOKUP(TRIM(B1179),ALL!$B$1:$W$9995,8,FALSE)),"",IF(ISERROR(VLOOKUP(TRIM(B1179),ALL!$B$1:$W$9995,8,FALSE))," ",VLOOKUP(TRIM(B1179),ALL!$B$1:$W$9995,8,FALSE)))</f>
        <v>4</v>
      </c>
      <c r="M1179" s="10">
        <f>IF(ISBLANK(VLOOKUP(TRIM(B1179),ALL!$B$1:$W$9995,9,FALSE)),"",IF(ISERROR(VLOOKUP(TRIM(B1179),ALL!$B$1:$W$9995,9,FALSE))," ",VLOOKUP(TRIM(B1179),ALL!$B$1:$W$9995,9,FALSE)))</f>
        <v>0</v>
      </c>
      <c r="N1179" s="10">
        <f>IF(ISBLANK(VLOOKUP(TRIM(B1179),ALL!$B$1:$W$9995,10,FALSE)),"",IF(ISERROR(VLOOKUP(TRIM(B1179),ALL!$B$1:$W$9995,10,FALSE))," ",VLOOKUP(TRIM(B1179),ALL!$B$1:$W$9995,10,FALSE)))</f>
        <v>0</v>
      </c>
      <c r="P1179"/>
      <c r="Q1179"/>
      <c r="R1179"/>
      <c r="S1179"/>
      <c r="T1179"/>
      <c r="AB1179"/>
      <c r="AC1179"/>
    </row>
    <row r="1180" spans="1:29">
      <c r="A1180" s="10" t="str">
        <f>IF(ISERROR(VLOOKUP(TRIM(B1180),ALL!$B$1:$V$9991,3,FALSE)),"(unc)",VLOOKUP(TRIM(B1180),ALL!$B$1:$V$9991,3,FALSE))</f>
        <v>G @</v>
      </c>
      <c r="B1180" s="428" t="s">
        <v>6245</v>
      </c>
      <c r="C1180" s="5" t="s">
        <v>7479</v>
      </c>
      <c r="D1180" s="111">
        <f>VLOOKUP(TRIM(B1180),BirthdateDraft!$A$1:$M$8977,2,FALSE)</f>
        <v>35042</v>
      </c>
      <c r="E1180" s="112" t="str">
        <f>VLOOKUP(TRIM(B1180),BirthdateDraft!$A$1:$M$9842,3,FALSE)</f>
        <v>18/1 (23)</v>
      </c>
      <c r="F1180" s="115"/>
      <c r="G1180" s="10" t="str">
        <f>IF(ISERROR(VLOOKUP(TRIM(B1180),ALL!$B$1:$V$9998,2,FALSE)),"",IF(ISERROR(VLOOKUP(TRIM(B1180),ALL!$B$1:$V$9998,2,FALSE))," ",VLOOKUP(TRIM(B1180),ALL!$B$1:$V$9998,2,FALSE)))</f>
        <v>MIA</v>
      </c>
      <c r="H1180" s="114" t="str">
        <f>IF(ISBLANK(VLOOKUP(TRIM(B1180),ALL!$B$1:$W$9995,4,FALSE)),"",IF(ISERROR(VLOOKUP(TRIM(B1180),ALL!$B$1:$W$9995,4,FALSE))," ",VLOOKUP(TRIM(B1180),ALL!$B$1:$W$9995,4,FALSE)))</f>
        <v/>
      </c>
      <c r="I1180" s="114" t="str">
        <f>IF(ISBLANK(VLOOKUP(TRIM(B1180),ALL!$B$1:$W$9995,5,FALSE)),"",IF(ISERROR(VLOOKUP(TRIM(B1180),ALL!$B$1:$W$9995,5,FALSE))," ",VLOOKUP(TRIM(B1180),ALL!$B$1:$W$9995,5,FALSE)))</f>
        <v/>
      </c>
      <c r="J1180" s="10" t="str">
        <f>IF(ISBLANK(VLOOKUP(TRIM(B1180),ALL!$B$1:$W$9995,6,FALSE)),"",IF(ISERROR(VLOOKUP(TRIM(B1180),ALL!$B$1:$W$9995,6,FALSE))," ", VLOOKUP(TRIM(B1180),ALL!$B$1:$W$9995,6,FALSE)))</f>
        <v/>
      </c>
      <c r="K1180" s="10" t="str">
        <f>IF(ISBLANK(VLOOKUP(TRIM(B1180),ALL!$B$1:$W$9995,7,FALSE)),"",IF(ISERROR(VLOOKUP(TRIM(B1180),ALL!$B$1:$W$9995,7,FALSE))," ",VLOOKUP(TRIM(B1180),ALL!$B$1:$W$9995,7,FALSE)))</f>
        <v/>
      </c>
      <c r="L1180" s="10">
        <f>IF(ISBLANK(VLOOKUP(TRIM(B1180),ALL!$B$1:$W$9995,8,FALSE)),"",IF(ISERROR(VLOOKUP(TRIM(B1180),ALL!$B$1:$W$9995,8,FALSE))," ",VLOOKUP(TRIM(B1180),ALL!$B$1:$W$9995,8,FALSE)))</f>
        <v>0</v>
      </c>
      <c r="M1180" s="10" t="str">
        <f>IF(ISBLANK(VLOOKUP(TRIM(B1180),ALL!$B$1:$W$9995,9,FALSE)),"",IF(ISERROR(VLOOKUP(TRIM(B1180),ALL!$B$1:$W$9995,9,FALSE))," ",VLOOKUP(TRIM(B1180),ALL!$B$1:$W$9995,9,FALSE)))</f>
        <v/>
      </c>
      <c r="N1180" s="10">
        <f>IF(ISBLANK(VLOOKUP(TRIM(B1180),ALL!$B$1:$W$9995,10,FALSE)),"",IF(ISERROR(VLOOKUP(TRIM(B1180),ALL!$B$1:$W$9995,10,FALSE))," ",VLOOKUP(TRIM(B1180),ALL!$B$1:$W$9995,10,FALSE)))</f>
        <v>0</v>
      </c>
      <c r="O1180"/>
      <c r="P1180"/>
      <c r="Q1180"/>
      <c r="R1180"/>
      <c r="S1180"/>
      <c r="T1180"/>
      <c r="AB1180"/>
      <c r="AC1180"/>
    </row>
    <row r="1181" spans="1:29">
      <c r="A1181" s="10"/>
      <c r="B1181" s="37"/>
      <c r="C1181" s="5"/>
      <c r="D1181" s="111"/>
      <c r="E1181" s="112"/>
      <c r="F1181" s="115"/>
      <c r="G1181" s="10"/>
      <c r="H1181" s="114"/>
      <c r="I1181" s="114"/>
      <c r="J1181" s="10"/>
      <c r="K1181" s="10"/>
      <c r="L1181" s="10" t="str">
        <f>IF(ISBLANK(VLOOKUP(TRIM(B1181),ALL!$B$1:$W$9995,8,FALSE)),"",IF(ISERROR(VLOOKUP(TRIM(B1181),ALL!$B$1:$W$9995,8,FALSE))," ",VLOOKUP(TRIM(B1181),ALL!$B$1:$W$9995,8,FALSE)))</f>
        <v xml:space="preserve"> </v>
      </c>
      <c r="M1181" s="10" t="str">
        <f>IF(ISBLANK(VLOOKUP(TRIM(B1181),ALL!$B$1:$W$9995,9,FALSE)),"",IF(ISERROR(VLOOKUP(TRIM(B1181),ALL!$B$1:$W$9995,9,FALSE))," ",VLOOKUP(TRIM(B1181),ALL!$B$1:$W$9995,9,FALSE)))</f>
        <v xml:space="preserve"> </v>
      </c>
      <c r="N1181" s="10" t="str">
        <f>IF(ISBLANK(VLOOKUP(TRIM(B1181),ALL!$B$1:$W$9995,10,FALSE)),"",IF(ISERROR(VLOOKUP(TRIM(B1181),ALL!$B$1:$W$9995,10,FALSE))," ",VLOOKUP(TRIM(B1181),ALL!$B$1:$W$9995,10,FALSE)))</f>
        <v xml:space="preserve"> </v>
      </c>
      <c r="P1181"/>
      <c r="Q1181"/>
      <c r="R1181"/>
      <c r="S1181"/>
      <c r="T1181"/>
      <c r="AB1181"/>
      <c r="AC1181"/>
    </row>
    <row r="1182" spans="1:29">
      <c r="A1182" s="10" t="str">
        <f>IF(ISERROR(VLOOKUP(TRIM(B1182),ALL!$B$1:$V$9991,3,FALSE)),"(unc)",VLOOKUP(TRIM(B1182),ALL!$B$1:$V$9991,3,FALSE))</f>
        <v>RDT $</v>
      </c>
      <c r="B1182" s="37" t="s">
        <v>6156</v>
      </c>
      <c r="C1182" s="5" t="s">
        <v>7479</v>
      </c>
      <c r="D1182" s="111">
        <f>VLOOKUP(TRIM(B1182),BirthdateDraft!$A$1:$M$8977,2,FALSE)</f>
        <v>35785</v>
      </c>
      <c r="E1182" s="112" t="str">
        <f>VLOOKUP(TRIM(B1182),BirthdateDraft!$A$1:$M$9842,3,FALSE)</f>
        <v>19/1 (3)</v>
      </c>
      <c r="F1182" s="115"/>
      <c r="G1182" s="10" t="str">
        <f>IF(ISERROR(VLOOKUP(TRIM(B1182),ALL!$B$1:$V$9998,2,FALSE)),"",IF(ISERROR(VLOOKUP(TRIM(B1182),ALL!$B$1:$V$9998,2,FALSE))," ",VLOOKUP(TRIM(B1182),ALL!$B$1:$V$9998,2,FALSE)))</f>
        <v>NYA</v>
      </c>
      <c r="H1182" s="114" t="str">
        <f>IF(ISBLANK(VLOOKUP(TRIM(B1182),ALL!$B$1:$W$9995,4,FALSE)),"",IF(ISERROR(VLOOKUP(TRIM(B1182),ALL!$B$1:$W$9995,4,FALSE))," ",VLOOKUP(TRIM(B1182),ALL!$B$1:$W$9995,4,FALSE)))</f>
        <v>6</v>
      </c>
      <c r="I1182" s="114" t="str">
        <f>IF(ISBLANK(VLOOKUP(TRIM(B1182),ALL!$B$1:$W$9995,5,FALSE)),"",IF(ISERROR(VLOOKUP(TRIM(B1182),ALL!$B$1:$W$9995,5,FALSE))," ",VLOOKUP(TRIM(B1182),ALL!$B$1:$W$9995,5,FALSE)))</f>
        <v/>
      </c>
      <c r="J1182" s="10">
        <f>IF(ISBLANK(VLOOKUP(TRIM(B1182),ALL!$B$1:$W$9995,6,FALSE)),"",IF(ISERROR(VLOOKUP(TRIM(B1182),ALL!$B$1:$W$9995,6,FALSE))," ", VLOOKUP(TRIM(B1182),ALL!$B$1:$W$9995,6,FALSE)))</f>
        <v>8</v>
      </c>
      <c r="K1182" s="10"/>
      <c r="L1182" s="10" t="str">
        <f>IF(ISBLANK(VLOOKUP(TRIM(B1182),ALL!$B$1:$W$9995,8,FALSE)),"",IF(ISERROR(VLOOKUP(TRIM(B1182),ALL!$B$1:$W$9995,8,FALSE))," ",VLOOKUP(TRIM(B1182),ALL!$B$1:$W$9995,8,FALSE)))</f>
        <v/>
      </c>
      <c r="M1182" s="10"/>
      <c r="N1182" s="10"/>
      <c r="P1182"/>
      <c r="Q1182"/>
      <c r="R1182"/>
      <c r="S1182"/>
      <c r="T1182"/>
      <c r="AB1182"/>
      <c r="AC1182"/>
    </row>
    <row r="1183" spans="1:29">
      <c r="A1183" s="10" t="str">
        <f>IF(ISERROR(VLOOKUP(TRIM(B1183),ALL!$B$1:$V$9991,3,FALSE)),"(unc)",VLOOKUP(TRIM(B1183),ALL!$B$1:$V$9991,3,FALSE))</f>
        <v>RDT $</v>
      </c>
      <c r="B1183" s="37" t="s">
        <v>4170</v>
      </c>
      <c r="C1183" s="5" t="s">
        <v>7479</v>
      </c>
      <c r="D1183" s="111">
        <f>VLOOKUP(TRIM(B1183),BirthdateDraft!$A$1:$M$8977,2,FALSE)</f>
        <v>33461</v>
      </c>
      <c r="E1183" s="112" t="str">
        <f>VLOOKUP(TRIM(B1183),BirthdateDraft!$A$1:$M$9842,3,FALSE)</f>
        <v>14/7</v>
      </c>
      <c r="F1183" s="115"/>
      <c r="G1183" s="10" t="str">
        <f>IF(ISERROR(VLOOKUP(TRIM(B1183),ALL!$B$1:$V$9998,2,FALSE)),"",IF(ISERROR(VLOOKUP(TRIM(B1183),ALL!$B$1:$V$9998,2,FALSE))," ",VLOOKUP(TRIM(B1183),ALL!$B$1:$V$9998,2,FALSE)))</f>
        <v>CLA</v>
      </c>
      <c r="H1183" s="114" t="str">
        <f>IF(ISBLANK(VLOOKUP(TRIM(B1183),ALL!$B$1:$W$9995,4,FALSE)),"",IF(ISERROR(VLOOKUP(TRIM(B1183),ALL!$B$1:$W$9995,4,FALSE))," ",VLOOKUP(TRIM(B1183),ALL!$B$1:$W$9995,4,FALSE)))</f>
        <v>5</v>
      </c>
      <c r="I1183" s="114" t="str">
        <f>IF(ISBLANK(VLOOKUP(TRIM(B1183),ALL!$B$1:$W$9995,5,FALSE)),"",IF(ISERROR(VLOOKUP(TRIM(B1183),ALL!$B$1:$W$9995,5,FALSE))," ",VLOOKUP(TRIM(B1183),ALL!$B$1:$W$9995,5,FALSE)))</f>
        <v/>
      </c>
      <c r="J1183" s="10">
        <f>IF(ISBLANK(VLOOKUP(TRIM(B1183),ALL!$B$1:$W$9995,6,FALSE)),"",IF(ISERROR(VLOOKUP(TRIM(B1183),ALL!$B$1:$W$9995,6,FALSE))," ", VLOOKUP(TRIM(B1183),ALL!$B$1:$W$9995,6,FALSE)))</f>
        <v>3</v>
      </c>
      <c r="K1183" s="10" t="str">
        <f>IF(ISBLANK(VLOOKUP(TRIM(B1183),ALL!$B$1:$W$9995,7,FALSE)),"",IF(ISERROR(VLOOKUP(TRIM(B1183),ALL!$B$1:$W$9995,7,FALSE))," ",VLOOKUP(TRIM(B1183),ALL!$B$1:$W$9995,7,FALSE)))</f>
        <v/>
      </c>
      <c r="L1183" s="10" t="str">
        <f>IF(ISBLANK(VLOOKUP(TRIM(B1183),ALL!$B$1:$W$9995,8,FALSE)),"",IF(ISERROR(VLOOKUP(TRIM(B1183),ALL!$B$1:$W$9995,8,FALSE))," ",VLOOKUP(TRIM(B1183),ALL!$B$1:$W$9995,8,FALSE)))</f>
        <v/>
      </c>
      <c r="M1183" s="10" t="str">
        <f>IF(ISBLANK(VLOOKUP(TRIM(B1183),ALL!$B$1:$W$9995,9,FALSE)),"",IF(ISERROR(VLOOKUP(TRIM(B1183),ALL!$B$1:$W$9995,9,FALSE))," ",VLOOKUP(TRIM(B1183),ALL!$B$1:$W$9995,9,FALSE)))</f>
        <v/>
      </c>
      <c r="N1183" s="10" t="str">
        <f>IF(ISBLANK(VLOOKUP(TRIM(B1183),ALL!$B$1:$W$9995,10,FALSE)),"",IF(ISERROR(VLOOKUP(TRIM(B1183),ALL!$B$1:$W$9995,10,FALSE))," ",VLOOKUP(TRIM(B1183),ALL!$B$1:$W$9995,10,FALSE)))</f>
        <v/>
      </c>
      <c r="O1183"/>
      <c r="P1183"/>
      <c r="Q1183"/>
      <c r="R1183"/>
      <c r="S1183"/>
      <c r="T1183"/>
      <c r="AB1183"/>
      <c r="AC1183"/>
    </row>
    <row r="1184" spans="1:29">
      <c r="A1184" s="10" t="str">
        <f>IF(ISERROR(VLOOKUP(TRIM(B1184),ALL!$B$1:$V$9991,3,FALSE)),"(unc)",VLOOKUP(TRIM(B1184),ALL!$B$1:$V$9991,3,FALSE))</f>
        <v>LE $</v>
      </c>
      <c r="B1184" s="37" t="s">
        <v>7070</v>
      </c>
      <c r="C1184" s="5" t="s">
        <v>7479</v>
      </c>
      <c r="D1184" s="111">
        <f>VLOOKUP(TRIM(B1184),BirthdateDraft!$A$1:$M$8977,2,FALSE)</f>
        <v>36251</v>
      </c>
      <c r="E1184" s="112" t="str">
        <f>VLOOKUP(TRIM(B1184),BirthdateDraft!$A$1:$M$9842,3,FALSE)</f>
        <v>21/3</v>
      </c>
      <c r="F1184" s="115" t="s">
        <v>6862</v>
      </c>
      <c r="G1184" s="10" t="str">
        <f>IF(ISERROR(VLOOKUP(TRIM(B1184),ALL!$B$1:$V$9998,2,FALSE)),"",IF(ISERROR(VLOOKUP(TRIM(B1184),ALL!$B$1:$V$9998,2,FALSE))," ",VLOOKUP(TRIM(B1184),ALL!$B$1:$V$9998,2,FALSE)))</f>
        <v>PHN</v>
      </c>
      <c r="H1184" s="114" t="str">
        <f>IF(ISBLANK(VLOOKUP(TRIM(B1184),ALL!$B$1:$W$9995,4,FALSE)),"",IF(ISERROR(VLOOKUP(TRIM(B1184),ALL!$B$1:$W$9995,4,FALSE))," ",VLOOKUP(TRIM(B1184),ALL!$B$1:$W$9995,4,FALSE)))</f>
        <v>4</v>
      </c>
      <c r="I1184" s="114" t="str">
        <f>IF(ISBLANK(VLOOKUP(TRIM(B1184),ALL!$B$1:$W$9995,5,FALSE)),"",IF(ISERROR(VLOOKUP(TRIM(B1184),ALL!$B$1:$W$9995,5,FALSE))," ",VLOOKUP(TRIM(B1184),ALL!$B$1:$W$9995,5,FALSE)))</f>
        <v/>
      </c>
      <c r="J1184" s="10">
        <f>IF(ISBLANK(VLOOKUP(TRIM(B1184),ALL!$B$1:$W$9995,6,FALSE)),"",IF(ISERROR(VLOOKUP(TRIM(B1184),ALL!$B$1:$W$9995,6,FALSE))," ", VLOOKUP(TRIM(B1184),ALL!$B$1:$W$9995,6,FALSE)))</f>
        <v>5</v>
      </c>
      <c r="K1184" s="10"/>
      <c r="L1184" s="10"/>
      <c r="M1184" s="10" t="str">
        <f>IF(ISBLANK(VLOOKUP(TRIM(B1184),ALL!$B$1:$W$9995,9,FALSE)),"",IF(ISERROR(VLOOKUP(TRIM(B1184),ALL!$B$1:$W$9995,9,FALSE))," ",VLOOKUP(TRIM(B1184),ALL!$B$1:$W$9995,9,FALSE)))</f>
        <v/>
      </c>
      <c r="N1184" s="10" t="str">
        <f>IF(ISBLANK(VLOOKUP(TRIM(B1184),ALL!$B$1:$W$9995,10,FALSE)),"",IF(ISERROR(VLOOKUP(TRIM(B1184),ALL!$B$1:$W$9995,10,FALSE))," ",VLOOKUP(TRIM(B1184),ALL!$B$1:$W$9995,10,FALSE)))</f>
        <v/>
      </c>
      <c r="P1184"/>
      <c r="Q1184"/>
      <c r="R1184"/>
      <c r="S1184"/>
      <c r="T1184"/>
      <c r="AB1184"/>
      <c r="AC1184"/>
    </row>
    <row r="1185" spans="1:29">
      <c r="A1185" s="10" t="str">
        <f>IF(ISERROR(VLOOKUP(TRIM(B1185),ALL!$B$1:$V$9991,3,FALSE)),"(unc)",VLOOKUP(TRIM(B1185),ALL!$B$1:$V$9991,3,FALSE))</f>
        <v>End $ DT $</v>
      </c>
      <c r="B1185" s="37" t="s">
        <v>5324</v>
      </c>
      <c r="C1185" s="5" t="s">
        <v>7479</v>
      </c>
      <c r="D1185" s="111">
        <f>VLOOKUP(TRIM(B1185),BirthdateDraft!$A$1:$M$8977,2,FALSE)</f>
        <v>35053</v>
      </c>
      <c r="E1185" s="112" t="str">
        <f>VLOOKUP(TRIM(B1185),BirthdateDraft!$A$1:$M$9842,3,FALSE)</f>
        <v>17/1 (3)</v>
      </c>
      <c r="F1185" s="115"/>
      <c r="G1185" s="10" t="str">
        <f>IF(ISERROR(VLOOKUP(TRIM(B1185),ALL!$B$1:$V$9998,2,FALSE)),"",IF(ISERROR(VLOOKUP(TRIM(B1185),ALL!$B$1:$V$9998,2,FALSE))," ",VLOOKUP(TRIM(B1185),ALL!$B$1:$V$9998,2,FALSE)))</f>
        <v>NYA</v>
      </c>
      <c r="H1185" s="114" t="str">
        <f>IF(ISBLANK(VLOOKUP(TRIM(B1185),ALL!$B$1:$W$9995,4,FALSE)),"",IF(ISERROR(VLOOKUP(TRIM(B1185),ALL!$B$1:$W$9995,4,FALSE))," ",VLOOKUP(TRIM(B1185),ALL!$B$1:$W$9995,4,FALSE)))</f>
        <v>0</v>
      </c>
      <c r="I1185" s="114" t="str">
        <f>IF(ISBLANK(VLOOKUP(TRIM(B1185),ALL!$B$1:$W$9995,5,FALSE)),"",IF(ISERROR(VLOOKUP(TRIM(B1185),ALL!$B$1:$W$9995,5,FALSE))," ",VLOOKUP(TRIM(B1185),ALL!$B$1:$W$9995,5,FALSE)))</f>
        <v>0</v>
      </c>
      <c r="J1185" s="10">
        <f>IF(ISBLANK(VLOOKUP(TRIM(B1185),ALL!$B$1:$W$9995,6,FALSE)),"",IF(ISERROR(VLOOKUP(TRIM(B1185),ALL!$B$1:$W$9995,6,FALSE))," ", VLOOKUP(TRIM(B1185),ALL!$B$1:$W$9995,6,FALSE)))</f>
        <v>5</v>
      </c>
      <c r="K1185" s="10" t="str">
        <f>IF(ISBLANK(VLOOKUP(TRIM(B1185),ALL!$B$1:$W$9995,7,FALSE)),"",IF(ISERROR(VLOOKUP(TRIM(B1185),ALL!$B$1:$W$9995,7,FALSE))," ",VLOOKUP(TRIM(B1185),ALL!$B$1:$W$9995,7,FALSE)))</f>
        <v/>
      </c>
      <c r="L1185" s="10" t="str">
        <f>IF(ISBLANK(VLOOKUP(TRIM(B1185),ALL!$B$1:$W$9995,8,FALSE)),"",IF(ISERROR(VLOOKUP(TRIM(B1185),ALL!$B$1:$W$9995,8,FALSE))," ",VLOOKUP(TRIM(B1185),ALL!$B$1:$W$9995,8,FALSE)))</f>
        <v/>
      </c>
      <c r="M1185" s="10" t="str">
        <f>IF(ISBLANK(VLOOKUP(TRIM(B1185),ALL!$B$1:$W$9995,9,FALSE)),"",IF(ISERROR(VLOOKUP(TRIM(B1185),ALL!$B$1:$W$9995,9,FALSE))," ",VLOOKUP(TRIM(B1185),ALL!$B$1:$W$9995,9,FALSE)))</f>
        <v/>
      </c>
      <c r="N1185" s="10" t="str">
        <f>IF(ISBLANK(VLOOKUP(TRIM(B1185),ALL!$B$1:$W$9995,10,FALSE)),"",IF(ISERROR(VLOOKUP(TRIM(B1185),ALL!$B$1:$W$9995,10,FALSE))," ",VLOOKUP(TRIM(B1185),ALL!$B$1:$W$9995,10,FALSE)))</f>
        <v/>
      </c>
      <c r="O1185" s="118"/>
      <c r="P1185"/>
      <c r="Q1185"/>
      <c r="R1185"/>
      <c r="S1185"/>
      <c r="T1185"/>
      <c r="AB1185"/>
      <c r="AC1185"/>
    </row>
    <row r="1186" spans="1:29">
      <c r="A1186" s="10" t="str">
        <f>IF(ISERROR(VLOOKUP(TRIM(B1186),ALL!$B$1:$V$9991,3,FALSE)),"(unc)",VLOOKUP(TRIM(B1186),ALL!$B$1:$V$9991,3,FALSE))</f>
        <v>End $</v>
      </c>
      <c r="B1186" s="37" t="s">
        <v>4700</v>
      </c>
      <c r="C1186" s="5" t="s">
        <v>7479</v>
      </c>
      <c r="D1186" s="111">
        <f>VLOOKUP(TRIM(B1186),BirthdateDraft!$A$1:$M$8977,2,FALSE)</f>
        <v>34789</v>
      </c>
      <c r="E1186" s="112" t="str">
        <f>VLOOKUP(TRIM(B1186),BirthdateDraft!$A$1:$M$9842,3,FALSE)</f>
        <v>16/3</v>
      </c>
      <c r="F1186" s="115"/>
      <c r="G1186" s="10" t="str">
        <f>IF(ISERROR(VLOOKUP(TRIM(B1186),ALL!$B$1:$V$9998,2,FALSE)),"",IF(ISERROR(VLOOKUP(TRIM(B1186),ALL!$B$1:$V$9998,2,FALSE))," ",VLOOKUP(TRIM(B1186),ALL!$B$1:$V$9998,2,FALSE)))</f>
        <v>NEA</v>
      </c>
      <c r="H1186" s="114" t="str">
        <f>IF(ISBLANK(VLOOKUP(TRIM(B1186),ALL!$B$1:$W$9995,4,FALSE)),"",IF(ISERROR(VLOOKUP(TRIM(B1186),ALL!$B$1:$W$9995,4,FALSE))," ",VLOOKUP(TRIM(B1186),ALL!$B$1:$W$9995,4,FALSE)))</f>
        <v>0</v>
      </c>
      <c r="I1186" s="114" t="str">
        <f>IF(ISBLANK(VLOOKUP(TRIM(B1186),ALL!$B$1:$W$9995,5,FALSE)),"",IF(ISERROR(VLOOKUP(TRIM(B1186),ALL!$B$1:$W$9995,5,FALSE))," ",VLOOKUP(TRIM(B1186),ALL!$B$1:$W$9995,5,FALSE)))</f>
        <v/>
      </c>
      <c r="J1186" s="10">
        <f>IF(ISBLANK(VLOOKUP(TRIM(B1186),ALL!$B$1:$W$9995,6,FALSE)),"",IF(ISERROR(VLOOKUP(TRIM(B1186),ALL!$B$1:$W$9995,6,FALSE))," ", VLOOKUP(TRIM(B1186),ALL!$B$1:$W$9995,6,FALSE)))</f>
        <v>2</v>
      </c>
      <c r="K1186" s="10" t="str">
        <f>IF(ISBLANK(VLOOKUP(TRIM(B1186),ALL!$B$1:$W$9995,7,FALSE)),"",IF(ISERROR(VLOOKUP(TRIM(B1186),ALL!$B$1:$W$9995,7,FALSE))," ",VLOOKUP(TRIM(B1186),ALL!$B$1:$W$9995,7,FALSE)))</f>
        <v/>
      </c>
      <c r="L1186" s="10" t="str">
        <f>IF(ISBLANK(VLOOKUP(TRIM(B1186),ALL!$B$1:$W$9995,8,FALSE)),"",IF(ISERROR(VLOOKUP(TRIM(B1186),ALL!$B$1:$W$9995,8,FALSE))," ",VLOOKUP(TRIM(B1186),ALL!$B$1:$W$9995,8,FALSE)))</f>
        <v/>
      </c>
      <c r="M1186" s="10" t="str">
        <f>IF(ISBLANK(VLOOKUP(TRIM(B1186),ALL!$B$1:$W$9995,9,FALSE)),"",IF(ISERROR(VLOOKUP(TRIM(B1186),ALL!$B$1:$W$9995,9,FALSE))," ",VLOOKUP(TRIM(B1186),ALL!$B$1:$W$9995,9,FALSE)))</f>
        <v/>
      </c>
      <c r="N1186" s="10" t="str">
        <f>IF(ISBLANK(VLOOKUP(TRIM(B1186),ALL!$B$1:$W$9995,10,FALSE)),"",IF(ISERROR(VLOOKUP(TRIM(B1186),ALL!$B$1:$W$9995,10,FALSE))," ",VLOOKUP(TRIM(B1186),ALL!$B$1:$W$9995,10,FALSE)))</f>
        <v/>
      </c>
      <c r="P1186"/>
      <c r="Q1186"/>
      <c r="R1186"/>
      <c r="S1186"/>
      <c r="T1186"/>
      <c r="AB1186"/>
      <c r="AC1186"/>
    </row>
    <row r="1187" spans="1:29">
      <c r="A1187" s="10" t="str">
        <f>IF(ISERROR(VLOOKUP(TRIM(B1187),ALL!$B$1:$V$9991,3,FALSE)),"(unc)",VLOOKUP(TRIM(B1187),ALL!$B$1:$V$9991,3,FALSE))</f>
        <v>RE $</v>
      </c>
      <c r="B1187" s="37" t="s">
        <v>5667</v>
      </c>
      <c r="C1187" s="5" t="s">
        <v>7479</v>
      </c>
      <c r="D1187" s="111">
        <f>VLOOKUP(TRIM(B1187),BirthdateDraft!$A$1:$M$8977,2,FALSE)</f>
        <v>35591</v>
      </c>
      <c r="E1187" s="112" t="str">
        <f>VLOOKUP(TRIM(B1187),BirthdateDraft!$A$1:$M$9842,3,FALSE)</f>
        <v>18/4</v>
      </c>
      <c r="F1187" s="115"/>
      <c r="G1187" s="10" t="str">
        <f>IF(ISERROR(VLOOKUP(TRIM(B1187),ALL!$B$1:$V$9998,2,FALSE)),"",IF(ISERROR(VLOOKUP(TRIM(B1187),ALL!$B$1:$V$9998,2,FALSE))," ",VLOOKUP(TRIM(B1187),ALL!$B$1:$V$9998,2,FALSE)))</f>
        <v>WAN</v>
      </c>
      <c r="H1187" s="114" t="str">
        <f>IF(ISBLANK(VLOOKUP(TRIM(B1187),ALL!$B$1:$W$9995,4,FALSE)),"",IF(ISERROR(VLOOKUP(TRIM(B1187),ALL!$B$1:$W$9995,4,FALSE))," ",VLOOKUP(TRIM(B1187),ALL!$B$1:$W$9995,4,FALSE)))</f>
        <v>0</v>
      </c>
      <c r="I1187" s="114" t="str">
        <f>IF(ISBLANK(VLOOKUP(TRIM(B1187),ALL!$B$1:$W$9995,5,FALSE)),"",IF(ISERROR(VLOOKUP(TRIM(B1187),ALL!$B$1:$W$9995,5,FALSE))," ",VLOOKUP(TRIM(B1187),ALL!$B$1:$W$9995,5,FALSE)))</f>
        <v/>
      </c>
      <c r="J1187" s="10">
        <f>IF(ISBLANK(VLOOKUP(TRIM(B1187),ALL!$B$1:$W$9995,6,FALSE)),"",IF(ISERROR(VLOOKUP(TRIM(B1187),ALL!$B$1:$W$9995,6,FALSE))," ", VLOOKUP(TRIM(B1187),ALL!$B$1:$W$9995,6,FALSE)))</f>
        <v>8</v>
      </c>
      <c r="K1187" s="10"/>
      <c r="L1187" s="10" t="str">
        <f>IF(ISBLANK(VLOOKUP(TRIM(B1187),ALL!$B$1:$W$9995,8,FALSE)),"",IF(ISERROR(VLOOKUP(TRIM(B1187),ALL!$B$1:$W$9995,8,FALSE))," ",VLOOKUP(TRIM(B1187),ALL!$B$1:$W$9995,8,FALSE)))</f>
        <v/>
      </c>
      <c r="M1187" s="10" t="str">
        <f>IF(ISBLANK(VLOOKUP(TRIM(B1187),ALL!$B$1:$W$9995,9,FALSE)),"",IF(ISERROR(VLOOKUP(TRIM(B1187),ALL!$B$1:$W$9995,9,FALSE))," ",VLOOKUP(TRIM(B1187),ALL!$B$1:$W$9995,9,FALSE)))</f>
        <v/>
      </c>
      <c r="N1187" s="10" t="str">
        <f>IF(ISBLANK(VLOOKUP(TRIM(B1187),ALL!$B$1:$W$9995,10,FALSE)),"",IF(ISERROR(VLOOKUP(TRIM(B1187),ALL!$B$1:$W$9995,10,FALSE))," ",VLOOKUP(TRIM(B1187),ALL!$B$1:$W$9995,10,FALSE)))</f>
        <v/>
      </c>
      <c r="O1187"/>
      <c r="P1187"/>
      <c r="Q1187"/>
      <c r="R1187"/>
      <c r="S1187"/>
      <c r="T1187"/>
      <c r="AB1187"/>
      <c r="AC1187"/>
    </row>
    <row r="1188" spans="1:29">
      <c r="A1188" s="10" t="str">
        <f>IF(ISERROR(VLOOKUP(TRIM(B1188),ALL!$B$1:$V$9991,3,FALSE)),"(unc)",VLOOKUP(TRIM(B1188),ALL!$B$1:$V$9991,3,FALSE))</f>
        <v>End $ DT $</v>
      </c>
      <c r="B1188" s="126" t="s">
        <v>8525</v>
      </c>
      <c r="C1188" s="5" t="s">
        <v>7479</v>
      </c>
      <c r="D1188" s="111">
        <f>VLOOKUP(TRIM(B1188),BirthdateDraft!$A$1:$M$8977,2,FALSE)</f>
        <v>36881</v>
      </c>
      <c r="E1188" s="112" t="str">
        <f>VLOOKUP(TRIM(B1188),BirthdateDraft!$A$1:$M$9842,3,FALSE)</f>
        <v>23/4</v>
      </c>
      <c r="F1188" s="115" t="s">
        <v>8739</v>
      </c>
      <c r="G1188" s="10" t="str">
        <f>IF(ISERROR(VLOOKUP(TRIM(B1188),ALL!$B$1:$V$9998,2,FALSE)),"",IF(ISERROR(VLOOKUP(TRIM(B1188),ALL!$B$1:$V$9998,2,FALSE))," ",VLOOKUP(TRIM(B1188),ALL!$B$1:$V$9998,2,FALSE)))</f>
        <v>GBN</v>
      </c>
      <c r="H1188" s="114" t="str">
        <f>IF(ISBLANK(VLOOKUP(TRIM(B1188),ALL!$B$1:$W$9995,4,FALSE)),"",IF(ISERROR(VLOOKUP(TRIM(B1188),ALL!$B$1:$W$9995,4,FALSE))," ",VLOOKUP(TRIM(B1188),ALL!$B$1:$W$9995,4,FALSE)))</f>
        <v>0</v>
      </c>
      <c r="I1188" s="114" t="str">
        <f>IF(ISBLANK(VLOOKUP(TRIM(B1188),ALL!$B$1:$W$9995,5,FALSE)),"",IF(ISERROR(VLOOKUP(TRIM(B1188),ALL!$B$1:$W$9995,5,FALSE))," ",VLOOKUP(TRIM(B1188),ALL!$B$1:$W$9995,5,FALSE)))</f>
        <v>0</v>
      </c>
      <c r="J1188" s="10">
        <f>IF(ISBLANK(VLOOKUP(TRIM(B1188),ALL!$B$1:$W$9995,6,FALSE)),"",IF(ISERROR(VLOOKUP(TRIM(B1188),ALL!$B$1:$W$9995,6,FALSE))," ", VLOOKUP(TRIM(B1188),ALL!$B$1:$W$9995,6,FALSE)))</f>
        <v>0</v>
      </c>
      <c r="K1188" s="10"/>
      <c r="L1188" s="10"/>
      <c r="M1188" s="10"/>
      <c r="N1188" s="10"/>
      <c r="P1188"/>
      <c r="Q1188"/>
      <c r="R1188"/>
      <c r="S1188"/>
      <c r="T1188"/>
      <c r="AB1188"/>
      <c r="AC1188"/>
    </row>
    <row r="1189" spans="1:29">
      <c r="A1189" s="10"/>
      <c r="B1189" s="37"/>
      <c r="C1189" s="5"/>
      <c r="D1189" s="111"/>
      <c r="E1189" s="112"/>
      <c r="F1189" s="115"/>
      <c r="G1189" s="10"/>
      <c r="H1189" s="114"/>
      <c r="I1189" s="114"/>
      <c r="J1189" s="10"/>
      <c r="K1189" s="10"/>
      <c r="L1189" s="10" t="str">
        <f>IF(ISBLANK(VLOOKUP(TRIM(B1189),ALL!$B$1:$W$9995,8,FALSE)),"",IF(ISERROR(VLOOKUP(TRIM(B1189),ALL!$B$1:$W$9995,8,FALSE))," ",VLOOKUP(TRIM(B1189),ALL!$B$1:$W$9995,8,FALSE)))</f>
        <v xml:space="preserve"> </v>
      </c>
      <c r="M1189" s="10" t="str">
        <f>IF(ISBLANK(VLOOKUP(TRIM(B1189),ALL!$B$1:$W$9995,9,FALSE)),"",IF(ISERROR(VLOOKUP(TRIM(B1189),ALL!$B$1:$W$9995,9,FALSE))," ",VLOOKUP(TRIM(B1189),ALL!$B$1:$W$9995,9,FALSE)))</f>
        <v xml:space="preserve"> </v>
      </c>
      <c r="N1189" s="10" t="str">
        <f>IF(ISBLANK(VLOOKUP(TRIM(B1189),ALL!$B$1:$W$9995,10,FALSE)),"",IF(ISERROR(VLOOKUP(TRIM(B1189),ALL!$B$1:$W$9995,10,FALSE))," ",VLOOKUP(TRIM(B1189),ALL!$B$1:$W$9995,10,FALSE)))</f>
        <v xml:space="preserve"> </v>
      </c>
      <c r="P1189"/>
      <c r="Q1189"/>
      <c r="R1189"/>
      <c r="S1189"/>
      <c r="T1189"/>
      <c r="AB1189"/>
      <c r="AC1189"/>
    </row>
    <row r="1190" spans="1:29">
      <c r="A1190" s="10" t="str">
        <f>IF(ISERROR(VLOOKUP(TRIM(B1190),ALL!$B$1:$V$9991,3,FALSE)),"(unc)",VLOOKUP(TRIM(B1190),ALL!$B$1:$V$9991,3,FALSE))</f>
        <v>ROLB End $</v>
      </c>
      <c r="B1190" s="37" t="s">
        <v>6613</v>
      </c>
      <c r="C1190" s="5" t="s">
        <v>7479</v>
      </c>
      <c r="D1190" s="111">
        <f>VLOOKUP(TRIM(B1190),BirthdateDraft!$A$1:$M$8977,2,FALSE)</f>
        <v>35575</v>
      </c>
      <c r="E1190" s="112" t="str">
        <f>VLOOKUP(TRIM(B1190),BirthdateDraft!$A$1:$M$9842,3,FALSE)</f>
        <v>20/3</v>
      </c>
      <c r="F1190" s="115" t="s">
        <v>6964</v>
      </c>
      <c r="G1190" s="10" t="str">
        <f>IF(ISERROR(VLOOKUP(TRIM(B1190),ALL!$B$1:$V$9998,2,FALSE)),"",IF(ISERROR(VLOOKUP(TRIM(B1190),ALL!$B$1:$V$9998,2,FALSE))," ",VLOOKUP(TRIM(B1190),ALL!$B$1:$V$9998,2,FALSE)))</f>
        <v>MIN</v>
      </c>
      <c r="H1190" s="114" t="str">
        <f>IF(ISBLANK(VLOOKUP(TRIM(B1190),ALL!$B$1:$W$9995,4,FALSE)),"",IF(ISERROR(VLOOKUP(TRIM(B1190),ALL!$B$1:$W$9995,4,FALSE))," ",VLOOKUP(TRIM(B1190),ALL!$B$1:$W$9995,4,FALSE)))</f>
        <v>4-5</v>
      </c>
      <c r="I1190" s="114" t="str">
        <f>IF(ISBLANK(VLOOKUP(TRIM(B1190),ALL!$B$1:$W$9995,5,FALSE)),"",IF(ISERROR(VLOOKUP(TRIM(B1190),ALL!$B$1:$W$9995,5,FALSE))," ",VLOOKUP(TRIM(B1190),ALL!$B$1:$W$9995,5,FALSE)))</f>
        <v>5</v>
      </c>
      <c r="J1190" s="10">
        <f>IF(ISBLANK(VLOOKUP(TRIM(B1190),ALL!$B$1:$W$9995,6,FALSE)),"",IF(ISERROR(VLOOKUP(TRIM(B1190),ALL!$B$1:$W$9995,6,FALSE))," ", VLOOKUP(TRIM(B1190),ALL!$B$1:$W$9995,6,FALSE)))</f>
        <v>12</v>
      </c>
      <c r="K1190" s="10">
        <f>IF(ISBLANK(VLOOKUP(TRIM(B1190),ALL!$B$1:$W$9995,7,FALSE)),"",IF(ISERROR(VLOOKUP(TRIM(B1190),ALL!$B$1:$W$9995,7,FALSE))," ",VLOOKUP(TRIM(B1190),ALL!$B$1:$W$9995,7,FALSE)))</f>
        <v>1</v>
      </c>
      <c r="L1190" s="10"/>
      <c r="M1190" s="10"/>
      <c r="N1190" s="10"/>
      <c r="O1190"/>
      <c r="P1190"/>
      <c r="Q1190"/>
      <c r="R1190"/>
      <c r="S1190"/>
      <c r="T1190"/>
      <c r="AB1190"/>
      <c r="AC1190"/>
    </row>
    <row r="1191" spans="1:29" ht="14.25" customHeight="1">
      <c r="A1191" s="10" t="str">
        <f>IF(ISERROR(VLOOKUP(TRIM(B1191),ALL!$B$1:$V$9991,3,FALSE)),"(unc)",VLOOKUP(TRIM(B1191),ALL!$B$1:$V$9991,3,FALSE))</f>
        <v>LILB</v>
      </c>
      <c r="B1191" s="37" t="s">
        <v>6589</v>
      </c>
      <c r="C1191" s="5" t="s">
        <v>7479</v>
      </c>
      <c r="D1191" s="111">
        <f>VLOOKUP(TRIM(B1191),BirthdateDraft!$A$1:$M$8977,2,FALSE)</f>
        <v>36385</v>
      </c>
      <c r="E1191" s="112" t="str">
        <f>VLOOKUP(TRIM(B1191),BirthdateDraft!$A$1:$M$9842,3,FALSE)</f>
        <v>20/1</v>
      </c>
      <c r="F1191" s="115" t="s">
        <v>6903</v>
      </c>
      <c r="G1191" s="10" t="str">
        <f>IF(ISERROR(VLOOKUP(TRIM(B1191),ALL!$B$1:$V$9998,2,FALSE)),"",IF(ISERROR(VLOOKUP(TRIM(B1191),ALL!$B$1:$V$9998,2,FALSE))," ",VLOOKUP(TRIM(B1191),ALL!$B$1:$V$9998,2,FALSE)))</f>
        <v>PIA</v>
      </c>
      <c r="H1191" s="114" t="str">
        <f>IF(ISBLANK(VLOOKUP(TRIM(B1191),ALL!$B$1:$W$9995,4,FALSE)),"",IF(ISERROR(VLOOKUP(TRIM(B1191),ALL!$B$1:$W$9995,4,FALSE))," ",VLOOKUP(TRIM(B1191),ALL!$B$1:$W$9995,4,FALSE)))</f>
        <v>4-5</v>
      </c>
      <c r="I1191" s="114" t="str">
        <f>IF(ISBLANK(VLOOKUP(TRIM(B1191),ALL!$B$1:$W$9995,5,FALSE)),"",IF(ISERROR(VLOOKUP(TRIM(B1191),ALL!$B$1:$W$9995,5,FALSE))," ",VLOOKUP(TRIM(B1191),ALL!$B$1:$W$9995,5,FALSE)))</f>
        <v/>
      </c>
      <c r="J1191" s="10">
        <f>IF(ISBLANK(VLOOKUP(TRIM(B1191),ALL!$B$1:$W$9995,6,FALSE)),"",IF(ISERROR(VLOOKUP(TRIM(B1191),ALL!$B$1:$W$9995,6,FALSE))," ", VLOOKUP(TRIM(B1191),ALL!$B$1:$W$9995,6,FALSE)))</f>
        <v>3</v>
      </c>
      <c r="K1191" s="10" t="str">
        <f>IF(ISBLANK(VLOOKUP(TRIM(B1191),ALL!$B$1:$W$9995,7,FALSE)),"",IF(ISERROR(VLOOKUP(TRIM(B1191),ALL!$B$1:$W$9995,7,FALSE))," ",VLOOKUP(TRIM(B1191),ALL!$B$1:$W$9995,7,FALSE)))</f>
        <v/>
      </c>
      <c r="L1191" s="10" t="str">
        <f>IF(ISBLANK(VLOOKUP(TRIM(B1191),ALL!$B$1:$W$9995,8,FALSE)),"",IF(ISERROR(VLOOKUP(TRIM(B1191),ALL!$B$1:$W$9995,8,FALSE))," ",VLOOKUP(TRIM(B1191),ALL!$B$1:$W$9995,8,FALSE)))</f>
        <v/>
      </c>
      <c r="M1191" s="10" t="str">
        <f>IF(ISBLANK(VLOOKUP(TRIM(B1191),ALL!$B$1:$W$9995,9,FALSE)),"",IF(ISERROR(VLOOKUP(TRIM(B1191),ALL!$B$1:$W$9995,9,FALSE))," ",VLOOKUP(TRIM(B1191),ALL!$B$1:$W$9995,9,FALSE)))</f>
        <v/>
      </c>
      <c r="N1191" s="10" t="str">
        <f>IF(ISBLANK(VLOOKUP(TRIM(B1191),ALL!$B$1:$W$9995,10,FALSE)),"",IF(ISERROR(VLOOKUP(TRIM(B1191),ALL!$B$1:$W$9995,10,FALSE))," ",VLOOKUP(TRIM(B1191),ALL!$B$1:$W$9995,10,FALSE)))</f>
        <v/>
      </c>
      <c r="P1191"/>
      <c r="Q1191"/>
      <c r="R1191"/>
      <c r="S1191"/>
      <c r="T1191"/>
      <c r="AB1191"/>
      <c r="AC1191"/>
    </row>
    <row r="1192" spans="1:29">
      <c r="A1192" s="10" t="str">
        <f>IF(ISERROR(VLOOKUP(TRIM(B1192),ALL!$B$1:$V$9991,3,FALSE)),"(unc)",VLOOKUP(TRIM(B1192),ALL!$B$1:$V$9991,3,FALSE))</f>
        <v>LLB</v>
      </c>
      <c r="B1192" s="37" t="s">
        <v>6627</v>
      </c>
      <c r="C1192" s="5" t="s">
        <v>7479</v>
      </c>
      <c r="D1192" s="111">
        <f>VLOOKUP(TRIM(B1192),BirthdateDraft!$A$1:$M$8977,2,FALSE)</f>
        <v>35841</v>
      </c>
      <c r="E1192" s="112" t="str">
        <f>VLOOKUP(TRIM(B1192),BirthdateDraft!$A$1:$M$9842,3,FALSE)</f>
        <v>20/2</v>
      </c>
      <c r="F1192" s="115" t="s">
        <v>6911</v>
      </c>
      <c r="G1192" s="10" t="str">
        <f>IF(ISERROR(VLOOKUP(TRIM(B1192),ALL!$B$1:$V$9998,2,FALSE)),"",IF(ISERROR(VLOOKUP(TRIM(B1192),ALL!$B$1:$V$9998,2,FALSE))," ",VLOOKUP(TRIM(B1192),ALL!$B$1:$V$9998,2,FALSE)))</f>
        <v>NON</v>
      </c>
      <c r="H1192" s="114" t="str">
        <f>IF(ISBLANK(VLOOKUP(TRIM(B1192),ALL!$B$1:$W$9995,4,FALSE)),"",IF(ISERROR(VLOOKUP(TRIM(B1192),ALL!$B$1:$W$9995,4,FALSE))," ",VLOOKUP(TRIM(B1192),ALL!$B$1:$W$9995,4,FALSE)))</f>
        <v>0-4</v>
      </c>
      <c r="I1192" s="114" t="str">
        <f>IF(ISBLANK(VLOOKUP(TRIM(B1192),ALL!$B$1:$W$9995,5,FALSE)),"",IF(ISERROR(VLOOKUP(TRIM(B1192),ALL!$B$1:$W$9995,5,FALSE))," ",VLOOKUP(TRIM(B1192),ALL!$B$1:$W$9995,5,FALSE)))</f>
        <v/>
      </c>
      <c r="J1192" s="10">
        <f>IF(ISBLANK(VLOOKUP(TRIM(B1192),ALL!$B$1:$W$9995,6,FALSE)),"",IF(ISERROR(VLOOKUP(TRIM(B1192),ALL!$B$1:$W$9995,6,FALSE))," ", VLOOKUP(TRIM(B1192),ALL!$B$1:$W$9995,6,FALSE)))</f>
        <v>4</v>
      </c>
      <c r="K1192" s="10" t="str">
        <f>IF(ISBLANK(VLOOKUP(TRIM(B1192),ALL!$B$1:$W$9995,7,FALSE)),"",IF(ISERROR(VLOOKUP(TRIM(B1192),ALL!$B$1:$W$9995,7,FALSE))," ",VLOOKUP(TRIM(B1192),ALL!$B$1:$W$9995,7,FALSE)))</f>
        <v/>
      </c>
      <c r="L1192" s="10" t="str">
        <f>IF(ISBLANK(VLOOKUP(TRIM(B1192),ALL!$B$1:$W$9995,8,FALSE)),"",IF(ISERROR(VLOOKUP(TRIM(B1192),ALL!$B$1:$W$9995,8,FALSE))," ",VLOOKUP(TRIM(B1192),ALL!$B$1:$W$9995,8,FALSE)))</f>
        <v/>
      </c>
      <c r="M1192" s="10" t="str">
        <f>IF(ISBLANK(VLOOKUP(TRIM(B1192),ALL!$B$1:$W$9995,9,FALSE)),"",IF(ISERROR(VLOOKUP(TRIM(B1192),ALL!$B$1:$W$9995,9,FALSE))," ",VLOOKUP(TRIM(B1192),ALL!$B$1:$W$9995,9,FALSE)))</f>
        <v/>
      </c>
      <c r="N1192" s="10" t="str">
        <f>IF(ISBLANK(VLOOKUP(TRIM(B1192),ALL!$B$1:$W$9995,10,FALSE)),"",IF(ISERROR(VLOOKUP(TRIM(B1192),ALL!$B$1:$W$9995,10,FALSE))," ",VLOOKUP(TRIM(B1192),ALL!$B$1:$W$9995,10,FALSE)))</f>
        <v/>
      </c>
      <c r="P1192"/>
      <c r="Q1192"/>
      <c r="R1192"/>
      <c r="S1192"/>
      <c r="T1192"/>
      <c r="AB1192"/>
      <c r="AC1192"/>
    </row>
    <row r="1193" spans="1:29">
      <c r="A1193" s="10" t="str">
        <f>IF(ISERROR(VLOOKUP(TRIM(B1193),ALL!$B$1:$V$9991,3,FALSE)),"(unc)",VLOOKUP(TRIM(B1193),ALL!$B$1:$V$9991,3,FALSE))</f>
        <v>OLB</v>
      </c>
      <c r="B1193" s="37" t="s">
        <v>7349</v>
      </c>
      <c r="C1193" s="5" t="s">
        <v>7479</v>
      </c>
      <c r="D1193" s="111">
        <f>VLOOKUP(TRIM(B1193),BirthdateDraft!$A$1:$M$8977,2,FALSE)</f>
        <v>36039</v>
      </c>
      <c r="E1193" s="112" t="str">
        <f>VLOOKUP(TRIM(B1193),BirthdateDraft!$A$1:$M$9842,3,FALSE)</f>
        <v>21/3</v>
      </c>
      <c r="F1193" s="115" t="s">
        <v>6862</v>
      </c>
      <c r="G1193" s="10" t="str">
        <f>IF(ISERROR(VLOOKUP(TRIM(B1193),ALL!$B$1:$V$9998,2,FALSE)),"",IF(ISERROR(VLOOKUP(TRIM(B1193),ALL!$B$1:$V$9998,2,FALSE))," ",VLOOKUP(TRIM(B1193),ALL!$B$1:$V$9998,2,FALSE)))</f>
        <v>MIN</v>
      </c>
      <c r="H1193" s="114" t="str">
        <f>IF(ISBLANK(VLOOKUP(TRIM(B1193),ALL!$B$1:$W$9995,4,FALSE)),"",IF(ISERROR(VLOOKUP(TRIM(B1193),ALL!$B$1:$W$9995,4,FALSE))," ",VLOOKUP(TRIM(B1193),ALL!$B$1:$W$9995,4,FALSE)))</f>
        <v>0-4</v>
      </c>
      <c r="I1193" s="114" t="str">
        <f>IF(ISBLANK(VLOOKUP(TRIM(B1193),ALL!$B$1:$W$9995,5,FALSE)),"",IF(ISERROR(VLOOKUP(TRIM(B1193),ALL!$B$1:$W$9995,5,FALSE))," ",VLOOKUP(TRIM(B1193),ALL!$B$1:$W$9995,5,FALSE)))</f>
        <v/>
      </c>
      <c r="J1193" s="10">
        <f>IF(ISBLANK(VLOOKUP(TRIM(B1193),ALL!$B$1:$W$9995,6,FALSE)),"",IF(ISERROR(VLOOKUP(TRIM(B1193),ALL!$B$1:$W$9995,6,FALSE))," ", VLOOKUP(TRIM(B1193),ALL!$B$1:$W$9995,6,FALSE)))</f>
        <v>8</v>
      </c>
      <c r="K1193" s="10"/>
      <c r="L1193" s="10"/>
      <c r="M1193" s="10"/>
      <c r="N1193" s="10"/>
      <c r="P1193"/>
      <c r="Q1193"/>
      <c r="R1193"/>
      <c r="S1193"/>
      <c r="T1193"/>
      <c r="AB1193"/>
      <c r="AC1193"/>
    </row>
    <row r="1194" spans="1:29">
      <c r="A1194" s="10" t="str">
        <f>IF(ISERROR(VLOOKUP(TRIM(B1194),ALL!$B$1:$V$9991,3,FALSE)),"(unc)",VLOOKUP(TRIM(B1194),ALL!$B$1:$V$9991,3,FALSE))</f>
        <v>OLB</v>
      </c>
      <c r="B1194" s="119" t="s">
        <v>8284</v>
      </c>
      <c r="C1194" s="5" t="s">
        <v>7479</v>
      </c>
      <c r="D1194" s="111">
        <f>VLOOKUP(TRIM(B1194),BirthdateDraft!$A$1:$M$8977,2,FALSE)</f>
        <v>37216</v>
      </c>
      <c r="E1194" s="112" t="str">
        <f>VLOOKUP(TRIM(B1194),BirthdateDraft!$A$1:$M$9842,3,FALSE)</f>
        <v>23/4</v>
      </c>
      <c r="F1194" s="115" t="s">
        <v>8727</v>
      </c>
      <c r="G1194" s="10" t="str">
        <f>IF(ISERROR(VLOOKUP(TRIM(B1194),ALL!$B$1:$V$9998,2,FALSE)),"",IF(ISERROR(VLOOKUP(TRIM(B1194),ALL!$B$1:$V$9998,2,FALSE))," ",VLOOKUP(TRIM(B1194),ALL!$B$1:$V$9998,2,FALSE)))</f>
        <v>PIA</v>
      </c>
      <c r="H1194" s="114" t="str">
        <f>IF(ISBLANK(VLOOKUP(TRIM(B1194),ALL!$B$1:$W$9995,4,FALSE)),"",IF(ISERROR(VLOOKUP(TRIM(B1194),ALL!$B$1:$W$9995,4,FALSE))," ",VLOOKUP(TRIM(B1194),ALL!$B$1:$W$9995,4,FALSE)))</f>
        <v>0-0</v>
      </c>
      <c r="I1194" s="114" t="str">
        <f>IF(ISBLANK(VLOOKUP(TRIM(B1194),ALL!$B$1:$W$9995,5,FALSE)),"",IF(ISERROR(VLOOKUP(TRIM(B1194),ALL!$B$1:$W$9995,5,FALSE))," ",VLOOKUP(TRIM(B1194),ALL!$B$1:$W$9995,5,FALSE)))</f>
        <v/>
      </c>
      <c r="J1194" s="10">
        <f>IF(ISBLANK(VLOOKUP(TRIM(B1194),ALL!$B$1:$W$9995,6,FALSE)),"",IF(ISERROR(VLOOKUP(TRIM(B1194),ALL!$B$1:$W$9995,6,FALSE))," ", VLOOKUP(TRIM(B1194),ALL!$B$1:$W$9995,6,FALSE)))</f>
        <v>8</v>
      </c>
      <c r="K1194" s="10"/>
      <c r="L1194" s="10"/>
      <c r="M1194" s="10"/>
      <c r="N1194" s="10"/>
      <c r="P1194"/>
      <c r="Q1194"/>
      <c r="R1194"/>
      <c r="S1194"/>
      <c r="T1194"/>
      <c r="AB1194"/>
      <c r="AC1194"/>
    </row>
    <row r="1195" spans="1:29">
      <c r="A1195" s="10" t="str">
        <f>IF(ISERROR(VLOOKUP(TRIM(B1195),ALL!$B$1:$V$9991,3,FALSE)),"(unc)",VLOOKUP(TRIM(B1195),ALL!$B$1:$V$9991,3,FALSE))</f>
        <v>OLB</v>
      </c>
      <c r="B1195" s="430" t="s">
        <v>8312</v>
      </c>
      <c r="C1195" s="5" t="s">
        <v>7479</v>
      </c>
      <c r="D1195" s="111">
        <f>VLOOKUP(TRIM(B1195),BirthdateDraft!$A$1:$M$8977,2,FALSE)</f>
        <v>36097</v>
      </c>
      <c r="E1195" s="112" t="str">
        <f>VLOOKUP(TRIM(B1195),BirthdateDraft!$A$1:$M$9842,3,FALSE)</f>
        <v>23/3</v>
      </c>
      <c r="F1195" s="115" t="s">
        <v>8806</v>
      </c>
      <c r="G1195" s="10" t="str">
        <f>IF(ISERROR(VLOOKUP(TRIM(B1195),ALL!$B$1:$V$9998,2,FALSE)),"",IF(ISERROR(VLOOKUP(TRIM(B1195),ALL!$B$1:$V$9998,2,FALSE))," ",VLOOKUP(TRIM(B1195),ALL!$B$1:$V$9998,2,FALSE)))</f>
        <v>CAN</v>
      </c>
      <c r="H1195" s="114" t="str">
        <f>IF(ISBLANK(VLOOKUP(TRIM(B1195),ALL!$B$1:$W$9995,4,FALSE)),"",IF(ISERROR(VLOOKUP(TRIM(B1195),ALL!$B$1:$W$9995,4,FALSE))," ",VLOOKUP(TRIM(B1195),ALL!$B$1:$W$9995,4,FALSE)))</f>
        <v>0-0</v>
      </c>
      <c r="I1195" s="114" t="str">
        <f>IF(ISBLANK(VLOOKUP(TRIM(B1195),ALL!$B$1:$W$9995,5,FALSE)),"",IF(ISERROR(VLOOKUP(TRIM(B1195),ALL!$B$1:$W$9995,5,FALSE))," ",VLOOKUP(TRIM(B1195),ALL!$B$1:$W$9995,5,FALSE)))</f>
        <v/>
      </c>
      <c r="J1195" s="10">
        <f>IF(ISBLANK(VLOOKUP(TRIM(B1195),ALL!$B$1:$W$9995,6,FALSE)),"",IF(ISERROR(VLOOKUP(TRIM(B1195),ALL!$B$1:$W$9995,6,FALSE))," ", VLOOKUP(TRIM(B1195),ALL!$B$1:$W$9995,6,FALSE)))</f>
        <v>5</v>
      </c>
      <c r="K1195" s="10"/>
      <c r="L1195" s="10"/>
      <c r="M1195" s="10"/>
      <c r="N1195" s="10"/>
      <c r="P1195"/>
      <c r="Q1195"/>
      <c r="R1195"/>
      <c r="S1195"/>
      <c r="T1195"/>
      <c r="AB1195"/>
      <c r="AC1195"/>
    </row>
    <row r="1196" spans="1:29">
      <c r="A1196" s="10" t="str">
        <f>IF(ISERROR(VLOOKUP(TRIM(B1196),ALL!$B$1:$V$9991,3,FALSE)),"(unc)",VLOOKUP(TRIM(B1196),ALL!$B$1:$V$9991,3,FALSE))</f>
        <v>LB</v>
      </c>
      <c r="B1196" s="37" t="s">
        <v>6549</v>
      </c>
      <c r="C1196" s="5" t="s">
        <v>7479</v>
      </c>
      <c r="D1196" s="111">
        <f>VLOOKUP(TRIM(B1196),BirthdateDraft!$A$1:$M$8977,2,FALSE)</f>
        <v>35326</v>
      </c>
      <c r="E1196" s="112" t="str">
        <f>VLOOKUP(TRIM(B1196),BirthdateDraft!$A$1:$M$9842,3,FALSE)</f>
        <v>20/4</v>
      </c>
      <c r="F1196" s="115" t="s">
        <v>6862</v>
      </c>
      <c r="G1196" s="10" t="str">
        <f>IF(ISERROR(VLOOKUP(TRIM(B1196),ALL!$B$1:$V$9998,2,FALSE)),"",IF(ISERROR(VLOOKUP(TRIM(B1196),ALL!$B$1:$V$9998,2,FALSE))," ",VLOOKUP(TRIM(B1196),ALL!$B$1:$V$9998,2,FALSE)))</f>
        <v>LAA</v>
      </c>
      <c r="H1196" s="114" t="str">
        <f>IF(ISBLANK(VLOOKUP(TRIM(B1196),ALL!$B$1:$W$9995,4,FALSE)),"",IF(ISERROR(VLOOKUP(TRIM(B1196),ALL!$B$1:$W$9995,4,FALSE))," ",VLOOKUP(TRIM(B1196),ALL!$B$1:$W$9995,4,FALSE)))</f>
        <v>0-4</v>
      </c>
      <c r="I1196" s="114" t="str">
        <f>IF(ISBLANK(VLOOKUP(TRIM(B1196),ALL!$B$1:$W$9995,5,FALSE)),"",IF(ISERROR(VLOOKUP(TRIM(B1196),ALL!$B$1:$W$9995,5,FALSE))," ",VLOOKUP(TRIM(B1196),ALL!$B$1:$W$9995,5,FALSE)))</f>
        <v/>
      </c>
      <c r="J1196" s="10">
        <f>IF(ISBLANK(VLOOKUP(TRIM(B1196),ALL!$B$1:$W$9995,6,FALSE)),"",IF(ISERROR(VLOOKUP(TRIM(B1196),ALL!$B$1:$W$9995,6,FALSE))," ", VLOOKUP(TRIM(B1196),ALL!$B$1:$W$9995,6,FALSE)))</f>
        <v>5</v>
      </c>
      <c r="K1196" s="10"/>
      <c r="L1196" s="10"/>
      <c r="M1196" s="10"/>
      <c r="N1196" s="10"/>
      <c r="P1196"/>
      <c r="Q1196"/>
      <c r="R1196"/>
      <c r="S1196"/>
      <c r="T1196"/>
      <c r="AB1196"/>
      <c r="AC1196"/>
    </row>
    <row r="1197" spans="1:29">
      <c r="A1197" s="10" t="str">
        <f>IF(ISERROR(VLOOKUP(TRIM(B1197),ALL!$B$1:$V$9991,3,FALSE)),"(unc)",VLOOKUP(TRIM(B1197),ALL!$B$1:$V$9991,3,FALSE))</f>
        <v>OLB</v>
      </c>
      <c r="B1197" s="124" t="s">
        <v>8961</v>
      </c>
      <c r="C1197" s="5" t="s">
        <v>7479</v>
      </c>
      <c r="D1197" s="111">
        <f>VLOOKUP(TRIM(B1197),BirthdateDraft!$A$1:$M$8977,2,FALSE)</f>
        <v>35915</v>
      </c>
      <c r="E1197" s="112" t="str">
        <f>VLOOKUP(TRIM(B1197),BirthdateDraft!$A$1:$M$9842,3,FALSE)</f>
        <v>24/FA</v>
      </c>
      <c r="F1197" s="115" t="s">
        <v>10098</v>
      </c>
      <c r="G1197" s="10" t="str">
        <f>IF(ISERROR(VLOOKUP(TRIM(B1197),ALL!$B$1:$V$9998,2,FALSE)),"",IF(ISERROR(VLOOKUP(TRIM(B1197),ALL!$B$1:$V$9998,2,FALSE))," ",VLOOKUP(TRIM(B1197),ALL!$B$1:$V$9998,2,FALSE)))</f>
        <v>DNA</v>
      </c>
      <c r="H1197" s="114" t="str">
        <f>IF(ISBLANK(VLOOKUP(TRIM(B1197),ALL!$B$1:$W$9995,4,FALSE)),"",IF(ISERROR(VLOOKUP(TRIM(B1197),ALL!$B$1:$W$9995,4,FALSE))," ",VLOOKUP(TRIM(B1197),ALL!$B$1:$W$9995,4,FALSE)))</f>
        <v>0-4</v>
      </c>
      <c r="I1197" s="114" t="str">
        <f>IF(ISBLANK(VLOOKUP(TRIM(B1197),ALL!$B$1:$W$9995,5,FALSE)),"",IF(ISERROR(VLOOKUP(TRIM(B1197),ALL!$B$1:$W$9995,5,FALSE))," ",VLOOKUP(TRIM(B1197),ALL!$B$1:$W$9995,5,FALSE)))</f>
        <v/>
      </c>
      <c r="J1197" s="10">
        <f>IF(ISBLANK(VLOOKUP(TRIM(B1197),ALL!$B$1:$W$9995,6,FALSE)),"",IF(ISERROR(VLOOKUP(TRIM(B1197),ALL!$B$1:$W$9995,6,FALSE))," ", VLOOKUP(TRIM(B1197),ALL!$B$1:$W$9995,6,FALSE)))</f>
        <v>7</v>
      </c>
      <c r="K1197" s="10"/>
      <c r="L1197" s="10"/>
      <c r="M1197" s="10"/>
      <c r="N1197" s="10"/>
      <c r="P1197"/>
      <c r="Q1197"/>
      <c r="R1197"/>
      <c r="S1197"/>
      <c r="T1197"/>
      <c r="AB1197"/>
      <c r="AC1197"/>
    </row>
    <row r="1198" spans="1:29">
      <c r="A1198" s="10" t="str">
        <f>IF(ISERROR(VLOOKUP(TRIM(B1198),ALL!$B$1:$V$9991,3,FALSE)),"(unc)",VLOOKUP(TRIM(B1198),ALL!$B$1:$V$9991,3,FALSE))</f>
        <v>LB</v>
      </c>
      <c r="B1198" s="124" t="s">
        <v>8897</v>
      </c>
      <c r="C1198" s="5" t="s">
        <v>7479</v>
      </c>
      <c r="D1198" s="111">
        <f>VLOOKUP(TRIM(B1198),BirthdateDraft!$A$1:$M$8977,2,FALSE)</f>
        <v>37168</v>
      </c>
      <c r="E1198" s="112" t="str">
        <f>VLOOKUP(TRIM(B1198),BirthdateDraft!$A$1:$M$9842,3,FALSE)</f>
        <v>24/3(93)</v>
      </c>
      <c r="F1198" s="115" t="s">
        <v>10238</v>
      </c>
      <c r="G1198" s="10" t="str">
        <f>IF(ISERROR(VLOOKUP(TRIM(B1198),ALL!$B$1:$V$9998,2,FALSE)),"",IF(ISERROR(VLOOKUP(TRIM(B1198),ALL!$B$1:$V$9998,2,FALSE))," ",VLOOKUP(TRIM(B1198),ALL!$B$1:$V$9998,2,FALSE)))</f>
        <v>BAA</v>
      </c>
      <c r="H1198" s="114" t="str">
        <f>IF(ISBLANK(VLOOKUP(TRIM(B1198),ALL!$B$1:$W$9995,4,FALSE)),"",IF(ISERROR(VLOOKUP(TRIM(B1198),ALL!$B$1:$W$9995,4,FALSE))," ",VLOOKUP(TRIM(B1198),ALL!$B$1:$W$9995,4,FALSE)))</f>
        <v>0-0</v>
      </c>
      <c r="I1198" s="114" t="str">
        <f>IF(ISBLANK(VLOOKUP(TRIM(B1198),ALL!$B$1:$W$9995,5,FALSE)),"",IF(ISERROR(VLOOKUP(TRIM(B1198),ALL!$B$1:$W$9995,5,FALSE))," ",VLOOKUP(TRIM(B1198),ALL!$B$1:$W$9995,5,FALSE)))</f>
        <v/>
      </c>
      <c r="J1198" s="10">
        <f>IF(ISBLANK(VLOOKUP(TRIM(B1198),ALL!$B$1:$W$9995,6,FALSE)),"",IF(ISERROR(VLOOKUP(TRIM(B1198),ALL!$B$1:$W$9995,6,FALSE))," ", VLOOKUP(TRIM(B1198),ALL!$B$1:$W$9995,6,FALSE)))</f>
        <v>0</v>
      </c>
      <c r="K1198" s="10"/>
      <c r="L1198" s="10"/>
      <c r="M1198" s="10"/>
      <c r="N1198" s="10"/>
      <c r="P1198"/>
      <c r="Q1198"/>
      <c r="R1198"/>
      <c r="S1198"/>
      <c r="T1198"/>
      <c r="AB1198"/>
      <c r="AC1198"/>
    </row>
    <row r="1199" spans="1:29">
      <c r="A1199" s="10" t="str">
        <f>IF(ISERROR(VLOOKUP(TRIM(B1199),ALL!$B$1:$V$9991,3,FALSE)),"(unc)",VLOOKUP(TRIM(B1199),ALL!$B$1:$V$9991,3,FALSE))</f>
        <v>LB</v>
      </c>
      <c r="B1199" s="124" t="s">
        <v>8883</v>
      </c>
      <c r="C1199" s="5" t="s">
        <v>7479</v>
      </c>
      <c r="D1199" s="111">
        <f>VLOOKUP(TRIM(B1199),BirthdateDraft!$A$1:$M$8977,2,FALSE)</f>
        <v>36902</v>
      </c>
      <c r="E1199" s="112" t="str">
        <f>VLOOKUP(TRIM(B1199),BirthdateDraft!$A$1:$M$9842,3,FALSE)</f>
        <v>24/5(148)</v>
      </c>
      <c r="F1199" s="115" t="s">
        <v>10238</v>
      </c>
      <c r="G1199" s="10" t="str">
        <f>IF(ISERROR(VLOOKUP(TRIM(B1199),ALL!$B$1:$V$9998,2,FALSE)),"",IF(ISERROR(VLOOKUP(TRIM(B1199),ALL!$B$1:$V$9998,2,FALSE))," ",VLOOKUP(TRIM(B1199),ALL!$B$1:$V$9998,2,FALSE)))</f>
        <v>LVA</v>
      </c>
      <c r="H1199" s="114" t="str">
        <f>IF(ISBLANK(VLOOKUP(TRIM(B1199),ALL!$B$1:$W$9995,4,FALSE)),"",IF(ISERROR(VLOOKUP(TRIM(B1199),ALL!$B$1:$W$9995,4,FALSE))," ",VLOOKUP(TRIM(B1199),ALL!$B$1:$W$9995,4,FALSE)))</f>
        <v>0-0</v>
      </c>
      <c r="I1199" s="114" t="str">
        <f>IF(ISBLANK(VLOOKUP(TRIM(B1199),ALL!$B$1:$W$9995,5,FALSE)),"",IF(ISERROR(VLOOKUP(TRIM(B1199),ALL!$B$1:$W$9995,5,FALSE))," ",VLOOKUP(TRIM(B1199),ALL!$B$1:$W$9995,5,FALSE)))</f>
        <v/>
      </c>
      <c r="J1199" s="10">
        <f>IF(ISBLANK(VLOOKUP(TRIM(B1199),ALL!$B$1:$W$9995,6,FALSE)),"",IF(ISERROR(VLOOKUP(TRIM(B1199),ALL!$B$1:$W$9995,6,FALSE))," ", VLOOKUP(TRIM(B1199),ALL!$B$1:$W$9995,6,FALSE)))</f>
        <v>0</v>
      </c>
      <c r="K1199" s="10"/>
      <c r="L1199" s="10"/>
      <c r="M1199" s="10"/>
      <c r="N1199" s="10"/>
      <c r="P1199"/>
      <c r="Q1199"/>
      <c r="R1199"/>
      <c r="S1199"/>
      <c r="T1199"/>
      <c r="AB1199"/>
      <c r="AC1199"/>
    </row>
    <row r="1200" spans="1:29">
      <c r="A1200" s="10"/>
      <c r="B1200" s="37"/>
      <c r="C1200" s="5"/>
      <c r="D1200" s="111"/>
      <c r="E1200" s="112"/>
      <c r="F1200" s="115"/>
      <c r="G1200" s="10"/>
      <c r="H1200" s="114"/>
      <c r="I1200" s="114"/>
      <c r="J1200" s="10"/>
      <c r="K1200" s="10"/>
      <c r="L1200" s="10" t="str">
        <f>IF(ISBLANK(VLOOKUP(TRIM(B1200),ALL!$B$1:$W$9995,8,FALSE)),"",IF(ISERROR(VLOOKUP(TRIM(B1200),ALL!$B$1:$W$9995,8,FALSE))," ",VLOOKUP(TRIM(B1200),ALL!$B$1:$W$9995,8,FALSE)))</f>
        <v xml:space="preserve"> </v>
      </c>
      <c r="M1200" s="10" t="str">
        <f>IF(ISBLANK(VLOOKUP(TRIM(B1200),ALL!$B$1:$W$9995,9,FALSE)),"",IF(ISERROR(VLOOKUP(TRIM(B1200),ALL!$B$1:$W$9995,9,FALSE))," ",VLOOKUP(TRIM(B1200),ALL!$B$1:$W$9995,9,FALSE)))</f>
        <v xml:space="preserve"> </v>
      </c>
      <c r="N1200" s="10" t="str">
        <f>IF(ISBLANK(VLOOKUP(TRIM(B1200),ALL!$B$1:$W$9995,10,FALSE)),"",IF(ISERROR(VLOOKUP(TRIM(B1200),ALL!$B$1:$W$9995,10,FALSE))," ",VLOOKUP(TRIM(B1200),ALL!$B$1:$W$9995,10,FALSE)))</f>
        <v xml:space="preserve"> </v>
      </c>
      <c r="P1200"/>
      <c r="Q1200"/>
      <c r="R1200"/>
      <c r="S1200"/>
      <c r="T1200"/>
      <c r="AB1200"/>
      <c r="AC1200"/>
    </row>
    <row r="1201" spans="1:29">
      <c r="A1201" s="10" t="str">
        <f>IF(ISERROR(VLOOKUP(TRIM(B1201),ALL!$B$1:$V$9991,3,FALSE)),"(unc)",VLOOKUP(TRIM(B1201),ALL!$B$1:$V$9991,3,FALSE))</f>
        <v>LCB ^</v>
      </c>
      <c r="B1201" s="37" t="s">
        <v>5659</v>
      </c>
      <c r="C1201" s="5" t="s">
        <v>7479</v>
      </c>
      <c r="D1201" s="111">
        <f>VLOOKUP(TRIM(B1201),BirthdateDraft!$A$1:$M$9796,2,FALSE)</f>
        <v>35548</v>
      </c>
      <c r="E1201" s="112" t="str">
        <f>VLOOKUP(TRIM(B1201),BirthdateDraft!$A$1:$M$9796,3,FALSE)</f>
        <v>18/1 (4)</v>
      </c>
      <c r="F1201" s="115"/>
      <c r="G1201" s="10" t="str">
        <f>IF(ISERROR(VLOOKUP(TRIM(B1201),ALL!$B$1:$V$9998,2,FALSE)),"",IF(ISERROR(VLOOKUP(TRIM(B1201),ALL!$B$1:$V$9998,2,FALSE))," ",VLOOKUP(TRIM(B1201),ALL!$B$1:$V$9998,2,FALSE)))</f>
        <v>CLA</v>
      </c>
      <c r="H1201" s="114" t="str">
        <f>IF(ISBLANK(VLOOKUP(TRIM(B1201),ALL!$B$1:$W$9995,4,FALSE)),"",IF(ISERROR(VLOOKUP(TRIM(B1201),ALL!$B$1:$W$9995,4,FALSE))," ",VLOOKUP(TRIM(B1201),ALL!$B$1:$W$9995,4,FALSE)))</f>
        <v>6</v>
      </c>
      <c r="I1201" s="114" t="str">
        <f>IF(ISBLANK(VLOOKUP(TRIM(B1201),ALL!$B$1:$W$9995,5,FALSE)),"",IF(ISERROR(VLOOKUP(TRIM(B1201),ALL!$B$1:$W$9995,5,FALSE))," ",VLOOKUP(TRIM(B1201),ALL!$B$1:$W$9995,5,FALSE)))</f>
        <v/>
      </c>
      <c r="J1201" s="10" t="str">
        <f>IF(ISBLANK(VLOOKUP(TRIM(B1201),ALL!$B$1:$W$9995,6,FALSE)),"",IF(ISERROR(VLOOKUP(TRIM(B1201),ALL!$B$1:$W$9995,6,FALSE))," ", VLOOKUP(TRIM(B1201),ALL!$B$1:$W$9995,6,FALSE)))</f>
        <v/>
      </c>
      <c r="K1201" s="10"/>
      <c r="L1201" s="10" t="str">
        <f>IF(ISBLANK(VLOOKUP(TRIM(B1201),ALL!$B$1:$W$9995,8,FALSE)),"",IF(ISERROR(VLOOKUP(TRIM(B1201),ALL!$B$1:$W$9995,8,FALSE))," ",VLOOKUP(TRIM(B1201),ALL!$B$1:$W$9995,8,FALSE)))</f>
        <v/>
      </c>
      <c r="M1201" s="10" t="str">
        <f>IF(ISBLANK(VLOOKUP(TRIM(B1337),ALL!$B$1:$W$9995,9,FALSE)),"",IF(ISERROR(VLOOKUP(TRIM(B1337),ALL!$B$1:$W$9995,9,FALSE))," ",VLOOKUP(TRIM(B1337),ALL!$B$1:$W$9995,9,FALSE)))</f>
        <v/>
      </c>
      <c r="N1201" s="10" t="str">
        <f>IF(ISBLANK(VLOOKUP(TRIM(B1337),ALL!$B$1:$W$9995,10,FALSE)),"",IF(ISERROR(VLOOKUP(TRIM(B1337),ALL!$B$1:$W$9995,10,FALSE))," ",VLOOKUP(TRIM(B1337),ALL!$B$1:$W$9995,10,FALSE)))</f>
        <v/>
      </c>
      <c r="O1201" s="118"/>
      <c r="P1201"/>
      <c r="Q1201"/>
      <c r="R1201"/>
      <c r="S1201"/>
      <c r="T1201"/>
      <c r="AB1201"/>
      <c r="AC1201"/>
    </row>
    <row r="1202" spans="1:29">
      <c r="A1202" s="10" t="str">
        <f>IF(ISERROR(VLOOKUP(TRIM(B1202),ALL!$B$1:$V$9991,3,FALSE)),"(unc)",VLOOKUP(TRIM(B1202),ALL!$B$1:$V$9991,3,FALSE))</f>
        <v>SS ^</v>
      </c>
      <c r="B1202" s="37" t="s">
        <v>6644</v>
      </c>
      <c r="C1202" s="5" t="s">
        <v>7479</v>
      </c>
      <c r="D1202" s="111">
        <f>VLOOKUP(TRIM(B1202),BirthdateDraft!$A$1:$M$8977,2,FALSE)</f>
        <v>35887</v>
      </c>
      <c r="E1202" s="112" t="str">
        <f>VLOOKUP(TRIM(B1202),BirthdateDraft!$A$1:$M$9842,3,FALSE)</f>
        <v>20/3</v>
      </c>
      <c r="F1202" s="115" t="s">
        <v>6964</v>
      </c>
      <c r="G1202" s="10" t="str">
        <f>IF(ISERROR(VLOOKUP(TRIM(B1202),ALL!$B$1:$V$9998,2,FALSE)),"",IF(ISERROR(VLOOKUP(TRIM(B1202),ALL!$B$1:$V$9998,2,FALSE))," ",VLOOKUP(TRIM(B1202),ALL!$B$1:$V$9998,2,FALSE)))</f>
        <v>DNA</v>
      </c>
      <c r="H1202" s="114" t="str">
        <f>IF(ISBLANK(VLOOKUP(TRIM(B1202),ALL!$B$1:$W$9995,4,FALSE)),"",IF(ISERROR(VLOOKUP(TRIM(B1202),ALL!$B$1:$W$9995,4,FALSE))," ",VLOOKUP(TRIM(B1202),ALL!$B$1:$W$9995,4,FALSE)))</f>
        <v>6-5</v>
      </c>
      <c r="I1202" s="114" t="str">
        <f>IF(ISBLANK(VLOOKUP(TRIM(B1202),ALL!$B$1:$W$9995,5,FALSE)),"",IF(ISERROR(VLOOKUP(TRIM(B1202),ALL!$B$1:$W$9995,5,FALSE))," ",VLOOKUP(TRIM(B1202),ALL!$B$1:$W$9995,5,FALSE)))</f>
        <v/>
      </c>
      <c r="J1202" s="10" t="str">
        <f>IF(ISBLANK(VLOOKUP(TRIM(B1202),ALL!$B$1:$W$9995,6,FALSE)),"",IF(ISERROR(VLOOKUP(TRIM(B1202),ALL!$B$1:$W$9995,6,FALSE))," ", VLOOKUP(TRIM(B1202),ALL!$B$1:$W$9995,6,FALSE)))</f>
        <v/>
      </c>
      <c r="K1202" s="10"/>
      <c r="L1202" s="10" t="str">
        <f>IF(ISBLANK(VLOOKUP(TRIM(B1202),ALL!$B$1:$W$9995,8,FALSE)),"",IF(ISERROR(VLOOKUP(TRIM(B1202),ALL!$B$1:$W$9995,8,FALSE))," ",VLOOKUP(TRIM(B1202),ALL!$B$1:$W$9995,8,FALSE)))</f>
        <v/>
      </c>
      <c r="M1202" s="10" t="str">
        <f>IF(ISBLANK(VLOOKUP(TRIM(B1202),ALL!$B$1:$W$9995,9,FALSE)),"",IF(ISERROR(VLOOKUP(TRIM(B1202),ALL!$B$1:$W$9995,9,FALSE))," ",VLOOKUP(TRIM(B1202),ALL!$B$1:$W$9995,9,FALSE)))</f>
        <v/>
      </c>
      <c r="N1202" s="10" t="str">
        <f>IF(ISBLANK(VLOOKUP(TRIM(B185),ALL!$B$1:$W$9995,10,FALSE)),"",IF(ISERROR(VLOOKUP(TRIM(B185),ALL!$B$1:$W$9995,10,FALSE))," ",VLOOKUP(TRIM(B185),ALL!$B$1:$W$9995,10,FALSE)))</f>
        <v xml:space="preserve"> </v>
      </c>
      <c r="O1202"/>
      <c r="P1202"/>
      <c r="Q1202"/>
      <c r="R1202"/>
      <c r="S1202"/>
      <c r="T1202"/>
      <c r="AB1202"/>
      <c r="AC1202"/>
    </row>
    <row r="1203" spans="1:29">
      <c r="A1203" s="10" t="str">
        <f>IF(ISERROR(VLOOKUP(TRIM(B1203),ALL!$B$1:$V$9991,3,FALSE)),"(unc)",VLOOKUP(TRIM(B1203),ALL!$B$1:$V$9991,3,FALSE))</f>
        <v>SS ^</v>
      </c>
      <c r="B1203" s="37" t="s">
        <v>7102</v>
      </c>
      <c r="C1203" s="5" t="s">
        <v>7479</v>
      </c>
      <c r="D1203" s="111">
        <f>VLOOKUP(TRIM(B1203),BirthdateDraft!$A$1:$M$8977,2,FALSE)</f>
        <v>36039</v>
      </c>
      <c r="E1203" s="112">
        <f>VLOOKUP(TRIM(B1203),BirthdateDraft!$A$1:$M$9842,3,FALSE)</f>
        <v>0</v>
      </c>
      <c r="F1203" s="115" t="s">
        <v>7516</v>
      </c>
      <c r="G1203" s="10" t="str">
        <f>IF(ISERROR(VLOOKUP(TRIM(B1203),ALL!$B$1:$V$9998,2,FALSE)),"",IF(ISERROR(VLOOKUP(TRIM(B1203),ALL!$B$1:$V$9998,2,FALSE))," ",VLOOKUP(TRIM(B1203),ALL!$B$1:$V$9998,2,FALSE)))</f>
        <v>CLA</v>
      </c>
      <c r="H1203" s="114" t="str">
        <f>IF(ISBLANK(VLOOKUP(TRIM(B1203),ALL!$B$1:$W$9995,4,FALSE)),"",IF(ISERROR(VLOOKUP(TRIM(B1203),ALL!$B$1:$W$9995,4,FALSE))," ",VLOOKUP(TRIM(B1203),ALL!$B$1:$W$9995,4,FALSE)))</f>
        <v>5-4</v>
      </c>
      <c r="I1203" s="114"/>
      <c r="J1203" s="10"/>
      <c r="K1203" s="10"/>
      <c r="L1203" s="10" t="str">
        <f>IF(ISBLANK(VLOOKUP(TRIM(B1203),ALL!$B$1:$W$9995,8,FALSE)),"",IF(ISERROR(VLOOKUP(TRIM(B1203),ALL!$B$1:$W$9995,8,FALSE))," ",VLOOKUP(TRIM(B1203),ALL!$B$1:$W$9995,8,FALSE)))</f>
        <v/>
      </c>
      <c r="M1203" s="10" t="str">
        <f>IF(ISBLANK(VLOOKUP(TRIM(B1203),ALL!$B$1:$W$9995,9,FALSE)),"",IF(ISERROR(VLOOKUP(TRIM(B1203),ALL!$B$1:$W$9995,9,FALSE))," ",VLOOKUP(TRIM(B1203),ALL!$B$1:$W$9995,9,FALSE)))</f>
        <v/>
      </c>
      <c r="N1203" s="10" t="str">
        <f>IF(ISBLANK(VLOOKUP(TRIM(B1203),ALL!$B$1:$W$9995,10,FALSE)),"",IF(ISERROR(VLOOKUP(TRIM(B1203),ALL!$B$1:$W$9995,10,FALSE))," ",VLOOKUP(TRIM(B1203),ALL!$B$1:$W$9995,10,FALSE)))</f>
        <v/>
      </c>
      <c r="P1203"/>
      <c r="Q1203"/>
      <c r="R1203"/>
      <c r="S1203"/>
      <c r="T1203"/>
      <c r="AB1203"/>
      <c r="AC1203"/>
    </row>
    <row r="1204" spans="1:29">
      <c r="A1204" s="10" t="str">
        <f>IF(ISERROR(VLOOKUP(TRIM(B1204),ALL!$B$1:$V$9991,3,FALSE)),"(unc)",VLOOKUP(TRIM(B1204),ALL!$B$1:$V$9991,3,FALSE))</f>
        <v>RCB ^</v>
      </c>
      <c r="B1204" s="37" t="s">
        <v>8889</v>
      </c>
      <c r="C1204" s="5" t="s">
        <v>7479</v>
      </c>
      <c r="D1204" s="111">
        <f>VLOOKUP(TRIM(B1204),BirthdateDraft!$A$1:$M$8977,2,FALSE)</f>
        <v>36839</v>
      </c>
      <c r="E1204" s="112" t="str">
        <f>VLOOKUP(TRIM(B1204),BirthdateDraft!$A$1:$M$9842,3,FALSE)</f>
        <v>24/2(64)</v>
      </c>
      <c r="F1204" s="115" t="s">
        <v>9838</v>
      </c>
      <c r="G1204" s="10" t="str">
        <f>IF(ISERROR(VLOOKUP(TRIM(B1204),ALL!$B$1:$V$9998,2,FALSE)),"",IF(ISERROR(VLOOKUP(TRIM(B1204),ALL!$B$1:$V$9998,2,FALSE))," ",VLOOKUP(TRIM(B1204),ALL!$B$1:$V$9998,2,FALSE)))</f>
        <v>SFN</v>
      </c>
      <c r="H1204" s="114" t="str">
        <f>IF(ISBLANK(VLOOKUP(TRIM(B1204),ALL!$B$1:$W$9995,4,FALSE)),"",IF(ISERROR(VLOOKUP(TRIM(B1204),ALL!$B$1:$W$9995,4,FALSE))," ",VLOOKUP(TRIM(B1204),ALL!$B$1:$W$9995,4,FALSE)))</f>
        <v>5</v>
      </c>
      <c r="I1204" s="114"/>
      <c r="J1204" s="10"/>
      <c r="K1204" s="10"/>
      <c r="L1204" s="10"/>
      <c r="M1204" s="10"/>
      <c r="N1204" s="10"/>
      <c r="P1204"/>
      <c r="Q1204"/>
      <c r="R1204"/>
      <c r="S1204"/>
      <c r="T1204"/>
      <c r="AB1204"/>
      <c r="AC1204"/>
    </row>
    <row r="1205" spans="1:29">
      <c r="A1205" s="10" t="str">
        <f>IF(ISERROR(VLOOKUP(TRIM(B1205),ALL!$B$1:$V$9991,3,FALSE)),"(unc)",VLOOKUP(TRIM(B1205),ALL!$B$1:$V$9991,3,FALSE))</f>
        <v>S ^</v>
      </c>
      <c r="B1205" s="37" t="s">
        <v>7077</v>
      </c>
      <c r="C1205" s="5" t="s">
        <v>7479</v>
      </c>
      <c r="D1205" s="111">
        <f>VLOOKUP(TRIM(B1205),BirthdateDraft!$A$1:$M$8977,2,FALSE)</f>
        <v>36192</v>
      </c>
      <c r="E1205" s="112" t="str">
        <f>VLOOKUP(TRIM(B1205),BirthdateDraft!$A$1:$M$9842,3,FALSE)</f>
        <v>21/5</v>
      </c>
      <c r="F1205" s="115" t="s">
        <v>7516</v>
      </c>
      <c r="G1205" s="10" t="str">
        <f>IF(ISERROR(VLOOKUP(TRIM(B1205),ALL!$B$1:$V$9998,2,FALSE)),"",IF(ISERROR(VLOOKUP(TRIM(B1205),ALL!$B$1:$V$9998,2,FALSE))," ",VLOOKUP(TRIM(B1205),ALL!$B$1:$V$9998,2,FALSE)))</f>
        <v>SFN</v>
      </c>
      <c r="H1205" s="114" t="str">
        <f>IF(ISBLANK(VLOOKUP(TRIM(B1205),ALL!$B$1:$W$9995,4,FALSE)),"",IF(ISERROR(VLOOKUP(TRIM(B1205),ALL!$B$1:$W$9995,4,FALSE))," ",VLOOKUP(TRIM(B1205),ALL!$B$1:$W$9995,4,FALSE)))</f>
        <v>0-5</v>
      </c>
      <c r="I1205" s="114"/>
      <c r="J1205" s="10"/>
      <c r="K1205" s="10" t="str">
        <f>IF(ISBLANK(VLOOKUP(TRIM(B1205),ALL!$B$1:$W$9995,7,FALSE)),"",IF(ISERROR(VLOOKUP(TRIM(B1205),ALL!$B$1:$W$9995,7,FALSE))," ",VLOOKUP(TRIM(B1205),ALL!$B$1:$W$9995,7,FALSE)))</f>
        <v/>
      </c>
      <c r="L1205" s="10" t="str">
        <f>IF(ISBLANK(VLOOKUP(TRIM(B1205),ALL!$B$1:$W$9995,8,FALSE)),"",IF(ISERROR(VLOOKUP(TRIM(B1205),ALL!$B$1:$W$9995,8,FALSE))," ",VLOOKUP(TRIM(B1205),ALL!$B$1:$W$9995,8,FALSE)))</f>
        <v/>
      </c>
      <c r="M1205" s="10" t="str">
        <f>IF(ISBLANK(VLOOKUP(TRIM(B1205),ALL!$B$1:$W$9995,9,FALSE)),"",IF(ISERROR(VLOOKUP(TRIM(B1205),ALL!$B$1:$W$9995,9,FALSE))," ",VLOOKUP(TRIM(B1205),ALL!$B$1:$W$9995,9,FALSE)))</f>
        <v/>
      </c>
      <c r="N1205" s="10" t="str">
        <f>IF(ISBLANK(VLOOKUP(TRIM(B1205),ALL!$B$1:$W$9995,10,FALSE)),"",IF(ISERROR(VLOOKUP(TRIM(B1205),ALL!$B$1:$W$9995,10,FALSE))," ",VLOOKUP(TRIM(B1205),ALL!$B$1:$W$9995,10,FALSE)))</f>
        <v/>
      </c>
      <c r="O1205"/>
      <c r="P1205"/>
      <c r="Q1205"/>
      <c r="R1205"/>
      <c r="S1205"/>
      <c r="T1205"/>
      <c r="AB1205"/>
      <c r="AC1205"/>
    </row>
    <row r="1206" spans="1:29">
      <c r="A1206" s="10" t="str">
        <f>IF(ISERROR(VLOOKUP(TRIM(B1206),ALL!$B$1:$V$9991,3,FALSE)),"(unc)",VLOOKUP(TRIM(B1206),ALL!$B$1:$V$9991,3,FALSE))</f>
        <v>DB ^</v>
      </c>
      <c r="B1206" s="119" t="s">
        <v>6191</v>
      </c>
      <c r="C1206" s="5" t="s">
        <v>7479</v>
      </c>
      <c r="D1206" s="111">
        <f>VLOOKUP(TRIM(B1206),BirthdateDraft!$A$1:$M$8977,2,FALSE)</f>
        <v>35203</v>
      </c>
      <c r="E1206" s="112" t="str">
        <f>VLOOKUP(TRIM(B1206),BirthdateDraft!$A$1:$M$9842,3,FALSE)</f>
        <v>19/3</v>
      </c>
      <c r="F1206" s="115" t="s">
        <v>8735</v>
      </c>
      <c r="G1206" s="10" t="str">
        <f>IF(ISERROR(VLOOKUP(TRIM(B1206),ALL!$B$1:$V$9998,2,FALSE)),"",IF(ISERROR(VLOOKUP(TRIM(B1206),ALL!$B$1:$V$9998,2,FALSE))," ",VLOOKUP(TRIM(B1206),ALL!$B$1:$V$9998,2,FALSE)))</f>
        <v>TBN</v>
      </c>
      <c r="H1206" s="114" t="str">
        <f>IF(ISBLANK(VLOOKUP(TRIM(B1206),ALL!$B$1:$W$9995,4,FALSE)),"",IF(ISERROR(VLOOKUP(TRIM(B1206),ALL!$B$1:$W$9995,4,FALSE))," ",VLOOKUP(TRIM(B1206),ALL!$B$1:$W$9995,4,FALSE)))</f>
        <v>0-4</v>
      </c>
      <c r="I1206" s="114"/>
      <c r="J1206" s="10"/>
      <c r="K1206" s="10"/>
      <c r="L1206" s="10"/>
      <c r="M1206" s="10"/>
      <c r="N1206" s="10"/>
      <c r="O1206" s="118"/>
      <c r="P1206"/>
      <c r="Q1206"/>
      <c r="R1206"/>
      <c r="S1206"/>
      <c r="T1206"/>
      <c r="AB1206"/>
      <c r="AC1206"/>
    </row>
    <row r="1207" spans="1:29">
      <c r="A1207" s="10" t="str">
        <f>IF(ISERROR(VLOOKUP(TRIM(B1207),ALL!$B$1:$V$9991,3,FALSE)),"(unc)",VLOOKUP(TRIM(B1207),ALL!$B$1:$V$9991,3,FALSE))</f>
        <v>LCB ^</v>
      </c>
      <c r="B1207" s="37" t="s">
        <v>5213</v>
      </c>
      <c r="C1207" s="5" t="s">
        <v>7479</v>
      </c>
      <c r="D1207" s="111">
        <f>VLOOKUP(TRIM(B1207),BirthdateDraft!$A$1:$M$8977,2,FALSE)</f>
        <v>34843</v>
      </c>
      <c r="E1207" s="112" t="str">
        <f>VLOOKUP(TRIM(B1207),BirthdateDraft!$A$1:$M$9842,3,FALSE)</f>
        <v>17/2</v>
      </c>
      <c r="F1207" s="115"/>
      <c r="G1207" s="10" t="str">
        <f>IF(ISERROR(VLOOKUP(TRIM(B1207),ALL!$B$1:$V$9998,2,FALSE)),"",IF(ISERROR(VLOOKUP(TRIM(B1207),ALL!$B$1:$V$9998,2,FALSE))," ",VLOOKUP(TRIM(B1207),ALL!$B$1:$V$9998,2,FALSE)))</f>
        <v>TNA</v>
      </c>
      <c r="H1207" s="114" t="str">
        <f>IF(ISBLANK(VLOOKUP(TRIM(B1207),ALL!$B$1:$W$9995,4,FALSE)),"",IF(ISERROR(VLOOKUP(TRIM(B1207),ALL!$B$1:$W$9995,4,FALSE))," ",VLOOKUP(TRIM(B1207),ALL!$B$1:$W$9995,4,FALSE)))</f>
        <v>4</v>
      </c>
      <c r="I1207" s="114" t="str">
        <f>IF(ISBLANK(VLOOKUP(TRIM(B1207),ALL!$B$1:$W$9995,5,FALSE)),"",IF(ISERROR(VLOOKUP(TRIM(B1207),ALL!$B$1:$W$9995,5,FALSE))," ",VLOOKUP(TRIM(B1207),ALL!$B$1:$W$9995,5,FALSE)))</f>
        <v/>
      </c>
      <c r="J1207" s="10"/>
      <c r="K1207" s="10"/>
      <c r="L1207" s="10" t="str">
        <f>IF(ISBLANK(VLOOKUP(TRIM(B1207),ALL!$B$1:$W$9995,8,FALSE)),"",IF(ISERROR(VLOOKUP(TRIM(B1207),ALL!$B$1:$W$9995,8,FALSE))," ",VLOOKUP(TRIM(B1207),ALL!$B$1:$W$9995,8,FALSE)))</f>
        <v/>
      </c>
      <c r="M1207" s="10" t="str">
        <f>IF(ISBLANK(VLOOKUP(TRIM(B1207),ALL!$B$1:$W$9995,9,FALSE)),"",IF(ISERROR(VLOOKUP(TRIM(B1207),ALL!$B$1:$W$9995,9,FALSE))," ",VLOOKUP(TRIM(B1207),ALL!$B$1:$W$9995,9,FALSE)))</f>
        <v/>
      </c>
      <c r="N1207" s="10" t="str">
        <f>IF(ISBLANK(VLOOKUP(TRIM(B1207),ALL!$B$1:$W$9995,10,FALSE)),"",IF(ISERROR(VLOOKUP(TRIM(B1207),ALL!$B$1:$W$9995,10,FALSE))," ",VLOOKUP(TRIM(B1207),ALL!$B$1:$W$9995,10,FALSE)))</f>
        <v/>
      </c>
      <c r="P1207"/>
      <c r="Q1207"/>
      <c r="R1207"/>
      <c r="S1207"/>
      <c r="T1207"/>
      <c r="AB1207"/>
      <c r="AC1207"/>
    </row>
    <row r="1208" spans="1:29">
      <c r="A1208" s="10" t="str">
        <f>IF(ISERROR(VLOOKUP(TRIM(B1208),ALL!$B$1:$V$9991,3,FALSE)),"(unc)",VLOOKUP(TRIM(B1208),ALL!$B$1:$V$9991,3,FALSE))</f>
        <v>(unc)</v>
      </c>
      <c r="B1208" s="37" t="s">
        <v>7327</v>
      </c>
      <c r="C1208" s="5" t="s">
        <v>7479</v>
      </c>
      <c r="D1208" s="111">
        <f>VLOOKUP(TRIM(B1208),BirthdateDraft!$A$1:$M$8977,2,FALSE)</f>
        <v>36434</v>
      </c>
      <c r="E1208" s="112" t="str">
        <f>VLOOKUP(TRIM(B1208),BirthdateDraft!$A$1:$M$9842,3,FALSE)</f>
        <v>21/2</v>
      </c>
      <c r="F1208" s="115" t="s">
        <v>6914</v>
      </c>
      <c r="G1208" s="10" t="str">
        <f>IF(ISERROR(VLOOKUP(TRIM(B1208),ALL!$B$1:$V$9998,2,FALSE)),"",IF(ISERROR(VLOOKUP(TRIM(B1208),ALL!$B$1:$V$9998,2,FALSE))," ",VLOOKUP(TRIM(B1208),ALL!$B$1:$V$9998,2,FALSE)))</f>
        <v/>
      </c>
      <c r="H1208" s="114" t="str">
        <f>IF(ISBLANK(VLOOKUP(TRIM(B1208),ALL!$B$1:$W$9995,4,FALSE)),"",IF(ISERROR(VLOOKUP(TRIM(B1208),ALL!$B$1:$W$9995,4,FALSE))," ",VLOOKUP(TRIM(B1208),ALL!$B$1:$W$9995,4,FALSE)))</f>
        <v xml:space="preserve"> </v>
      </c>
      <c r="I1208" s="114"/>
      <c r="J1208" s="10" t="str">
        <f>IF(ISBLANK(VLOOKUP(TRIM(B1208),ALL!$B$1:$W$9995,6,FALSE)),"",IF(ISERROR(VLOOKUP(TRIM(B1208),ALL!$B$1:$W$9995,6,FALSE))," ", VLOOKUP(TRIM(B1208),ALL!$B$1:$W$9995,6,FALSE)))</f>
        <v xml:space="preserve"> </v>
      </c>
      <c r="K1208" s="10" t="str">
        <f>IF(ISBLANK(VLOOKUP(TRIM(B1208),ALL!$B$1:$W$9995,7,FALSE)),"",IF(ISERROR(VLOOKUP(TRIM(B1208),ALL!$B$1:$W$9995,7,FALSE))," ",VLOOKUP(TRIM(B1208),ALL!$B$1:$W$9995,7,FALSE)))</f>
        <v xml:space="preserve"> </v>
      </c>
      <c r="L1208" s="10" t="str">
        <f>IF(ISBLANK(VLOOKUP(TRIM(B1208),ALL!$B$1:$W$9995,8,FALSE)),"",IF(ISERROR(VLOOKUP(TRIM(B1208),ALL!$B$1:$W$9995,8,FALSE))," ",VLOOKUP(TRIM(B1208),ALL!$B$1:$W$9995,8,FALSE)))</f>
        <v xml:space="preserve"> </v>
      </c>
      <c r="M1208" s="10" t="str">
        <f>IF(ISBLANK(VLOOKUP(TRIM(B1208),ALL!$B$1:$W$9995,9,FALSE)),"",IF(ISERROR(VLOOKUP(TRIM(B1208),ALL!$B$1:$W$9995,9,FALSE))," ",VLOOKUP(TRIM(B1208),ALL!$B$1:$W$9995,9,FALSE)))</f>
        <v xml:space="preserve"> </v>
      </c>
      <c r="N1208" s="10" t="str">
        <f>IF(ISBLANK(VLOOKUP(TRIM(B1208),ALL!$B$1:$W$9995,10,FALSE)),"",IF(ISERROR(VLOOKUP(TRIM(B1208),ALL!$B$1:$W$9995,10,FALSE))," ",VLOOKUP(TRIM(B1208),ALL!$B$1:$W$9995,10,FALSE)))</f>
        <v xml:space="preserve"> </v>
      </c>
      <c r="P1208"/>
      <c r="Q1208"/>
      <c r="R1208"/>
      <c r="S1208"/>
      <c r="T1208"/>
      <c r="AB1208"/>
      <c r="AC1208"/>
    </row>
    <row r="1209" spans="1:29">
      <c r="A1209" s="10"/>
      <c r="B1209" s="37"/>
      <c r="C1209" s="5"/>
      <c r="D1209" s="111"/>
      <c r="E1209" s="112"/>
      <c r="F1209" s="115"/>
      <c r="G1209" s="10"/>
      <c r="H1209" s="114"/>
      <c r="I1209" s="114"/>
      <c r="J1209" s="10"/>
      <c r="K1209" s="10"/>
      <c r="L1209" s="10" t="str">
        <f>IF(ISBLANK(VLOOKUP(TRIM(B1209),ALL!$B$1:$W$9995,8,FALSE)),"",IF(ISERROR(VLOOKUP(TRIM(B1209),ALL!$B$1:$W$9995,8,FALSE))," ",VLOOKUP(TRIM(B1209),ALL!$B$1:$W$9995,8,FALSE)))</f>
        <v xml:space="preserve"> </v>
      </c>
      <c r="M1209" s="10" t="str">
        <f>IF(ISBLANK(VLOOKUP(TRIM(B1209),ALL!$B$1:$W$9995,9,FALSE)),"",IF(ISERROR(VLOOKUP(TRIM(B1209),ALL!$B$1:$W$9995,9,FALSE))," ",VLOOKUP(TRIM(B1209),ALL!$B$1:$W$9995,9,FALSE)))</f>
        <v xml:space="preserve"> </v>
      </c>
      <c r="N1209" s="10" t="str">
        <f>IF(ISBLANK(VLOOKUP(TRIM(B1209),ALL!$B$1:$W$9995,10,FALSE)),"",IF(ISERROR(VLOOKUP(TRIM(B1209),ALL!$B$1:$W$9995,10,FALSE))," ",VLOOKUP(TRIM(B1209),ALL!$B$1:$W$9995,10,FALSE)))</f>
        <v xml:space="preserve"> </v>
      </c>
      <c r="P1209"/>
      <c r="Q1209"/>
      <c r="R1209"/>
      <c r="S1209"/>
      <c r="T1209"/>
      <c r="AB1209"/>
      <c r="AC1209"/>
    </row>
    <row r="1210" spans="1:29">
      <c r="A1210" s="10" t="str">
        <f>IF(ISERROR(VLOOKUP(TRIM(B1210),ALL!$B$1:$V$9991,3,FALSE)),"(unc)",VLOOKUP(TRIM(B1210),ALL!$B$1:$V$9991,3,FALSE))</f>
        <v>PK</v>
      </c>
      <c r="B1210" s="37" t="s">
        <v>9736</v>
      </c>
      <c r="C1210" s="5" t="s">
        <v>7479</v>
      </c>
      <c r="D1210" s="111">
        <f>VLOOKUP(TRIM(B1210),BirthdateDraft!$A$1:$M$8977,2,FALSE)</f>
        <v>36220</v>
      </c>
      <c r="E1210" s="112" t="str">
        <f>VLOOKUP(TRIM(B1210),BirthdateDraft!$A$1:$M$9842,3,FALSE)</f>
        <v>23/FA</v>
      </c>
      <c r="F1210" s="115"/>
      <c r="G1210" s="10" t="str">
        <f>IF(ISERROR(VLOOKUP(TRIM(B1210),ALL!$B$1:$V$9998,2,FALSE)),"",IF(ISERROR(VLOOKUP(TRIM(B1210),ALL!$B$1:$V$9998,2,FALSE))," ",VLOOKUP(TRIM(B1210),ALL!$B$1:$V$9998,2,FALSE)))</f>
        <v>DEN</v>
      </c>
      <c r="H1210" s="114"/>
      <c r="I1210" s="114"/>
      <c r="J1210" s="10"/>
      <c r="K1210" s="10"/>
      <c r="L1210" s="10"/>
      <c r="M1210" s="10"/>
      <c r="N1210" s="10"/>
      <c r="P1210"/>
      <c r="Q1210"/>
      <c r="R1210"/>
      <c r="S1210"/>
      <c r="T1210"/>
      <c r="AB1210"/>
      <c r="AC1210"/>
    </row>
    <row r="1211" spans="1:29">
      <c r="A1211" s="10" t="str">
        <f>IF(ISERROR(VLOOKUP(TRIM(B1211),ALL!$B$1:$V$9991,3,FALSE)),"(unc)",VLOOKUP(TRIM(B1211),ALL!$B$1:$V$9991,3,FALSE))</f>
        <v>Punt</v>
      </c>
      <c r="B1211" s="131" t="s">
        <v>8155</v>
      </c>
      <c r="C1211" s="5" t="s">
        <v>7479</v>
      </c>
      <c r="D1211" s="111">
        <f>VLOOKUP(TRIM(B1211),BirthdateDraft!$A$1:$M$8977,2,FALSE)</f>
        <v>36276</v>
      </c>
      <c r="E1211" s="112" t="str">
        <f>VLOOKUP(TRIM(B1211),BirthdateDraft!$A$1:$M$9842,3,FALSE)</f>
        <v>23/6</v>
      </c>
      <c r="F1211" s="115" t="s">
        <v>8098</v>
      </c>
      <c r="G1211" s="10" t="str">
        <f>IF(ISERROR(VLOOKUP(TRIM(B1211),ALL!$B$1:$V$9998,2,FALSE)),"",IF(ISERROR(VLOOKUP(TRIM(B1211),ALL!$B$1:$V$9998,2,FALSE))," ",VLOOKUP(TRIM(B1211),ALL!$B$1:$V$9998,2,FALSE)))</f>
        <v>NEA</v>
      </c>
      <c r="H1211" s="114"/>
      <c r="I1211" s="114"/>
      <c r="J1211" s="10"/>
      <c r="K1211" s="10"/>
      <c r="L1211" s="10" t="str">
        <f>IF(ISBLANK(VLOOKUP(TRIM(B1211),ALL!$B$1:$W$9995,8,FALSE)),"",IF(ISERROR(VLOOKUP(TRIM(B1211),ALL!$B$1:$W$9995,8,FALSE))," ",VLOOKUP(TRIM(B1211),ALL!$B$1:$W$9995,8,FALSE)))</f>
        <v/>
      </c>
      <c r="M1211" s="10" t="str">
        <f>IF(ISBLANK(VLOOKUP(TRIM(B1211),ALL!$B$1:$W$9995,9,FALSE)),"",IF(ISERROR(VLOOKUP(TRIM(B1211),ALL!$B$1:$W$9995,9,FALSE))," ",VLOOKUP(TRIM(B1211),ALL!$B$1:$W$9995,9,FALSE)))</f>
        <v/>
      </c>
      <c r="N1211" s="10" t="str">
        <f>IF(ISBLANK(VLOOKUP(TRIM(B1211),ALL!$B$1:$W$9995,10,FALSE)),"",IF(ISERROR(VLOOKUP(TRIM(B1211),ALL!$B$1:$W$9995,10,FALSE))," ",VLOOKUP(TRIM(B1211),ALL!$B$1:$W$9995,10,FALSE)))</f>
        <v/>
      </c>
      <c r="P1211"/>
      <c r="Q1211"/>
      <c r="R1211"/>
      <c r="S1211"/>
      <c r="T1211"/>
      <c r="AB1211"/>
      <c r="AC1211"/>
    </row>
    <row r="1212" spans="1:29">
      <c r="L1212" s="10" t="str">
        <f>IF(ISBLANK(VLOOKUP(TRIM(B1212),ALL!$B$1:$W$9995,8,FALSE)),"",IF(ISERROR(VLOOKUP(TRIM(B1212),ALL!$B$1:$W$9995,8,FALSE))," ",VLOOKUP(TRIM(B1212),ALL!$B$1:$W$9995,8,FALSE)))</f>
        <v xml:space="preserve"> </v>
      </c>
      <c r="M1212" s="10" t="str">
        <f>IF(ISBLANK(VLOOKUP(TRIM(B1212),ALL!$B$1:$W$9995,9,FALSE)),"",IF(ISERROR(VLOOKUP(TRIM(B1212),ALL!$B$1:$W$9995,9,FALSE))," ",VLOOKUP(TRIM(B1212),ALL!$B$1:$W$9995,9,FALSE)))</f>
        <v xml:space="preserve"> </v>
      </c>
      <c r="N1212" s="10" t="str">
        <f>IF(ISBLANK(VLOOKUP(TRIM(B1212),ALL!$B$1:$W$9995,10,FALSE)),"",IF(ISERROR(VLOOKUP(TRIM(B1212),ALL!$B$1:$W$9995,10,FALSE))," ",VLOOKUP(TRIM(B1212),ALL!$B$1:$W$9995,10,FALSE)))</f>
        <v xml:space="preserve"> </v>
      </c>
      <c r="O1212"/>
      <c r="P1212"/>
      <c r="Q1212"/>
      <c r="R1212"/>
      <c r="S1212"/>
      <c r="T1212"/>
      <c r="AB1212"/>
      <c r="AC1212"/>
    </row>
    <row r="1213" spans="1:29" ht="20.25">
      <c r="A1213" s="105" t="s">
        <v>5102</v>
      </c>
      <c r="I1213" s="123">
        <f>COUNTA(B1214:B1279)</f>
        <v>54</v>
      </c>
      <c r="J1213" s="108"/>
      <c r="L1213" s="10" t="str">
        <f>IF(ISBLANK(VLOOKUP(TRIM(B1213),ALL!$B$1:$W$9995,8,FALSE)),"",IF(ISERROR(VLOOKUP(TRIM(B1213),ALL!$B$1:$W$9995,8,FALSE))," ",VLOOKUP(TRIM(B1213),ALL!$B$1:$W$9995,8,FALSE)))</f>
        <v xml:space="preserve"> </v>
      </c>
      <c r="M1213" s="10" t="str">
        <f>IF(ISBLANK(VLOOKUP(TRIM(B1213),ALL!$B$1:$W$9995,9,FALSE)),"",IF(ISERROR(VLOOKUP(TRIM(B1213),ALL!$B$1:$W$9995,9,FALSE))," ",VLOOKUP(TRIM(B1213),ALL!$B$1:$W$9995,9,FALSE)))</f>
        <v xml:space="preserve"> </v>
      </c>
      <c r="N1213" s="10" t="str">
        <f>IF(ISBLANK(VLOOKUP(TRIM(B1213),ALL!$B$1:$W$9995,10,FALSE)),"",IF(ISERROR(VLOOKUP(TRIM(B1213),ALL!$B$1:$W$9995,10,FALSE))," ",VLOOKUP(TRIM(B1213),ALL!$B$1:$W$9995,10,FALSE)))</f>
        <v xml:space="preserve"> </v>
      </c>
      <c r="O1213"/>
      <c r="P1213"/>
      <c r="Q1213"/>
      <c r="R1213"/>
      <c r="S1213"/>
      <c r="T1213"/>
      <c r="AB1213"/>
      <c r="AC1213"/>
    </row>
    <row r="1214" spans="1:29">
      <c r="A1214" s="10"/>
      <c r="B1214" s="37"/>
      <c r="C1214" s="5"/>
      <c r="D1214" s="111"/>
      <c r="E1214" s="112"/>
      <c r="F1214" s="113"/>
      <c r="G1214" s="10"/>
      <c r="H1214" s="114"/>
      <c r="I1214" s="114"/>
      <c r="J1214" s="10"/>
      <c r="K1214" s="10"/>
      <c r="L1214" s="10" t="str">
        <f>IF(ISBLANK(VLOOKUP(TRIM(B1214),ALL!$B$1:$W$9995,8,FALSE)),"",IF(ISERROR(VLOOKUP(TRIM(B1214),ALL!$B$1:$W$9995,8,FALSE))," ",VLOOKUP(TRIM(B1214),ALL!$B$1:$W$9995,8,FALSE)))</f>
        <v xml:space="preserve"> </v>
      </c>
      <c r="M1214" s="10" t="str">
        <f>IF(ISBLANK(VLOOKUP(TRIM(B1214),ALL!$B$1:$W$9995,9,FALSE)),"",IF(ISERROR(VLOOKUP(TRIM(B1214),ALL!$B$1:$W$9995,9,FALSE))," ",VLOOKUP(TRIM(B1214),ALL!$B$1:$W$9995,9,FALSE)))</f>
        <v xml:space="preserve"> </v>
      </c>
      <c r="N1214" s="10" t="str">
        <f>IF(ISBLANK(VLOOKUP(TRIM(B1214),ALL!$B$1:$W$9995,10,FALSE)),"",IF(ISERROR(VLOOKUP(TRIM(B1214),ALL!$B$1:$W$9995,10,FALSE))," ",VLOOKUP(TRIM(B1214),ALL!$B$1:$W$9995,10,FALSE)))</f>
        <v xml:space="preserve"> </v>
      </c>
      <c r="O1214"/>
      <c r="P1214"/>
      <c r="Q1214"/>
      <c r="R1214"/>
      <c r="S1214"/>
      <c r="T1214"/>
      <c r="AB1214"/>
      <c r="AC1214"/>
    </row>
    <row r="1215" spans="1:29">
      <c r="A1215" s="10" t="str">
        <f>IF(ISERROR(VLOOKUP(TRIM(B1215),ALL!$B$1:$V$9991,3,FALSE)),"(unc)",VLOOKUP(TRIM(B1215),ALL!$B$1:$V$9991,3,FALSE))</f>
        <v>QB</v>
      </c>
      <c r="B1215" s="37" t="s">
        <v>187</v>
      </c>
      <c r="C1215" s="5" t="s">
        <v>2625</v>
      </c>
      <c r="D1215" s="111">
        <f>VLOOKUP(TRIM(B1215),BirthdateDraft!$A$1:$M$8977,2,FALSE)</f>
        <v>32476</v>
      </c>
      <c r="E1215" s="112" t="str">
        <f>VLOOKUP(TRIM(B1215),BirthdateDraft!$A$1:$M$9842,3,FALSE)</f>
        <v>12/3</v>
      </c>
      <c r="F1215" s="115"/>
      <c r="G1215" s="10" t="str">
        <f>IF(ISERROR(VLOOKUP(TRIM(B1215),ALL!$B$1:$V$9998,2,FALSE)),"",IF(ISERROR(VLOOKUP(TRIM(B1215),ALL!$B$1:$V$9998,2,FALSE))," ",VLOOKUP(TRIM(B1215),ALL!$B$1:$V$9998,2,FALSE)))</f>
        <v>PIA</v>
      </c>
      <c r="H1215" s="114" t="str">
        <f>IF(ISBLANK(VLOOKUP(TRIM(B1215),ALL!$B$1:$W$9995,4,FALSE)),"",IF(ISERROR(VLOOKUP(TRIM(B1215),ALL!$B$1:$W$9995,4,FALSE))," ",VLOOKUP(TRIM(B1215),ALL!$B$1:$W$9995,4,FALSE)))</f>
        <v/>
      </c>
      <c r="I1215" s="114" t="str">
        <f>IF(ISBLANK(VLOOKUP(TRIM(B1215),ALL!$B$1:$W$9995,5,FALSE)),"",IF(ISERROR(VLOOKUP(TRIM(B1215),ALL!$B$1:$W$9995,5,FALSE))," ",VLOOKUP(TRIM(B1215),ALL!$B$1:$W$9995,5,FALSE)))</f>
        <v/>
      </c>
      <c r="J1215" s="10" t="str">
        <f>IF(ISBLANK(VLOOKUP(TRIM(B1215),ALL!$B$1:$W$9995,6,FALSE)),"",IF(ISERROR(VLOOKUP(TRIM(B1215),ALL!$B$1:$W$9995,6,FALSE))," ", VLOOKUP(TRIM(B1215),ALL!$B$1:$W$9995,6,FALSE)))</f>
        <v/>
      </c>
      <c r="K1215" s="10" t="str">
        <f>IF(ISBLANK(VLOOKUP(TRIM(B1215),ALL!$B$1:$W$9995,7,FALSE)),"",IF(ISERROR(VLOOKUP(TRIM(B1215),ALL!$B$1:$W$9995,7,FALSE))," ",VLOOKUP(TRIM(B1215),ALL!$B$1:$W$9995,7,FALSE)))</f>
        <v/>
      </c>
      <c r="L1215" s="10" t="str">
        <f>IF(ISBLANK(VLOOKUP(TRIM(B1215),ALL!$B$1:$W$9995,8,FALSE)),"",IF(ISERROR(VLOOKUP(TRIM(B1215),ALL!$B$1:$W$9995,8,FALSE))," ",VLOOKUP(TRIM(B1215),ALL!$B$1:$W$9995,8,FALSE)))</f>
        <v/>
      </c>
      <c r="M1215" s="10" t="str">
        <f>IF(ISBLANK(VLOOKUP(TRIM(B1215),ALL!$B$1:$W$9995,9,FALSE)),"",IF(ISERROR(VLOOKUP(TRIM(B1215),ALL!$B$1:$W$9995,9,FALSE))," ",VLOOKUP(TRIM(B1215),ALL!$B$1:$W$9995,9,FALSE)))</f>
        <v/>
      </c>
      <c r="N1215" s="10" t="str">
        <f>IF(ISBLANK(VLOOKUP(TRIM(B1215),ALL!$B$1:$W$9995,10,FALSE)),"",IF(ISERROR(VLOOKUP(TRIM(B1215),ALL!$B$1:$W$9995,10,FALSE))," ",VLOOKUP(TRIM(B1215),ALL!$B$1:$W$9995,10,FALSE)))</f>
        <v/>
      </c>
      <c r="O1215" s="118"/>
      <c r="P1215"/>
      <c r="Q1215"/>
      <c r="R1215"/>
      <c r="S1215"/>
      <c r="T1215"/>
      <c r="AB1215"/>
      <c r="AC1215"/>
    </row>
    <row r="1216" spans="1:29">
      <c r="A1216" s="10" t="str">
        <f>IF(ISERROR(VLOOKUP(TRIM(B1216),ALL!$B$1:$V$9991,3,FALSE)),"(unc)",VLOOKUP(TRIM(B1216),ALL!$B$1:$V$9991,3,FALSE))</f>
        <v>QB</v>
      </c>
      <c r="B1216" s="37" t="s">
        <v>4860</v>
      </c>
      <c r="C1216" s="5" t="s">
        <v>2625</v>
      </c>
      <c r="D1216" s="111">
        <f>VLOOKUP(TRIM(B1216),BirthdateDraft!$A$1:$M$8977,2,FALSE)</f>
        <v>33949</v>
      </c>
      <c r="E1216" s="112" t="str">
        <f>VLOOKUP(TRIM(B1216),BirthdateDraft!$A$1:$M$9842,3,FALSE)</f>
        <v>16/3</v>
      </c>
      <c r="F1216" s="115"/>
      <c r="G1216" s="10" t="str">
        <f>IF(ISERROR(VLOOKUP(TRIM(B1216),ALL!$B$1:$V$9998,2,FALSE)),"",IF(ISERROR(VLOOKUP(TRIM(B1216),ALL!$B$1:$V$9998,2,FALSE))," ",VLOOKUP(TRIM(B1216),ALL!$B$1:$V$9998,2,FALSE)))</f>
        <v>NEA</v>
      </c>
      <c r="H1216" s="114" t="str">
        <f>IF(ISBLANK(VLOOKUP(TRIM(B1216),ALL!$B$1:$W$9995,4,FALSE)),"",IF(ISERROR(VLOOKUP(TRIM(B1216),ALL!$B$1:$W$9995,4,FALSE))," ",VLOOKUP(TRIM(B1216),ALL!$B$1:$W$9995,4,FALSE)))</f>
        <v/>
      </c>
      <c r="I1216" s="114" t="str">
        <f>IF(ISBLANK(VLOOKUP(TRIM(B1216),ALL!$B$1:$W$9995,5,FALSE)),"",IF(ISERROR(VLOOKUP(TRIM(B1216),ALL!$B$1:$W$9995,5,FALSE))," ",VLOOKUP(TRIM(B1216),ALL!$B$1:$W$9995,5,FALSE)))</f>
        <v/>
      </c>
      <c r="J1216" s="10" t="s">
        <v>3554</v>
      </c>
      <c r="K1216" s="10"/>
      <c r="L1216" s="10" t="str">
        <f>IF(ISBLANK(VLOOKUP(TRIM(B1216),ALL!$B$1:$W$9995,8,FALSE)),"",IF(ISERROR(VLOOKUP(TRIM(B1216),ALL!$B$1:$W$9995,8,FALSE))," ",VLOOKUP(TRIM(B1216),ALL!$B$1:$W$9995,8,FALSE)))</f>
        <v/>
      </c>
      <c r="M1216" s="10" t="str">
        <f>IF(ISBLANK(VLOOKUP(TRIM(B1216),ALL!$B$1:$W$9995,9,FALSE)),"",IF(ISERROR(VLOOKUP(TRIM(B1216),ALL!$B$1:$W$9995,9,FALSE))," ",VLOOKUP(TRIM(B1216),ALL!$B$1:$W$9995,9,FALSE)))</f>
        <v/>
      </c>
      <c r="N1216" s="10" t="str">
        <f>IF(ISBLANK(VLOOKUP(TRIM(B1216),ALL!$B$1:$W$9995,10,FALSE)),"",IF(ISERROR(VLOOKUP(TRIM(B1216),ALL!$B$1:$W$9995,10,FALSE))," ",VLOOKUP(TRIM(B1216),ALL!$B$1:$W$9995,10,FALSE)))</f>
        <v/>
      </c>
      <c r="O1216"/>
      <c r="P1216"/>
      <c r="Q1216"/>
      <c r="R1216"/>
      <c r="S1216"/>
      <c r="T1216"/>
      <c r="AB1216"/>
      <c r="AC1216"/>
    </row>
    <row r="1217" spans="1:29">
      <c r="B1217" s="37"/>
    </row>
    <row r="1218" spans="1:29">
      <c r="A1218" s="10" t="str">
        <f>IF(ISERROR(VLOOKUP(TRIM(B1218),ALL!$B$1:$V$9991,3,FALSE)),"(unc)",VLOOKUP(TRIM(B1218),ALL!$B$1:$V$9991,3,FALSE))</f>
        <v>HB KOR</v>
      </c>
      <c r="B1218" s="37" t="s">
        <v>7568</v>
      </c>
      <c r="C1218" s="5" t="s">
        <v>2625</v>
      </c>
      <c r="D1218" s="111">
        <f>VLOOKUP(TRIM(B1218),BirthdateDraft!$A$1:$M$8977,2,FALSE)</f>
        <v>36503</v>
      </c>
      <c r="E1218" s="112" t="str">
        <f>VLOOKUP(TRIM(B1218),BirthdateDraft!$A$1:$M$9842,3,FALSE)</f>
        <v>22/5</v>
      </c>
      <c r="F1218" s="115" t="s">
        <v>8101</v>
      </c>
      <c r="G1218" s="10" t="str">
        <f>IF(ISERROR(VLOOKUP(TRIM(B1218),ALL!$B$1:$V$9998,2,FALSE)),"",IF(ISERROR(VLOOKUP(TRIM(B1218),ALL!$B$1:$V$9998,2,FALSE))," ",VLOOKUP(TRIM(B1218),ALL!$B$1:$V$9998,2,FALSE)))</f>
        <v>CLA</v>
      </c>
      <c r="H1218" s="114" t="str">
        <f>IF(ISBLANK(VLOOKUP(TRIM(B1218),ALL!$B$1:$W$9995,11,FALSE)),"",IF(ISERROR(VLOOKUP(TRIM(B1218),ALL!$B$1:$W$9995,11,FALSE))," ",VLOOKUP(TRIM(B1218),ALL!$B$1:$W$9995,11,FALSE)))</f>
        <v>A</v>
      </c>
      <c r="I1218" s="114" t="str">
        <f>"Carries ="&amp;VLOOKUP(B1218,Rankings!$A$163:$C$283,3,FALSE)</f>
        <v>Carries =104</v>
      </c>
      <c r="J1218" s="10"/>
      <c r="K1218" s="10"/>
      <c r="L1218" s="10">
        <f>IF(ISBLANK(VLOOKUP(TRIM(B1218),ALL!$B$1:$W$9995,8,FALSE)),"",IF(ISERROR(VLOOKUP(TRIM(B1218),ALL!$B$1:$W$9995,8,FALSE))," ",VLOOKUP(TRIM(B1218),ALL!$B$1:$W$9995,8,FALSE)))</f>
        <v>0</v>
      </c>
      <c r="M1218" s="10" t="str">
        <f>IF(ISBLANK(VLOOKUP(TRIM(B1218),ALL!$B$1:$W$9995,9,FALSE)),"",IF(ISERROR(VLOOKUP(TRIM(B1218),ALL!$B$1:$W$9995,9,FALSE))," ",VLOOKUP(TRIM(B1218),ALL!$B$1:$W$9995,9,FALSE)))</f>
        <v/>
      </c>
      <c r="N1218" s="10">
        <f>IF(ISBLANK(VLOOKUP(TRIM(B1218),ALL!$B$1:$W$9995,10,FALSE)),"",IF(ISERROR(VLOOKUP(TRIM(B1218),ALL!$B$1:$W$9995,10,FALSE))," ",VLOOKUP(TRIM(B1218),ALL!$B$1:$W$9995,10,FALSE)))</f>
        <v>0</v>
      </c>
      <c r="O1218"/>
      <c r="P1218"/>
      <c r="Q1218"/>
      <c r="R1218"/>
      <c r="S1218"/>
      <c r="T1218"/>
      <c r="AB1218"/>
      <c r="AC1218"/>
    </row>
    <row r="1219" spans="1:29">
      <c r="A1219" s="10" t="str">
        <f>IF(ISERROR(VLOOKUP(TRIM(B1219),ALL!$B$1:$V$9991,3,FALSE)),"(unc)",VLOOKUP(TRIM(B1219),ALL!$B$1:$V$9991,3,FALSE))</f>
        <v>HB</v>
      </c>
      <c r="B1219" s="37" t="s">
        <v>5346</v>
      </c>
      <c r="C1219" s="5" t="s">
        <v>2625</v>
      </c>
      <c r="D1219" s="111">
        <f>VLOOKUP(TRIM(B1219),BirthdateDraft!$A$1:$M$8977,2,FALSE)</f>
        <v>34917</v>
      </c>
      <c r="E1219" s="112" t="str">
        <f>VLOOKUP(TRIM(B1219),BirthdateDraft!$A$1:$M$9842,3,FALSE)</f>
        <v>17/3</v>
      </c>
      <c r="F1219" s="115"/>
      <c r="G1219" s="10" t="str">
        <f>IF(ISERROR(VLOOKUP(TRIM(B1219),ALL!$B$1:$V$9998,2,FALSE)),"",IF(ISERROR(VLOOKUP(TRIM(B1219),ALL!$B$1:$V$9998,2,FALSE))," ",VLOOKUP(TRIM(B1219),ALL!$B$1:$V$9998,2,FALSE)))</f>
        <v>KCA</v>
      </c>
      <c r="H1219" s="114" t="str">
        <f>IF(ISBLANK(VLOOKUP(TRIM(B1219),ALL!$B$1:$W$9995,11,FALSE)),"",IF(ISERROR(VLOOKUP(TRIM(B1219),ALL!$B$1:$W$9995,11,FALSE))," ",VLOOKUP(TRIM(B1219),ALL!$B$1:$W$9995,11,FALSE)))</f>
        <v>B</v>
      </c>
      <c r="I1219" s="114" t="str">
        <f>"Carries ="&amp;VLOOKUP(B1219,Rankings!$A$163:$C$283,3,FALSE)</f>
        <v>Carries =200</v>
      </c>
      <c r="J1219" s="10" t="str">
        <f>IF(ISBLANK(VLOOKUP(TRIM(B1219),ALL!$B$1:$W$9995,6,FALSE)),"",IF(ISERROR(VLOOKUP(TRIM(B1219),ALL!$B$1:$W$9995,6,FALSE))," ", VLOOKUP(TRIM(B1219),ALL!$B$1:$W$9995,6,FALSE)))</f>
        <v/>
      </c>
      <c r="K1219" s="10" t="str">
        <f>IF(ISBLANK(VLOOKUP(TRIM(B1219),ALL!$B$1:$W$9995,7,FALSE)),"",IF(ISERROR(VLOOKUP(TRIM(B1219),ALL!$B$1:$W$9995,7,FALSE))," ",VLOOKUP(TRIM(B1219),ALL!$B$1:$W$9995,7,FALSE)))</f>
        <v/>
      </c>
      <c r="L1219" s="10">
        <f>IF(ISBLANK(VLOOKUP(TRIM(B1219),ALL!$B$1:$W$9995,8,FALSE)),"",IF(ISERROR(VLOOKUP(TRIM(B1219),ALL!$B$1:$W$9995,8,FALSE))," ",VLOOKUP(TRIM(B1219),ALL!$B$1:$W$9995,8,FALSE)))</f>
        <v>0</v>
      </c>
      <c r="M1219" s="10" t="str">
        <f>IF(ISBLANK(VLOOKUP(TRIM(B1219),ALL!$B$1:$W$9995,9,FALSE)),"",IF(ISERROR(VLOOKUP(TRIM(B1219),ALL!$B$1:$W$9995,9,FALSE))," ",VLOOKUP(TRIM(B1219),ALL!$B$1:$W$9995,9,FALSE)))</f>
        <v/>
      </c>
      <c r="N1219" s="10">
        <f>IF(ISBLANK(VLOOKUP(TRIM(B1219),ALL!$B$1:$W$9995,10,FALSE)),"",IF(ISERROR(VLOOKUP(TRIM(B1219),ALL!$B$1:$W$9995,10,FALSE))," ",VLOOKUP(TRIM(B1219),ALL!$B$1:$W$9995,10,FALSE)))</f>
        <v>4</v>
      </c>
      <c r="O1219"/>
      <c r="P1219"/>
      <c r="Q1219"/>
      <c r="R1219"/>
      <c r="S1219"/>
      <c r="T1219"/>
      <c r="AB1219"/>
      <c r="AC1219"/>
    </row>
    <row r="1220" spans="1:29">
      <c r="A1220" s="10" t="str">
        <f>IF(ISERROR(VLOOKUP(TRIM(B1220),ALL!$B$1:$V$9991,3,FALSE)),"(unc)",VLOOKUP(TRIM(B1220),ALL!$B$1:$V$9991,3,FALSE))</f>
        <v>HB</v>
      </c>
      <c r="B1220" s="37" t="s">
        <v>4464</v>
      </c>
      <c r="C1220" s="5" t="s">
        <v>2625</v>
      </c>
      <c r="D1220" s="111">
        <f>VLOOKUP(TRIM(B1220),BirthdateDraft!$A$1:$M$8977,2,FALSE)</f>
        <v>33703</v>
      </c>
      <c r="E1220" s="112" t="str">
        <f>VLOOKUP(TRIM(B1220),BirthdateDraft!$A$1:$M$9842,3,FALSE)</f>
        <v>15/FA</v>
      </c>
      <c r="F1220" s="115" t="s">
        <v>6938</v>
      </c>
      <c r="G1220" s="10" t="str">
        <f>IF(ISERROR(VLOOKUP(TRIM(B1220),ALL!$B$1:$V$9998,2,FALSE)),"",IF(ISERROR(VLOOKUP(TRIM(B1220),ALL!$B$1:$V$9998,2,FALSE))," ",VLOOKUP(TRIM(B1220),ALL!$B$1:$V$9998,2,FALSE)))</f>
        <v>MIA</v>
      </c>
      <c r="H1220" s="114" t="str">
        <f>IF(ISBLANK(VLOOKUP(TRIM(B1220),ALL!$B$1:$W$9995,11,FALSE)),"",IF(ISERROR(VLOOKUP(TRIM(B1220),ALL!$B$1:$W$9995,11,FALSE))," ",VLOOKUP(TRIM(B1220),ALL!$B$1:$W$9995,11,FALSE)))</f>
        <v>B</v>
      </c>
      <c r="I1220" s="114" t="str">
        <f>"Carries ="&amp;VLOOKUP(B1220,Rankings!$A$163:$C$283,3,FALSE)</f>
        <v>Carries =85</v>
      </c>
      <c r="J1220" s="10" t="str">
        <f>IF(ISBLANK(VLOOKUP(TRIM(B1220),ALL!$B$1:$W$9995,6,FALSE)),"",IF(ISERROR(VLOOKUP(TRIM(B1220),ALL!$B$1:$W$9995,6,FALSE))," ", VLOOKUP(TRIM(B1220),ALL!$B$1:$W$9995,6,FALSE)))</f>
        <v/>
      </c>
      <c r="K1220" s="10" t="str">
        <f>IF(ISBLANK(VLOOKUP(TRIM(B1220),ALL!$B$1:$W$9995,7,FALSE)),"",IF(ISERROR(VLOOKUP(TRIM(B1220),ALL!$B$1:$W$9995,7,FALSE))," ",VLOOKUP(TRIM(B1220),ALL!$B$1:$W$9995,7,FALSE)))</f>
        <v/>
      </c>
      <c r="L1220" s="10">
        <f>IF(ISBLANK(VLOOKUP(TRIM(B1220),ALL!$B$1:$W$9995,8,FALSE)),"",IF(ISERROR(VLOOKUP(TRIM(B1220),ALL!$B$1:$W$9995,8,FALSE))," ",VLOOKUP(TRIM(B1220),ALL!$B$1:$W$9995,8,FALSE)))</f>
        <v>0</v>
      </c>
      <c r="M1220" s="10" t="str">
        <f>IF(ISBLANK(VLOOKUP(TRIM(B1220),ALL!$B$1:$W$9995,9,FALSE)),"",IF(ISERROR(VLOOKUP(TRIM(B1220),ALL!$B$1:$W$9995,9,FALSE))," ",VLOOKUP(TRIM(B1220),ALL!$B$1:$W$9995,9,FALSE)))</f>
        <v/>
      </c>
      <c r="N1220" s="10">
        <f>IF(ISBLANK(VLOOKUP(TRIM(B1220),ALL!$B$1:$W$9995,10,FALSE)),"",IF(ISERROR(VLOOKUP(TRIM(B1220),ALL!$B$1:$W$9995,10,FALSE))," ",VLOOKUP(TRIM(B1220),ALL!$B$1:$W$9995,10,FALSE)))</f>
        <v>2</v>
      </c>
      <c r="P1220"/>
      <c r="Q1220"/>
      <c r="R1220"/>
      <c r="S1220"/>
      <c r="T1220"/>
      <c r="AB1220"/>
      <c r="AC1220"/>
    </row>
    <row r="1221" spans="1:29">
      <c r="A1221" s="10" t="s">
        <v>2837</v>
      </c>
      <c r="B1221" s="37" t="s">
        <v>7237</v>
      </c>
      <c r="C1221" s="5" t="s">
        <v>2625</v>
      </c>
      <c r="D1221" s="111">
        <f>VLOOKUP(TRIM(B1221),BirthdateDraft!$A$1:$M$8977,2,FALSE)</f>
        <v>36281</v>
      </c>
      <c r="E1221" s="112" t="str">
        <f>VLOOKUP(TRIM(B1221),BirthdateDraft!$A$1:$M$9842,3,FALSE)</f>
        <v>21/4</v>
      </c>
      <c r="F1221" s="115" t="s">
        <v>6914</v>
      </c>
      <c r="G1221" s="10" t="str">
        <f>IF(ISERROR(VLOOKUP(TRIM(B1221),ALL!$B$1:$V$9998,2,FALSE)),"",IF(ISERROR(VLOOKUP(TRIM(B1221),ALL!$B$1:$V$9998,2,FALSE))," ",VLOOKUP(TRIM(B1221),ALL!$B$1:$V$9998,2,FALSE)))</f>
        <v>ARN</v>
      </c>
      <c r="H1221" s="114" t="str">
        <f>IF(ISBLANK(VLOOKUP(TRIM(B1221),ALL!$B$1:$W$9995,11,FALSE)),"",IF(ISERROR(VLOOKUP(TRIM(B1221),ALL!$B$1:$W$9995,11,FALSE))," ",VLOOKUP(TRIM(B1221),ALL!$B$1:$W$9995,11,FALSE)))</f>
        <v>D</v>
      </c>
      <c r="I1221" s="114" t="str">
        <f>"Carries ="&amp;VLOOKUP(B1221,Rankings!$A$163:$C$283,3,FALSE)</f>
        <v>Carries =35</v>
      </c>
      <c r="J1221" s="10"/>
      <c r="K1221" s="10"/>
      <c r="L1221" s="10">
        <f>IF(ISBLANK(VLOOKUP(TRIM(B1221),ALL!$B$1:$W$9995,8,FALSE)),"",IF(ISERROR(VLOOKUP(TRIM(B1221),ALL!$B$1:$W$9995,8,FALSE))," ",VLOOKUP(TRIM(B1221),ALL!$B$1:$W$9995,8,FALSE)))</f>
        <v>0</v>
      </c>
      <c r="M1221" s="10" t="str">
        <f>IF(ISBLANK(VLOOKUP(TRIM(B1221),ALL!$B$1:$W$9995,9,FALSE)),"",IF(ISERROR(VLOOKUP(TRIM(B1221),ALL!$B$1:$W$9995,9,FALSE))," ",VLOOKUP(TRIM(B1221),ALL!$B$1:$W$9995,9,FALSE)))</f>
        <v/>
      </c>
      <c r="N1221" s="10">
        <f>IF(ISBLANK(VLOOKUP(TRIM(B1221),ALL!$B$1:$W$9995,10,FALSE)),"",IF(ISERROR(VLOOKUP(TRIM(B1221),ALL!$B$1:$W$9995,10,FALSE))," ",VLOOKUP(TRIM(B1221),ALL!$B$1:$W$9995,10,FALSE)))</f>
        <v>4</v>
      </c>
      <c r="O1221" s="118"/>
      <c r="P1221"/>
      <c r="Q1221"/>
      <c r="R1221"/>
      <c r="S1221"/>
      <c r="T1221"/>
      <c r="AB1221"/>
      <c r="AC1221"/>
    </row>
    <row r="1222" spans="1:29">
      <c r="A1222" s="10" t="str">
        <f>IF(ISERROR(VLOOKUP(TRIM(B1222),ALL!$B$1:$V$9991,3,FALSE)),"(unc)",VLOOKUP(TRIM(B1222),ALL!$B$1:$V$9991,3,FALSE))</f>
        <v>HB</v>
      </c>
      <c r="B1222" s="37" t="s">
        <v>8372</v>
      </c>
      <c r="C1222" s="5" t="s">
        <v>3017</v>
      </c>
      <c r="D1222" s="111">
        <f>VLOOKUP(TRIM(B1222),BirthdateDraft!$A$1:$M$8977,2,FALSE)</f>
        <v>37273</v>
      </c>
      <c r="E1222" s="112" t="str">
        <f>VLOOKUP(TRIM(B1222),BirthdateDraft!$A$1:$M$9842,3,FALSE)</f>
        <v>23/FA</v>
      </c>
      <c r="F1222" s="115">
        <v>24.4</v>
      </c>
      <c r="G1222" s="10" t="str">
        <f>IF(ISERROR(VLOOKUP(TRIM(B1222),ALL!$B$1:$V$9998,2,FALSE)),"",IF(ISERROR(VLOOKUP(TRIM(B1222),ALL!$B$1:$V$9998,2,FALSE))," ",VLOOKUP(TRIM(B1222),ALL!$B$1:$V$9998,2,FALSE)))</f>
        <v>BAA</v>
      </c>
      <c r="H1222" s="114" t="str">
        <f>IF(ISBLANK(VLOOKUP(TRIM(B1222),ALL!$B$1:$W$9995,11,FALSE)),"",IF(ISERROR(VLOOKUP(TRIM(B1222),ALL!$B$1:$W$9995,11,FALSE))," ",VLOOKUP(TRIM(B1222),ALL!$B$1:$W$9995,11,FALSE)))</f>
        <v>C</v>
      </c>
      <c r="I1222" s="114" t="s">
        <v>9802</v>
      </c>
      <c r="J1222" s="10" t="str">
        <f>IF(ISBLANK(VLOOKUP(TRIM(B1222),ALL!$B$1:$W$9995,6,FALSE)),"",IF(ISERROR(VLOOKUP(TRIM(B1222),ALL!$B$1:$W$9995,6,FALSE))," ", VLOOKUP(TRIM(B1222),ALL!$B$1:$W$9995,6,FALSE)))</f>
        <v/>
      </c>
      <c r="K1222" s="10" t="str">
        <f>IF(ISBLANK(VLOOKUP(TRIM(B1222),ALL!$B$1:$W$9995,7,FALSE)),"",IF(ISERROR(VLOOKUP(TRIM(B1222),ALL!$B$1:$W$9995,7,FALSE))," ",VLOOKUP(TRIM(B1222),ALL!$B$1:$W$9995,7,FALSE)))</f>
        <v/>
      </c>
      <c r="L1222" s="10">
        <f>IF(ISBLANK(VLOOKUP(TRIM(B1222),ALL!$B$1:$W$9995,8,FALSE)),"",IF(ISERROR(VLOOKUP(TRIM(B1222),ALL!$B$1:$W$9995,8,FALSE))," ",VLOOKUP(TRIM(B1222),ALL!$B$1:$W$9995,8,FALSE)))</f>
        <v>0</v>
      </c>
      <c r="M1222" s="10" t="str">
        <f>IF(ISBLANK(VLOOKUP(TRIM(B1222),ALL!$B$1:$W$9995,9,FALSE)),"",IF(ISERROR(VLOOKUP(TRIM(B1222),ALL!$B$1:$W$9995,9,FALSE))," ",VLOOKUP(TRIM(B1222),ALL!$B$1:$W$9995,9,FALSE)))</f>
        <v/>
      </c>
      <c r="N1222" s="10">
        <f>IF(ISBLANK(VLOOKUP(TRIM(B1222),ALL!$B$1:$W$9995,10,FALSE)),"",IF(ISERROR(VLOOKUP(TRIM(B1222),ALL!$B$1:$W$9995,10,FALSE))," ",VLOOKUP(TRIM(B1222),ALL!$B$1:$W$9995,10,FALSE)))</f>
        <v>4</v>
      </c>
      <c r="O1222" s="118"/>
      <c r="P1222"/>
      <c r="Q1222"/>
      <c r="R1222"/>
      <c r="S1222"/>
      <c r="T1222"/>
      <c r="AB1222"/>
      <c r="AC1222"/>
    </row>
    <row r="1223" spans="1:29">
      <c r="A1223" s="10"/>
      <c r="B1223" s="37"/>
      <c r="C1223" s="5"/>
      <c r="D1223" s="111"/>
      <c r="E1223" s="112"/>
      <c r="F1223" s="115"/>
      <c r="G1223" s="10"/>
      <c r="H1223" s="114" t="str">
        <f>IF(ISBLANK(VLOOKUP(TRIM(B1223),ALL!$B$1:$W$9995,11,FALSE)),"",IF(ISERROR(VLOOKUP(TRIM(B1223),ALL!$B$1:$W$9995,11,FALSE))," ",VLOOKUP(TRIM(B1223),ALL!$B$1:$W$9995,11,FALSE)))</f>
        <v xml:space="preserve"> </v>
      </c>
      <c r="I1223" s="114"/>
      <c r="J1223" s="10"/>
      <c r="K1223" s="10"/>
      <c r="L1223" s="10" t="str">
        <f>IF(ISBLANK(VLOOKUP(TRIM(B1223),ALL!$B$1:$W$9995,8,FALSE)),"",IF(ISERROR(VLOOKUP(TRIM(B1223),ALL!$B$1:$W$9995,8,FALSE))," ",VLOOKUP(TRIM(B1223),ALL!$B$1:$W$9995,8,FALSE)))</f>
        <v xml:space="preserve"> </v>
      </c>
      <c r="M1223" s="10" t="str">
        <f>IF(ISBLANK(VLOOKUP(TRIM(B1223),ALL!$B$1:$W$9995,9,FALSE)),"",IF(ISERROR(VLOOKUP(TRIM(B1223),ALL!$B$1:$W$9995,9,FALSE))," ",VLOOKUP(TRIM(B1223),ALL!$B$1:$W$9995,9,FALSE)))</f>
        <v xml:space="preserve"> </v>
      </c>
      <c r="N1223" s="10" t="str">
        <f>IF(ISBLANK(VLOOKUP(TRIM(B1223),ALL!$B$1:$W$9995,10,FALSE)),"",IF(ISERROR(VLOOKUP(TRIM(B1223),ALL!$B$1:$W$9995,10,FALSE))," ",VLOOKUP(TRIM(B1223),ALL!$B$1:$W$9995,10,FALSE)))</f>
        <v xml:space="preserve"> </v>
      </c>
      <c r="O1223" s="118"/>
      <c r="P1223"/>
      <c r="Q1223"/>
      <c r="R1223"/>
      <c r="S1223"/>
      <c r="T1223"/>
      <c r="AB1223"/>
      <c r="AC1223"/>
    </row>
    <row r="1224" spans="1:29">
      <c r="A1224" s="10" t="str">
        <f>IF(ISERROR(VLOOKUP(TRIM(B1224),ALL!$B$1:$V$9991,3,FALSE)),"(unc)",VLOOKUP(TRIM(B1224),ALL!$B$1:$V$9991,3,FALSE))</f>
        <v>WR</v>
      </c>
      <c r="B1224" s="37" t="s">
        <v>6264</v>
      </c>
      <c r="C1224" s="5" t="s">
        <v>3017</v>
      </c>
      <c r="D1224" s="111">
        <f>VLOOKUP(TRIM(B1224),BirthdateDraft!$A$1:$M$8977,2,FALSE)</f>
        <v>35778</v>
      </c>
      <c r="E1224" s="112" t="str">
        <f>VLOOKUP(TRIM(B1224),BirthdateDraft!$A$1:$M$9842,3,FALSE)</f>
        <v>19/2</v>
      </c>
      <c r="F1224" s="115"/>
      <c r="G1224" s="10" t="str">
        <f>IF(ISERROR(VLOOKUP(TRIM(B1224),ALL!$B$1:$V$9998,2,FALSE)),"",IF(ISERROR(VLOOKUP(TRIM(B1224),ALL!$B$1:$V$9998,2,FALSE))," ",VLOOKUP(TRIM(B1224),ALL!$B$1:$V$9998,2,FALSE)))</f>
        <v>SEN</v>
      </c>
      <c r="H1224" s="114" t="str">
        <f>IF(ISBLANK(VLOOKUP(TRIM(B1224),ALL!$B$1:$W$9995,11,FALSE)),"",IF(ISERROR(VLOOKUP(TRIM(B1224),ALL!$B$1:$W$9995,11,FALSE))," ",VLOOKUP(TRIM(B1224),ALL!$B$1:$W$9995,11,FALSE)))</f>
        <v>D</v>
      </c>
      <c r="I1224" s="114" t="str">
        <f>VLOOKUP(TRIM(B1224),Rankings!$A$1:$M$9887,9,FALSE)</f>
        <v xml:space="preserve"> 4-5-6</v>
      </c>
      <c r="J1224" s="10"/>
      <c r="K1224" s="10"/>
      <c r="L1224" s="10" t="str">
        <f>IF(ISBLANK(VLOOKUP(TRIM(B1224),ALL!$B$1:$W$9995,8,FALSE)),"",IF(ISERROR(VLOOKUP(TRIM(B1224),ALL!$B$1:$W$9995,8,FALSE))," ",VLOOKUP(TRIM(B1224),ALL!$B$1:$W$9995,8,FALSE)))</f>
        <v/>
      </c>
      <c r="M1224" s="10" t="str">
        <f>IF(ISBLANK(VLOOKUP(TRIM(B1224),ALL!$B$1:$W$9995,9,FALSE)),"",IF(ISERROR(VLOOKUP(TRIM(B1224),ALL!$B$1:$W$9995,9,FALSE))," ",VLOOKUP(TRIM(B1224),ALL!$B$1:$W$9995,9,FALSE)))</f>
        <v/>
      </c>
      <c r="N1224" s="10" t="str">
        <f>IF(ISBLANK(VLOOKUP(TRIM(B1224),ALL!$B$1:$W$9995,10,FALSE)),"",IF(ISERROR(VLOOKUP(TRIM(B1224),ALL!$B$1:$W$9995,10,FALSE))," ",VLOOKUP(TRIM(B1224),ALL!$B$1:$W$9995,10,FALSE)))</f>
        <v/>
      </c>
      <c r="O1224" s="118"/>
      <c r="P1224"/>
      <c r="Q1224"/>
      <c r="R1224"/>
      <c r="S1224"/>
      <c r="T1224"/>
      <c r="AB1224"/>
      <c r="AC1224"/>
    </row>
    <row r="1225" spans="1:29">
      <c r="A1225" s="10" t="str">
        <f>IF(ISERROR(VLOOKUP(TRIM(B1225),ALL!$B$1:$V$9991,3,FALSE)),"(unc)",VLOOKUP(TRIM(B1225),ALL!$B$1:$V$9991,3,FALSE))</f>
        <v>WR</v>
      </c>
      <c r="B1225" s="124" t="s">
        <v>8450</v>
      </c>
      <c r="C1225" s="5" t="s">
        <v>2625</v>
      </c>
      <c r="D1225" s="111">
        <f>VLOOKUP(TRIM(B1225),BirthdateDraft!$A$1:$M$8977,2,FALSE)</f>
        <v>37301</v>
      </c>
      <c r="E1225" s="112" t="str">
        <f>VLOOKUP(TRIM(B1225),BirthdateDraft!$A$1:$M$9842,3,FALSE)</f>
        <v>23/1</v>
      </c>
      <c r="F1225" s="115" t="s">
        <v>8620</v>
      </c>
      <c r="G1225" s="10" t="str">
        <f>IF(ISERROR(VLOOKUP(TRIM(B1225),ALL!$B$1:$V$9998,2,FALSE)),"",IF(ISERROR(VLOOKUP(TRIM(B1225),ALL!$B$1:$V$9998,2,FALSE))," ",VLOOKUP(TRIM(B1225),ALL!$B$1:$V$9998,2,FALSE)))</f>
        <v>SEN</v>
      </c>
      <c r="H1225" s="114" t="str">
        <f>IF(ISBLANK(VLOOKUP(TRIM(B1225),ALL!$B$1:$W$9995,11,FALSE)),"",IF(ISERROR(VLOOKUP(TRIM(B1225),ALL!$B$1:$W$9995,11,FALSE))," ",VLOOKUP(TRIM(B1225),ALL!$B$1:$W$9995,11,FALSE)))</f>
        <v>B</v>
      </c>
      <c r="I1225" s="114" t="str">
        <f>VLOOKUP(TRIM(B1225),Rankings!$A$1:$M$9887,9,FALSE)</f>
        <v xml:space="preserve"> 6-6-4</v>
      </c>
      <c r="J1225" s="10"/>
      <c r="K1225" s="10"/>
      <c r="L1225" s="10"/>
      <c r="M1225" s="10"/>
      <c r="N1225" s="10"/>
      <c r="P1225"/>
      <c r="Q1225"/>
      <c r="R1225"/>
      <c r="S1225"/>
      <c r="T1225"/>
      <c r="AB1225"/>
      <c r="AC1225"/>
    </row>
    <row r="1226" spans="1:29">
      <c r="A1226" s="10" t="str">
        <f>IF(ISERROR(VLOOKUP(TRIM(B1226),ALL!$B$1:$V$9991,3,FALSE)),"(unc)",VLOOKUP(TRIM(B1226),ALL!$B$1:$V$9991,3,FALSE))</f>
        <v>WR</v>
      </c>
      <c r="B1226" s="37" t="s">
        <v>5378</v>
      </c>
      <c r="C1226" s="5" t="s">
        <v>3017</v>
      </c>
      <c r="D1226" s="111">
        <f>VLOOKUP(TRIM(B1226),BirthdateDraft!$A$1:$M$8977,2,FALSE)</f>
        <v>35391</v>
      </c>
      <c r="E1226" s="112" t="str">
        <f>VLOOKUP(TRIM(B1226),BirthdateDraft!$A$1:$M$9842,3,FALSE)</f>
        <v>17/2</v>
      </c>
      <c r="F1226" s="115"/>
      <c r="G1226" s="10" t="str">
        <f>IF(ISERROR(VLOOKUP(TRIM(B1226),ALL!$B$1:$V$9998,2,FALSE)),"",IF(ISERROR(VLOOKUP(TRIM(B1226),ALL!$B$1:$V$9998,2,FALSE))," ",VLOOKUP(TRIM(B1226),ALL!$B$1:$V$9998,2,FALSE)))</f>
        <v>KCA</v>
      </c>
      <c r="H1226" s="114" t="str">
        <f>IF(ISBLANK(VLOOKUP(TRIM(B1226),ALL!$B$1:$W$9995,11,FALSE)),"",IF(ISERROR(VLOOKUP(TRIM(B1226),ALL!$B$1:$W$9995,11,FALSE))," ",VLOOKUP(TRIM(B1226),ALL!$B$1:$W$9995,11,FALSE)))</f>
        <v>B</v>
      </c>
      <c r="I1226" s="114" t="str">
        <f>VLOOKUP(TRIM(B1226),Rankings!$A$1:$M$9887,9,FALSE)</f>
        <v xml:space="preserve"> 4-3-3</v>
      </c>
      <c r="J1226" s="10" t="str">
        <f>IF(ISBLANK(VLOOKUP(TRIM(B1226),ALL!$B$1:$W$9995,6,FALSE)),"",IF(ISERROR(VLOOKUP(TRIM(B1226),ALL!$B$1:$W$9995,6,FALSE))," ", VLOOKUP(TRIM(B1226),ALL!$B$1:$W$9995,6,FALSE)))</f>
        <v/>
      </c>
      <c r="K1226" s="10" t="str">
        <f>IF(ISBLANK(VLOOKUP(TRIM(B1226),ALL!$B$1:$W$9995,7,FALSE)),"",IF(ISERROR(VLOOKUP(TRIM(B1226),ALL!$B$1:$W$9995,7,FALSE))," ",VLOOKUP(TRIM(B1226),ALL!$B$1:$W$9995,7,FALSE)))</f>
        <v/>
      </c>
      <c r="L1226" s="10" t="str">
        <f>IF(ISBLANK(VLOOKUP(TRIM(B1226),ALL!$B$1:$W$9995,8,FALSE)),"",IF(ISERROR(VLOOKUP(TRIM(B1226),ALL!$B$1:$W$9995,8,FALSE))," ",VLOOKUP(TRIM(B1226),ALL!$B$1:$W$9995,8,FALSE)))</f>
        <v/>
      </c>
      <c r="M1226" s="10" t="str">
        <f>IF(ISBLANK(VLOOKUP(TRIM(B1226),ALL!$B$1:$W$9995,9,FALSE)),"",IF(ISERROR(VLOOKUP(TRIM(B1226),ALL!$B$1:$W$9995,9,FALSE))," ",VLOOKUP(TRIM(B1226),ALL!$B$1:$W$9995,9,FALSE)))</f>
        <v/>
      </c>
      <c r="N1226" s="10" t="str">
        <f>IF(ISBLANK(VLOOKUP(TRIM(B1226),ALL!$B$1:$W$9995,10,FALSE)),"",IF(ISERROR(VLOOKUP(TRIM(B1226),ALL!$B$1:$W$9995,10,FALSE))," ",VLOOKUP(TRIM(B1226),ALL!$B$1:$W$9995,10,FALSE)))</f>
        <v/>
      </c>
      <c r="O1226" s="118"/>
      <c r="P1226"/>
      <c r="Q1226"/>
      <c r="R1226"/>
      <c r="S1226"/>
      <c r="T1226"/>
      <c r="AB1226"/>
      <c r="AC1226"/>
    </row>
    <row r="1227" spans="1:29">
      <c r="A1227" s="10" t="str">
        <f>IF(ISERROR(VLOOKUP(TRIM(B1227),ALL!$B$1:$V$9991,3,FALSE)),"(unc)",VLOOKUP(TRIM(B1227),ALL!$B$1:$V$9991,3,FALSE))</f>
        <v>WR</v>
      </c>
      <c r="B1227" s="119" t="s">
        <v>8296</v>
      </c>
      <c r="C1227" s="5" t="s">
        <v>3017</v>
      </c>
      <c r="D1227" s="111">
        <f>VLOOKUP(TRIM(B1227),BirthdateDraft!$A$1:$M$8977,2,FALSE)</f>
        <v>37159</v>
      </c>
      <c r="E1227" s="112" t="str">
        <f>VLOOKUP(TRIM(B1227),BirthdateDraft!$A$1:$M$9842,3,FALSE)</f>
        <v>23/3</v>
      </c>
      <c r="F1227" s="115">
        <v>24.4</v>
      </c>
      <c r="G1227" s="10" t="str">
        <f>IF(ISERROR(VLOOKUP(TRIM(B1227),ALL!$B$1:$V$9998,2,FALSE)),"",IF(ISERROR(VLOOKUP(TRIM(B1227),ALL!$B$1:$V$9998,2,FALSE))," ",VLOOKUP(TRIM(B1227),ALL!$B$1:$V$9998,2,FALSE)))</f>
        <v>NYN</v>
      </c>
      <c r="H1227" s="114" t="str">
        <f>IF(ISBLANK(VLOOKUP(TRIM(B1227),ALL!$B$1:$W$9995,11,FALSE)),"",IF(ISERROR(VLOOKUP(TRIM(B1227),ALL!$B$1:$W$9995,11,FALSE))," ",VLOOKUP(TRIM(B1227),ALL!$B$1:$W$9995,11,FALSE)))</f>
        <v>E</v>
      </c>
      <c r="I1227" s="114" t="str">
        <f>VLOOKUP(TRIM(B1227),Rankings!$A$1:$M$9887,9,FALSE)</f>
        <v xml:space="preserve"> 4-3-3</v>
      </c>
      <c r="J1227" s="10"/>
      <c r="K1227" s="10"/>
      <c r="L1227" s="10"/>
      <c r="M1227" s="10"/>
      <c r="N1227" s="10"/>
      <c r="O1227" s="118"/>
      <c r="P1227"/>
      <c r="Q1227"/>
      <c r="R1227"/>
      <c r="S1227"/>
      <c r="T1227"/>
      <c r="AB1227"/>
      <c r="AC1227"/>
    </row>
    <row r="1228" spans="1:29">
      <c r="A1228" s="10" t="str">
        <f>IF(ISERROR(VLOOKUP(TRIM(B1228),ALL!$B$1:$V$9991,3,FALSE)),"(unc)",VLOOKUP(TRIM(B1228),ALL!$B$1:$V$9991,3,FALSE))</f>
        <v>WR KOR PR</v>
      </c>
      <c r="B1228" s="119" t="s">
        <v>8213</v>
      </c>
      <c r="C1228" s="5" t="s">
        <v>3017</v>
      </c>
      <c r="D1228" s="111">
        <f>VLOOKUP(TRIM(B1228),BirthdateDraft!$A$1:$M$8977,2,FALSE)</f>
        <v>36780</v>
      </c>
      <c r="E1228" s="112" t="str">
        <f>VLOOKUP(TRIM(B1228),BirthdateDraft!$A$1:$M$9842,3,FALSE)</f>
        <v>23/4</v>
      </c>
      <c r="F1228" s="115">
        <v>25.4</v>
      </c>
      <c r="G1228" s="10" t="str">
        <f>IF(ISERROR(VLOOKUP(TRIM(B1228),ALL!$B$1:$V$9998,2,FALSE)),"",IF(ISERROR(VLOOKUP(TRIM(B1228),ALL!$B$1:$V$9998,2,FALSE))," ",VLOOKUP(TRIM(B1228),ALL!$B$1:$V$9998,2,FALSE)))</f>
        <v>LAA</v>
      </c>
      <c r="H1228" s="114" t="str">
        <f>IF(ISBLANK(VLOOKUP(TRIM(B1228),ALL!$B$1:$W$9995,11,FALSE)),"",IF(ISERROR(VLOOKUP(TRIM(B1228),ALL!$B$1:$W$9995,11,FALSE))," ",VLOOKUP(TRIM(B1228),ALL!$B$1:$W$9995,11,FALSE)))</f>
        <v>B</v>
      </c>
      <c r="I1228" s="114" t="str">
        <f>VLOOKUP(TRIM(B1228),Rankings!$A$1:$M$9887,9,FALSE)</f>
        <v xml:space="preserve"> 4-3-3</v>
      </c>
      <c r="J1228" s="10"/>
      <c r="K1228" s="10"/>
      <c r="L1228" s="10"/>
      <c r="M1228" s="10"/>
      <c r="N1228" s="10"/>
      <c r="O1228" s="118"/>
      <c r="P1228"/>
      <c r="Q1228"/>
      <c r="R1228"/>
      <c r="S1228"/>
      <c r="T1228"/>
      <c r="AB1228"/>
      <c r="AC1228"/>
    </row>
    <row r="1230" spans="1:29">
      <c r="A1230" s="10" t="str">
        <f>IF(ISERROR(VLOOKUP(TRIM(B1230),ALL!$B$1:$V$9991,3,FALSE)),"(unc)",VLOOKUP(TRIM(B1230),ALL!$B$1:$V$9991,3,FALSE))</f>
        <v>WR</v>
      </c>
      <c r="B1230" s="124" t="s">
        <v>8995</v>
      </c>
      <c r="C1230" s="5" t="s">
        <v>3017</v>
      </c>
      <c r="D1230" s="111">
        <f>VLOOKUP(TRIM(B1230),BirthdateDraft!$A$1:$M$8977,2,FALSE)</f>
        <v>36920</v>
      </c>
      <c r="E1230" s="112" t="str">
        <f>VLOOKUP(TRIM(B1230),BirthdateDraft!$A$1:$M$9842,3,FALSE)</f>
        <v>24/1(32)</v>
      </c>
      <c r="F1230" s="115" t="s">
        <v>10103</v>
      </c>
      <c r="G1230" s="10" t="str">
        <f>IF(ISERROR(VLOOKUP(TRIM(B1230),ALL!$B$1:$V$9998,2,FALSE)),"",IF(ISERROR(VLOOKUP(TRIM(B1230),ALL!$B$1:$V$9998,2,FALSE))," ",VLOOKUP(TRIM(B1230),ALL!$B$1:$V$9998,2,FALSE)))</f>
        <v>CAN</v>
      </c>
      <c r="H1230" s="114" t="str">
        <f>IF(ISBLANK(VLOOKUP(TRIM(B1230),ALL!$B$1:$W$9995,11,FALSE)),"",IF(ISERROR(VLOOKUP(TRIM(B1230),ALL!$B$1:$W$9995,11,FALSE))," ",VLOOKUP(TRIM(B1230),ALL!$B$1:$W$9995,11,FALSE)))</f>
        <v>E</v>
      </c>
      <c r="I1230" s="114" t="str">
        <f>VLOOKUP(TRIM(B1230),Rankings!$A$1:$M$9887,9,FALSE)</f>
        <v xml:space="preserve"> 4-4-4</v>
      </c>
      <c r="J1230" s="10"/>
      <c r="K1230" s="10"/>
      <c r="L1230" s="10"/>
      <c r="M1230" s="10"/>
      <c r="N1230" s="10"/>
      <c r="O1230" s="118"/>
      <c r="P1230"/>
      <c r="Q1230"/>
      <c r="R1230"/>
      <c r="S1230"/>
      <c r="T1230"/>
      <c r="AB1230"/>
      <c r="AC1230"/>
    </row>
    <row r="1231" spans="1:29" ht="12" customHeight="1">
      <c r="A1231" s="10" t="str">
        <f>IF(ISERROR(VLOOKUP(TRIM(B1231),ALL!$B$1:$V$9991,3,FALSE)),"(unc)",VLOOKUP(TRIM(B1231),ALL!$B$1:$V$9991,3,FALSE))</f>
        <v>TE</v>
      </c>
      <c r="B1231" s="37" t="s">
        <v>5870</v>
      </c>
      <c r="C1231" s="5" t="s">
        <v>3017</v>
      </c>
      <c r="D1231" s="111">
        <f>VLOOKUP(TRIM(B1231),BirthdateDraft!$A$1:$M$8977,2,FALSE)</f>
        <v>35254</v>
      </c>
      <c r="E1231" s="112" t="str">
        <f>VLOOKUP(TRIM(B1231),BirthdateDraft!$A$1:$M$9842,3,FALSE)</f>
        <v>18/4</v>
      </c>
      <c r="F1231" s="115"/>
      <c r="G1231" s="10" t="str">
        <f>IF(ISERROR(VLOOKUP(TRIM(B1231),ALL!$B$1:$V$9998,2,FALSE)),"",IF(ISERROR(VLOOKUP(TRIM(B1231),ALL!$B$1:$V$9998,2,FALSE))," ",VLOOKUP(TRIM(B1231),ALL!$B$1:$V$9998,2,FALSE)))</f>
        <v>LAA</v>
      </c>
      <c r="H1231" s="114" t="str">
        <f>IF(ISBLANK(VLOOKUP(TRIM(B1231),ALL!$B$1:$W$9995,11,FALSE)),"",IF(ISERROR(VLOOKUP(TRIM(B1231),ALL!$B$1:$W$9995,11,FALSE))," ",VLOOKUP(TRIM(B1231),ALL!$B$1:$W$9995,11,FALSE)))</f>
        <v>C</v>
      </c>
      <c r="I1231" s="114" t="str">
        <f>VLOOKUP(TRIM(B1231),Rankings!$A$1:$M$9887,9,FALSE)</f>
        <v xml:space="preserve"> 5-4-2</v>
      </c>
      <c r="J1231" s="10" t="str">
        <f>IF(ISBLANK(VLOOKUP(TRIM(B1231),ALL!$B$1:$W$9995,6,FALSE)),"",IF(ISERROR(VLOOKUP(TRIM(B1231),ALL!$B$1:$W$9995,6,FALSE))," ", VLOOKUP(TRIM(B1231),ALL!$B$1:$W$9995,6,FALSE)))</f>
        <v/>
      </c>
      <c r="K1231" s="10" t="str">
        <f>IF(ISBLANK(VLOOKUP(TRIM(B1231),ALL!$B$1:$W$9995,7,FALSE)),"",IF(ISERROR(VLOOKUP(TRIM(B1231),ALL!$B$1:$W$9995,7,FALSE))," ",VLOOKUP(TRIM(B1231),ALL!$B$1:$W$9995,7,FALSE)))</f>
        <v/>
      </c>
      <c r="L1231" s="10">
        <f>IF(ISBLANK(VLOOKUP(TRIM(B1231),ALL!$B$1:$W$9995,8,FALSE)),"",IF(ISERROR(VLOOKUP(TRIM(B1231),ALL!$B$1:$W$9995,8,FALSE))," ",VLOOKUP(TRIM(B1231),ALL!$B$1:$W$9995,8,FALSE)))</f>
        <v>4</v>
      </c>
      <c r="M1231" s="10" t="str">
        <f>IF(ISBLANK(VLOOKUP(TRIM(B1231),ALL!$B$1:$W$9995,9,FALSE)),"",IF(ISERROR(VLOOKUP(TRIM(B1231),ALL!$B$1:$W$9995,9,FALSE))," ",VLOOKUP(TRIM(B1231),ALL!$B$1:$W$9995,9,FALSE)))</f>
        <v/>
      </c>
      <c r="N1231" s="10">
        <f>IF(ISBLANK(VLOOKUP(TRIM(B1231),ALL!$B$1:$W$9995,10,FALSE)),"",IF(ISERROR(VLOOKUP(TRIM(B1231),ALL!$B$1:$W$9995,10,FALSE))," ",VLOOKUP(TRIM(B1231),ALL!$B$1:$W$9995,10,FALSE)))</f>
        <v>0</v>
      </c>
      <c r="O1231" s="118"/>
      <c r="P1231"/>
      <c r="Q1231"/>
      <c r="R1231"/>
      <c r="S1231"/>
      <c r="T1231"/>
      <c r="AB1231"/>
      <c r="AC1231"/>
    </row>
    <row r="1232" spans="1:29" ht="12" customHeight="1">
      <c r="A1232" s="10" t="str">
        <f>IF(ISERROR(VLOOKUP(TRIM(B1232),ALL!$B$1:$V$9991,3,FALSE)),"(unc)",VLOOKUP(TRIM(B1232),ALL!$B$1:$V$9991,3,FALSE))</f>
        <v>TE</v>
      </c>
      <c r="B1232" s="37" t="s">
        <v>7655</v>
      </c>
      <c r="C1232" s="5" t="s">
        <v>3017</v>
      </c>
      <c r="D1232" s="111">
        <f>VLOOKUP(TRIM(B1232),BirthdateDraft!$A$1:$M$8977,2,FALSE)</f>
        <v>36201</v>
      </c>
      <c r="E1232" s="112" t="str">
        <f>VLOOKUP(TRIM(B1232),BirthdateDraft!$A$1:$M$9842,3,FALSE)</f>
        <v>22/4</v>
      </c>
      <c r="F1232" s="115" t="s">
        <v>10231</v>
      </c>
      <c r="G1232" s="10" t="str">
        <f>IF(ISERROR(VLOOKUP(TRIM(B1232),ALL!$B$1:$V$9998,2,FALSE)),"",IF(ISERROR(VLOOKUP(TRIM(B1232),ALL!$B$1:$V$9998,2,FALSE))," ",VLOOKUP(TRIM(B1232),ALL!$B$1:$V$9998,2,FALSE)))</f>
        <v>BAA</v>
      </c>
      <c r="H1232" s="114" t="str">
        <f>IF(ISBLANK(VLOOKUP(TRIM(B1232),ALL!$B$1:$W$9995,11,FALSE)),"",IF(ISERROR(VLOOKUP(TRIM(B1232),ALL!$B$1:$W$9995,11,FALSE))," ",VLOOKUP(TRIM(B1232),ALL!$B$1:$W$9995,11,FALSE)))</f>
        <v>C</v>
      </c>
      <c r="I1232" s="114" t="str">
        <f>VLOOKUP(TRIM(B1232),Rankings!$A$1:$M$9887,9,FALSE)</f>
        <v xml:space="preserve"> 3-3-2</v>
      </c>
      <c r="J1232" s="10" t="str">
        <f>IF(ISBLANK(VLOOKUP(TRIM(B1232),ALL!$B$1:$W$9995,6,FALSE)),"",IF(ISERROR(VLOOKUP(TRIM(B1232),ALL!$B$1:$W$9995,6,FALSE))," ", VLOOKUP(TRIM(B1232),ALL!$B$1:$W$9995,6,FALSE)))</f>
        <v/>
      </c>
      <c r="K1232" s="10" t="str">
        <f>IF(ISBLANK(VLOOKUP(TRIM(B1232),ALL!$B$1:$W$9995,7,FALSE)),"",IF(ISERROR(VLOOKUP(TRIM(B1232),ALL!$B$1:$W$9995,7,FALSE))," ",VLOOKUP(TRIM(B1232),ALL!$B$1:$W$9995,7,FALSE)))</f>
        <v/>
      </c>
      <c r="L1232" s="10">
        <f>IF(ISBLANK(VLOOKUP(TRIM(B1232),ALL!$B$1:$W$9995,8,FALSE)),"",IF(ISERROR(VLOOKUP(TRIM(B1232),ALL!$B$1:$W$9995,8,FALSE))," ",VLOOKUP(TRIM(B1232),ALL!$B$1:$W$9995,8,FALSE)))</f>
        <v>4</v>
      </c>
      <c r="M1232" s="10" t="str">
        <f>IF(ISBLANK(VLOOKUP(TRIM(B1232),ALL!$B$1:$W$9995,9,FALSE)),"",IF(ISERROR(VLOOKUP(TRIM(B1232),ALL!$B$1:$W$9995,9,FALSE))," ",VLOOKUP(TRIM(B1232),ALL!$B$1:$W$9995,9,FALSE)))</f>
        <v/>
      </c>
      <c r="N1232" s="10">
        <f>IF(ISBLANK(VLOOKUP(TRIM(B1232),ALL!$B$1:$W$9995,10,FALSE)),"",IF(ISERROR(VLOOKUP(TRIM(B1232),ALL!$B$1:$W$9995,10,FALSE))," ",VLOOKUP(TRIM(B1232),ALL!$B$1:$W$9995,10,FALSE)))</f>
        <v>0</v>
      </c>
      <c r="O1232" s="118"/>
      <c r="P1232"/>
      <c r="Q1232"/>
      <c r="R1232"/>
      <c r="S1232"/>
      <c r="T1232"/>
      <c r="AB1232"/>
      <c r="AC1232"/>
    </row>
    <row r="1233" spans="1:29">
      <c r="A1233" s="10" t="str">
        <f>IF(ISERROR(VLOOKUP(TRIM(B1233),ALL!$B$1:$V$9991,3,FALSE)),"(unc)",VLOOKUP(TRIM(B1233),ALL!$B$1:$V$9991,3,FALSE))</f>
        <v>TE FB</v>
      </c>
      <c r="B1233" s="37" t="s">
        <v>5804</v>
      </c>
      <c r="C1233" s="5" t="s">
        <v>2625</v>
      </c>
      <c r="D1233" s="111">
        <f>VLOOKUP(TRIM(B1233),BirthdateDraft!$A$1:$M$8977,2,FALSE)</f>
        <v>33108</v>
      </c>
      <c r="E1233" s="112" t="str">
        <f>VLOOKUP(TRIM(B1233),BirthdateDraft!$A$1:$M$9842,3,FALSE)</f>
        <v>17/FA</v>
      </c>
      <c r="F1233" s="115"/>
      <c r="G1233" s="10" t="str">
        <f>IF(ISERROR(VLOOKUP(TRIM(B1233),ALL!$B$1:$V$9998,2,FALSE)),"",IF(ISERROR(VLOOKUP(TRIM(B1233),ALL!$B$1:$V$9998,2,FALSE))," ",VLOOKUP(TRIM(B1233),ALL!$B$1:$V$9998,2,FALSE)))</f>
        <v>NON</v>
      </c>
      <c r="H1233" s="114"/>
      <c r="I1233" s="114"/>
      <c r="J1233" s="10"/>
      <c r="K1233" s="10"/>
      <c r="L1233" s="10">
        <f>IF(ISBLANK(VLOOKUP(TRIM(B1233),ALL!$B$1:$W$9995,8,FALSE)),"",IF(ISERROR(VLOOKUP(TRIM(B1233),ALL!$B$1:$W$9995,8,FALSE))," ",VLOOKUP(TRIM(B1233),ALL!$B$1:$W$9995,8,FALSE)))</f>
        <v>4</v>
      </c>
      <c r="M1233" s="10" t="str">
        <f>IF(ISBLANK(VLOOKUP(TRIM(B1233),ALL!$B$1:$W$9995,9,FALSE)),"",IF(ISERROR(VLOOKUP(TRIM(B1233),ALL!$B$1:$W$9995,9,FALSE))," ",VLOOKUP(TRIM(B1233),ALL!$B$1:$W$9995,9,FALSE)))</f>
        <v/>
      </c>
      <c r="N1233" s="10">
        <f>IF(ISBLANK(VLOOKUP(TRIM(B1233),ALL!$B$1:$W$9995,10,FALSE)),"",IF(ISERROR(VLOOKUP(TRIM(B1233),ALL!$B$1:$W$9995,10,FALSE))," ",VLOOKUP(TRIM(B1233),ALL!$B$1:$W$9995,10,FALSE)))</f>
        <v>0</v>
      </c>
      <c r="O1233" s="118"/>
      <c r="P1233"/>
      <c r="Q1233"/>
      <c r="R1233"/>
      <c r="S1233"/>
      <c r="T1233"/>
      <c r="AB1233"/>
      <c r="AC1233"/>
    </row>
    <row r="1234" spans="1:29">
      <c r="A1234" s="10" t="str">
        <f>IF(ISERROR(VLOOKUP(TRIM(B1234),ALL!$B$1:$V$9991,3,FALSE)),"(unc)",VLOOKUP(TRIM(B1234),ALL!$B$1:$V$9991,3,FALSE))</f>
        <v>TE BB</v>
      </c>
      <c r="B1234" s="37" t="s">
        <v>6746</v>
      </c>
      <c r="C1234" s="5" t="s">
        <v>3017</v>
      </c>
      <c r="D1234" s="111">
        <f>VLOOKUP(TRIM(B1234),BirthdateDraft!$A$1:$M$8977,2,FALSE)</f>
        <v>34458</v>
      </c>
      <c r="E1234" s="112" t="str">
        <f>VLOOKUP(TRIM(B1234),BirthdateDraft!$A$1:$M$9842,3,FALSE)</f>
        <v>17/FA</v>
      </c>
      <c r="F1234" s="115" t="s">
        <v>6862</v>
      </c>
      <c r="G1234" s="10" t="str">
        <f>IF(ISERROR(VLOOKUP(TRIM(B1234),ALL!$B$1:$V$9998,2,FALSE)),"",IF(ISERROR(VLOOKUP(TRIM(B1234),ALL!$B$1:$V$9998,2,FALSE))," ",VLOOKUP(TRIM(B1234),ALL!$B$1:$V$9998,2,FALSE)))</f>
        <v>SEN</v>
      </c>
      <c r="H1234" s="114" t="str">
        <f>IF(ISBLANK(VLOOKUP(TRIM(B1234),ALL!$B$1:$W$9995,11,FALSE)),"",IF(ISERROR(VLOOKUP(TRIM(B1234),ALL!$B$1:$W$9995,11,FALSE))," ",VLOOKUP(TRIM(B1234),ALL!$B$1:$W$9995,11,FALSE)))</f>
        <v>E</v>
      </c>
      <c r="I1234" s="114" t="str">
        <f>VLOOKUP(TRIM(B1234),Rankings!$A$1:$M$9887,9,FALSE)</f>
        <v xml:space="preserve"> 3-3-2</v>
      </c>
      <c r="J1234" s="10"/>
      <c r="K1234" s="10"/>
      <c r="L1234" s="10">
        <f>IF(ISBLANK(VLOOKUP(TRIM(B1234),ALL!$B$1:$W$9995,8,FALSE)),"",IF(ISERROR(VLOOKUP(TRIM(B1234),ALL!$B$1:$W$9995,8,FALSE))," ",VLOOKUP(TRIM(B1234),ALL!$B$1:$W$9995,8,FALSE)))</f>
        <v>0</v>
      </c>
      <c r="M1234" s="10" t="str">
        <f>IF(ISBLANK(VLOOKUP(TRIM(B1234),ALL!$B$1:$W$9995,9,FALSE)),"",IF(ISERROR(VLOOKUP(TRIM(B1234),ALL!$B$1:$W$9995,9,FALSE))," ",VLOOKUP(TRIM(B1234),ALL!$B$1:$W$9995,9,FALSE)))</f>
        <v/>
      </c>
      <c r="N1234" s="10">
        <f>IF(ISBLANK(VLOOKUP(TRIM(B1234),ALL!$B$1:$W$9995,10,FALSE)),"",IF(ISERROR(VLOOKUP(TRIM(B1234),ALL!$B$1:$W$9995,10,FALSE))," ",VLOOKUP(TRIM(B1234),ALL!$B$1:$W$9995,10,FALSE)))</f>
        <v>0</v>
      </c>
    </row>
    <row r="1235" spans="1:29">
      <c r="A1235" s="10" t="str">
        <f>IF(ISERROR(VLOOKUP(TRIM(B1235),ALL!$B$1:$V$9991,3,FALSE)),"(unc)",VLOOKUP(TRIM(B1235),ALL!$B$1:$V$9991,3,FALSE))</f>
        <v>(unc)</v>
      </c>
      <c r="B1235" s="37" t="s">
        <v>4800</v>
      </c>
      <c r="C1235" s="5" t="s">
        <v>3017</v>
      </c>
      <c r="D1235" s="111">
        <f>VLOOKUP(TRIM(B1235),BirthdateDraft!$A$1:$M$8977,2,FALSE)</f>
        <v>33860</v>
      </c>
      <c r="E1235" s="112" t="str">
        <f>VLOOKUP(TRIM(B1235),BirthdateDraft!$A$1:$M$9842,3,FALSE)</f>
        <v>15/6</v>
      </c>
      <c r="F1235" s="115"/>
      <c r="G1235" s="10" t="str">
        <f>IF(ISERROR(VLOOKUP(TRIM(B1235),ALL!$B$1:$V$9998,2,FALSE)),"",IF(ISERROR(VLOOKUP(TRIM(B1235),ALL!$B$1:$V$9998,2,FALSE))," ",VLOOKUP(TRIM(B1235),ALL!$B$1:$V$9998,2,FALSE)))</f>
        <v/>
      </c>
      <c r="H1235" s="114" t="str">
        <f>IF(ISBLANK(VLOOKUP(TRIM(B1235),ALL!$B$1:$W$9995,11,FALSE)),"",IF(ISERROR(VLOOKUP(TRIM(B1235),ALL!$B$1:$W$9995,11,FALSE))," ",VLOOKUP(TRIM(B1235),ALL!$B$1:$W$9995,11,FALSE)))</f>
        <v xml:space="preserve"> </v>
      </c>
      <c r="I1235" s="114" t="str">
        <f>IF(ISBLANK(VLOOKUP(TRIM(B1235),ALL!$B$1:$W$9995,5,FALSE)),"",IF(ISERROR(VLOOKUP(TRIM(B1235),ALL!$B$1:$W$9995,5,FALSE))," ",VLOOKUP(TRIM(B1235),ALL!$B$1:$W$9995,5,FALSE)))</f>
        <v xml:space="preserve"> </v>
      </c>
      <c r="J1235" s="10" t="str">
        <f>IF(ISBLANK(VLOOKUP(TRIM(B1235),ALL!$B$1:$W$9995,6,FALSE)),"",IF(ISERROR(VLOOKUP(TRIM(B1235),ALL!$B$1:$W$9995,6,FALSE))," ", VLOOKUP(TRIM(B1235),ALL!$B$1:$W$9995,6,FALSE)))</f>
        <v xml:space="preserve"> </v>
      </c>
      <c r="K1235" s="10" t="str">
        <f>IF(ISBLANK(VLOOKUP(TRIM(B1235),ALL!$B$1:$W$9995,7,FALSE)),"",IF(ISERROR(VLOOKUP(TRIM(B1235),ALL!$B$1:$W$9995,7,FALSE))," ",VLOOKUP(TRIM(B1235),ALL!$B$1:$W$9995,7,FALSE)))</f>
        <v xml:space="preserve"> </v>
      </c>
      <c r="L1235" s="10" t="str">
        <f>IF(ISBLANK(VLOOKUP(TRIM(B1235),ALL!$B$1:$W$9995,8,FALSE)),"",IF(ISERROR(VLOOKUP(TRIM(B1235),ALL!$B$1:$W$9995,8,FALSE))," ",VLOOKUP(TRIM(B1235),ALL!$B$1:$W$9995,8,FALSE)))</f>
        <v xml:space="preserve"> </v>
      </c>
      <c r="M1235" s="10" t="str">
        <f>IF(ISBLANK(VLOOKUP(TRIM(B1235),ALL!$B$1:$W$9995,9,FALSE)),"",IF(ISERROR(VLOOKUP(TRIM(B1235),ALL!$B$1:$W$9995,9,FALSE))," ",VLOOKUP(TRIM(B1235),ALL!$B$1:$W$9995,9,FALSE)))</f>
        <v xml:space="preserve"> </v>
      </c>
      <c r="N1235" s="10" t="str">
        <f>IF(ISBLANK(VLOOKUP(TRIM(B1235),ALL!$B$1:$W$9995,10,FALSE)),"",IF(ISERROR(VLOOKUP(TRIM(B1235),ALL!$B$1:$W$9995,10,FALSE))," ",VLOOKUP(TRIM(B1235),ALL!$B$1:$W$9995,10,FALSE)))</f>
        <v xml:space="preserve"> </v>
      </c>
      <c r="O1235" s="118"/>
      <c r="P1235"/>
      <c r="Q1235"/>
      <c r="R1235"/>
      <c r="S1235"/>
      <c r="T1235"/>
      <c r="AB1235"/>
      <c r="AC1235"/>
    </row>
    <row r="1237" spans="1:29">
      <c r="A1237" s="10"/>
      <c r="B1237" s="37"/>
      <c r="C1237" s="5"/>
      <c r="D1237" s="111"/>
      <c r="E1237" s="112"/>
      <c r="F1237" s="115"/>
      <c r="G1237" s="10"/>
      <c r="H1237" s="114"/>
      <c r="I1237" s="114"/>
      <c r="J1237" s="10"/>
      <c r="K1237" s="10"/>
      <c r="L1237" s="10" t="str">
        <f>IF(ISBLANK(VLOOKUP(TRIM(B1237),ALL!$B$1:$W$9995,8,FALSE)),"",IF(ISERROR(VLOOKUP(TRIM(B1237),ALL!$B$1:$W$9995,8,FALSE))," ",VLOOKUP(TRIM(B1237),ALL!$B$1:$W$9995,8,FALSE)))</f>
        <v xml:space="preserve"> </v>
      </c>
      <c r="M1237" s="10" t="str">
        <f>IF(ISBLANK(VLOOKUP(TRIM(B1237),ALL!$B$1:$W$9995,9,FALSE)),"",IF(ISERROR(VLOOKUP(TRIM(B1237),ALL!$B$1:$W$9995,9,FALSE))," ",VLOOKUP(TRIM(B1237),ALL!$B$1:$W$9995,9,FALSE)))</f>
        <v xml:space="preserve"> </v>
      </c>
      <c r="N1237" s="10" t="str">
        <f>IF(ISBLANK(VLOOKUP(TRIM(B1237),ALL!$B$1:$W$9995,10,FALSE)),"",IF(ISERROR(VLOOKUP(TRIM(B1237),ALL!$B$1:$W$9995,10,FALSE))," ",VLOOKUP(TRIM(B1237),ALL!$B$1:$W$9995,10,FALSE)))</f>
        <v xml:space="preserve"> </v>
      </c>
      <c r="O1237" s="118"/>
      <c r="P1237"/>
      <c r="Q1237"/>
      <c r="R1237"/>
      <c r="S1237"/>
      <c r="T1237"/>
      <c r="AB1237"/>
      <c r="AC1237"/>
    </row>
    <row r="1238" spans="1:29">
      <c r="A1238" s="10" t="str">
        <f>IF(ISERROR(VLOOKUP(TRIM(B1238),ALL!$B$1:$V$9991,3,FALSE)),"(unc)",VLOOKUP(TRIM(B1238),ALL!$B$1:$V$9991,3,FALSE))</f>
        <v>LOT @</v>
      </c>
      <c r="B1238" s="37" t="s">
        <v>6213</v>
      </c>
      <c r="C1238" s="5" t="s">
        <v>3017</v>
      </c>
      <c r="D1238" s="111">
        <f>VLOOKUP(TRIM(B1238),BirthdateDraft!$A$1:$M$8977,2,FALSE)</f>
        <v>35187</v>
      </c>
      <c r="E1238" s="112" t="str">
        <f>VLOOKUP(TRIM(B1238),BirthdateDraft!$A$1:$M$9842,3,FALSE)</f>
        <v>18/3</v>
      </c>
      <c r="F1238" s="115"/>
      <c r="G1238" s="10" t="str">
        <f>IF(ISERROR(VLOOKUP(TRIM(B1238),ALL!$B$1:$V$9998,2,FALSE)),"",IF(ISERROR(VLOOKUP(TRIM(B1238),ALL!$B$1:$V$9998,2,FALSE))," ",VLOOKUP(TRIM(B1238),ALL!$B$1:$V$9998,2,FALSE)))</f>
        <v>CNA</v>
      </c>
      <c r="H1238" s="114" t="str">
        <f>IF(ISBLANK(VLOOKUP(TRIM(B1238),ALL!$B$1:$W$9995,4,FALSE)),"",IF(ISERROR(VLOOKUP(TRIM(B1238),ALL!$B$1:$W$9995,4,FALSE))," ",VLOOKUP(TRIM(B1238),ALL!$B$1:$W$9995,4,FALSE)))</f>
        <v/>
      </c>
      <c r="I1238" s="114" t="str">
        <f>IF(ISBLANK(VLOOKUP(TRIM(B1238),ALL!$B$1:$W$9995,5,FALSE)),"",IF(ISERROR(VLOOKUP(TRIM(B1238),ALL!$B$1:$W$9995,5,FALSE))," ",VLOOKUP(TRIM(B1238),ALL!$B$1:$W$9995,5,FALSE)))</f>
        <v/>
      </c>
      <c r="J1238" s="10" t="str">
        <f>IF(ISBLANK(VLOOKUP(TRIM(B1238),ALL!$B$1:$W$9995,6,FALSE)),"",IF(ISERROR(VLOOKUP(TRIM(B1238),ALL!$B$1:$W$9995,6,FALSE))," ", VLOOKUP(TRIM(B1238),ALL!$B$1:$W$9995,6,FALSE)))</f>
        <v/>
      </c>
      <c r="K1238" s="10" t="str">
        <f>IF(ISBLANK(VLOOKUP(TRIM(B1238),ALL!$B$1:$W$9995,7,FALSE)),"",IF(ISERROR(VLOOKUP(TRIM(B1238),ALL!$B$1:$W$9995,7,FALSE))," ",VLOOKUP(TRIM(B1238),ALL!$B$1:$W$9995,7,FALSE)))</f>
        <v/>
      </c>
      <c r="L1238" s="10">
        <f>IF(ISBLANK(VLOOKUP(TRIM(B1238),ALL!$B$1:$W$9995,8,FALSE)),"",IF(ISERROR(VLOOKUP(TRIM(B1238),ALL!$B$1:$W$9995,8,FALSE))," ",VLOOKUP(TRIM(B1238),ALL!$B$1:$W$9995,8,FALSE)))</f>
        <v>0</v>
      </c>
      <c r="M1238" s="10" t="str">
        <f>IF(ISBLANK(VLOOKUP(TRIM(B1238),ALL!$B$1:$W$9995,9,FALSE)),"",IF(ISERROR(VLOOKUP(TRIM(B1238),ALL!$B$1:$W$9995,9,FALSE))," ",VLOOKUP(TRIM(B1238),ALL!$B$1:$W$9995,9,FALSE)))</f>
        <v/>
      </c>
      <c r="N1238" s="10">
        <f>IF(ISBLANK(VLOOKUP(TRIM(B1238),ALL!$B$1:$W$9995,10,FALSE)),"",IF(ISERROR(VLOOKUP(TRIM(B1238),ALL!$B$1:$W$9995,10,FALSE))," ",VLOOKUP(TRIM(B1238),ALL!$B$1:$W$9995,10,FALSE)))</f>
        <v>7</v>
      </c>
      <c r="P1238"/>
      <c r="Q1238"/>
      <c r="R1238"/>
      <c r="S1238"/>
      <c r="T1238"/>
      <c r="AB1238"/>
      <c r="AC1238"/>
    </row>
    <row r="1239" spans="1:29">
      <c r="A1239" s="10" t="str">
        <f>IF(ISERROR(VLOOKUP(TRIM(B1239),ALL!$B$1:$V$9991,3,FALSE)),"(unc)",VLOOKUP(TRIM(B1239),ALL!$B$1:$V$9991,3,FALSE))</f>
        <v>LOT @ TE</v>
      </c>
      <c r="B1239" s="37" t="s">
        <v>4847</v>
      </c>
      <c r="C1239" s="5" t="s">
        <v>2625</v>
      </c>
      <c r="D1239" s="111">
        <f>VLOOKUP(TRIM(B1239),BirthdateDraft!$A$1:$M$8977,2,FALSE)</f>
        <v>34411</v>
      </c>
      <c r="E1239" s="112" t="str">
        <f>VLOOKUP(TRIM(B1239),BirthdateDraft!$A$1:$M$9842,3,FALSE)</f>
        <v>16/1 (6)</v>
      </c>
      <c r="F1239" s="115"/>
      <c r="G1239" s="10" t="str">
        <f>IF(ISERROR(VLOOKUP(TRIM(B1239),ALL!$B$1:$V$9998,2,FALSE)),"",IF(ISERROR(VLOOKUP(TRIM(B1239),ALL!$B$1:$V$9998,2,FALSE))," ",VLOOKUP(TRIM(B1239),ALL!$B$1:$V$9998,2,FALSE)))</f>
        <v>BAA</v>
      </c>
      <c r="H1239" s="114" t="str">
        <f>IF(ISBLANK(VLOOKUP(TRIM(B1239),ALL!$B$1:$W$9995,4,FALSE)),"",IF(ISERROR(VLOOKUP(TRIM(B1239),ALL!$B$1:$W$9995,4,FALSE))," ",VLOOKUP(TRIM(B1239),ALL!$B$1:$W$9995,4,FALSE)))</f>
        <v/>
      </c>
      <c r="I1239" s="114" t="str">
        <f>IF(ISBLANK(VLOOKUP(TRIM(B1239),ALL!$B$1:$W$9995,5,FALSE)),"",IF(ISERROR(VLOOKUP(TRIM(B1239),ALL!$B$1:$W$9995,5,FALSE))," ",VLOOKUP(TRIM(B1239),ALL!$B$1:$W$9995,5,FALSE)))</f>
        <v/>
      </c>
      <c r="J1239" s="10" t="str">
        <f>IF(ISBLANK(VLOOKUP(TRIM(B1239),ALL!$B$1:$W$9995,6,FALSE)),"",IF(ISERROR(VLOOKUP(TRIM(B1239),ALL!$B$1:$W$9995,6,FALSE))," ", VLOOKUP(TRIM(B1239),ALL!$B$1:$W$9995,6,FALSE)))</f>
        <v/>
      </c>
      <c r="K1239" s="10" t="str">
        <f>IF(ISBLANK(VLOOKUP(TRIM(B1239),ALL!$B$1:$W$9995,7,FALSE)),"",IF(ISERROR(VLOOKUP(TRIM(B1239),ALL!$B$1:$W$9995,7,FALSE))," ",VLOOKUP(TRIM(B1239),ALL!$B$1:$W$9995,7,FALSE)))</f>
        <v/>
      </c>
      <c r="L1239" s="10">
        <f>IF(ISBLANK(VLOOKUP(TRIM(B1239),ALL!$B$1:$W$9995,8,FALSE)),"",IF(ISERROR(VLOOKUP(TRIM(B1239),ALL!$B$1:$W$9995,8,FALSE))," ",VLOOKUP(TRIM(B1239),ALL!$B$1:$W$9995,8,FALSE)))</f>
        <v>4</v>
      </c>
      <c r="M1239" s="10">
        <f>IF(ISBLANK(VLOOKUP(TRIM(B1239),ALL!$B$1:$W$9995,9,FALSE)),"",IF(ISERROR(VLOOKUP(TRIM(B1239),ALL!$B$1:$W$9995,9,FALSE))," ",VLOOKUP(TRIM(B1239),ALL!$B$1:$W$9995,9,FALSE)))</f>
        <v>4</v>
      </c>
      <c r="N1239" s="10">
        <f>IF(ISBLANK(VLOOKUP(TRIM(B1239),ALL!$B$1:$W$9995,10,FALSE)),"",IF(ISERROR(VLOOKUP(TRIM(B1239),ALL!$B$1:$W$9995,10,FALSE))," ",VLOOKUP(TRIM(B1239),ALL!$B$1:$W$9995,10,FALSE)))</f>
        <v>7</v>
      </c>
      <c r="O1239"/>
      <c r="P1239"/>
      <c r="Q1239"/>
      <c r="R1239"/>
      <c r="S1239"/>
      <c r="T1239"/>
      <c r="AB1239"/>
      <c r="AC1239"/>
    </row>
    <row r="1240" spans="1:29">
      <c r="A1240" s="10" t="str">
        <f>IF(ISERROR(VLOOKUP(TRIM(B1240),ALL!$B$1:$V$9991,3,FALSE)),"(unc)",VLOOKUP(TRIM(B1240),ALL!$B$1:$V$9991,3,FALSE))</f>
        <v>RG @</v>
      </c>
      <c r="B1240" s="37" t="s">
        <v>6778</v>
      </c>
      <c r="C1240" s="5" t="s">
        <v>2625</v>
      </c>
      <c r="D1240" s="111">
        <f>VLOOKUP(TRIM(B1240),BirthdateDraft!$A$1:$M$8977,2,FALSE)</f>
        <v>35326</v>
      </c>
      <c r="E1240" s="112" t="str">
        <f>VLOOKUP(TRIM(B1240),BirthdateDraft!$A$1:$M$9842,3,FALSE)</f>
        <v>20/4</v>
      </c>
      <c r="F1240" s="115" t="s">
        <v>6914</v>
      </c>
      <c r="G1240" s="10" t="str">
        <f>IF(ISERROR(VLOOKUP(TRIM(B1240),ALL!$B$1:$V$9998,2,FALSE)),"",IF(ISERROR(VLOOKUP(TRIM(B1240),ALL!$B$1:$V$9998,2,FALSE))," ",VLOOKUP(TRIM(B1240),ALL!$B$1:$V$9998,2,FALSE)))</f>
        <v>LAN</v>
      </c>
      <c r="H1240" s="114" t="str">
        <f>IF(ISBLANK(VLOOKUP(TRIM(B1240),ALL!$B$1:$W$9995,4,FALSE)),"",IF(ISERROR(VLOOKUP(TRIM(B1240),ALL!$B$1:$W$9995,4,FALSE))," ",VLOOKUP(TRIM(B1240),ALL!$B$1:$W$9995,4,FALSE)))</f>
        <v/>
      </c>
      <c r="I1240" s="114" t="str">
        <f>IF(ISBLANK(VLOOKUP(TRIM(B1240),ALL!$B$1:$W$9995,5,FALSE)),"",IF(ISERROR(VLOOKUP(TRIM(B1240),ALL!$B$1:$W$9995,5,FALSE))," ",VLOOKUP(TRIM(B1240),ALL!$B$1:$W$9995,5,FALSE)))</f>
        <v/>
      </c>
      <c r="J1240" s="10" t="str">
        <f>IF(ISBLANK(VLOOKUP(TRIM(B1240),ALL!$B$1:$W$9995,6,FALSE)),"",IF(ISERROR(VLOOKUP(TRIM(B1240),ALL!$B$1:$W$9995,6,FALSE))," ", VLOOKUP(TRIM(B1240),ALL!$B$1:$W$9995,6,FALSE)))</f>
        <v/>
      </c>
      <c r="K1240" s="10" t="str">
        <f>IF(ISBLANK(VLOOKUP(TRIM(B1240),ALL!$B$1:$W$9995,7,FALSE)),"",IF(ISERROR(VLOOKUP(TRIM(B1240),ALL!$B$1:$W$9995,7,FALSE))," ",VLOOKUP(TRIM(B1240),ALL!$B$1:$W$9995,7,FALSE)))</f>
        <v/>
      </c>
      <c r="L1240" s="10">
        <f>IF(ISBLANK(VLOOKUP(TRIM(B1240),ALL!$B$1:$W$9995,8,FALSE)),"",IF(ISERROR(VLOOKUP(TRIM(B1240),ALL!$B$1:$W$9995,8,FALSE))," ",VLOOKUP(TRIM(B1240),ALL!$B$1:$W$9995,8,FALSE)))</f>
        <v>6</v>
      </c>
      <c r="M1240" s="10" t="str">
        <f>IF(ISBLANK(VLOOKUP(TRIM(B1240),ALL!$B$1:$W$9995,9,FALSE)),"",IF(ISERROR(VLOOKUP(TRIM(B1240),ALL!$B$1:$W$9995,9,FALSE))," ",VLOOKUP(TRIM(B1240),ALL!$B$1:$W$9995,9,FALSE)))</f>
        <v/>
      </c>
      <c r="N1240" s="10">
        <f>IF(ISBLANK(VLOOKUP(TRIM(B1240),ALL!$B$1:$W$9995,10,FALSE)),"",IF(ISERROR(VLOOKUP(TRIM(B1240),ALL!$B$1:$W$9995,10,FALSE))," ",VLOOKUP(TRIM(B1240),ALL!$B$1:$W$9995,10,FALSE)))</f>
        <v>5</v>
      </c>
      <c r="O1240" s="118"/>
      <c r="P1240"/>
      <c r="Q1240"/>
      <c r="R1240"/>
      <c r="S1240"/>
      <c r="T1240"/>
      <c r="AB1240"/>
      <c r="AC1240"/>
    </row>
    <row r="1241" spans="1:29">
      <c r="A1241" s="10" t="str">
        <f>IF(ISERROR(VLOOKUP(TRIM(B1241),ALL!$B$1:$V$9991,3,FALSE)),"(unc)",VLOOKUP(TRIM(B1241),ALL!$B$1:$V$9991,3,FALSE))</f>
        <v>RG @</v>
      </c>
      <c r="B1241" s="64" t="s">
        <v>7632</v>
      </c>
      <c r="C1241" s="5" t="s">
        <v>3017</v>
      </c>
      <c r="D1241" s="111">
        <f>VLOOKUP(TRIM(B1241),BirthdateDraft!$A$1:$M$8977,2,FALSE)</f>
        <v>36473</v>
      </c>
      <c r="E1241" s="112" t="str">
        <f>VLOOKUP(TRIM(B1241),BirthdateDraft!$A$1:$M$9842,3,FALSE)</f>
        <v>22/4</v>
      </c>
      <c r="F1241" s="115" t="s">
        <v>8729</v>
      </c>
      <c r="G1241" s="10" t="str">
        <f>IF(ISERROR(VLOOKUP(TRIM(B1241),ALL!$B$1:$V$9998,2,FALSE)),"",IF(ISERROR(VLOOKUP(TRIM(B1241),ALL!$B$1:$V$9998,2,FALSE))," ",VLOOKUP(TRIM(B1241),ALL!$B$1:$V$9998,2,FALSE)))</f>
        <v>BAA</v>
      </c>
      <c r="H1241" s="114" t="str">
        <f>IF(ISBLANK(VLOOKUP(TRIM(B1241),ALL!$B$1:$W$9995,4,FALSE)),"",IF(ISERROR(VLOOKUP(TRIM(B1241),ALL!$B$1:$W$9995,4,FALSE))," ",VLOOKUP(TRIM(B1241),ALL!$B$1:$W$9995,4,FALSE)))</f>
        <v/>
      </c>
      <c r="I1241" s="114" t="str">
        <f>IF(ISBLANK(VLOOKUP(TRIM(B226),ALL!$B$1:$W$9995,5,FALSE)),"",IF(ISERROR(VLOOKUP(TRIM(B226),ALL!$B$1:$W$9995,5,FALSE))," ",VLOOKUP(TRIM(B226),ALL!$B$1:$W$9995,5,FALSE)))</f>
        <v/>
      </c>
      <c r="J1241" s="10" t="str">
        <f>IF(ISBLANK(VLOOKUP(TRIM(B226),ALL!$B$1:$W$9995,6,FALSE)),"",IF(ISERROR(VLOOKUP(TRIM(B226),ALL!$B$1:$W$9995,6,FALSE))," ", VLOOKUP(TRIM(B226),ALL!$B$1:$W$9995,6,FALSE)))</f>
        <v/>
      </c>
      <c r="K1241" s="10" t="str">
        <f>IF(ISBLANK(VLOOKUP(TRIM(B226),ALL!$B$1:$W$9995,7,FALSE)),"",IF(ISERROR(VLOOKUP(TRIM(B226),ALL!$B$1:$W$9995,7,FALSE))," ",VLOOKUP(TRIM(B226),ALL!$B$1:$W$9995,7,FALSE)))</f>
        <v/>
      </c>
      <c r="L1241" s="10">
        <f>IF(ISBLANK(VLOOKUP(TRIM(B1241),ALL!$B$1:$W$9995,8,FALSE)),"",IF(ISERROR(VLOOKUP(TRIM(B1241),ALL!$B$1:$W$9995,8,FALSE))," ",VLOOKUP(TRIM(B1241),ALL!$B$1:$W$9995,8,FALSE)))</f>
        <v>4</v>
      </c>
      <c r="M1241" s="10" t="str">
        <f>IF(ISBLANK(VLOOKUP(TRIM(B1241),ALL!$B$1:$W$9995,9,FALSE)),"",IF(ISERROR(VLOOKUP(TRIM(B1241),ALL!$B$1:$W$9995,9,FALSE))," ",VLOOKUP(TRIM(B1241),ALL!$B$1:$W$9995,9,FALSE)))</f>
        <v/>
      </c>
      <c r="N1241" s="10">
        <f>IF(ISBLANK(VLOOKUP(TRIM(B1241),ALL!$B$1:$W$9995,10,FALSE)),"",IF(ISERROR(VLOOKUP(TRIM(B1241),ALL!$B$1:$W$9995,10,FALSE))," ",VLOOKUP(TRIM(B1241),ALL!$B$1:$W$9995,10,FALSE)))</f>
        <v>5</v>
      </c>
      <c r="O1241" s="118"/>
      <c r="P1241"/>
      <c r="Q1241"/>
      <c r="R1241"/>
      <c r="S1241"/>
      <c r="T1241"/>
      <c r="AB1241"/>
      <c r="AC1241"/>
    </row>
    <row r="1242" spans="1:29">
      <c r="A1242" s="10" t="str">
        <f>IF(ISERROR(VLOOKUP(TRIM(B1242),ALL!$B$1:$V$9991,3,FALSE)),"(unc)",VLOOKUP(TRIM(B1242),ALL!$B$1:$V$9991,3,FALSE))</f>
        <v>OC @ OG @</v>
      </c>
      <c r="B1242" s="37" t="s">
        <v>8436</v>
      </c>
      <c r="C1242" s="5" t="s">
        <v>2625</v>
      </c>
      <c r="D1242" s="111">
        <f>VLOOKUP(TRIM(B1242),BirthdateDraft!$A$1:$M$8977,2,FALSE)</f>
        <v>36544</v>
      </c>
      <c r="E1242" s="112" t="str">
        <f>VLOOKUP(TRIM(B1242),BirthdateDraft!$A$1:$M$9842,3,FALSE)</f>
        <v>23/2</v>
      </c>
      <c r="F1242" s="115"/>
      <c r="G1242" s="10" t="str">
        <f>IF(ISERROR(VLOOKUP(TRIM(B1242),ALL!$B$1:$V$9998,2,FALSE)),"",IF(ISERROR(VLOOKUP(TRIM(B1242),ALL!$B$1:$V$9998,2,FALSE))," ",VLOOKUP(TRIM(B1242),ALL!$B$1:$V$9998,2,FALSE)))</f>
        <v>HOA</v>
      </c>
      <c r="H1242" s="114" t="str">
        <f>IF(ISBLANK(VLOOKUP(TRIM(B1242),ALL!$B$1:$W$9995,4,FALSE)),"",IF(ISERROR(VLOOKUP(TRIM(B1242),ALL!$B$1:$W$9995,4,FALSE))," ",VLOOKUP(TRIM(B1242),ALL!$B$1:$W$9995,4,FALSE)))</f>
        <v/>
      </c>
      <c r="I1242" s="114"/>
      <c r="J1242" s="10" t="str">
        <f>IF(ISBLANK(VLOOKUP(TRIM(B1242),ALL!$B$1:$W$9995,6,FALSE)),"",IF(ISERROR(VLOOKUP(TRIM(B1242),ALL!$B$1:$W$9995,6,FALSE))," ", VLOOKUP(TRIM(B1242),ALL!$B$1:$W$9995,6,FALSE)))</f>
        <v/>
      </c>
      <c r="K1242" s="10" t="str">
        <f>IF(ISBLANK(VLOOKUP(TRIM(B1242),ALL!$B$1:$W$9995,7,FALSE)),"",IF(ISERROR(VLOOKUP(TRIM(B1242),ALL!$B$1:$W$9995,7,FALSE))," ",VLOOKUP(TRIM(B1242),ALL!$B$1:$W$9995,7,FALSE)))</f>
        <v/>
      </c>
      <c r="L1242" s="10">
        <f>IF(ISBLANK(VLOOKUP(TRIM(B1242),ALL!$B$1:$W$9995,8,FALSE)),"",IF(ISERROR(VLOOKUP(TRIM(B1242),ALL!$B$1:$W$9995,8,FALSE))," ",VLOOKUP(TRIM(B1242),ALL!$B$1:$W$9995,8,FALSE)))</f>
        <v>4</v>
      </c>
      <c r="M1242" s="10">
        <f>IF(ISBLANK(VLOOKUP(TRIM(B1242),ALL!$B$1:$W$9995,9,FALSE)),"",IF(ISERROR(VLOOKUP(TRIM(B1242),ALL!$B$1:$W$9995,9,FALSE))," ",VLOOKUP(TRIM(B1242),ALL!$B$1:$W$9995,9,FALSE)))</f>
        <v>0</v>
      </c>
      <c r="N1242" s="10">
        <f>IF(ISBLANK(VLOOKUP(TRIM(B1242),ALL!$B$1:$W$9995,10,FALSE)),"",IF(ISERROR(VLOOKUP(TRIM(B1242),ALL!$B$1:$W$9995,10,FALSE))," ",VLOOKUP(TRIM(B1242),ALL!$B$1:$W$9995,10,FALSE)))</f>
        <v>4</v>
      </c>
      <c r="O1242"/>
      <c r="P1242"/>
      <c r="Q1242"/>
      <c r="R1242"/>
      <c r="S1242"/>
      <c r="T1242"/>
      <c r="AB1242"/>
      <c r="AC1242"/>
    </row>
    <row r="1243" spans="1:29">
      <c r="A1243" s="10" t="str">
        <f>IF(ISERROR(VLOOKUP(TRIM(B1243),ALL!$B$1:$V$9991,3,FALSE)),"(unc)",VLOOKUP(TRIM(B1243),ALL!$B$1:$V$9991,3,FALSE))</f>
        <v>OC @</v>
      </c>
      <c r="B1243" s="37" t="s">
        <v>6740</v>
      </c>
      <c r="C1243" s="5" t="s">
        <v>3017</v>
      </c>
      <c r="D1243" s="111">
        <f>VLOOKUP(TRIM(B1243),BirthdateDraft!$A$1:$M$8977,2,FALSE)</f>
        <v>35756</v>
      </c>
      <c r="E1243" s="112" t="str">
        <f>VLOOKUP(TRIM(B1243),BirthdateDraft!$A$1:$M$9842,3,FALSE)</f>
        <v>20/3</v>
      </c>
      <c r="F1243" s="115" t="s">
        <v>6926</v>
      </c>
      <c r="G1243" s="10" t="str">
        <f>IF(ISERROR(VLOOKUP(TRIM(B1243),ALL!$B$1:$V$9998,2,FALSE)),"",IF(ISERROR(VLOOKUP(TRIM(B1243),ALL!$B$1:$V$9998,2,FALSE))," ",VLOOKUP(TRIM(B1243),ALL!$B$1:$V$9998,2,FALSE)))</f>
        <v>TNA</v>
      </c>
      <c r="H1243" s="114" t="str">
        <f>IF(ISBLANK(VLOOKUP(TRIM(B1243),ALL!$B$1:$W$9995,4,FALSE)),"",IF(ISERROR(VLOOKUP(TRIM(B1243),ALL!$B$1:$W$9995,4,FALSE))," ",VLOOKUP(TRIM(B1243),ALL!$B$1:$W$9995,4,FALSE)))</f>
        <v/>
      </c>
      <c r="I1243" s="114" t="str">
        <f>IF(ISBLANK(VLOOKUP(TRIM(B1243),ALL!$B$1:$W$9995,5,FALSE)),"",IF(ISERROR(VLOOKUP(TRIM(B1243),ALL!$B$1:$W$9995,5,FALSE))," ",VLOOKUP(TRIM(B1243),ALL!$B$1:$W$9995,5,FALSE)))</f>
        <v/>
      </c>
      <c r="J1243" s="10" t="str">
        <f>IF(ISBLANK(VLOOKUP(TRIM(B1243),ALL!$B$1:$W$9995,6,FALSE)),"",IF(ISERROR(VLOOKUP(TRIM(B1243),ALL!$B$1:$W$9995,6,FALSE))," ", VLOOKUP(TRIM(B1243),ALL!$B$1:$W$9995,6,FALSE)))</f>
        <v/>
      </c>
      <c r="K1243" s="10" t="str">
        <f>IF(ISBLANK(VLOOKUP(TRIM(B1243),ALL!$B$1:$W$9995,7,FALSE)),"",IF(ISERROR(VLOOKUP(TRIM(B1243),ALL!$B$1:$W$9995,7,FALSE))," ",VLOOKUP(TRIM(B1243),ALL!$B$1:$W$9995,7,FALSE)))</f>
        <v/>
      </c>
      <c r="L1243" s="10">
        <f>IF(ISBLANK(VLOOKUP(TRIM(B1243),ALL!$B$1:$W$9995,8,FALSE)),"",IF(ISERROR(VLOOKUP(TRIM(B1243),ALL!$B$1:$W$9995,8,FALSE))," ",VLOOKUP(TRIM(B1243),ALL!$B$1:$W$9995,8,FALSE)))</f>
        <v>0</v>
      </c>
      <c r="M1243" s="10" t="str">
        <f>IF(ISBLANK(VLOOKUP(TRIM(B1243),ALL!$B$1:$W$9995,9,FALSE)),"",IF(ISERROR(VLOOKUP(TRIM(B1243),ALL!$B$1:$W$9995,9,FALSE))," ",VLOOKUP(TRIM(B1243),ALL!$B$1:$W$9995,9,FALSE)))</f>
        <v/>
      </c>
      <c r="N1243" s="10">
        <f>IF(ISBLANK(VLOOKUP(TRIM(B1243),ALL!$B$1:$W$9995,10,FALSE)),"",IF(ISERROR(VLOOKUP(TRIM(B1243),ALL!$B$1:$W$9995,10,FALSE))," ",VLOOKUP(TRIM(B1243),ALL!$B$1:$W$9995,10,FALSE)))</f>
        <v>2</v>
      </c>
      <c r="O1243" s="118"/>
      <c r="P1243"/>
      <c r="Q1243"/>
      <c r="R1243"/>
      <c r="S1243"/>
      <c r="T1243"/>
      <c r="AB1243"/>
      <c r="AC1243"/>
    </row>
    <row r="1244" spans="1:29">
      <c r="A1244" s="10" t="str">
        <f>IF(ISERROR(VLOOKUP(TRIM(B1244),ALL!$B$1:$V$9991,3,FALSE)),"(unc)",VLOOKUP(TRIM(B1244),ALL!$B$1:$V$9991,3,FALSE))</f>
        <v>G @</v>
      </c>
      <c r="B1244" s="448" t="s">
        <v>9069</v>
      </c>
      <c r="C1244" s="5" t="s">
        <v>3017</v>
      </c>
      <c r="D1244" s="111">
        <f>VLOOKUP(TRIM(B1244),BirthdateDraft!$A$1:$M$8977,2,FALSE)</f>
        <v>36904</v>
      </c>
      <c r="E1244" s="112" t="str">
        <f>VLOOKUP(TRIM(B1244),BirthdateDraft!$A$1:$M$9842,3,FALSE)</f>
        <v>24/6(179)</v>
      </c>
      <c r="F1244" s="115" t="s">
        <v>10293</v>
      </c>
      <c r="G1244" s="10" t="str">
        <f>IF(ISERROR(VLOOKUP(TRIM(B1244),ALL!$B$1:$V$9998,2,FALSE)),"",IF(ISERROR(VLOOKUP(TRIM(B1244),ALL!$B$1:$V$9998,2,FALSE))," ",VLOOKUP(TRIM(B1244),ALL!$B$1:$V$9998,2,FALSE)))</f>
        <v>SEN</v>
      </c>
      <c r="H1244" s="114" t="str">
        <f>IF(ISBLANK(VLOOKUP(TRIM(B1244),ALL!$B$1:$W$9995,4,FALSE)),"",IF(ISERROR(VLOOKUP(TRIM(B1244),ALL!$B$1:$W$9995,4,FALSE))," ",VLOOKUP(TRIM(B1244),ALL!$B$1:$W$9995,4,FALSE)))</f>
        <v/>
      </c>
      <c r="I1244" s="114" t="str">
        <f>IF(ISBLANK(VLOOKUP(TRIM(B1244),ALL!$B$1:$W$9995,5,FALSE)),"",IF(ISERROR(VLOOKUP(TRIM(B1244),ALL!$B$1:$W$9995,5,FALSE))," ",VLOOKUP(TRIM(B1244),ALL!$B$1:$W$9995,5,FALSE)))</f>
        <v/>
      </c>
      <c r="J1244" s="10" t="str">
        <f>IF(ISBLANK(VLOOKUP(TRIM(B1244),ALL!$B$1:$W$9995,6,FALSE)),"",IF(ISERROR(VLOOKUP(TRIM(B1244),ALL!$B$1:$W$9995,6,FALSE))," ", VLOOKUP(TRIM(B1244),ALL!$B$1:$W$9995,6,FALSE)))</f>
        <v/>
      </c>
      <c r="K1244" s="10" t="str">
        <f>IF(ISBLANK(VLOOKUP(TRIM(B1244),ALL!$B$1:$W$9995,7,FALSE)),"",IF(ISERROR(VLOOKUP(TRIM(B1244),ALL!$B$1:$W$9995,7,FALSE))," ",VLOOKUP(TRIM(B1244),ALL!$B$1:$W$9995,7,FALSE)))</f>
        <v/>
      </c>
      <c r="L1244" s="10">
        <f>IF(ISBLANK(VLOOKUP(TRIM(B1244),ALL!$B$1:$W$9995,8,FALSE)),"",IF(ISERROR(VLOOKUP(TRIM(B1244),ALL!$B$1:$W$9995,8,FALSE))," ",VLOOKUP(TRIM(B1244),ALL!$B$1:$W$9995,8,FALSE)))</f>
        <v>0</v>
      </c>
      <c r="M1244" s="10" t="str">
        <f>IF(ISBLANK(VLOOKUP(TRIM(B1244),ALL!$B$1:$W$9995,9,FALSE)),"",IF(ISERROR(VLOOKUP(TRIM(B1244),ALL!$B$1:$W$9995,9,FALSE))," ",VLOOKUP(TRIM(B1244),ALL!$B$1:$W$9995,9,FALSE)))</f>
        <v/>
      </c>
      <c r="N1244" s="10">
        <f>IF(ISBLANK(VLOOKUP(TRIM(B1244),ALL!$B$1:$W$9995,10,FALSE)),"",IF(ISERROR(VLOOKUP(TRIM(B1244),ALL!$B$1:$W$9995,10,FALSE))," ",VLOOKUP(TRIM(B1244),ALL!$B$1:$W$9995,10,FALSE)))</f>
        <v>0</v>
      </c>
      <c r="O1244" s="118"/>
      <c r="P1244"/>
      <c r="Q1244"/>
      <c r="R1244"/>
      <c r="S1244"/>
      <c r="T1244"/>
      <c r="AB1244"/>
      <c r="AC1244"/>
    </row>
    <row r="1245" spans="1:29">
      <c r="A1245" s="10" t="str">
        <f>IF(ISERROR(VLOOKUP(TRIM(B1245),ALL!$B$1:$V$9991,3,FALSE)),"(unc)",VLOOKUP(TRIM(B1245),ALL!$B$1:$V$9991,3,FALSE))</f>
        <v>OC @ OT @</v>
      </c>
      <c r="B1245" s="37" t="s">
        <v>7725</v>
      </c>
      <c r="C1245" s="5" t="s">
        <v>3017</v>
      </c>
      <c r="D1245" s="111">
        <f>VLOOKUP(TRIM(B1245),BirthdateDraft!$A$1:$M$8977,2,FALSE)</f>
        <v>35930</v>
      </c>
      <c r="E1245" s="112" t="str">
        <f>VLOOKUP(TRIM(B1245),BirthdateDraft!$A$1:$M$9842,3,FALSE)</f>
        <v>22/3</v>
      </c>
      <c r="F1245" s="115"/>
      <c r="G1245" s="10" t="str">
        <f>IF(ISERROR(VLOOKUP(TRIM(B1245),ALL!$B$1:$V$9998,2,FALSE)),"",IF(ISERROR(VLOOKUP(TRIM(B1245),ALL!$B$1:$V$9998,2,FALSE))," ",VLOOKUP(TRIM(B1245),ALL!$B$1:$V$9998,2,FALSE)))</f>
        <v>JXA</v>
      </c>
      <c r="H1245" s="114" t="str">
        <f>IF(ISBLANK(VLOOKUP(TRIM(B1245),ALL!$B$1:$W$9995,4,FALSE)),"",IF(ISERROR(VLOOKUP(TRIM(B1245),ALL!$B$1:$W$9995,4,FALSE))," ",VLOOKUP(TRIM(B1245),ALL!$B$1:$W$9995,4,FALSE)))</f>
        <v/>
      </c>
      <c r="I1245" s="114" t="str">
        <f>IF(ISBLANK(VLOOKUP(TRIM(B230),ALL!$B$1:$W$9995,5,FALSE)),"",IF(ISERROR(VLOOKUP(TRIM(B230),ALL!$B$1:$W$9995,5,FALSE))," ",VLOOKUP(TRIM(B230),ALL!$B$1:$W$9995,5,FALSE)))</f>
        <v/>
      </c>
      <c r="J1245" s="10" t="str">
        <f>IF(ISBLANK(VLOOKUP(TRIM(B230),ALL!$B$1:$W$9995,6,FALSE)),"",IF(ISERROR(VLOOKUP(TRIM(B230),ALL!$B$1:$W$9995,6,FALSE))," ", VLOOKUP(TRIM(B230),ALL!$B$1:$W$9995,6,FALSE)))</f>
        <v/>
      </c>
      <c r="K1245" s="10" t="str">
        <f>IF(ISBLANK(VLOOKUP(TRIM(B230),ALL!$B$1:$W$9995,7,FALSE)),"",IF(ISERROR(VLOOKUP(TRIM(B230),ALL!$B$1:$W$9995,7,FALSE))," ",VLOOKUP(TRIM(B230),ALL!$B$1:$W$9995,7,FALSE)))</f>
        <v/>
      </c>
      <c r="L1245" s="10">
        <f>IF(ISBLANK(VLOOKUP(TRIM(B1245),ALL!$B$1:$W$9995,8,FALSE)),"",IF(ISERROR(VLOOKUP(TRIM(B1245),ALL!$B$1:$W$9995,8,FALSE))," ",VLOOKUP(TRIM(B1245),ALL!$B$1:$W$9995,8,FALSE)))</f>
        <v>0</v>
      </c>
      <c r="M1245" s="10">
        <f>IF(ISBLANK(VLOOKUP(TRIM(B1245),ALL!$B$1:$W$9995,9,FALSE)),"",IF(ISERROR(VLOOKUP(TRIM(B1245),ALL!$B$1:$W$9995,9,FALSE))," ",VLOOKUP(TRIM(B1245),ALL!$B$1:$W$9995,9,FALSE)))</f>
        <v>0</v>
      </c>
      <c r="N1245" s="10">
        <f>IF(ISBLANK(VLOOKUP(TRIM(B1245),ALL!$B$1:$W$9995,10,FALSE)),"",IF(ISERROR(VLOOKUP(TRIM(B1245),ALL!$B$1:$W$9995,10,FALSE))," ",VLOOKUP(TRIM(B1245),ALL!$B$1:$W$9995,10,FALSE)))</f>
        <v>0</v>
      </c>
      <c r="O1245" s="118"/>
      <c r="P1245"/>
      <c r="Q1245"/>
      <c r="R1245"/>
      <c r="S1245"/>
      <c r="T1245"/>
      <c r="AB1245"/>
      <c r="AC1245"/>
    </row>
    <row r="1246" spans="1:29">
      <c r="A1246" s="10"/>
      <c r="B1246" s="37"/>
      <c r="C1246" s="5"/>
      <c r="D1246" s="111"/>
      <c r="E1246" s="112"/>
      <c r="F1246" s="115"/>
      <c r="G1246" s="10"/>
      <c r="H1246" s="114"/>
      <c r="I1246" s="114"/>
      <c r="J1246" s="10"/>
      <c r="K1246" s="10"/>
      <c r="L1246" s="10" t="str">
        <f>IF(ISBLANK(VLOOKUP(TRIM(B1246),ALL!$B$1:$W$9995,8,FALSE)),"",IF(ISERROR(VLOOKUP(TRIM(B1246),ALL!$B$1:$W$9995,8,FALSE))," ",VLOOKUP(TRIM(B1246),ALL!$B$1:$W$9995,8,FALSE)))</f>
        <v xml:space="preserve"> </v>
      </c>
      <c r="M1246" s="10" t="str">
        <f>IF(ISBLANK(VLOOKUP(TRIM(B1246),ALL!$B$1:$W$9995,9,FALSE)),"",IF(ISERROR(VLOOKUP(TRIM(B1246),ALL!$B$1:$W$9995,9,FALSE))," ",VLOOKUP(TRIM(B1246),ALL!$B$1:$W$9995,9,FALSE)))</f>
        <v xml:space="preserve"> </v>
      </c>
      <c r="N1246" s="10" t="str">
        <f>IF(ISBLANK(VLOOKUP(TRIM(B1246),ALL!$B$1:$W$9995,10,FALSE)),"",IF(ISERROR(VLOOKUP(TRIM(B1246),ALL!$B$1:$W$9995,10,FALSE))," ",VLOOKUP(TRIM(B1246),ALL!$B$1:$W$9995,10,FALSE)))</f>
        <v xml:space="preserve"> </v>
      </c>
      <c r="O1246" s="118"/>
      <c r="P1246"/>
      <c r="Q1246"/>
      <c r="R1246"/>
      <c r="S1246"/>
      <c r="T1246"/>
      <c r="AB1246"/>
      <c r="AC1246"/>
    </row>
    <row r="1247" spans="1:29">
      <c r="A1247" s="10" t="str">
        <f>IF(ISERROR(VLOOKUP(TRIM(B1247),ALL!$B$1:$V$9991,3,FALSE)),"(unc)",VLOOKUP(TRIM(B1247),ALL!$B$1:$V$9991,3,FALSE))</f>
        <v>LE $ DT</v>
      </c>
      <c r="B1247" s="37" t="s">
        <v>1382</v>
      </c>
      <c r="C1247" s="5" t="s">
        <v>3017</v>
      </c>
      <c r="D1247" s="111">
        <f>VLOOKUP(TRIM(B1247),BirthdateDraft!$A$1:$M$8977,2,FALSE)</f>
        <v>31656</v>
      </c>
      <c r="E1247" s="112" t="str">
        <f>VLOOKUP(TRIM(B1247),BirthdateDraft!$A$1:$M$9842,3,FALSE)</f>
        <v>08/2</v>
      </c>
      <c r="F1247" s="115"/>
      <c r="G1247" s="10" t="str">
        <f>IF(ISERROR(VLOOKUP(TRIM(B1247),ALL!$B$1:$V$9998,2,FALSE)),"",IF(ISERROR(VLOOKUP(TRIM(B1247),ALL!$B$1:$V$9998,2,FALSE))," ",VLOOKUP(TRIM(B1247),ALL!$B$1:$V$9998,2,FALSE)))</f>
        <v>MIA</v>
      </c>
      <c r="H1247" s="114" t="str">
        <f>IF(ISBLANK(VLOOKUP(TRIM(B1247),ALL!$B$1:$W$9995,4,FALSE)),"",IF(ISERROR(VLOOKUP(TRIM(B1247),ALL!$B$1:$W$9995,4,FALSE))," ",VLOOKUP(TRIM(B1247),ALL!$B$1:$W$9995,4,FALSE)))</f>
        <v>6</v>
      </c>
      <c r="I1247" s="114" t="str">
        <f>IF(ISBLANK(VLOOKUP(TRIM(B1247),ALL!$B$1:$W$9995,5,FALSE)),"",IF(ISERROR(VLOOKUP(TRIM(B1247),ALL!$B$1:$W$9995,5,FALSE))," ",VLOOKUP(TRIM(B1247),ALL!$B$1:$W$9995,5,FALSE)))</f>
        <v>5</v>
      </c>
      <c r="J1247" s="10">
        <f>IF(ISBLANK(VLOOKUP(TRIM(B1247),ALL!$B$1:$W$9995,6,FALSE)),"",IF(ISERROR(VLOOKUP(TRIM(B1247),ALL!$B$1:$W$9995,6,FALSE))," ", VLOOKUP(TRIM(B1247),ALL!$B$1:$W$9995,6,FALSE)))</f>
        <v>5</v>
      </c>
      <c r="K1247" s="10" t="str">
        <f>IF(ISBLANK(VLOOKUP(TRIM(B1247),ALL!$B$1:$W$9995,7,FALSE)),"",IF(ISERROR(VLOOKUP(TRIM(B1247),ALL!$B$1:$W$9995,7,FALSE))," ",VLOOKUP(TRIM(B1247),ALL!$B$1:$W$9995,7,FALSE)))</f>
        <v/>
      </c>
      <c r="L1247" s="10" t="str">
        <f>IF(ISBLANK(VLOOKUP(TRIM(B1247),ALL!$B$1:$W$9995,8,FALSE)),"",IF(ISERROR(VLOOKUP(TRIM(B1247),ALL!$B$1:$W$9995,8,FALSE))," ",VLOOKUP(TRIM(B1247),ALL!$B$1:$W$9995,8,FALSE)))</f>
        <v/>
      </c>
      <c r="M1247" s="10" t="str">
        <f>IF(ISBLANK(VLOOKUP(TRIM(B1247),ALL!$B$1:$W$9995,9,FALSE)),"",IF(ISERROR(VLOOKUP(TRIM(B1247),ALL!$B$1:$W$9995,9,FALSE))," ",VLOOKUP(TRIM(B1247),ALL!$B$1:$W$9995,9,FALSE)))</f>
        <v/>
      </c>
      <c r="N1247" s="10" t="str">
        <f>IF(ISBLANK(VLOOKUP(TRIM(B1247),ALL!$B$1:$W$9995,10,FALSE)),"",IF(ISERROR(VLOOKUP(TRIM(B1247),ALL!$B$1:$W$9995,10,FALSE))," ",VLOOKUP(TRIM(B1247),ALL!$B$1:$W$9995,10,FALSE)))</f>
        <v/>
      </c>
      <c r="O1247" s="118"/>
      <c r="P1247"/>
      <c r="Q1247"/>
      <c r="R1247"/>
      <c r="S1247"/>
      <c r="T1247"/>
      <c r="AB1247"/>
      <c r="AC1247"/>
    </row>
    <row r="1248" spans="1:29">
      <c r="A1248" s="10" t="str">
        <f>IF(ISERROR(VLOOKUP(TRIM(B1248),ALL!$B$1:$V$9991,3,FALSE)),"(unc)",VLOOKUP(TRIM(B1248),ALL!$B$1:$V$9991,3,FALSE))</f>
        <v>LE $</v>
      </c>
      <c r="B1248" s="37" t="s">
        <v>9578</v>
      </c>
      <c r="C1248" s="5" t="s">
        <v>3017</v>
      </c>
      <c r="D1248" s="111">
        <f>VLOOKUP(TRIM(B1248),BirthdateDraft!$A$1:$M$8977,2,FALSE)</f>
        <v>37136</v>
      </c>
      <c r="E1248" s="112" t="str">
        <f>VLOOKUP(TRIM(B1248),BirthdateDraft!$A$1:$M$9842,3,FALSE)</f>
        <v>23/1</v>
      </c>
      <c r="F1248" s="115"/>
      <c r="G1248" s="10" t="str">
        <f>IF(ISERROR(VLOOKUP(TRIM(B1248),ALL!$B$1:$V$9998,2,FALSE)),"",IF(ISERROR(VLOOKUP(TRIM(B1248),ALL!$B$1:$V$9998,2,FALSE))," ",VLOOKUP(TRIM(B1248),ALL!$B$1:$V$9998,2,FALSE)))</f>
        <v>HOA</v>
      </c>
      <c r="H1248" s="114" t="str">
        <f>IF(ISBLANK(VLOOKUP(TRIM(B1248),ALL!$B$1:$W$9995,4,FALSE)),"",IF(ISERROR(VLOOKUP(TRIM(B1248),ALL!$B$1:$W$9995,4,FALSE))," ",VLOOKUP(TRIM(B1248),ALL!$B$1:$W$9995,4,FALSE)))</f>
        <v>6</v>
      </c>
      <c r="I1248" s="114" t="str">
        <f>IF(ISBLANK(VLOOKUP(TRIM(B1248),ALL!$B$1:$W$9995,5,FALSE)),"",IF(ISERROR(VLOOKUP(TRIM(B1248),ALL!$B$1:$W$9995,5,FALSE))," ",VLOOKUP(TRIM(B1248),ALL!$B$1:$W$9995,5,FALSE)))</f>
        <v/>
      </c>
      <c r="J1248" s="10">
        <f>IF(ISBLANK(VLOOKUP(TRIM(B1248),ALL!$B$1:$W$9995,6,FALSE)),"",IF(ISERROR(VLOOKUP(TRIM(B1248),ALL!$B$1:$W$9995,6,FALSE))," ", VLOOKUP(TRIM(B1248),ALL!$B$1:$W$9995,6,FALSE)))</f>
        <v>12</v>
      </c>
      <c r="K1248" s="10"/>
      <c r="L1248" s="10"/>
      <c r="M1248" s="10"/>
      <c r="N1248" s="10"/>
      <c r="O1248" s="118"/>
      <c r="P1248"/>
      <c r="Q1248"/>
      <c r="R1248"/>
      <c r="S1248"/>
      <c r="T1248"/>
      <c r="AB1248"/>
      <c r="AC1248"/>
    </row>
    <row r="1249" spans="1:47">
      <c r="A1249" s="10" t="str">
        <f>IF(ISERROR(VLOOKUP(TRIM(B1249),ALL!$B$1:$V$9991,3,FALSE)),"(unc)",VLOOKUP(TRIM(B1249),ALL!$B$1:$V$9991,3,FALSE))</f>
        <v>RDT $</v>
      </c>
      <c r="B1249" s="37" t="s">
        <v>5253</v>
      </c>
      <c r="C1249" s="5" t="s">
        <v>2625</v>
      </c>
      <c r="D1249" s="111">
        <f>VLOOKUP(TRIM(B1249),BirthdateDraft!$A$1:$M$8977,2,FALSE)</f>
        <v>34262</v>
      </c>
      <c r="E1249" s="112" t="str">
        <f>VLOOKUP(TRIM(B1249),BirthdateDraft!$A$1:$M$9842,3,FALSE)</f>
        <v>17/4</v>
      </c>
      <c r="F1249" s="115"/>
      <c r="G1249" s="10" t="str">
        <f>IF(ISERROR(VLOOKUP(TRIM(B1249),ALL!$B$1:$V$9998,2,FALSE)),"",IF(ISERROR(VLOOKUP(TRIM(B1249),ALL!$B$1:$V$9998,2,FALSE))," ",VLOOKUP(TRIM(B1249),ALL!$B$1:$V$9998,2,FALSE)))</f>
        <v>INA</v>
      </c>
      <c r="H1249" s="114" t="str">
        <f>IF(ISBLANK(VLOOKUP(TRIM(B1249),ALL!$B$1:$W$9995,4,FALSE)),"",IF(ISERROR(VLOOKUP(TRIM(B1249),ALL!$B$1:$W$9995,4,FALSE))," ",VLOOKUP(TRIM(B1249),ALL!$B$1:$W$9995,4,FALSE)))</f>
        <v>6</v>
      </c>
      <c r="I1249" s="114" t="str">
        <f>IF(ISBLANK(VLOOKUP(TRIM(B1249),ALL!$B$1:$W$9995,5,FALSE)),"",IF(ISERROR(VLOOKUP(TRIM(B1249),ALL!$B$1:$W$9995,5,FALSE))," ",VLOOKUP(TRIM(B1249),ALL!$B$1:$W$9995,5,FALSE)))</f>
        <v/>
      </c>
      <c r="J1249" s="10">
        <f>IF(ISBLANK(VLOOKUP(TRIM(B1249),ALL!$B$1:$W$9995,6,FALSE)),"",IF(ISERROR(VLOOKUP(TRIM(B1249),ALL!$B$1:$W$9995,6,FALSE))," ", VLOOKUP(TRIM(B1249),ALL!$B$1:$W$9995,6,FALSE)))</f>
        <v>5</v>
      </c>
      <c r="K1249" s="10"/>
      <c r="L1249" s="10" t="str">
        <f>IF(ISBLANK(VLOOKUP(TRIM(B1249),ALL!$B$1:$W$9995,8,FALSE)),"",IF(ISERROR(VLOOKUP(TRIM(B1249),ALL!$B$1:$W$9995,8,FALSE))," ",VLOOKUP(TRIM(B1249),ALL!$B$1:$W$9995,8,FALSE)))</f>
        <v/>
      </c>
      <c r="M1249" s="10" t="str">
        <f>IF(ISBLANK(VLOOKUP(TRIM(B1249),ALL!$B$1:$W$9995,9,FALSE)),"",IF(ISERROR(VLOOKUP(TRIM(B1249),ALL!$B$1:$W$9995,9,FALSE))," ",VLOOKUP(TRIM(B1249),ALL!$B$1:$W$9995,9,FALSE)))</f>
        <v/>
      </c>
      <c r="N1249" s="10" t="str">
        <f>IF(ISBLANK(VLOOKUP(TRIM(B1249),ALL!$B$1:$W$9995,10,FALSE)),"",IF(ISERROR(VLOOKUP(TRIM(B1249),ALL!$B$1:$W$9995,10,FALSE))," ",VLOOKUP(TRIM(B1249),ALL!$B$1:$W$9995,10,FALSE)))</f>
        <v/>
      </c>
      <c r="O1249" s="118"/>
      <c r="P1249"/>
      <c r="Q1249"/>
      <c r="R1249" t="str">
        <f>""</f>
        <v/>
      </c>
      <c r="S1249" t="str">
        <f>""</f>
        <v/>
      </c>
      <c r="T1249" t="str">
        <f>""</f>
        <v/>
      </c>
      <c r="U1249" t="str">
        <f>""</f>
        <v/>
      </c>
      <c r="V1249" t="str">
        <f>""</f>
        <v/>
      </c>
      <c r="W1249" t="str">
        <f>""</f>
        <v/>
      </c>
      <c r="X1249" t="str">
        <f>""</f>
        <v/>
      </c>
      <c r="Y1249" t="str">
        <f>""</f>
        <v/>
      </c>
      <c r="Z1249" t="str">
        <f>""</f>
        <v/>
      </c>
      <c r="AA1249" t="str">
        <f>""</f>
        <v/>
      </c>
      <c r="AB1249" t="str">
        <f>""</f>
        <v/>
      </c>
      <c r="AC1249" t="str">
        <f>""</f>
        <v/>
      </c>
      <c r="AD1249" t="str">
        <f>""</f>
        <v/>
      </c>
      <c r="AE1249" t="str">
        <f>""</f>
        <v/>
      </c>
      <c r="AF1249" t="str">
        <f>""</f>
        <v/>
      </c>
      <c r="AG1249" t="str">
        <f>""</f>
        <v/>
      </c>
      <c r="AH1249" t="str">
        <f>""</f>
        <v/>
      </c>
      <c r="AI1249" t="str">
        <f>""</f>
        <v/>
      </c>
      <c r="AJ1249" t="str">
        <f>""</f>
        <v/>
      </c>
      <c r="AK1249" t="str">
        <f>""</f>
        <v/>
      </c>
      <c r="AL1249" t="str">
        <f>""</f>
        <v/>
      </c>
      <c r="AM1249" t="str">
        <f>""</f>
        <v/>
      </c>
      <c r="AN1249" t="str">
        <f>""</f>
        <v/>
      </c>
      <c r="AO1249" t="str">
        <f>""</f>
        <v/>
      </c>
      <c r="AP1249" t="str">
        <f>""</f>
        <v/>
      </c>
      <c r="AQ1249" t="str">
        <f>""</f>
        <v/>
      </c>
      <c r="AR1249" t="str">
        <f>""</f>
        <v/>
      </c>
      <c r="AS1249" t="str">
        <f>""</f>
        <v/>
      </c>
      <c r="AT1249" t="str">
        <f>""</f>
        <v/>
      </c>
    </row>
    <row r="1250" spans="1:47">
      <c r="A1250" s="10" t="str">
        <f>IF(ISERROR(VLOOKUP(TRIM(B1250),ALL!$B$1:$V$9991,3,FALSE)),"(unc)",VLOOKUP(TRIM(B1250),ALL!$B$1:$V$9991,3,FALSE))</f>
        <v>RE $</v>
      </c>
      <c r="B1250" s="37" t="s">
        <v>6201</v>
      </c>
      <c r="C1250" s="5" t="s">
        <v>2625</v>
      </c>
      <c r="D1250" s="111">
        <f>VLOOKUP(TRIM(B1250),BirthdateDraft!$A$1:$M$8977,2,FALSE)</f>
        <v>35639</v>
      </c>
      <c r="E1250" s="112" t="str">
        <f>VLOOKUP(TRIM(B1250),BirthdateDraft!$A$1:$M$9842,3,FALSE)</f>
        <v>19/1 (19)</v>
      </c>
      <c r="F1250" s="115"/>
      <c r="G1250" s="10" t="str">
        <f>IF(ISERROR(VLOOKUP(TRIM(B1250),ALL!$B$1:$V$9998,2,FALSE)),"",IF(ISERROR(VLOOKUP(TRIM(B1250),ALL!$B$1:$V$9998,2,FALSE))," ",VLOOKUP(TRIM(B1250),ALL!$B$1:$V$9998,2,FALSE)))</f>
        <v>TNA</v>
      </c>
      <c r="H1250" s="114" t="str">
        <f>IF(ISBLANK(VLOOKUP(TRIM(B1250),ALL!$B$1:$W$9995,4,FALSE)),"",IF(ISERROR(VLOOKUP(TRIM(B1250),ALL!$B$1:$W$9995,4,FALSE))," ",VLOOKUP(TRIM(B1250),ALL!$B$1:$W$9995,4,FALSE)))</f>
        <v>5</v>
      </c>
      <c r="I1250" s="114" t="str">
        <f>IF(ISBLANK(VLOOKUP(TRIM(B1250),ALL!$B$1:$W$9995,5,FALSE)),"",IF(ISERROR(VLOOKUP(TRIM(B1250),ALL!$B$1:$W$9995,5,FALSE))," ",VLOOKUP(TRIM(B1250),ALL!$B$1:$W$9995,5,FALSE)))</f>
        <v/>
      </c>
      <c r="J1250" s="10">
        <f>IF(ISBLANK(VLOOKUP(TRIM(B1250),ALL!$B$1:$W$9995,6,FALSE)),"",IF(ISERROR(VLOOKUP(TRIM(B1250),ALL!$B$1:$W$9995,6,FALSE))," ", VLOOKUP(TRIM(B1250),ALL!$B$1:$W$9995,6,FALSE)))</f>
        <v>5</v>
      </c>
      <c r="K1250" s="10"/>
      <c r="L1250" s="10" t="str">
        <f>IF(ISBLANK(VLOOKUP(TRIM(B1250),ALL!$B$1:$W$9995,8,FALSE)),"",IF(ISERROR(VLOOKUP(TRIM(B1250),ALL!$B$1:$W$9995,8,FALSE))," ",VLOOKUP(TRIM(B1250),ALL!$B$1:$W$9995,8,FALSE)))</f>
        <v/>
      </c>
      <c r="M1250" s="10" t="str">
        <f>IF(ISBLANK(VLOOKUP(TRIM(B1250),ALL!$B$1:$W$9995,9,FALSE)),"",IF(ISERROR(VLOOKUP(TRIM(B1250),ALL!$B$1:$W$9995,9,FALSE))," ",VLOOKUP(TRIM(B1250),ALL!$B$1:$W$9995,9,FALSE)))</f>
        <v/>
      </c>
      <c r="N1250" s="10" t="str">
        <f>IF(ISBLANK(VLOOKUP(TRIM(B1250),ALL!$B$1:$W$9995,10,FALSE)),"",IF(ISERROR(VLOOKUP(TRIM(B1250),ALL!$B$1:$W$9995,10,FALSE))," ",VLOOKUP(TRIM(B1250),ALL!$B$1:$W$9995,10,FALSE)))</f>
        <v/>
      </c>
      <c r="O1250" s="118"/>
      <c r="P1250"/>
      <c r="Q1250"/>
      <c r="R1250"/>
      <c r="S1250" t="str">
        <f>""</f>
        <v/>
      </c>
      <c r="T1250" t="str">
        <f>""</f>
        <v/>
      </c>
      <c r="U1250" t="str">
        <f>""</f>
        <v/>
      </c>
      <c r="V1250" t="str">
        <f>""</f>
        <v/>
      </c>
      <c r="W1250" t="str">
        <f>""</f>
        <v/>
      </c>
      <c r="X1250" t="str">
        <f>""</f>
        <v/>
      </c>
      <c r="Y1250" t="str">
        <f>""</f>
        <v/>
      </c>
      <c r="Z1250" t="str">
        <f>""</f>
        <v/>
      </c>
      <c r="AA1250" t="str">
        <f>""</f>
        <v/>
      </c>
      <c r="AB1250" t="str">
        <f>""</f>
        <v/>
      </c>
      <c r="AC1250" t="str">
        <f>""</f>
        <v/>
      </c>
      <c r="AD1250" t="str">
        <f>""</f>
        <v/>
      </c>
      <c r="AE1250" t="str">
        <f>""</f>
        <v/>
      </c>
      <c r="AF1250" t="str">
        <f>""</f>
        <v/>
      </c>
      <c r="AG1250" t="str">
        <f>""</f>
        <v/>
      </c>
      <c r="AH1250" t="str">
        <f>""</f>
        <v/>
      </c>
      <c r="AI1250" t="str">
        <f>""</f>
        <v/>
      </c>
      <c r="AJ1250" t="str">
        <f>""</f>
        <v/>
      </c>
      <c r="AK1250" t="str">
        <f>""</f>
        <v/>
      </c>
      <c r="AL1250" t="str">
        <f>""</f>
        <v/>
      </c>
      <c r="AM1250" t="str">
        <f>""</f>
        <v/>
      </c>
      <c r="AN1250" t="str">
        <f>""</f>
        <v/>
      </c>
      <c r="AO1250" t="str">
        <f>""</f>
        <v/>
      </c>
      <c r="AP1250" t="str">
        <f>""</f>
        <v/>
      </c>
      <c r="AQ1250" t="str">
        <f>""</f>
        <v/>
      </c>
      <c r="AR1250" t="str">
        <f>""</f>
        <v/>
      </c>
      <c r="AS1250" t="str">
        <f>""</f>
        <v/>
      </c>
      <c r="AT1250" t="str">
        <f>""</f>
        <v/>
      </c>
      <c r="AU1250" t="str">
        <f>""</f>
        <v/>
      </c>
    </row>
    <row r="1251" spans="1:47">
      <c r="A1251" s="10" t="str">
        <f>IF(ISERROR(VLOOKUP(TRIM(B1251),ALL!$B$1:$V$9991,3,FALSE)),"(unc)",VLOOKUP(TRIM(B1251),ALL!$B$1:$V$9991,3,FALSE))</f>
        <v>LDT $</v>
      </c>
      <c r="B1251" s="37" t="s">
        <v>5206</v>
      </c>
      <c r="C1251" s="5" t="s">
        <v>2625</v>
      </c>
      <c r="D1251" s="111">
        <f>VLOOKUP(TRIM(B1251),BirthdateDraft!$A$1:$M$8977,2,FALSE)</f>
        <v>34764</v>
      </c>
      <c r="E1251" s="112" t="str">
        <f>VLOOKUP(TRIM(B1251),BirthdateDraft!$A$1:$M$9842,3,FALSE)</f>
        <v>16/4</v>
      </c>
      <c r="F1251" s="115" t="s">
        <v>8087</v>
      </c>
      <c r="G1251" s="10" t="str">
        <f>IF(ISERROR(VLOOKUP(TRIM(B1251),ALL!$B$1:$V$9998,2,FALSE)),"",IF(ISERROR(VLOOKUP(TRIM(B1251),ALL!$B$1:$V$9998,2,FALSE))," ",VLOOKUP(TRIM(B1251),ALL!$B$1:$V$9998,2,FALSE)))</f>
        <v>CHN</v>
      </c>
      <c r="H1251" s="114" t="str">
        <f>IF(ISBLANK(VLOOKUP(TRIM(B1251),ALL!$B$1:$W$9995,4,FALSE)),"",IF(ISERROR(VLOOKUP(TRIM(B1251),ALL!$B$1:$W$9995,4,FALSE))," ",VLOOKUP(TRIM(B1251),ALL!$B$1:$W$9995,4,FALSE)))</f>
        <v>4</v>
      </c>
      <c r="I1251" s="114" t="str">
        <f>IF(ISBLANK(VLOOKUP(TRIM(B1251),ALL!$B$1:$W$9995,5,FALSE)),"",IF(ISERROR(VLOOKUP(TRIM(B1251),ALL!$B$1:$W$9995,5,FALSE))," ",VLOOKUP(TRIM(B1251),ALL!$B$1:$W$9995,5,FALSE)))</f>
        <v/>
      </c>
      <c r="J1251" s="10">
        <f>IF(ISBLANK(VLOOKUP(TRIM(B1251),ALL!$B$1:$W$9995,6,FALSE)),"",IF(ISERROR(VLOOKUP(TRIM(B1251),ALL!$B$1:$W$9995,6,FALSE))," ", VLOOKUP(TRIM(B1251),ALL!$B$1:$W$9995,6,FALSE)))</f>
        <v>4</v>
      </c>
      <c r="K1251" s="10"/>
      <c r="L1251" s="10"/>
      <c r="M1251" s="10"/>
      <c r="N1251" s="10"/>
      <c r="O1251" s="118"/>
      <c r="P1251"/>
      <c r="Q1251"/>
      <c r="R1251"/>
      <c r="S1251"/>
      <c r="T1251"/>
      <c r="AB1251"/>
      <c r="AC1251"/>
    </row>
    <row r="1252" spans="1:47">
      <c r="A1252" s="10" t="str">
        <f>IF(ISERROR(VLOOKUP(TRIM(B1252),ALL!$B$1:$V$9991,3,FALSE)),"(unc)",VLOOKUP(TRIM(B1252),ALL!$B$1:$V$9991,3,FALSE))</f>
        <v>DT $</v>
      </c>
      <c r="B1252" s="37" t="s">
        <v>6152</v>
      </c>
      <c r="C1252" s="5" t="s">
        <v>3017</v>
      </c>
      <c r="D1252" s="111">
        <f>VLOOKUP(TRIM(B1252),BirthdateDraft!$A$1:$M$8977,2,FALSE)</f>
        <v>34762</v>
      </c>
      <c r="E1252" s="112" t="str">
        <f>VLOOKUP(TRIM(B1252),BirthdateDraft!$A$1:$M$9842,3,FALSE)</f>
        <v>18/6</v>
      </c>
      <c r="F1252" s="115" t="s">
        <v>6858</v>
      </c>
      <c r="G1252" s="10" t="str">
        <f>IF(ISERROR(VLOOKUP(TRIM(B1252),ALL!$B$1:$V$9998,2,FALSE)),"",IF(ISERROR(VLOOKUP(TRIM(B1252),ALL!$B$1:$V$9998,2,FALSE))," ",VLOOKUP(TRIM(B1252),ALL!$B$1:$V$9998,2,FALSE)))</f>
        <v>HOA</v>
      </c>
      <c r="H1252" s="114" t="str">
        <f>IF(ISBLANK(VLOOKUP(TRIM(B1252),ALL!$B$1:$W$9995,4,FALSE)),"",IF(ISERROR(VLOOKUP(TRIM(B1252),ALL!$B$1:$W$9995,4,FALSE))," ",VLOOKUP(TRIM(B1252),ALL!$B$1:$W$9995,4,FALSE)))</f>
        <v>0</v>
      </c>
      <c r="I1252" s="114" t="str">
        <f>IF(ISBLANK(VLOOKUP(TRIM(B1252),ALL!$B$1:$W$9995,5,FALSE)),"",IF(ISERROR(VLOOKUP(TRIM(B1252),ALL!$B$1:$W$9995,5,FALSE))," ",VLOOKUP(TRIM(B1252),ALL!$B$1:$W$9995,5,FALSE)))</f>
        <v/>
      </c>
      <c r="J1252" s="10">
        <f>IF(ISBLANK(VLOOKUP(TRIM(B1252),ALL!$B$1:$W$9995,6,FALSE)),"",IF(ISERROR(VLOOKUP(TRIM(B1252),ALL!$B$1:$W$9995,6,FALSE))," ", VLOOKUP(TRIM(B1252),ALL!$B$1:$W$9995,6,FALSE)))</f>
        <v>2</v>
      </c>
      <c r="K1252" s="10" t="str">
        <f>IF(ISBLANK(VLOOKUP(TRIM(B1252),ALL!$B$1:$W$9995,7,FALSE)),"",IF(ISERROR(VLOOKUP(TRIM(B1252),ALL!$B$1:$W$9995,7,FALSE))," ",VLOOKUP(TRIM(B1252),ALL!$B$1:$W$9995,7,FALSE)))</f>
        <v/>
      </c>
      <c r="L1252" s="10" t="str">
        <f>IF(ISBLANK(VLOOKUP(TRIM(B1252),ALL!$B$1:$W$9995,8,FALSE)),"",IF(ISERROR(VLOOKUP(TRIM(B1252),ALL!$B$1:$W$9995,8,FALSE))," ",VLOOKUP(TRIM(B1252),ALL!$B$1:$W$9995,8,FALSE)))</f>
        <v/>
      </c>
      <c r="M1252" s="10" t="str">
        <f>IF(ISBLANK(VLOOKUP(TRIM(B1252),ALL!$B$1:$W$9995,9,FALSE)),"",IF(ISERROR(VLOOKUP(TRIM(B1252),ALL!$B$1:$W$9995,9,FALSE))," ",VLOOKUP(TRIM(B1252),ALL!$B$1:$W$9995,9,FALSE)))</f>
        <v/>
      </c>
      <c r="N1252" s="10" t="str">
        <f>IF(ISBLANK(VLOOKUP(TRIM(B1252),ALL!$B$1:$W$9995,10,FALSE)),"",IF(ISERROR(VLOOKUP(TRIM(B1252),ALL!$B$1:$W$9995,10,FALSE))," ",VLOOKUP(TRIM(B1252),ALL!$B$1:$W$9995,10,FALSE)))</f>
        <v/>
      </c>
      <c r="O1252" s="118"/>
      <c r="P1252"/>
      <c r="Q1252"/>
      <c r="R1252"/>
      <c r="S1252"/>
      <c r="T1252"/>
      <c r="AB1252"/>
      <c r="AC1252"/>
    </row>
    <row r="1253" spans="1:47">
      <c r="A1253" s="10" t="str">
        <f>IF(ISERROR(VLOOKUP(TRIM(B1253),ALL!$B$1:$V$9991,3,FALSE)),"(unc)",VLOOKUP(TRIM(B1253),ALL!$B$1:$V$9991,3,FALSE))</f>
        <v>LDT $</v>
      </c>
      <c r="B1253" s="124" t="s">
        <v>6643</v>
      </c>
      <c r="C1253" s="5" t="s">
        <v>3017</v>
      </c>
      <c r="D1253" s="111">
        <f>VLOOKUP(TRIM(B1253),BirthdateDraft!$A$1:$M$8977,2,FALSE)</f>
        <v>35761</v>
      </c>
      <c r="E1253" s="112" t="str">
        <f>VLOOKUP(TRIM(B1253),BirthdateDraft!$A$1:$M$9842,3,FALSE)</f>
        <v>20/FA</v>
      </c>
      <c r="F1253" s="115" t="s">
        <v>8741</v>
      </c>
      <c r="G1253" s="10" t="str">
        <f>IF(ISERROR(VLOOKUP(TRIM(B1253),ALL!$B$1:$V$9998,2,FALSE)),"",IF(ISERROR(VLOOKUP(TRIM(B1253),ALL!$B$1:$V$9998,2,FALSE))," ",VLOOKUP(TRIM(B1253),ALL!$B$1:$V$9998,2,FALSE)))</f>
        <v>MIA</v>
      </c>
      <c r="H1253" s="114" t="str">
        <f>IF(ISBLANK(VLOOKUP(TRIM(B1253),ALL!$B$1:$W$9995,4,FALSE)),"",IF(ISERROR(VLOOKUP(TRIM(B1253),ALL!$B$1:$W$9995,4,FALSE))," ",VLOOKUP(TRIM(B1253),ALL!$B$1:$W$9995,4,FALSE)))</f>
        <v>4</v>
      </c>
      <c r="I1253" s="114" t="str">
        <f>IF(ISBLANK(VLOOKUP(TRIM(B1048),ALL!$B$1:$W$9995,5,FALSE)),"",IF(ISERROR(VLOOKUP(TRIM(B1048),ALL!$B$1:$W$9995,5,FALSE))," ",VLOOKUP(TRIM(B1048),ALL!$B$1:$W$9995,5,FALSE)))</f>
        <v/>
      </c>
      <c r="J1253" s="10">
        <f>IF(ISBLANK(VLOOKUP(TRIM(B1253),ALL!$B$1:$W$9995,6,FALSE)),"",IF(ISERROR(VLOOKUP(TRIM(B1253),ALL!$B$1:$W$9995,6,FALSE))," ", VLOOKUP(TRIM(B1253),ALL!$B$1:$W$9995,6,FALSE)))</f>
        <v>0</v>
      </c>
      <c r="K1253" s="10" t="str">
        <f>IF(ISBLANK(VLOOKUP(TRIM(B1048),ALL!$B$1:$W$9995,7,FALSE)),"",IF(ISERROR(VLOOKUP(TRIM(B1048),ALL!$B$1:$W$9995,7,FALSE))," ",VLOOKUP(TRIM(B1048),ALL!$B$1:$W$9995,7,FALSE)))</f>
        <v/>
      </c>
      <c r="L1253" s="10" t="str">
        <f>IF(ISBLANK(VLOOKUP(TRIM(B1253),ALL!$B$1:$W$9995,8,FALSE)),"",IF(ISERROR(VLOOKUP(TRIM(B1253),ALL!$B$1:$W$9995,8,FALSE))," ",VLOOKUP(TRIM(B1253),ALL!$B$1:$W$9995,8,FALSE)))</f>
        <v/>
      </c>
      <c r="M1253" s="10" t="str">
        <f>IF(ISBLANK(VLOOKUP(TRIM(B1253),ALL!$B$1:$W$9995,9,FALSE)),"",IF(ISERROR(VLOOKUP(TRIM(B1253),ALL!$B$1:$W$9995,9,FALSE))," ",VLOOKUP(TRIM(B1253),ALL!$B$1:$W$9995,9,FALSE)))</f>
        <v/>
      </c>
      <c r="N1253" s="10" t="str">
        <f>IF(ISBLANK(VLOOKUP(TRIM(B1253),ALL!$B$1:$W$9995,10,FALSE)),"",IF(ISERROR(VLOOKUP(TRIM(B1253),ALL!$B$1:$W$9995,10,FALSE))," ",VLOOKUP(TRIM(B1253),ALL!$B$1:$W$9995,10,FALSE)))</f>
        <v/>
      </c>
      <c r="O1253" s="118"/>
      <c r="P1253"/>
      <c r="Q1253"/>
      <c r="R1253"/>
      <c r="S1253"/>
      <c r="T1253"/>
      <c r="AB1253"/>
      <c r="AC1253"/>
    </row>
    <row r="1254" spans="1:47">
      <c r="A1254" s="10" t="str">
        <f>IF(ISERROR(VLOOKUP(TRIM(B1254),ALL!$B$1:$V$9991,3,FALSE)),"(unc)",VLOOKUP(TRIM(B1254),ALL!$B$1:$V$9991,3,FALSE))</f>
        <v>DT $</v>
      </c>
      <c r="B1254" s="427" t="s">
        <v>8928</v>
      </c>
      <c r="C1254" s="5" t="s">
        <v>3017</v>
      </c>
      <c r="D1254" s="111">
        <f>VLOOKUP(TRIM(B1254),BirthdateDraft!$A$1:$M$8977,2,FALSE)</f>
        <v>37499</v>
      </c>
      <c r="E1254" s="112" t="str">
        <f>VLOOKUP(TRIM(B1254),BirthdateDraft!$A$1:$M$9842,3,FALSE)</f>
        <v>24/2(36)</v>
      </c>
      <c r="F1254" s="115" t="s">
        <v>10085</v>
      </c>
      <c r="G1254" s="10" t="str">
        <f>IF(ISERROR(VLOOKUP(TRIM(B1254),ALL!$B$1:$V$9998,2,FALSE)),"",IF(ISERROR(VLOOKUP(TRIM(B1254),ALL!$B$1:$V$9998,2,FALSE))," ",VLOOKUP(TRIM(B1254),ALL!$B$1:$V$9998,2,FALSE)))</f>
        <v>WAN</v>
      </c>
      <c r="H1254" s="114" t="str">
        <f>IF(ISBLANK(VLOOKUP(TRIM(B1254),ALL!$B$1:$W$9995,4,FALSE)),"",IF(ISERROR(VLOOKUP(TRIM(B1254),ALL!$B$1:$W$9995,4,FALSE))," ",VLOOKUP(TRIM(B1254),ALL!$B$1:$W$9995,4,FALSE)))</f>
        <v>0</v>
      </c>
      <c r="I1254" s="114" t="str">
        <f>IF(ISBLANK(VLOOKUP(TRIM(B1049),ALL!$B$1:$W$9995,5,FALSE)),"",IF(ISERROR(VLOOKUP(TRIM(B1049),ALL!$B$1:$W$9995,5,FALSE))," ",VLOOKUP(TRIM(B1049),ALL!$B$1:$W$9995,5,FALSE)))</f>
        <v xml:space="preserve"> </v>
      </c>
      <c r="J1254" s="10">
        <f>IF(ISBLANK(VLOOKUP(TRIM(B1254),ALL!$B$1:$W$9995,6,FALSE)),"",IF(ISERROR(VLOOKUP(TRIM(B1254),ALL!$B$1:$W$9995,6,FALSE))," ", VLOOKUP(TRIM(B1254),ALL!$B$1:$W$9995,6,FALSE)))</f>
        <v>4</v>
      </c>
      <c r="K1254" s="10" t="str">
        <f>IF(ISBLANK(VLOOKUP(TRIM(B1049),ALL!$B$1:$W$9995,7,FALSE)),"",IF(ISERROR(VLOOKUP(TRIM(B1049),ALL!$B$1:$W$9995,7,FALSE))," ",VLOOKUP(TRIM(B1049),ALL!$B$1:$W$9995,7,FALSE)))</f>
        <v xml:space="preserve"> </v>
      </c>
      <c r="L1254" s="10"/>
      <c r="M1254" s="10"/>
      <c r="N1254" s="10"/>
      <c r="O1254" s="118"/>
      <c r="P1254"/>
      <c r="Q1254"/>
      <c r="R1254"/>
      <c r="S1254"/>
      <c r="T1254"/>
      <c r="AB1254"/>
      <c r="AC1254"/>
    </row>
    <row r="1255" spans="1:47">
      <c r="A1255" s="10" t="str">
        <f>IF(ISERROR(VLOOKUP(TRIM(B1255),ALL!$B$1:$V$9991,3,FALSE)),"(unc)",VLOOKUP(TRIM(B1255),ALL!$B$1:$V$9991,3,FALSE))</f>
        <v>NDT $</v>
      </c>
      <c r="B1255" s="124" t="s">
        <v>7744</v>
      </c>
      <c r="C1255" s="5" t="s">
        <v>3017</v>
      </c>
      <c r="D1255" s="111">
        <f>VLOOKUP(TRIM(B1255),BirthdateDraft!$A$1:$M$8977,2,FALSE)</f>
        <v>37228</v>
      </c>
      <c r="E1255" s="112" t="str">
        <f>VLOOKUP(TRIM(B1255),BirthdateDraft!$A$1:$M$9842,3,FALSE)</f>
        <v>22/5</v>
      </c>
      <c r="F1255" s="115" t="s">
        <v>8768</v>
      </c>
      <c r="G1255" s="10" t="str">
        <f>IF(ISERROR(VLOOKUP(TRIM(B1255),ALL!$B$1:$V$9998,2,FALSE)),"",IF(ISERROR(VLOOKUP(TRIM(B1255),ALL!$B$1:$V$9998,2,FALSE))," ",VLOOKUP(TRIM(B1255),ALL!$B$1:$V$9998,2,FALSE)))</f>
        <v>LAA</v>
      </c>
      <c r="H1255" s="114" t="str">
        <f>IF(ISBLANK(VLOOKUP(TRIM(B1255),ALL!$B$1:$W$9995,4,FALSE)),"",IF(ISERROR(VLOOKUP(TRIM(B1255),ALL!$B$1:$W$9995,4,FALSE))," ",VLOOKUP(TRIM(B1255),ALL!$B$1:$W$9995,4,FALSE)))</f>
        <v>4</v>
      </c>
      <c r="I1255" s="114" t="str">
        <f>IF(ISBLANK(VLOOKUP(TRIM(#REF!),ALL!$B$1:$W$9995,5,FALSE)),"",IF(ISERROR(VLOOKUP(TRIM(#REF!),ALL!$B$1:$W$9995,5,FALSE))," ",VLOOKUP(TRIM(#REF!),ALL!$B$1:$W$9995,5,FALSE)))</f>
        <v xml:space="preserve"> </v>
      </c>
      <c r="J1255" s="10">
        <f>IF(ISBLANK(VLOOKUP(TRIM(B1255),ALL!$B$1:$W$9995,6,FALSE)),"",IF(ISERROR(VLOOKUP(TRIM(B1255),ALL!$B$1:$W$9995,6,FALSE))," ", VLOOKUP(TRIM(B1255),ALL!$B$1:$W$9995,6,FALSE)))</f>
        <v>0</v>
      </c>
      <c r="K1255" s="10"/>
      <c r="L1255" s="10"/>
      <c r="M1255" s="10"/>
      <c r="N1255" s="10"/>
      <c r="O1255" s="118"/>
      <c r="P1255"/>
      <c r="Q1255"/>
      <c r="R1255"/>
      <c r="S1255"/>
      <c r="T1255"/>
      <c r="AB1255"/>
      <c r="AC1255"/>
    </row>
    <row r="1257" spans="1:47">
      <c r="A1257" s="10"/>
      <c r="B1257" s="37"/>
      <c r="C1257" s="5"/>
      <c r="D1257" s="111"/>
      <c r="E1257" s="112"/>
      <c r="F1257" s="115"/>
      <c r="G1257" s="10"/>
      <c r="H1257" s="114"/>
      <c r="I1257" s="114"/>
      <c r="J1257" s="10"/>
      <c r="K1257" s="10"/>
      <c r="L1257" s="10" t="str">
        <f>IF(ISBLANK(VLOOKUP(TRIM(B1257),ALL!$B$1:$W$9995,8,FALSE)),"",IF(ISERROR(VLOOKUP(TRIM(B1257),ALL!$B$1:$W$9995,8,FALSE))," ",VLOOKUP(TRIM(B1257),ALL!$B$1:$W$9995,8,FALSE)))</f>
        <v xml:space="preserve"> </v>
      </c>
      <c r="M1257" s="10"/>
      <c r="N1257" s="10" t="str">
        <f>IF(ISBLANK(VLOOKUP(TRIM(B1257),ALL!$B$1:$W$9995,10,FALSE)),"",IF(ISERROR(VLOOKUP(TRIM(B1257),ALL!$B$1:$W$9995,10,FALSE))," ",VLOOKUP(TRIM(B1257),ALL!$B$1:$W$9995,10,FALSE)))</f>
        <v xml:space="preserve"> </v>
      </c>
      <c r="O1257" s="118"/>
      <c r="P1257"/>
      <c r="Q1257"/>
      <c r="R1257"/>
      <c r="S1257"/>
      <c r="T1257"/>
      <c r="AB1257"/>
      <c r="AC1257"/>
    </row>
    <row r="1258" spans="1:47">
      <c r="A1258" s="10" t="str">
        <f>IF(ISERROR(VLOOKUP(TRIM(B1258),ALL!$B$1:$V$9991,3,FALSE)),"(unc)",VLOOKUP(TRIM(B1258),ALL!$B$1:$V$9991,3,FALSE))</f>
        <v>RLB</v>
      </c>
      <c r="B1258" s="37" t="s">
        <v>6575</v>
      </c>
      <c r="C1258" s="5" t="s">
        <v>3017</v>
      </c>
      <c r="D1258" s="111">
        <f>VLOOKUP(TRIM(B1258),BirthdateDraft!$A$1:$M$8977,2,FALSE)</f>
        <v>35724</v>
      </c>
      <c r="E1258" s="112" t="str">
        <f>VLOOKUP(TRIM(B1258),BirthdateDraft!$A$1:$M$9842,3,FALSE)</f>
        <v>20/1</v>
      </c>
      <c r="F1258" s="115" t="s">
        <v>6914</v>
      </c>
      <c r="G1258" s="10" t="str">
        <f>IF(ISERROR(VLOOKUP(TRIM(B1258),ALL!$B$1:$V$9998,2,FALSE)),"",IF(ISERROR(VLOOKUP(TRIM(B1258),ALL!$B$1:$V$9998,2,FALSE))," ",VLOOKUP(TRIM(B1258),ALL!$B$1:$V$9998,2,FALSE)))</f>
        <v>MIA</v>
      </c>
      <c r="H1258" s="114" t="str">
        <f>IF(ISBLANK(VLOOKUP(TRIM(B1258),ALL!$B$1:$W$9995,4,FALSE)),"",IF(ISERROR(VLOOKUP(TRIM(B1258),ALL!$B$1:$W$9995,4,FALSE))," ",VLOOKUP(TRIM(B1258),ALL!$B$1:$W$9995,4,FALSE)))</f>
        <v>0-6</v>
      </c>
      <c r="I1258" s="114" t="str">
        <f>IF(ISBLANK(VLOOKUP(TRIM(B1258),ALL!$B$1:$W$9995,5,FALSE)),"",IF(ISERROR(VLOOKUP(TRIM(B1258),ALL!$B$1:$W$9995,5,FALSE))," ",VLOOKUP(TRIM(B1258),ALL!$B$1:$W$9995,5,FALSE)))</f>
        <v/>
      </c>
      <c r="J1258" s="10">
        <f>IF(ISBLANK(VLOOKUP(TRIM(B1258),ALL!$B$1:$W$9995,6,FALSE)),"",IF(ISERROR(VLOOKUP(TRIM(B1258),ALL!$B$1:$W$9995,6,FALSE))," ", VLOOKUP(TRIM(B1258),ALL!$B$1:$W$9995,6,FALSE)))</f>
        <v>5</v>
      </c>
      <c r="K1258" s="10" t="str">
        <f>IF(ISBLANK(VLOOKUP(TRIM(B1258),ALL!$B$1:$W$9995,7,FALSE)),"",IF(ISERROR(VLOOKUP(TRIM(B1258),ALL!$B$1:$W$9995,7,FALSE))," ",VLOOKUP(TRIM(B1258),ALL!$B$1:$W$9995,7,FALSE)))</f>
        <v/>
      </c>
      <c r="L1258" s="10" t="str">
        <f>IF(ISBLANK(VLOOKUP(TRIM(B1258),ALL!$B$1:$W$9995,8,FALSE)),"",IF(ISERROR(VLOOKUP(TRIM(B1258),ALL!$B$1:$W$9995,8,FALSE))," ",VLOOKUP(TRIM(B1258),ALL!$B$1:$W$9995,8,FALSE)))</f>
        <v/>
      </c>
      <c r="M1258" s="10" t="str">
        <f>IF(ISBLANK(VLOOKUP(TRIM(B1258),ALL!$B$1:$W$9995,9,FALSE)),"",IF(ISERROR(VLOOKUP(TRIM(B1258),ALL!$B$1:$W$9995,9,FALSE))," ",VLOOKUP(TRIM(B1258),ALL!$B$1:$W$9995,9,FALSE)))</f>
        <v/>
      </c>
      <c r="N1258" s="10" t="str">
        <f>IF(ISBLANK(VLOOKUP(TRIM(B1258),ALL!$B$1:$W$9995,10,FALSE)),"",IF(ISERROR(VLOOKUP(TRIM(B1258),ALL!$B$1:$W$9995,10,FALSE))," ",VLOOKUP(TRIM(B1258),ALL!$B$1:$W$9995,10,FALSE)))</f>
        <v/>
      </c>
      <c r="O1258" s="118"/>
      <c r="P1258"/>
      <c r="Q1258"/>
      <c r="R1258"/>
      <c r="S1258"/>
      <c r="T1258"/>
      <c r="AB1258"/>
      <c r="AC1258"/>
    </row>
    <row r="1259" spans="1:47">
      <c r="A1259" s="10" t="str">
        <f>IF(ISERROR(VLOOKUP(TRIM(B1259),ALL!$B$1:$V$9991,3,FALSE)),"(unc)",VLOOKUP(TRIM(B1259),ALL!$B$1:$V$9991,3,FALSE))</f>
        <v>RLB</v>
      </c>
      <c r="B1259" s="37" t="s">
        <v>4660</v>
      </c>
      <c r="C1259" s="5" t="s">
        <v>2625</v>
      </c>
      <c r="D1259" s="111">
        <f>VLOOKUP(TRIM(B1259),BirthdateDraft!$A$1:$M$8977,2,FALSE)</f>
        <v>34151</v>
      </c>
      <c r="E1259" s="112" t="str">
        <f>VLOOKUP(TRIM(B1259),BirthdateDraft!$A$1:$M$9842,3,FALSE)</f>
        <v>16/4</v>
      </c>
      <c r="F1259" s="115"/>
      <c r="G1259" s="10" t="str">
        <f>IF(ISERROR(VLOOKUP(TRIM(B1259),ALL!$B$1:$V$9998,2,FALSE)),"",IF(ISERROR(VLOOKUP(TRIM(B1259),ALL!$B$1:$V$9998,2,FALSE))," ",VLOOKUP(TRIM(B1259),ALL!$B$1:$V$9998,2,FALSE)))</f>
        <v>SFN</v>
      </c>
      <c r="H1259" s="114" t="str">
        <f>IF(ISBLANK(VLOOKUP(TRIM(B1259),ALL!$B$1:$W$9995,4,FALSE)),"",IF(ISERROR(VLOOKUP(TRIM(B1259),ALL!$B$1:$W$9995,4,FALSE))," ",VLOOKUP(TRIM(B1259),ALL!$B$1:$W$9995,4,FALSE)))</f>
        <v>0-0</v>
      </c>
      <c r="I1259" s="114" t="str">
        <f>IF(ISBLANK(VLOOKUP(TRIM(B1259),ALL!$B$1:$W$9995,5,FALSE)),"",IF(ISERROR(VLOOKUP(TRIM(B1259),ALL!$B$1:$W$9995,5,FALSE))," ",VLOOKUP(TRIM(B1259),ALL!$B$1:$W$9995,5,FALSE)))</f>
        <v/>
      </c>
      <c r="J1259" s="10">
        <f>IF(ISBLANK(VLOOKUP(TRIM(B1259),ALL!$B$1:$W$9995,6,FALSE)),"",IF(ISERROR(VLOOKUP(TRIM(B1259),ALL!$B$1:$W$9995,6,FALSE))," ", VLOOKUP(TRIM(B1259),ALL!$B$1:$W$9995,6,FALSE)))</f>
        <v>0</v>
      </c>
      <c r="K1259" s="10" t="str">
        <f>IF(ISBLANK(VLOOKUP(TRIM(B1259),ALL!$B$1:$W$9995,7,FALSE)),"",IF(ISERROR(VLOOKUP(TRIM(B1259),ALL!$B$1:$W$9995,7,FALSE))," ",VLOOKUP(TRIM(B1259),ALL!$B$1:$W$9995,7,FALSE)))</f>
        <v/>
      </c>
      <c r="L1259" s="10" t="str">
        <f>IF(ISBLANK(VLOOKUP(TRIM(B1259),ALL!$B$1:$W$9995,8,FALSE)),"",IF(ISERROR(VLOOKUP(TRIM(B1259),ALL!$B$1:$W$9995,8,FALSE))," ",VLOOKUP(TRIM(B1259),ALL!$B$1:$W$9995,8,FALSE)))</f>
        <v/>
      </c>
      <c r="M1259" s="10" t="str">
        <f>IF(ISBLANK(VLOOKUP(TRIM(B1259),ALL!$B$1:$W$9995,9,FALSE)),"",IF(ISERROR(VLOOKUP(TRIM(B1259),ALL!$B$1:$W$9995,9,FALSE))," ",VLOOKUP(TRIM(B1259),ALL!$B$1:$W$9995,9,FALSE)))</f>
        <v/>
      </c>
      <c r="N1259" s="10" t="str">
        <f>IF(ISBLANK(VLOOKUP(TRIM(B1259),ALL!$B$1:$W$9995,10,FALSE)),"",IF(ISERROR(VLOOKUP(TRIM(B1259),ALL!$B$1:$W$9995,10,FALSE))," ",VLOOKUP(TRIM(B1259),ALL!$B$1:$W$9995,10,FALSE)))</f>
        <v/>
      </c>
      <c r="O1259" s="118"/>
      <c r="P1259"/>
      <c r="Q1259"/>
      <c r="R1259"/>
      <c r="S1259"/>
      <c r="T1259"/>
      <c r="AB1259"/>
      <c r="AC1259"/>
    </row>
    <row r="1260" spans="1:47">
      <c r="A1260" s="10" t="str">
        <f>IF(ISERROR(VLOOKUP(TRIM(B1260),ALL!$B$1:$V$9991,3,FALSE)),"(unc)",VLOOKUP(TRIM(B1260),ALL!$B$1:$V$9991,3,FALSE))</f>
        <v>LOLB</v>
      </c>
      <c r="B1260" s="37" t="s">
        <v>5314</v>
      </c>
      <c r="C1260" s="5" t="s">
        <v>3017</v>
      </c>
      <c r="D1260" s="111">
        <f>VLOOKUP(TRIM(B1260),BirthdateDraft!$A$1:$M$8977,2,FALSE)</f>
        <v>34618</v>
      </c>
      <c r="E1260" s="112" t="str">
        <f>VLOOKUP(TRIM(B1260),BirthdateDraft!$A$1:$M$9842,3,FALSE)</f>
        <v>17/1 (30)</v>
      </c>
      <c r="F1260" s="115"/>
      <c r="G1260" s="10" t="str">
        <f>IF(ISERROR(VLOOKUP(TRIM(B1260),ALL!$B$1:$V$9998,2,FALSE)),"",IF(ISERROR(VLOOKUP(TRIM(B1260),ALL!$B$1:$V$9998,2,FALSE))," ",VLOOKUP(TRIM(B1260),ALL!$B$1:$V$9998,2,FALSE)))</f>
        <v>PIA</v>
      </c>
      <c r="H1260" s="114" t="str">
        <f>IF(ISBLANK(VLOOKUP(TRIM(B1260),ALL!$B$1:$W$9995,4,FALSE)),"",IF(ISERROR(VLOOKUP(TRIM(B1260),ALL!$B$1:$W$9995,4,FALSE))," ",VLOOKUP(TRIM(B1260),ALL!$B$1:$W$9995,4,FALSE)))</f>
        <v>4-6</v>
      </c>
      <c r="I1260" s="114" t="str">
        <f>IF(ISBLANK(VLOOKUP(TRIM(B1260),ALL!$B$1:$W$9995,5,FALSE)),"",IF(ISERROR(VLOOKUP(TRIM(B1260),ALL!$B$1:$W$9995,5,FALSE))," ",VLOOKUP(TRIM(B1260),ALL!$B$1:$W$9995,5,FALSE)))</f>
        <v/>
      </c>
      <c r="J1260" s="10">
        <f>IF(ISBLANK(VLOOKUP(TRIM(B1260),ALL!$B$1:$W$9995,6,FALSE)),"",IF(ISERROR(VLOOKUP(TRIM(B1260),ALL!$B$1:$W$9995,6,FALSE))," ", VLOOKUP(TRIM(B1260),ALL!$B$1:$W$9995,6,FALSE)))</f>
        <v>12</v>
      </c>
      <c r="K1260" s="10">
        <f>IF(ISBLANK(VLOOKUP(TRIM(B1260),ALL!$B$1:$W$9995,7,FALSE)),"",IF(ISERROR(VLOOKUP(TRIM(B1260),ALL!$B$1:$W$9995,7,FALSE))," ",VLOOKUP(TRIM(B1260),ALL!$B$1:$W$9995,7,FALSE)))</f>
        <v>4</v>
      </c>
      <c r="L1260" s="10" t="str">
        <f>IF(ISBLANK(VLOOKUP(TRIM(B1260),ALL!$B$1:$W$9995,8,FALSE)),"",IF(ISERROR(VLOOKUP(TRIM(B1260),ALL!$B$1:$W$9995,8,FALSE))," ",VLOOKUP(TRIM(B1260),ALL!$B$1:$W$9995,8,FALSE)))</f>
        <v/>
      </c>
      <c r="M1260" s="10" t="str">
        <f>IF(ISBLANK(VLOOKUP(TRIM(B1260),ALL!$B$1:$W$9995,9,FALSE)),"",IF(ISERROR(VLOOKUP(TRIM(B1260),ALL!$B$1:$W$9995,9,FALSE))," ",VLOOKUP(TRIM(B1260),ALL!$B$1:$W$9995,9,FALSE)))</f>
        <v/>
      </c>
      <c r="N1260" s="10" t="str">
        <f>IF(ISBLANK(VLOOKUP(TRIM(B1260),ALL!$B$1:$W$9995,10,FALSE)),"",IF(ISERROR(VLOOKUP(TRIM(B1260),ALL!$B$1:$W$9995,10,FALSE))," ",VLOOKUP(TRIM(B1260),ALL!$B$1:$W$9995,10,FALSE)))</f>
        <v/>
      </c>
      <c r="O1260" s="118"/>
      <c r="P1260"/>
      <c r="Q1260"/>
      <c r="R1260"/>
      <c r="S1260"/>
      <c r="T1260"/>
      <c r="AB1260"/>
      <c r="AC1260"/>
    </row>
    <row r="1261" spans="1:47">
      <c r="A1261" s="10" t="str">
        <f>IF(ISERROR(VLOOKUP(TRIM(B1261),ALL!$B$1:$V$9991,3,FALSE)),"(unc)",VLOOKUP(TRIM(B1261),ALL!$B$1:$V$9991,3,FALSE))</f>
        <v>End $ OLB</v>
      </c>
      <c r="B1261" s="37" t="s">
        <v>739</v>
      </c>
      <c r="C1261" s="5" t="s">
        <v>2625</v>
      </c>
      <c r="D1261" s="111">
        <f>VLOOKUP(TRIM(B1261),BirthdateDraft!$A$1:$M$8977,2,FALSE)</f>
        <v>32593</v>
      </c>
      <c r="E1261" s="112" t="str">
        <f>VLOOKUP(TRIM(B1261),BirthdateDraft!$A$1:$M$9842,3,FALSE)</f>
        <v>11/1 (2)</v>
      </c>
      <c r="F1261" s="115"/>
      <c r="G1261" s="10" t="str">
        <f>IF(ISERROR(VLOOKUP(TRIM(B1261),ALL!$B$1:$V$9998,2,FALSE)),"",IF(ISERROR(VLOOKUP(TRIM(B1261),ALL!$B$1:$V$9998,2,FALSE))," ",VLOOKUP(TRIM(B1261),ALL!$B$1:$V$9998,2,FALSE)))</f>
        <v>BFA</v>
      </c>
      <c r="H1261" s="114" t="str">
        <f>IF(ISBLANK(VLOOKUP(TRIM(B1261),ALL!$B$1:$W$9995,4,FALSE)),"",IF(ISERROR(VLOOKUP(TRIM(B1261),ALL!$B$1:$W$9995,4,FALSE))," ",VLOOKUP(TRIM(B1261),ALL!$B$1:$W$9995,4,FALSE)))</f>
        <v>0</v>
      </c>
      <c r="I1261" s="114" t="str">
        <f>IF(ISBLANK(VLOOKUP(TRIM(B1261),ALL!$B$1:$W$9995,5,FALSE)),"",IF(ISERROR(VLOOKUP(TRIM(B1261),ALL!$B$1:$W$9995,5,FALSE))," ",VLOOKUP(TRIM(B1261),ALL!$B$1:$W$9995,5,FALSE)))</f>
        <v>0-0</v>
      </c>
      <c r="J1261" s="10">
        <f>IF(ISBLANK(VLOOKUP(TRIM(B1261),ALL!$B$1:$W$9995,6,FALSE)),"",IF(ISERROR(VLOOKUP(TRIM(B1261),ALL!$B$1:$W$9995,6,FALSE))," ", VLOOKUP(TRIM(B1261),ALL!$B$1:$W$9995,6,FALSE)))</f>
        <v>8</v>
      </c>
      <c r="K1261" s="10" t="str">
        <f>IF(ISBLANK(VLOOKUP(TRIM(B1261),ALL!$B$1:$W$9995,7,FALSE)),"",IF(ISERROR(VLOOKUP(TRIM(B1261),ALL!$B$1:$W$9995,7,FALSE))," ",VLOOKUP(TRIM(B1261),ALL!$B$1:$W$9995,7,FALSE)))</f>
        <v/>
      </c>
      <c r="L1261" s="10" t="str">
        <f>IF(ISBLANK(VLOOKUP(TRIM(B1261),ALL!$B$1:$W$9995,8,FALSE)),"",IF(ISERROR(VLOOKUP(TRIM(B1261),ALL!$B$1:$W$9995,8,FALSE))," ",VLOOKUP(TRIM(B1261),ALL!$B$1:$W$9995,8,FALSE)))</f>
        <v/>
      </c>
      <c r="M1261" s="10" t="str">
        <f>IF(ISBLANK(VLOOKUP(TRIM(B1261),ALL!$B$1:$W$9995,9,FALSE)),"",IF(ISERROR(VLOOKUP(TRIM(B1261),ALL!$B$1:$W$9995,9,FALSE))," ",VLOOKUP(TRIM(B1261),ALL!$B$1:$W$9995,9,FALSE)))</f>
        <v/>
      </c>
      <c r="N1261" s="10" t="str">
        <f>IF(ISBLANK(VLOOKUP(TRIM(B1261),ALL!$B$1:$W$9995,10,FALSE)),"",IF(ISERROR(VLOOKUP(TRIM(B1261),ALL!$B$1:$W$9995,10,FALSE))," ",VLOOKUP(TRIM(B1261),ALL!$B$1:$W$9995,10,FALSE)))</f>
        <v/>
      </c>
      <c r="O1261" s="118"/>
      <c r="P1261"/>
      <c r="Q1261"/>
      <c r="R1261"/>
      <c r="S1261"/>
      <c r="T1261"/>
      <c r="AB1261"/>
      <c r="AC1261"/>
    </row>
    <row r="1262" spans="1:47">
      <c r="A1262" s="10" t="str">
        <f>IF(ISERROR(VLOOKUP(TRIM(B1262),ALL!$B$1:$V$9991,3,FALSE)),"(unc)",VLOOKUP(TRIM(B1262),ALL!$B$1:$V$9991,3,FALSE))</f>
        <v>OLB</v>
      </c>
      <c r="B1262" s="37" t="s">
        <v>7103</v>
      </c>
      <c r="C1262" s="5" t="s">
        <v>2625</v>
      </c>
      <c r="D1262" s="111">
        <f>VLOOKUP(TRIM(B1262),BirthdateDraft!$A$1:$M$8977,2,FALSE)</f>
        <v>36192</v>
      </c>
      <c r="E1262" s="112" t="str">
        <f>VLOOKUP(TRIM(B1262),BirthdateDraft!$A$1:$M$9842,3,FALSE)</f>
        <v>21/3</v>
      </c>
      <c r="F1262" s="115"/>
      <c r="G1262" s="10" t="str">
        <f>IF(ISERROR(VLOOKUP(TRIM(B1262),ALL!$B$1:$V$9998,2,FALSE)),"",IF(ISERROR(VLOOKUP(TRIM(B1262),ALL!$B$1:$V$9998,2,FALSE))," ",VLOOKUP(TRIM(B1262),ALL!$B$1:$V$9998,2,FALSE)))</f>
        <v>ARN</v>
      </c>
      <c r="H1262" s="114" t="str">
        <f>IF(ISBLANK(VLOOKUP(TRIM(B1262),ALL!$B$1:$W$9995,4,FALSE)),"",IF(ISERROR(VLOOKUP(TRIM(B1262),ALL!$B$1:$W$9995,4,FALSE))," ",VLOOKUP(TRIM(B1262),ALL!$B$1:$W$9995,4,FALSE)))</f>
        <v>0-0</v>
      </c>
      <c r="I1262" s="114" t="str">
        <f>IF(ISBLANK(VLOOKUP(TRIM(B1262),ALL!$B$1:$W$9995,5,FALSE)),"",IF(ISERROR(VLOOKUP(TRIM(B1262),ALL!$B$1:$W$9995,5,FALSE))," ",VLOOKUP(TRIM(B1262),ALL!$B$1:$W$9995,5,FALSE)))</f>
        <v/>
      </c>
      <c r="J1262" s="10">
        <f>IF(ISBLANK(VLOOKUP(TRIM(B1262),ALL!$B$1:$W$9995,6,FALSE)),"",IF(ISERROR(VLOOKUP(TRIM(B1262),ALL!$B$1:$W$9995,6,FALSE))," ", VLOOKUP(TRIM(B1262),ALL!$B$1:$W$9995,6,FALSE)))</f>
        <v>5</v>
      </c>
      <c r="K1262" s="10" t="str">
        <f>IF(ISBLANK(VLOOKUP(TRIM(B1262),ALL!$B$1:$W$9995,7,FALSE)),"",IF(ISERROR(VLOOKUP(TRIM(B1262),ALL!$B$1:$W$9995,7,FALSE))," ",VLOOKUP(TRIM(B1262),ALL!$B$1:$W$9995,7,FALSE)))</f>
        <v/>
      </c>
      <c r="L1262" s="10" t="str">
        <f>IF(ISBLANK(VLOOKUP(TRIM(B1262),ALL!$B$1:$W$9995,8,FALSE)),"",IF(ISERROR(VLOOKUP(TRIM(B1262),ALL!$B$1:$W$9995,8,FALSE))," ",VLOOKUP(TRIM(B1262),ALL!$B$1:$W$9995,8,FALSE)))</f>
        <v/>
      </c>
      <c r="M1262" s="10" t="str">
        <f>IF(ISBLANK(VLOOKUP(TRIM(B1262),ALL!$B$1:$W$9995,9,FALSE)),"",IF(ISERROR(VLOOKUP(TRIM(B1262),ALL!$B$1:$W$9995,9,FALSE))," ",VLOOKUP(TRIM(B1262),ALL!$B$1:$W$9995,9,FALSE)))</f>
        <v/>
      </c>
      <c r="N1262" s="10" t="str">
        <f>IF(ISBLANK(VLOOKUP(TRIM(B1262),ALL!$B$1:$W$9995,10,FALSE)),"",IF(ISERROR(VLOOKUP(TRIM(B1262),ALL!$B$1:$W$9995,10,FALSE))," ",VLOOKUP(TRIM(B1262),ALL!$B$1:$W$9995,10,FALSE)))</f>
        <v/>
      </c>
      <c r="O1262" s="118"/>
      <c r="P1262"/>
      <c r="Q1262"/>
      <c r="R1262"/>
      <c r="S1262"/>
      <c r="T1262"/>
      <c r="AB1262"/>
      <c r="AC1262"/>
    </row>
    <row r="1263" spans="1:47">
      <c r="A1263" s="10" t="str">
        <f>IF(ISERROR(VLOOKUP(TRIM(B1263),ALL!$B$1:$V$9991,3,FALSE)),"(unc)",VLOOKUP(TRIM(B1263),ALL!$B$1:$V$9991,3,FALSE))</f>
        <v>ILB</v>
      </c>
      <c r="B1263" s="37" t="s">
        <v>5244</v>
      </c>
      <c r="C1263" s="5" t="s">
        <v>2625</v>
      </c>
      <c r="D1263" s="111">
        <f>VLOOKUP(TRIM(B1263),BirthdateDraft!$A$1:$M$8977,2,FALSE)</f>
        <v>34680</v>
      </c>
      <c r="E1263" s="112" t="str">
        <f>VLOOKUP(TRIM(B1263),BirthdateDraft!$A$1:$M$9842,3,FALSE)</f>
        <v>17/2</v>
      </c>
      <c r="F1263" s="115" t="s">
        <v>10488</v>
      </c>
      <c r="G1263" s="10" t="str">
        <f>IF(ISERROR(VLOOKUP(TRIM(B1263),ALL!$B$1:$V$9998,2,FALSE)),"",IF(ISERROR(VLOOKUP(TRIM(B1263),ALL!$B$1:$V$9998,2,FALSE))," ",VLOOKUP(TRIM(B1263),ALL!$B$1:$V$9998,2,FALSE)))</f>
        <v>DNA</v>
      </c>
      <c r="H1263" s="114" t="str">
        <f>IF(ISBLANK(VLOOKUP(TRIM(B1263),ALL!$B$1:$W$9995,4,FALSE)),"",IF(ISERROR(VLOOKUP(TRIM(B1263),ALL!$B$1:$W$9995,4,FALSE))," ",VLOOKUP(TRIM(B1263),ALL!$B$1:$W$9995,4,FALSE)))</f>
        <v>0-0</v>
      </c>
      <c r="I1263" s="114" t="str">
        <f>IF(ISBLANK(VLOOKUP(TRIM(B1263),ALL!$B$1:$W$9995,5,FALSE)),"",IF(ISERROR(VLOOKUP(TRIM(B1263),ALL!$B$1:$W$9995,5,FALSE))," ",VLOOKUP(TRIM(B1263),ALL!$B$1:$W$9995,5,FALSE)))</f>
        <v/>
      </c>
      <c r="J1263" s="10">
        <f>IF(ISBLANK(VLOOKUP(TRIM(B1263),ALL!$B$1:$W$9995,6,FALSE)),"",IF(ISERROR(VLOOKUP(TRIM(B1263),ALL!$B$1:$W$9995,6,FALSE))," ", VLOOKUP(TRIM(B1263),ALL!$B$1:$W$9995,6,FALSE)))</f>
        <v>0</v>
      </c>
      <c r="K1263" s="10"/>
      <c r="L1263" s="10"/>
      <c r="M1263" s="10"/>
      <c r="N1263" s="10"/>
      <c r="O1263" s="118"/>
      <c r="P1263"/>
      <c r="Q1263"/>
      <c r="R1263"/>
      <c r="S1263"/>
      <c r="T1263"/>
      <c r="AB1263"/>
      <c r="AC1263"/>
    </row>
    <row r="1264" spans="1:47">
      <c r="A1264" s="10" t="str">
        <f>IF(ISERROR(VLOOKUP(TRIM(B1264),ALL!$B$1:$V$9991,3,FALSE)),"(unc)",VLOOKUP(TRIM(B1264),ALL!$B$1:$V$9991,3,FALSE))</f>
        <v>LB</v>
      </c>
      <c r="B1264" s="500" t="s">
        <v>7865</v>
      </c>
      <c r="C1264" s="5" t="s">
        <v>2625</v>
      </c>
      <c r="D1264" s="111">
        <f>VLOOKUP(TRIM(B1264),BirthdateDraft!$A$1:$M$8977,2,FALSE)</f>
        <v>35965</v>
      </c>
      <c r="E1264" s="112" t="str">
        <f>VLOOKUP(TRIM(B1264),BirthdateDraft!$A$1:$M$9842,3,FALSE)</f>
        <v>22/FA</v>
      </c>
      <c r="F1264" s="115" t="s">
        <v>10488</v>
      </c>
      <c r="G1264" s="10" t="str">
        <f>IF(ISERROR(VLOOKUP(TRIM(B1264),ALL!$B$1:$V$9998,2,FALSE)),"",IF(ISERROR(VLOOKUP(TRIM(B1264),ALL!$B$1:$V$9998,2,FALSE))," ",VLOOKUP(TRIM(B1264),ALL!$B$1:$V$9998,2,FALSE)))</f>
        <v>HOA</v>
      </c>
      <c r="H1264" s="114" t="str">
        <f>IF(ISBLANK(VLOOKUP(TRIM(B1264),ALL!$B$1:$W$9995,4,FALSE)),"",IF(ISERROR(VLOOKUP(TRIM(B1264),ALL!$B$1:$W$9995,4,FALSE))," ",VLOOKUP(TRIM(B1264),ALL!$B$1:$W$9995,4,FALSE)))</f>
        <v>0-4</v>
      </c>
      <c r="I1264" s="114" t="str">
        <f>IF(ISBLANK(VLOOKUP(TRIM(B1264),ALL!$B$1:$W$9995,5,FALSE)),"",IF(ISERROR(VLOOKUP(TRIM(B1264),ALL!$B$1:$W$9995,5,FALSE))," ",VLOOKUP(TRIM(B1264),ALL!$B$1:$W$9995,5,FALSE)))</f>
        <v/>
      </c>
      <c r="J1264" s="10">
        <f>IF(ISBLANK(VLOOKUP(TRIM(B1264),ALL!$B$1:$W$9995,6,FALSE)),"",IF(ISERROR(VLOOKUP(TRIM(B1264),ALL!$B$1:$W$9995,6,FALSE))," ", VLOOKUP(TRIM(B1264),ALL!$B$1:$W$9995,6,FALSE)))</f>
        <v>3</v>
      </c>
      <c r="K1264" s="10"/>
      <c r="L1264" s="10"/>
      <c r="M1264" s="10"/>
      <c r="N1264" s="10"/>
      <c r="O1264" s="118"/>
      <c r="P1264"/>
      <c r="Q1264"/>
      <c r="R1264"/>
      <c r="S1264"/>
      <c r="T1264"/>
      <c r="AB1264"/>
      <c r="AC1264"/>
    </row>
    <row r="1265" spans="1:29">
      <c r="A1265" s="10" t="str">
        <f>IF(ISERROR(VLOOKUP(TRIM(B1265),ALL!$B$1:$V$9991,3,FALSE)),"(unc)",VLOOKUP(TRIM(B1265),ALL!$B$1:$V$9991,3,FALSE))</f>
        <v>ILB</v>
      </c>
      <c r="B1265" s="37" t="s">
        <v>7861</v>
      </c>
      <c r="C1265" s="5" t="s">
        <v>2625</v>
      </c>
      <c r="D1265" s="111">
        <f>VLOOKUP(TRIM(B1265),BirthdateDraft!$A$1:$M$8977,2,FALSE)</f>
        <v>36123</v>
      </c>
      <c r="E1265" s="112" t="str">
        <f>VLOOKUP(TRIM(B1265),BirthdateDraft!$A$1:$M$9842,3,FALSE)</f>
        <v>22/FA</v>
      </c>
      <c r="F1265" s="115" t="s">
        <v>8098</v>
      </c>
      <c r="G1265" s="10" t="str">
        <f>IF(ISERROR(VLOOKUP(TRIM(B1265),ALL!$B$1:$V$9998,2,FALSE)),"",IF(ISERROR(VLOOKUP(TRIM(B1265),ALL!$B$1:$V$9998,2,FALSE))," ",VLOOKUP(TRIM(B1265),ALL!$B$1:$V$9998,2,FALSE)))</f>
        <v>TNA</v>
      </c>
      <c r="H1265" s="114" t="str">
        <f>IF(ISBLANK(VLOOKUP(TRIM(B1265),ALL!$B$1:$W$9995,4,FALSE)),"",IF(ISERROR(VLOOKUP(TRIM(B1265),ALL!$B$1:$W$9995,4,FALSE))," ",VLOOKUP(TRIM(B1265),ALL!$B$1:$W$9995,4,FALSE)))</f>
        <v>4-4</v>
      </c>
      <c r="I1265" s="114" t="str">
        <f>IF(ISBLANK(VLOOKUP(TRIM(B1265),ALL!$B$1:$W$9995,5,FALSE)),"",IF(ISERROR(VLOOKUP(TRIM(B1265),ALL!$B$1:$W$9995,5,FALSE))," ",VLOOKUP(TRIM(B1265),ALL!$B$1:$W$9995,5,FALSE)))</f>
        <v/>
      </c>
      <c r="J1265" s="10">
        <f>IF(ISBLANK(VLOOKUP(TRIM(B1265),ALL!$B$1:$W$9995,6,FALSE)),"",IF(ISERROR(VLOOKUP(TRIM(B1265),ALL!$B$1:$W$9995,6,FALSE))," ", VLOOKUP(TRIM(B1265),ALL!$B$1:$W$9995,6,FALSE)))</f>
        <v>5</v>
      </c>
      <c r="K1265" s="10"/>
      <c r="L1265" s="10"/>
      <c r="M1265" s="10"/>
      <c r="N1265" s="10"/>
      <c r="O1265"/>
      <c r="P1265"/>
      <c r="Q1265"/>
      <c r="R1265"/>
      <c r="S1265"/>
      <c r="T1265"/>
      <c r="AB1265"/>
      <c r="AC1265"/>
    </row>
    <row r="1267" spans="1:29">
      <c r="A1267" s="10"/>
      <c r="B1267" s="37"/>
      <c r="C1267" s="5"/>
      <c r="D1267" s="111"/>
      <c r="E1267" s="112"/>
      <c r="F1267" s="115"/>
      <c r="G1267" s="10"/>
      <c r="H1267" s="114"/>
      <c r="I1267" s="114"/>
      <c r="J1267" s="10"/>
      <c r="K1267" s="10"/>
      <c r="L1267" s="10" t="str">
        <f>IF(ISBLANK(VLOOKUP(TRIM(B1267),ALL!$B$1:$W$9995,8,FALSE)),"",IF(ISERROR(VLOOKUP(TRIM(B1267),ALL!$B$1:$W$9995,8,FALSE))," ",VLOOKUP(TRIM(B1267),ALL!$B$1:$W$9995,8,FALSE)))</f>
        <v xml:space="preserve"> </v>
      </c>
      <c r="M1267" s="10" t="str">
        <f>IF(ISBLANK(VLOOKUP(TRIM(B1267),ALL!$B$1:$W$9995,9,FALSE)),"",IF(ISERROR(VLOOKUP(TRIM(B1267),ALL!$B$1:$W$9995,9,FALSE))," ",VLOOKUP(TRIM(B1267),ALL!$B$1:$W$9995,9,FALSE)))</f>
        <v xml:space="preserve"> </v>
      </c>
      <c r="N1267" s="10" t="str">
        <f>IF(ISBLANK(VLOOKUP(TRIM(B1267),ALL!$B$1:$W$9995,10,FALSE)),"",IF(ISERROR(VLOOKUP(TRIM(B1267),ALL!$B$1:$W$9995,10,FALSE))," ",VLOOKUP(TRIM(B1267),ALL!$B$1:$W$9995,10,FALSE)))</f>
        <v xml:space="preserve"> </v>
      </c>
      <c r="O1267" s="118"/>
      <c r="P1267"/>
      <c r="Q1267"/>
      <c r="R1267"/>
      <c r="S1267"/>
      <c r="T1267"/>
      <c r="AB1267"/>
      <c r="AC1267"/>
    </row>
    <row r="1268" spans="1:29">
      <c r="A1268" s="10" t="str">
        <f>IF(ISERROR(VLOOKUP(TRIM(B1268),ALL!$B$1:$V$9991,3,FALSE)),"(unc)",VLOOKUP(TRIM(B1268),ALL!$B$1:$V$9991,3,FALSE))</f>
        <v>FS ^</v>
      </c>
      <c r="B1268" s="37" t="s">
        <v>4193</v>
      </c>
      <c r="C1268" s="5" t="s">
        <v>2625</v>
      </c>
      <c r="D1268" s="111">
        <f>VLOOKUP(TRIM(B1268),BirthdateDraft!$A$1:$M$8977,2,FALSE)</f>
        <v>33991</v>
      </c>
      <c r="E1268" s="112" t="str">
        <f>VLOOKUP(TRIM(B1268),BirthdateDraft!$A$1:$M$9842,3,FALSE)</f>
        <v>15/6</v>
      </c>
      <c r="F1268" s="115"/>
      <c r="G1268" s="10" t="str">
        <f>IF(ISERROR(VLOOKUP(TRIM(B1268),ALL!$B$1:$V$9998,2,FALSE)),"",IF(ISERROR(VLOOKUP(TRIM(B1268),ALL!$B$1:$V$9998,2,FALSE))," ",VLOOKUP(TRIM(B1268),ALL!$B$1:$V$9998,2,FALSE)))</f>
        <v>TNA</v>
      </c>
      <c r="H1268" s="114" t="str">
        <f>IF(ISBLANK(VLOOKUP(TRIM(B1268),ALL!$B$1:$W$9995,4,FALSE)),"",IF(ISERROR(VLOOKUP(TRIM(B1268),ALL!$B$1:$W$9995,4,FALSE))," ",VLOOKUP(TRIM(B1268),ALL!$B$1:$W$9995,4,FALSE)))</f>
        <v>5-4</v>
      </c>
      <c r="I1268" s="114" t="str">
        <f>IF(ISBLANK(VLOOKUP(TRIM(B1268),ALL!$B$1:$W$9995,5,FALSE)),"",IF(ISERROR(VLOOKUP(TRIM(B1268),ALL!$B$1:$W$9995,5,FALSE))," ",VLOOKUP(TRIM(B1268),ALL!$B$1:$W$9995,5,FALSE)))</f>
        <v/>
      </c>
      <c r="J1268" s="10" t="str">
        <f>IF(ISBLANK(VLOOKUP(TRIM(B1268),ALL!$B$1:$W$9995,6,FALSE)),"",IF(ISERROR(VLOOKUP(TRIM(B1268),ALL!$B$1:$W$9995,6,FALSE))," ", VLOOKUP(TRIM(B1268),ALL!$B$1:$W$9995,6,FALSE)))</f>
        <v/>
      </c>
      <c r="K1268" s="10" t="str">
        <f>IF(ISBLANK(VLOOKUP(TRIM(B1268),ALL!$B$1:$W$9995,7,FALSE)),"",IF(ISERROR(VLOOKUP(TRIM(B1268),ALL!$B$1:$W$9995,7,FALSE))," ",VLOOKUP(TRIM(B1268),ALL!$B$1:$W$9995,7,FALSE)))</f>
        <v/>
      </c>
      <c r="L1268" s="10" t="str">
        <f>IF(ISBLANK(VLOOKUP(TRIM(B1268),ALL!$B$1:$W$9995,8,FALSE)),"",IF(ISERROR(VLOOKUP(TRIM(B1268),ALL!$B$1:$W$9995,8,FALSE))," ",VLOOKUP(TRIM(B1268),ALL!$B$1:$W$9995,8,FALSE)))</f>
        <v/>
      </c>
      <c r="M1268" s="10" t="str">
        <f>IF(ISBLANK(VLOOKUP(TRIM(B1268),ALL!$B$1:$W$9995,9,FALSE)),"",IF(ISERROR(VLOOKUP(TRIM(B1268),ALL!$B$1:$W$9995,9,FALSE))," ",VLOOKUP(TRIM(B1268),ALL!$B$1:$W$9995,9,FALSE)))</f>
        <v/>
      </c>
      <c r="N1268" s="10" t="str">
        <f>IF(ISBLANK(VLOOKUP(TRIM(B1268),ALL!$B$1:$W$9995,10,FALSE)),"",IF(ISERROR(VLOOKUP(TRIM(B1268),ALL!$B$1:$W$9995,10,FALSE))," ",VLOOKUP(TRIM(B1268),ALL!$B$1:$W$9995,10,FALSE)))</f>
        <v/>
      </c>
      <c r="O1268" s="118"/>
      <c r="P1268"/>
      <c r="Q1268"/>
      <c r="R1268"/>
      <c r="S1268"/>
      <c r="T1268"/>
      <c r="AB1268"/>
      <c r="AC1268"/>
    </row>
    <row r="1269" spans="1:29">
      <c r="A1269" s="10" t="str">
        <f>IF(ISERROR(VLOOKUP(TRIM(B1269),ALL!$B$1:$V$9991,3,FALSE)),"(unc)",VLOOKUP(TRIM(B1269),ALL!$B$1:$V$9991,3,FALSE))</f>
        <v>RCB ^</v>
      </c>
      <c r="B1269" s="126" t="s">
        <v>8487</v>
      </c>
      <c r="C1269" s="5" t="s">
        <v>2625</v>
      </c>
      <c r="D1269" s="111">
        <f>VLOOKUP(TRIM(B1269),BirthdateDraft!$A$1:$M$8977,2,FALSE)</f>
        <v>37143</v>
      </c>
      <c r="E1269" s="112" t="str">
        <f>VLOOKUP(TRIM(B1269),BirthdateDraft!$A$1:$M$9842,3,FALSE)</f>
        <v>23/7</v>
      </c>
      <c r="F1269" s="115" t="s">
        <v>8667</v>
      </c>
      <c r="G1269" s="10" t="str">
        <f>IF(ISERROR(VLOOKUP(TRIM(B1269),ALL!$B$1:$V$9998,2,FALSE)),"",IF(ISERROR(VLOOKUP(TRIM(B1269),ALL!$B$1:$V$9998,2,FALSE))," ",VLOOKUP(TRIM(B1269),ALL!$B$1:$V$9998,2,FALSE)))</f>
        <v>GBN</v>
      </c>
      <c r="H1269" s="114" t="str">
        <f>IF(ISBLANK(VLOOKUP(TRIM(B1269),ALL!$B$1:$W$9995,4,FALSE)),"",IF(ISERROR(VLOOKUP(TRIM(B1269),ALL!$B$1:$W$9995,4,FALSE))," ",VLOOKUP(TRIM(B1269),ALL!$B$1:$W$9995,4,FALSE)))</f>
        <v>5</v>
      </c>
      <c r="I1269" s="114"/>
      <c r="J1269" s="10"/>
      <c r="K1269" s="10"/>
      <c r="L1269" s="10"/>
      <c r="M1269" s="10"/>
      <c r="N1269" s="10"/>
      <c r="O1269" s="118"/>
      <c r="P1269"/>
      <c r="Q1269"/>
      <c r="R1269"/>
      <c r="S1269"/>
      <c r="T1269"/>
      <c r="AB1269"/>
      <c r="AC1269"/>
    </row>
    <row r="1270" spans="1:29">
      <c r="A1270" s="10" t="str">
        <f>IF(ISERROR(VLOOKUP(TRIM(B1270),ALL!$B$1:$V$9991,3,FALSE)),"(unc)",VLOOKUP(TRIM(B1270),ALL!$B$1:$V$9991,3,FALSE))</f>
        <v>RCB ^</v>
      </c>
      <c r="B1270" s="64" t="s">
        <v>8853</v>
      </c>
      <c r="C1270" s="5" t="s">
        <v>2625</v>
      </c>
      <c r="D1270" s="111">
        <f>VLOOKUP(TRIM(B1270),BirthdateDraft!$A$1:$M$8977,2,FALSE)</f>
        <v>37702</v>
      </c>
      <c r="E1270" s="112" t="str">
        <f>VLOOKUP(TRIM(B1270),BirthdateDraft!$A$1:$M$9842,3,FALSE)</f>
        <v>24/1(24)</v>
      </c>
      <c r="F1270" s="115" t="s">
        <v>9906</v>
      </c>
      <c r="G1270" s="10" t="str">
        <f>IF(ISERROR(VLOOKUP(TRIM(B1270),ALL!$B$1:$V$9998,2,FALSE)),"",IF(ISERROR(VLOOKUP(TRIM(B1270),ALL!$B$1:$V$9998,2,FALSE))," ",VLOOKUP(TRIM(B1270),ALL!$B$1:$V$9998,2,FALSE)))</f>
        <v>DEN</v>
      </c>
      <c r="H1270" s="114" t="str">
        <f>IF(ISBLANK(VLOOKUP(TRIM(B1270),ALL!$B$1:$W$9995,4,FALSE)),"",IF(ISERROR(VLOOKUP(TRIM(B1270),ALL!$B$1:$W$9995,4,FALSE))," ",VLOOKUP(TRIM(B1270),ALL!$B$1:$W$9995,4,FALSE)))</f>
        <v>4</v>
      </c>
      <c r="I1270" s="114"/>
      <c r="J1270" s="10"/>
      <c r="K1270" s="10"/>
      <c r="L1270" s="10"/>
      <c r="M1270" s="10"/>
      <c r="N1270" s="10"/>
      <c r="O1270" s="118"/>
      <c r="P1270"/>
      <c r="Q1270"/>
      <c r="R1270"/>
      <c r="S1270"/>
      <c r="T1270"/>
      <c r="AB1270"/>
      <c r="AC1270"/>
    </row>
    <row r="1271" spans="1:29">
      <c r="A1271" s="10" t="str">
        <f>IF(ISERROR(VLOOKUP(TRIM(B1271),ALL!$B$1:$V$9991,3,FALSE)),"(unc)",VLOOKUP(TRIM(B1271),ALL!$B$1:$V$9991,3,FALSE))</f>
        <v>CB ^</v>
      </c>
      <c r="B1271" s="37" t="s">
        <v>5312</v>
      </c>
      <c r="C1271" s="5" t="s">
        <v>2625</v>
      </c>
      <c r="D1271" s="111">
        <f>VLOOKUP(TRIM(B1271),BirthdateDraft!$A$1:$M$8977,2,FALSE)</f>
        <v>34402</v>
      </c>
      <c r="E1271" s="112" t="str">
        <f>VLOOKUP(TRIM(B1271),BirthdateDraft!$A$1:$M$9842,3,FALSE)</f>
        <v>16/FA</v>
      </c>
      <c r="F1271" s="115"/>
      <c r="G1271" s="10" t="str">
        <f>IF(ISERROR(VLOOKUP(TRIM(B1271),ALL!$B$1:$V$9998,2,FALSE)),"",IF(ISERROR(VLOOKUP(TRIM(B1271),ALL!$B$1:$V$9998,2,FALSE))," ",VLOOKUP(TRIM(B1271),ALL!$B$1:$V$9998,2,FALSE)))</f>
        <v>CNA</v>
      </c>
      <c r="H1271" s="114" t="str">
        <f>IF(ISBLANK(VLOOKUP(TRIM(B1271),ALL!$B$1:$W$9995,4,FALSE)),"",IF(ISERROR(VLOOKUP(TRIM(B1271),ALL!$B$1:$W$9995,4,FALSE))," ",VLOOKUP(TRIM(B1271),ALL!$B$1:$W$9995,4,FALSE)))</f>
        <v>4</v>
      </c>
      <c r="I1271" s="114" t="str">
        <f>IF(ISBLANK(VLOOKUP(TRIM(B1271),ALL!$B$1:$W$9995,5,FALSE)),"",IF(ISERROR(VLOOKUP(TRIM(B1271),ALL!$B$1:$W$9995,5,FALSE))," ",VLOOKUP(TRIM(B1271),ALL!$B$1:$W$9995,5,FALSE)))</f>
        <v/>
      </c>
      <c r="J1271" s="10" t="str">
        <f>IF(ISBLANK(VLOOKUP(TRIM(B1271),ALL!$B$1:$W$9995,6,FALSE)),"",IF(ISERROR(VLOOKUP(TRIM(B1271),ALL!$B$1:$W$9995,6,FALSE))," ", VLOOKUP(TRIM(B1271),ALL!$B$1:$W$9995,6,FALSE)))</f>
        <v/>
      </c>
      <c r="K1271" s="10" t="str">
        <f>IF(ISBLANK(VLOOKUP(TRIM(B1271),ALL!$B$1:$W$9995,7,FALSE)),"",IF(ISERROR(VLOOKUP(TRIM(B1271),ALL!$B$1:$W$9995,7,FALSE))," ",VLOOKUP(TRIM(B1271),ALL!$B$1:$W$9995,7,FALSE)))</f>
        <v/>
      </c>
      <c r="L1271" s="10"/>
      <c r="M1271" s="10"/>
      <c r="N1271" s="10"/>
      <c r="O1271" s="118"/>
      <c r="P1271"/>
      <c r="Q1271"/>
      <c r="R1271"/>
      <c r="S1271"/>
      <c r="T1271"/>
      <c r="AB1271"/>
      <c r="AC1271"/>
    </row>
    <row r="1272" spans="1:29">
      <c r="A1272" s="10" t="str">
        <f>IF(ISERROR(VLOOKUP(TRIM(B1272),ALL!$B$1:$V$9991,3,FALSE)),"(unc)",VLOOKUP(TRIM(B1272),ALL!$B$1:$V$9991,3,FALSE))</f>
        <v>S ^</v>
      </c>
      <c r="B1272" s="37" t="s">
        <v>3152</v>
      </c>
      <c r="C1272" s="5" t="s">
        <v>2625</v>
      </c>
      <c r="D1272" s="111">
        <f>VLOOKUP(TRIM(B1272),BirthdateDraft!$A$1:$M$8977,2,FALSE)</f>
        <v>32548</v>
      </c>
      <c r="E1272" s="112" t="str">
        <f>VLOOKUP(TRIM(B1272),BirthdateDraft!$A$1:$M$9842,3,FALSE)</f>
        <v>12/FA</v>
      </c>
      <c r="F1272" s="115" t="s">
        <v>10268</v>
      </c>
      <c r="G1272" s="10" t="str">
        <f>IF(ISERROR(VLOOKUP(TRIM(B1272),ALL!$B$1:$V$9998,2,FALSE)),"",IF(ISERROR(VLOOKUP(TRIM(B1272),ALL!$B$1:$V$9998,2,FALSE))," ",VLOOKUP(TRIM(B1272),ALL!$B$1:$V$9998,2,FALSE)))</f>
        <v>TNA</v>
      </c>
      <c r="H1272" s="114" t="str">
        <f>IF(ISBLANK(VLOOKUP(TRIM(B1272),ALL!$B$1:$W$9995,4,FALSE)),"",IF(ISERROR(VLOOKUP(TRIM(B1272),ALL!$B$1:$W$9995,4,FALSE))," ",VLOOKUP(TRIM(B1272),ALL!$B$1:$W$9995,4,FALSE)))</f>
        <v>4-0</v>
      </c>
      <c r="I1272" s="114"/>
      <c r="J1272" s="10"/>
      <c r="K1272" s="10"/>
      <c r="L1272" s="10"/>
      <c r="M1272" s="10"/>
      <c r="N1272" s="10"/>
      <c r="O1272" s="118"/>
      <c r="P1272"/>
      <c r="Q1272"/>
      <c r="R1272"/>
      <c r="S1272"/>
      <c r="T1272"/>
      <c r="AB1272"/>
      <c r="AC1272"/>
    </row>
    <row r="1273" spans="1:29">
      <c r="A1273" s="10" t="str">
        <f>IF(ISERROR(VLOOKUP(TRIM(B1273),ALL!$B$1:$V$9991,3,FALSE)),"(unc)",VLOOKUP(TRIM(B1273),ALL!$B$1:$V$9991,3,FALSE))</f>
        <v>SS ^</v>
      </c>
      <c r="B1273" s="124" t="s">
        <v>7918</v>
      </c>
      <c r="C1273" s="5" t="s">
        <v>3017</v>
      </c>
      <c r="D1273" s="111">
        <f>VLOOKUP(TRIM(B1273),BirthdateDraft!$A$1:$M$8977,2,FALSE)</f>
        <v>36341</v>
      </c>
      <c r="E1273" s="112" t="str">
        <f>VLOOKUP(TRIM(B1273),BirthdateDraft!$A$1:$M$9842,3,FALSE)</f>
        <v>22/FA</v>
      </c>
      <c r="F1273" s="115" t="s">
        <v>10231</v>
      </c>
      <c r="G1273" s="10" t="str">
        <f>IF(ISERROR(VLOOKUP(TRIM(B1273),ALL!$B$1:$V$9998,2,FALSE)),"",IF(ISERROR(VLOOKUP(TRIM(B1273),ALL!$B$1:$V$9998,2,FALSE))," ",VLOOKUP(TRIM(B1273),ALL!$B$1:$V$9998,2,FALSE)))</f>
        <v>LVA</v>
      </c>
      <c r="H1273" s="114" t="str">
        <f>IF(ISBLANK(VLOOKUP(TRIM(B1273),ALL!$B$1:$W$9995,4,FALSE)),"",IF(ISERROR(VLOOKUP(TRIM(B1273),ALL!$B$1:$W$9995,4,FALSE))," ",VLOOKUP(TRIM(B1273),ALL!$B$1:$W$9995,4,FALSE)))</f>
        <v>0-5</v>
      </c>
      <c r="I1273" s="114" t="str">
        <f>IF(ISBLANK(VLOOKUP(TRIM(B1049),ALL!$B$1:$W$9995,5,FALSE)),"",IF(ISERROR(VLOOKUP(TRIM(B1049),ALL!$B$1:$W$9995,5,FALSE))," ",VLOOKUP(TRIM(B1049),ALL!$B$1:$W$9995,5,FALSE)))</f>
        <v xml:space="preserve"> </v>
      </c>
      <c r="J1273" s="10" t="str">
        <f>IF(ISBLANK(VLOOKUP(TRIM(B1273),ALL!$B$1:$W$9995,6,FALSE)),"",IF(ISERROR(VLOOKUP(TRIM(B1273),ALL!$B$1:$W$9995,6,FALSE))," ", VLOOKUP(TRIM(B1273),ALL!$B$1:$W$9995,6,FALSE)))</f>
        <v/>
      </c>
      <c r="K1273" s="10"/>
      <c r="L1273" s="10"/>
      <c r="M1273" s="10"/>
      <c r="N1273" s="10"/>
      <c r="O1273" s="118"/>
      <c r="P1273"/>
      <c r="Q1273"/>
      <c r="R1273"/>
      <c r="S1273"/>
      <c r="T1273"/>
      <c r="AB1273"/>
      <c r="AC1273"/>
    </row>
    <row r="1274" spans="1:29">
      <c r="A1274" s="10" t="str">
        <f>IF(ISERROR(VLOOKUP(TRIM(B1274),ALL!$B$1:$V$9991,3,FALSE)),"(unc)",VLOOKUP(TRIM(B1274),ALL!$B$1:$V$9991,3,FALSE))</f>
        <v>DB ^</v>
      </c>
      <c r="B1274" s="37" t="s">
        <v>5294</v>
      </c>
      <c r="C1274" s="5" t="s">
        <v>3017</v>
      </c>
      <c r="D1274" s="111">
        <f>VLOOKUP(TRIM(B1274),BirthdateDraft!$A$1:$M$8977,2,FALSE)</f>
        <v>34037</v>
      </c>
      <c r="E1274" s="112" t="str">
        <f>VLOOKUP(TRIM(B1274),BirthdateDraft!$A$1:$M$9842,3,FALSE)</f>
        <v>17/2</v>
      </c>
      <c r="F1274" s="115"/>
      <c r="G1274" s="10" t="str">
        <f>IF(ISERROR(VLOOKUP(TRIM(B1274),ALL!$B$1:$V$9998,2,FALSE)),"",IF(ISERROR(VLOOKUP(TRIM(B1274),ALL!$B$1:$V$9998,2,FALSE))," ",VLOOKUP(TRIM(B1274),ALL!$B$1:$V$9998,2,FALSE)))</f>
        <v>LAA</v>
      </c>
      <c r="H1274" s="114" t="str">
        <f>IF(ISBLANK(VLOOKUP(TRIM(B1274),ALL!$B$1:$W$9995,4,FALSE)),"",IF(ISERROR(VLOOKUP(TRIM(B1274),ALL!$B$1:$W$9995,4,FALSE))," ",VLOOKUP(TRIM(B1274),ALL!$B$1:$W$9995,4,FALSE)))</f>
        <v>0-4</v>
      </c>
      <c r="I1274" s="114" t="str">
        <f>IF(ISBLANK(VLOOKUP(TRIM(B1274),ALL!$B$1:$W$9995,5,FALSE)),"",IF(ISERROR(VLOOKUP(TRIM(B1274),ALL!$B$1:$W$9995,5,FALSE))," ",VLOOKUP(TRIM(B1274),ALL!$B$1:$W$9995,5,FALSE)))</f>
        <v/>
      </c>
      <c r="J1274" s="10" t="str">
        <f>IF(ISBLANK(VLOOKUP(TRIM(B1274),ALL!$B$1:$W$9995,6,FALSE)),"",IF(ISERROR(VLOOKUP(TRIM(B1274),ALL!$B$1:$W$9995,6,FALSE))," ", VLOOKUP(TRIM(B1274),ALL!$B$1:$W$9995,6,FALSE)))</f>
        <v/>
      </c>
      <c r="K1274" s="10" t="str">
        <f>IF(ISBLANK(VLOOKUP(TRIM(B1274),ALL!$B$1:$W$9995,7,FALSE)),"",IF(ISERROR(VLOOKUP(TRIM(B1274),ALL!$B$1:$W$9995,7,FALSE))," ",VLOOKUP(TRIM(B1274),ALL!$B$1:$W$9995,7,FALSE)))</f>
        <v/>
      </c>
      <c r="L1274" s="10" t="str">
        <f>IF(ISBLANK(VLOOKUP(TRIM(B1274),ALL!$B$1:$W$9995,8,FALSE)),"",IF(ISERROR(VLOOKUP(TRIM(B1274),ALL!$B$1:$W$9995,8,FALSE))," ",VLOOKUP(TRIM(B1274),ALL!$B$1:$W$9995,8,FALSE)))</f>
        <v/>
      </c>
      <c r="M1274" s="10" t="str">
        <f>IF(ISBLANK(VLOOKUP(TRIM(B1274),ALL!$B$1:$W$9995,9,FALSE)),"",IF(ISERROR(VLOOKUP(TRIM(B1274),ALL!$B$1:$W$9995,9,FALSE))," ",VLOOKUP(TRIM(B1274),ALL!$B$1:$W$9995,9,FALSE)))</f>
        <v/>
      </c>
      <c r="N1274" s="10" t="str">
        <f>IF(ISBLANK(VLOOKUP(TRIM(B1274),ALL!$B$1:$W$9995,10,FALSE)),"",IF(ISERROR(VLOOKUP(TRIM(B1274),ALL!$B$1:$W$9995,10,FALSE))," ",VLOOKUP(TRIM(B1274),ALL!$B$1:$W$9995,10,FALSE)))</f>
        <v/>
      </c>
      <c r="O1274" s="118"/>
      <c r="P1274"/>
      <c r="Q1274"/>
      <c r="R1274"/>
      <c r="S1274"/>
      <c r="T1274"/>
      <c r="AB1274"/>
      <c r="AC1274"/>
    </row>
    <row r="1275" spans="1:29">
      <c r="A1275" s="10" t="str">
        <f>IF(ISERROR(VLOOKUP(TRIM(B1275),ALL!$B$1:$V$9991,3,FALSE)),"(unc)",VLOOKUP(TRIM(B1275),ALL!$B$1:$V$9991,3,FALSE))</f>
        <v>(unc)</v>
      </c>
      <c r="B1275" s="37" t="s">
        <v>5679</v>
      </c>
      <c r="C1275" s="5" t="s">
        <v>2625</v>
      </c>
      <c r="D1275" s="111">
        <f>VLOOKUP(TRIM(B1275),BirthdateDraft!$A$1:$M$8977,2,FALSE)</f>
        <v>35470</v>
      </c>
      <c r="E1275" s="112" t="str">
        <f>VLOOKUP(TRIM(B1275),BirthdateDraft!$A$1:$M$9842,3,FALSE)</f>
        <v>18/1 (18)</v>
      </c>
      <c r="F1275" s="115"/>
      <c r="G1275" s="10" t="str">
        <f>IF(ISERROR(VLOOKUP(TRIM(B1275),ALL!$B$1:$V$9998,2,FALSE)),"",IF(ISERROR(VLOOKUP(TRIM(B1275),ALL!$B$1:$V$9998,2,FALSE))," ",VLOOKUP(TRIM(B1275),ALL!$B$1:$V$9998,2,FALSE)))</f>
        <v/>
      </c>
      <c r="H1275" s="114" t="str">
        <f>IF(ISBLANK(VLOOKUP(TRIM(B1275),ALL!$B$1:$W$9995,4,FALSE)),"",IF(ISERROR(VLOOKUP(TRIM(B1275),ALL!$B$1:$W$9995,4,FALSE))," ",VLOOKUP(TRIM(B1275),ALL!$B$1:$W$9995,4,FALSE)))</f>
        <v xml:space="preserve"> </v>
      </c>
      <c r="I1275" s="114" t="str">
        <f>IF(ISBLANK(VLOOKUP(TRIM(B1275),ALL!$B$1:$W$9995,5,FALSE)),"",IF(ISERROR(VLOOKUP(TRIM(B1275),ALL!$B$1:$W$9995,5,FALSE))," ",VLOOKUP(TRIM(B1275),ALL!$B$1:$W$9995,5,FALSE)))</f>
        <v xml:space="preserve"> </v>
      </c>
      <c r="J1275" s="10" t="str">
        <f>IF(ISBLANK(VLOOKUP(TRIM(B1275),ALL!$B$1:$W$9995,6,FALSE)),"",IF(ISERROR(VLOOKUP(TRIM(B1275),ALL!$B$1:$W$9995,6,FALSE))," ", VLOOKUP(TRIM(B1275),ALL!$B$1:$W$9995,6,FALSE)))</f>
        <v xml:space="preserve"> </v>
      </c>
      <c r="K1275" s="10" t="str">
        <f>IF(ISBLANK(VLOOKUP(TRIM(B1275),ALL!$B$1:$W$9995,7,FALSE)),"",IF(ISERROR(VLOOKUP(TRIM(B1275),ALL!$B$1:$W$9995,7,FALSE))," ",VLOOKUP(TRIM(B1275),ALL!$B$1:$W$9995,7,FALSE)))</f>
        <v xml:space="preserve"> </v>
      </c>
      <c r="L1275" s="10" t="str">
        <f>IF(ISBLANK(VLOOKUP(TRIM(B1275),ALL!$B$1:$W$9995,8,FALSE)),"",IF(ISERROR(VLOOKUP(TRIM(B1275),ALL!$B$1:$W$9995,8,FALSE))," ",VLOOKUP(TRIM(B1275),ALL!$B$1:$W$9995,8,FALSE)))</f>
        <v xml:space="preserve"> </v>
      </c>
      <c r="M1275" s="10"/>
      <c r="N1275" s="10"/>
      <c r="O1275" s="118"/>
      <c r="P1275"/>
      <c r="Q1275"/>
      <c r="R1275"/>
      <c r="S1275"/>
      <c r="T1275"/>
      <c r="AB1275"/>
      <c r="AC1275"/>
    </row>
    <row r="1276" spans="1:29">
      <c r="A1276" s="10"/>
      <c r="B1276" s="37"/>
      <c r="C1276" s="5"/>
      <c r="D1276" s="111"/>
      <c r="E1276" s="112"/>
      <c r="F1276" s="115"/>
      <c r="G1276" s="10"/>
      <c r="H1276" s="114"/>
      <c r="I1276" s="114"/>
      <c r="J1276" s="10"/>
      <c r="K1276" s="10"/>
      <c r="L1276" s="10" t="str">
        <f>IF(ISBLANK(VLOOKUP(TRIM(B1276),ALL!$B$1:$W$9995,8,FALSE)),"",IF(ISERROR(VLOOKUP(TRIM(B1276),ALL!$B$1:$W$9995,8,FALSE))," ",VLOOKUP(TRIM(B1276),ALL!$B$1:$W$9995,8,FALSE)))</f>
        <v xml:space="preserve"> </v>
      </c>
      <c r="M1276" s="10" t="str">
        <f>IF(ISBLANK(VLOOKUP(TRIM(B1276),ALL!$B$1:$W$9995,9,FALSE)),"",IF(ISERROR(VLOOKUP(TRIM(B1276),ALL!$B$1:$W$9995,9,FALSE))," ",VLOOKUP(TRIM(B1276),ALL!$B$1:$W$9995,9,FALSE)))</f>
        <v xml:space="preserve"> </v>
      </c>
      <c r="N1276" s="10" t="str">
        <f>IF(ISBLANK(VLOOKUP(TRIM(B1276),ALL!$B$1:$W$9995,10,FALSE)),"",IF(ISERROR(VLOOKUP(TRIM(B1276),ALL!$B$1:$W$9995,10,FALSE))," ",VLOOKUP(TRIM(B1276),ALL!$B$1:$W$9995,10,FALSE)))</f>
        <v xml:space="preserve"> </v>
      </c>
      <c r="O1276" s="118"/>
      <c r="P1276"/>
      <c r="Q1276"/>
      <c r="R1276"/>
      <c r="S1276"/>
      <c r="T1276"/>
      <c r="AB1276"/>
      <c r="AC1276"/>
    </row>
    <row r="1277" spans="1:29">
      <c r="A1277" s="10" t="str">
        <f>IF(ISERROR(VLOOKUP(TRIM(B1277),ALL!$B$1:$V$9991,3,FALSE)),"(unc)",VLOOKUP(TRIM(B1277),ALL!$B$1:$V$9991,3,FALSE))</f>
        <v>Punt</v>
      </c>
      <c r="B1277" s="37" t="s">
        <v>6806</v>
      </c>
      <c r="C1277" s="5" t="s">
        <v>2625</v>
      </c>
      <c r="D1277" s="111">
        <f>VLOOKUP(TRIM(B1277),BirthdateDraft!$A$1:$M$8977,2,FALSE)</f>
        <v>35309</v>
      </c>
      <c r="E1277" s="112" t="str">
        <f>VLOOKUP(TRIM(B1277),BirthdateDraft!$A$1:$M$9842,3,FALSE)</f>
        <v>20/FA</v>
      </c>
      <c r="F1277" s="115"/>
      <c r="G1277" s="10" t="str">
        <f>IF(ISERROR(VLOOKUP(TRIM(B1277),ALL!$B$1:$V$9998,2,FALSE)),"",IF(ISERROR(VLOOKUP(TRIM(B1277),ALL!$B$1:$V$9998,2,FALSE))," ",VLOOKUP(TRIM(B1277),ALL!$B$1:$V$9998,2,FALSE)))</f>
        <v>DEN</v>
      </c>
      <c r="H1277" s="114" t="str">
        <f>IF(ISBLANK(VLOOKUP(TRIM(B1277),ALL!$B$1:$W$9995,4,FALSE)),"",IF(ISERROR(VLOOKUP(TRIM(B1277),ALL!$B$1:$W$9995,4,FALSE))," ",VLOOKUP(TRIM(B1277),ALL!$B$1:$W$9995,4,FALSE)))</f>
        <v/>
      </c>
      <c r="I1277" s="114"/>
      <c r="J1277" s="10"/>
      <c r="K1277" s="10"/>
      <c r="L1277" s="10" t="str">
        <f>IF(ISBLANK(VLOOKUP(TRIM(B1277),ALL!$B$1:$W$9995,8,FALSE)),"",IF(ISERROR(VLOOKUP(TRIM(B1277),ALL!$B$1:$W$9995,8,FALSE))," ",VLOOKUP(TRIM(B1277),ALL!$B$1:$W$9995,8,FALSE)))</f>
        <v/>
      </c>
      <c r="M1277" s="10" t="str">
        <f>IF(ISBLANK(VLOOKUP(TRIM(B1277),ALL!$B$1:$W$9995,9,FALSE)),"",IF(ISERROR(VLOOKUP(TRIM(B1277),ALL!$B$1:$W$9995,9,FALSE))," ",VLOOKUP(TRIM(B1277),ALL!$B$1:$W$9995,9,FALSE)))</f>
        <v/>
      </c>
      <c r="N1277" s="10" t="str">
        <f>IF(ISBLANK(VLOOKUP(TRIM(B1277),ALL!$B$1:$W$9995,10,FALSE)),"",IF(ISERROR(VLOOKUP(TRIM(B1277),ALL!$B$1:$W$9995,10,FALSE))," ",VLOOKUP(TRIM(B1277),ALL!$B$1:$W$9995,10,FALSE)))</f>
        <v/>
      </c>
      <c r="O1277" s="118"/>
      <c r="P1277"/>
      <c r="Q1277"/>
      <c r="R1277"/>
      <c r="S1277"/>
      <c r="T1277"/>
      <c r="AB1277"/>
      <c r="AC1277"/>
    </row>
    <row r="1278" spans="1:29">
      <c r="A1278" s="10" t="str">
        <f>IF(ISERROR(VLOOKUP(TRIM(B1278),ALL!$B$1:$V$9991,3,FALSE)),"(unc)",VLOOKUP(TRIM(B1278),ALL!$B$1:$V$9991,3,FALSE))</f>
        <v>PK</v>
      </c>
      <c r="B1278" s="37" t="s">
        <v>5912</v>
      </c>
      <c r="C1278" s="5" t="s">
        <v>2625</v>
      </c>
      <c r="D1278" s="111">
        <f>VLOOKUP(TRIM(B1278),BirthdateDraft!$A$1:$M$8977,2,FALSE)</f>
        <v>34722</v>
      </c>
      <c r="E1278" s="112" t="str">
        <f>VLOOKUP(TRIM(B1278),BirthdateDraft!$A$1:$M$9842,3,FALSE)</f>
        <v>18/5</v>
      </c>
      <c r="F1278" s="115"/>
      <c r="G1278" s="10" t="str">
        <f>IF(ISERROR(VLOOKUP(TRIM(B1278),ALL!$B$1:$V$9998,2,FALSE)),"",IF(ISERROR(VLOOKUP(TRIM(B1278),ALL!$B$1:$V$9998,2,FALSE))," ",VLOOKUP(TRIM(B1278),ALL!$B$1:$V$9998,2,FALSE)))</f>
        <v>LVA</v>
      </c>
      <c r="H1278" s="114"/>
      <c r="I1278" s="114"/>
      <c r="J1278" s="10"/>
      <c r="K1278" s="10"/>
      <c r="L1278" s="10" t="str">
        <f>IF(ISBLANK(VLOOKUP(TRIM(B1278),ALL!$B$1:$W$9995,8,FALSE)),"",IF(ISERROR(VLOOKUP(TRIM(B1278),ALL!$B$1:$W$9995,8,FALSE))," ",VLOOKUP(TRIM(B1278),ALL!$B$1:$W$9995,8,FALSE)))</f>
        <v/>
      </c>
      <c r="M1278" s="10" t="str">
        <f>IF(ISBLANK(VLOOKUP(TRIM(B1278),ALL!$B$1:$W$9995,9,FALSE)),"",IF(ISERROR(VLOOKUP(TRIM(B1278),ALL!$B$1:$W$9995,9,FALSE))," ",VLOOKUP(TRIM(B1278),ALL!$B$1:$W$9995,9,FALSE)))</f>
        <v/>
      </c>
      <c r="N1278" s="10" t="str">
        <f>IF(ISBLANK(VLOOKUP(TRIM(B1278),ALL!$B$1:$W$9995,10,FALSE)),"",IF(ISERROR(VLOOKUP(TRIM(B1278),ALL!$B$1:$W$9995,10,FALSE))," ",VLOOKUP(TRIM(B1278),ALL!$B$1:$W$9995,10,FALSE)))</f>
        <v/>
      </c>
      <c r="O1278"/>
      <c r="P1278"/>
      <c r="Q1278"/>
      <c r="R1278"/>
      <c r="S1278"/>
      <c r="T1278"/>
      <c r="AB1278"/>
      <c r="AC1278"/>
    </row>
    <row r="1279" spans="1:29">
      <c r="A1279" s="10" t="str">
        <f>IF(ISERROR(VLOOKUP(TRIM(B1279),ALL!$B$1:$V$9991,3,FALSE)),"(unc)",VLOOKUP(TRIM(B1279),ALL!$B$1:$V$9991,3,FALSE))</f>
        <v>KOR</v>
      </c>
      <c r="B1279" s="37" t="s">
        <v>6717</v>
      </c>
      <c r="C1279" s="5" t="s">
        <v>3017</v>
      </c>
      <c r="D1279" s="111">
        <f>VLOOKUP(TRIM(B1279),BirthdateDraft!$A$1:$M$8977,2,FALSE)</f>
        <v>36054</v>
      </c>
      <c r="E1279" s="112" t="str">
        <f>VLOOKUP(TRIM(B1279),BirthdateDraft!$A$1:$M$9842,3,FALSE)</f>
        <v>20/4</v>
      </c>
      <c r="F1279" s="115" t="s">
        <v>6965</v>
      </c>
      <c r="G1279" s="10" t="str">
        <f>IF(ISERROR(VLOOKUP(TRIM(B1279),ALL!$B$1:$V$9998,2,FALSE)),"",IF(ISERROR(VLOOKUP(TRIM(B1279),ALL!$B$1:$V$9998,2,FALSE))," ",VLOOKUP(TRIM(B1279),ALL!$B$1:$V$9998,2,FALSE)))</f>
        <v>ARN</v>
      </c>
      <c r="H1279" s="114" t="str">
        <f>IF(ISBLANK(VLOOKUP(TRIM(B1279),ALL!$B$1:$W$9995,11,FALSE)),"",IF(ISERROR(VLOOKUP(TRIM(B1279),ALL!$B$1:$W$9995,11,FALSE))," ",VLOOKUP(TRIM(B1279),ALL!$B$1:$W$9995,11,FALSE)))</f>
        <v/>
      </c>
      <c r="I1279" s="114" t="str">
        <f>IF(ISBLANK(VLOOKUP(TRIM(B1279),ALL!$B$1:$W$9995,5,FALSE)),"",IF(ISERROR(VLOOKUP(TRIM(B1279),ALL!$B$1:$W$9995,5,FALSE))," ",VLOOKUP(TRIM(B1279),ALL!$B$1:$W$9995,5,FALSE)))</f>
        <v/>
      </c>
      <c r="J1279" s="10" t="str">
        <f>IF(ISBLANK(VLOOKUP(TRIM(B1279),ALL!$B$1:$W$9995,6,FALSE)),"",IF(ISERROR(VLOOKUP(TRIM(B1279),ALL!$B$1:$W$9995,6,FALSE))," ", VLOOKUP(TRIM(B1279),ALL!$B$1:$W$9995,6,FALSE)))</f>
        <v/>
      </c>
      <c r="K1279" s="10" t="str">
        <f>IF(ISBLANK(VLOOKUP(TRIM(B1279),ALL!$B$1:$W$9995,7,FALSE)),"",IF(ISERROR(VLOOKUP(TRIM(B1279),ALL!$B$1:$W$9995,7,FALSE))," ",VLOOKUP(TRIM(B1279),ALL!$B$1:$W$9995,7,FALSE)))</f>
        <v/>
      </c>
      <c r="L1279" s="10" t="str">
        <f>IF(ISBLANK(VLOOKUP(TRIM(B1279),ALL!$B$1:$W$9995,8,FALSE)),"",IF(ISERROR(VLOOKUP(TRIM(B1279),ALL!$B$1:$W$9995,8,FALSE))," ",VLOOKUP(TRIM(B1279),ALL!$B$1:$W$9995,8,FALSE)))</f>
        <v/>
      </c>
      <c r="M1279" s="10" t="str">
        <f>IF(ISBLANK(VLOOKUP(TRIM(B1279),ALL!$B$1:$W$9995,9,FALSE)),"",IF(ISERROR(VLOOKUP(TRIM(B1279),ALL!$B$1:$W$9995,9,FALSE))," ",VLOOKUP(TRIM(B1279),ALL!$B$1:$W$9995,9,FALSE)))</f>
        <v/>
      </c>
      <c r="N1279" s="10" t="str">
        <f>IF(ISBLANK(VLOOKUP(TRIM(B1279),ALL!$B$1:$W$9995,10,FALSE)),"",IF(ISERROR(VLOOKUP(TRIM(B1279),ALL!$B$1:$W$9995,10,FALSE))," ",VLOOKUP(TRIM(B1279),ALL!$B$1:$W$9995,10,FALSE)))</f>
        <v/>
      </c>
      <c r="O1279" s="118"/>
      <c r="P1279"/>
      <c r="Q1279"/>
      <c r="R1279"/>
      <c r="S1279"/>
      <c r="T1279"/>
      <c r="AB1279"/>
      <c r="AC1279"/>
    </row>
    <row r="1281" spans="1:29">
      <c r="L1281" s="10" t="str">
        <f>IF(ISBLANK(VLOOKUP(TRIM(B1281),ALL!$B$1:$W$9995,8,FALSE)),"",IF(ISERROR(VLOOKUP(TRIM(B1281),ALL!$B$1:$W$9995,8,FALSE))," ",VLOOKUP(TRIM(B1281),ALL!$B$1:$W$9995,8,FALSE)))</f>
        <v xml:space="preserve"> </v>
      </c>
      <c r="M1281" s="10" t="str">
        <f>IF(ISBLANK(VLOOKUP(TRIM(B1281),ALL!$B$1:$W$9995,9,FALSE)),"",IF(ISERROR(VLOOKUP(TRIM(B1281),ALL!$B$1:$W$9995,9,FALSE))," ",VLOOKUP(TRIM(B1281),ALL!$B$1:$W$9995,9,FALSE)))</f>
        <v xml:space="preserve"> </v>
      </c>
      <c r="N1281" s="10" t="str">
        <f>IF(ISBLANK(VLOOKUP(TRIM(B1281),ALL!$B$1:$W$9995,10,FALSE)),"",IF(ISERROR(VLOOKUP(TRIM(B1281),ALL!$B$1:$W$9995,10,FALSE))," ",VLOOKUP(TRIM(B1281),ALL!$B$1:$W$9995,10,FALSE)))</f>
        <v xml:space="preserve"> </v>
      </c>
      <c r="O1281"/>
    </row>
    <row r="1282" spans="1:29" ht="20.25">
      <c r="A1282" s="105" t="s">
        <v>5444</v>
      </c>
      <c r="I1282" s="123">
        <f>COUNTA(B1283:B1345)</f>
        <v>54</v>
      </c>
      <c r="J1282" s="108"/>
      <c r="L1282" s="10" t="str">
        <f>IF(ISBLANK(VLOOKUP(TRIM(B1282),ALL!$B$1:$W$9995,8,FALSE)),"",IF(ISERROR(VLOOKUP(TRIM(B1282),ALL!$B$1:$W$9995,8,FALSE))," ",VLOOKUP(TRIM(B1282),ALL!$B$1:$W$9995,8,FALSE)))</f>
        <v xml:space="preserve"> </v>
      </c>
      <c r="M1282" s="10" t="str">
        <f>IF(ISBLANK(VLOOKUP(TRIM(B1282),ALL!$B$1:$W$9995,9,FALSE)),"",IF(ISERROR(VLOOKUP(TRIM(B1282),ALL!$B$1:$W$9995,9,FALSE))," ",VLOOKUP(TRIM(B1282),ALL!$B$1:$W$9995,9,FALSE)))</f>
        <v xml:space="preserve"> </v>
      </c>
      <c r="N1282" s="10" t="str">
        <f>IF(ISBLANK(VLOOKUP(TRIM(B1282),ALL!$B$1:$W$9995,10,FALSE)),"",IF(ISERROR(VLOOKUP(TRIM(B1282),ALL!$B$1:$W$9995,10,FALSE))," ",VLOOKUP(TRIM(B1282),ALL!$B$1:$W$9995,10,FALSE)))</f>
        <v xml:space="preserve"> </v>
      </c>
      <c r="P1282"/>
      <c r="Q1282"/>
      <c r="R1282"/>
      <c r="S1282"/>
      <c r="T1282"/>
      <c r="AB1282"/>
      <c r="AC1282"/>
    </row>
    <row r="1283" spans="1:29">
      <c r="L1283" s="10" t="str">
        <f>IF(ISBLANK(VLOOKUP(TRIM(B1283),ALL!$B$1:$W$9995,8,FALSE)),"",IF(ISERROR(VLOOKUP(TRIM(B1283),ALL!$B$1:$W$9995,8,FALSE))," ",VLOOKUP(TRIM(B1283),ALL!$B$1:$W$9995,8,FALSE)))</f>
        <v xml:space="preserve"> </v>
      </c>
      <c r="M1283" s="10" t="str">
        <f>IF(ISBLANK(VLOOKUP(TRIM(B1283),ALL!$B$1:$W$9995,9,FALSE)),"",IF(ISERROR(VLOOKUP(TRIM(B1283),ALL!$B$1:$W$9995,9,FALSE))," ",VLOOKUP(TRIM(B1283),ALL!$B$1:$W$9995,9,FALSE)))</f>
        <v xml:space="preserve"> </v>
      </c>
      <c r="N1283" s="10" t="str">
        <f>IF(ISBLANK(VLOOKUP(TRIM(B1283),ALL!$B$1:$W$9995,10,FALSE)),"",IF(ISERROR(VLOOKUP(TRIM(B1283),ALL!$B$1:$W$9995,10,FALSE))," ",VLOOKUP(TRIM(B1283),ALL!$B$1:$W$9995,10,FALSE)))</f>
        <v xml:space="preserve"> </v>
      </c>
      <c r="O1283"/>
      <c r="P1283"/>
      <c r="Q1283"/>
      <c r="R1283"/>
      <c r="S1283"/>
      <c r="T1283"/>
      <c r="AB1283"/>
      <c r="AC1283"/>
    </row>
    <row r="1284" spans="1:29">
      <c r="A1284" s="10" t="s">
        <v>3719</v>
      </c>
      <c r="B1284" s="37" t="s">
        <v>5803</v>
      </c>
      <c r="C1284" s="5" t="s">
        <v>5462</v>
      </c>
      <c r="D1284" s="111">
        <f>VLOOKUP(TRIM(B1284),BirthdateDraft!$A$1:$M$8977,2,FALSE)</f>
        <v>35437</v>
      </c>
      <c r="E1284" s="112" t="str">
        <f>VLOOKUP(TRIM(B1284),BirthdateDraft!$A$1:$M$9842,3,FALSE)</f>
        <v>18/1 (32)</v>
      </c>
      <c r="F1284" s="115"/>
      <c r="G1284" s="10" t="str">
        <f>IF(ISERROR(VLOOKUP(TRIM(B1284),ALL!$B$1:$V$9998,2,FALSE)),"",IF(ISERROR(VLOOKUP(TRIM(B1284),ALL!$B$1:$V$9998,2,FALSE))," ",VLOOKUP(TRIM(B1284),ALL!$B$1:$V$9998,2,FALSE)))</f>
        <v>BAA</v>
      </c>
      <c r="H1284" s="114" t="str">
        <f>IF(ISBLANK(VLOOKUP(TRIM(B1284),ALL!$B$1:$W$9995,4,FALSE)),"",IF(ISERROR(VLOOKUP(TRIM(B1284),ALL!$B$1:$W$9995,4,FALSE))," ",VLOOKUP(TRIM(B1284),ALL!$B$1:$W$9995,4,FALSE)))</f>
        <v/>
      </c>
      <c r="I1284" s="114" t="str">
        <f>IF(ISBLANK(VLOOKUP(TRIM(B1284),ALL!$B$1:$W$9995,5,FALSE)),"",IF(ISERROR(VLOOKUP(TRIM(B1284),ALL!$B$1:$W$9995,5,FALSE))," ",VLOOKUP(TRIM(B1284),ALL!$B$1:$W$9995,5,FALSE)))</f>
        <v/>
      </c>
      <c r="J1284" s="10" t="str">
        <f>IF(ISBLANK(VLOOKUP(TRIM(B1284),ALL!$B$1:$W$9995,6,FALSE)),"",IF(ISERROR(VLOOKUP(TRIM(B1284),ALL!$B$1:$W$9995,6,FALSE))," ", VLOOKUP(TRIM(B1284),ALL!$B$1:$W$9995,6,FALSE)))</f>
        <v/>
      </c>
      <c r="K1284" s="10" t="str">
        <f>IF(ISBLANK(VLOOKUP(TRIM(B1284),ALL!$B$1:$W$9995,7,FALSE)),"",IF(ISERROR(VLOOKUP(TRIM(B1284),ALL!$B$1:$W$9995,7,FALSE))," ",VLOOKUP(TRIM(B1284),ALL!$B$1:$W$9995,7,FALSE)))</f>
        <v/>
      </c>
      <c r="L1284" s="10" t="str">
        <f>IF(ISBLANK(VLOOKUP(TRIM(B1284),ALL!$B$1:$W$9995,8,FALSE)),"",IF(ISERROR(VLOOKUP(TRIM(B1284),ALL!$B$1:$W$9995,8,FALSE))," ",VLOOKUP(TRIM(B1284),ALL!$B$1:$W$9995,8,FALSE)))</f>
        <v/>
      </c>
      <c r="M1284" s="10" t="str">
        <f>IF(ISBLANK(VLOOKUP(TRIM(B1284),ALL!$B$1:$W$9995,9,FALSE)),"",IF(ISERROR(VLOOKUP(TRIM(B1284),ALL!$B$1:$W$9995,9,FALSE))," ",VLOOKUP(TRIM(B1284),ALL!$B$1:$W$9995,9,FALSE)))</f>
        <v/>
      </c>
      <c r="N1284" s="10" t="str">
        <f>IF(ISBLANK(VLOOKUP(TRIM(B1284),ALL!$B$1:$W$9995,10,FALSE)),"",IF(ISERROR(VLOOKUP(TRIM(B1284),ALL!$B$1:$W$9995,10,FALSE))," ",VLOOKUP(TRIM(B1284),ALL!$B$1:$W$9995,10,FALSE)))</f>
        <v/>
      </c>
      <c r="O1284" s="118"/>
      <c r="P1284"/>
      <c r="Q1284"/>
      <c r="R1284"/>
      <c r="S1284"/>
      <c r="T1284"/>
      <c r="AB1284"/>
      <c r="AC1284"/>
    </row>
    <row r="1285" spans="1:29">
      <c r="A1285" s="10" t="s">
        <v>3719</v>
      </c>
      <c r="B1285" s="37" t="s">
        <v>6793</v>
      </c>
      <c r="C1285" s="5" t="s">
        <v>5462</v>
      </c>
      <c r="D1285" s="111">
        <f>VLOOKUP(TRIM(B1285),BirthdateDraft!$A$1:$M$8977,2,FALSE)</f>
        <v>35856</v>
      </c>
      <c r="E1285" s="112" t="str">
        <f>VLOOKUP(TRIM(B1285),BirthdateDraft!$A$1:$M$9842,3,FALSE)</f>
        <v>20/1</v>
      </c>
      <c r="F1285" s="115" t="s">
        <v>8084</v>
      </c>
      <c r="G1285" s="10" t="str">
        <f>IF(ISERROR(VLOOKUP(TRIM(B1285),ALL!$B$1:$V$9998,2,FALSE)),"",IF(ISERROR(VLOOKUP(TRIM(B1285),ALL!$B$1:$V$9998,2,FALSE))," ",VLOOKUP(TRIM(B1285),ALL!$B$1:$V$9998,2,FALSE)))</f>
        <v>MIA</v>
      </c>
      <c r="H1285" s="114"/>
      <c r="I1285" s="114"/>
      <c r="J1285" s="10"/>
      <c r="K1285" s="10"/>
      <c r="L1285" s="10" t="str">
        <f>IF(ISBLANK(VLOOKUP(TRIM(B1285),ALL!$B$1:$W$9995,8,FALSE)),"",IF(ISERROR(VLOOKUP(TRIM(B1285),ALL!$B$1:$W$9995,8,FALSE))," ",VLOOKUP(TRIM(B1285),ALL!$B$1:$W$9995,8,FALSE)))</f>
        <v/>
      </c>
      <c r="M1285" s="10" t="str">
        <f>IF(ISBLANK(VLOOKUP(TRIM(B1285),ALL!$B$1:$W$9995,9,FALSE)),"",IF(ISERROR(VLOOKUP(TRIM(B1285),ALL!$B$1:$W$9995,9,FALSE))," ",VLOOKUP(TRIM(B1285),ALL!$B$1:$W$9995,9,FALSE)))</f>
        <v/>
      </c>
      <c r="N1285" s="10" t="str">
        <f>IF(ISBLANK(VLOOKUP(TRIM(B1285),ALL!$B$1:$W$9995,10,FALSE)),"",IF(ISERROR(VLOOKUP(TRIM(B1285),ALL!$B$1:$W$9995,10,FALSE))," ",VLOOKUP(TRIM(B1285),ALL!$B$1:$W$9995,10,FALSE)))</f>
        <v/>
      </c>
      <c r="O1285" s="118"/>
      <c r="P1285"/>
      <c r="Q1285"/>
      <c r="R1285"/>
      <c r="S1285"/>
      <c r="T1285"/>
      <c r="AB1285"/>
      <c r="AC1285"/>
    </row>
    <row r="1286" spans="1:29">
      <c r="A1286" s="10" t="s">
        <v>3719</v>
      </c>
      <c r="B1286" s="37" t="s">
        <v>7366</v>
      </c>
      <c r="C1286" s="5" t="s">
        <v>5462</v>
      </c>
      <c r="D1286" s="111">
        <f>VLOOKUP(TRIM(B1286),BirthdateDraft!$A$1:$M$8977,2,FALSE)</f>
        <v>36373</v>
      </c>
      <c r="E1286" s="112" t="str">
        <f>VLOOKUP(TRIM(B1286),BirthdateDraft!$A$1:$M$9842,3,FALSE)</f>
        <v>21/1(2)</v>
      </c>
      <c r="F1286" s="115" t="s">
        <v>6914</v>
      </c>
      <c r="G1286" s="10" t="str">
        <f>IF(ISERROR(VLOOKUP(TRIM(B1286),ALL!$B$1:$V$9998,2,FALSE)),"",IF(ISERROR(VLOOKUP(TRIM(B1286),ALL!$B$1:$V$9998,2,FALSE))," ",VLOOKUP(TRIM(B1286),ALL!$B$1:$V$9998,2,FALSE)))</f>
        <v/>
      </c>
      <c r="H1286" s="114"/>
      <c r="I1286" s="114"/>
      <c r="J1286" s="10"/>
      <c r="K1286" s="10"/>
      <c r="L1286" s="10" t="str">
        <f>IF(ISBLANK(VLOOKUP(TRIM(B1286),ALL!$B$1:$W$9995,8,FALSE)),"",IF(ISERROR(VLOOKUP(TRIM(B1286),ALL!$B$1:$W$9995,8,FALSE))," ",VLOOKUP(TRIM(B1286),ALL!$B$1:$W$9995,8,FALSE)))</f>
        <v xml:space="preserve"> </v>
      </c>
      <c r="M1286" s="10" t="str">
        <f>IF(ISBLANK(VLOOKUP(TRIM(B1286),ALL!$B$1:$W$9995,9,FALSE)),"",IF(ISERROR(VLOOKUP(TRIM(B1286),ALL!$B$1:$W$9995,9,FALSE))," ",VLOOKUP(TRIM(B1286),ALL!$B$1:$W$9995,9,FALSE)))</f>
        <v xml:space="preserve"> </v>
      </c>
      <c r="N1286" s="10" t="str">
        <f>IF(ISBLANK(VLOOKUP(TRIM(B1286),ALL!$B$1:$W$9995,10,FALSE)),"",IF(ISERROR(VLOOKUP(TRIM(B1286),ALL!$B$1:$W$9995,10,FALSE))," ",VLOOKUP(TRIM(B1286),ALL!$B$1:$W$9995,10,FALSE)))</f>
        <v xml:space="preserve"> </v>
      </c>
      <c r="O1286" s="118"/>
      <c r="P1286"/>
      <c r="Q1286"/>
      <c r="R1286"/>
      <c r="S1286"/>
      <c r="T1286"/>
      <c r="AB1286"/>
      <c r="AC1286"/>
    </row>
    <row r="1287" spans="1:29">
      <c r="A1287" s="10"/>
      <c r="B1287" s="37"/>
      <c r="C1287" s="5"/>
      <c r="D1287" s="111"/>
      <c r="E1287" s="112"/>
      <c r="F1287" s="115"/>
      <c r="G1287" s="10"/>
      <c r="H1287" s="114"/>
      <c r="I1287" s="114"/>
      <c r="J1287" s="10"/>
      <c r="K1287" s="10"/>
      <c r="L1287" s="10" t="str">
        <f>IF(ISBLANK(VLOOKUP(TRIM(B1287),ALL!$B$1:$W$9995,8,FALSE)),"",IF(ISERROR(VLOOKUP(TRIM(B1287),ALL!$B$1:$W$9995,8,FALSE))," ",VLOOKUP(TRIM(B1287),ALL!$B$1:$W$9995,8,FALSE)))</f>
        <v xml:space="preserve"> </v>
      </c>
      <c r="M1287" s="10" t="str">
        <f>IF(ISBLANK(VLOOKUP(TRIM(B1287),ALL!$B$1:$W$9995,9,FALSE)),"",IF(ISERROR(VLOOKUP(TRIM(B1287),ALL!$B$1:$W$9995,9,FALSE))," ",VLOOKUP(TRIM(B1287),ALL!$B$1:$W$9995,9,FALSE)))</f>
        <v xml:space="preserve"> </v>
      </c>
      <c r="N1287" s="10" t="str">
        <f>IF(ISBLANK(VLOOKUP(TRIM(B1287),ALL!$B$1:$W$9995,10,FALSE)),"",IF(ISERROR(VLOOKUP(TRIM(B1287),ALL!$B$1:$W$9995,10,FALSE))," ",VLOOKUP(TRIM(B1287),ALL!$B$1:$W$9995,10,FALSE)))</f>
        <v xml:space="preserve"> </v>
      </c>
      <c r="O1287" s="118"/>
      <c r="P1287"/>
      <c r="Q1287"/>
      <c r="R1287"/>
      <c r="S1287"/>
      <c r="T1287"/>
      <c r="AB1287"/>
      <c r="AC1287"/>
    </row>
    <row r="1288" spans="1:29">
      <c r="A1288" s="10" t="str">
        <f>IF(ISERROR(VLOOKUP(TRIM(B1288),ALL!$B$1:$V$9991,3,FALSE)),"(unc)",VLOOKUP(TRIM(B1288),ALL!$B$1:$V$9991,3,FALSE))</f>
        <v>HB</v>
      </c>
      <c r="B1288" s="37" t="s">
        <v>5357</v>
      </c>
      <c r="C1288" s="5" t="s">
        <v>5462</v>
      </c>
      <c r="D1288" s="111">
        <f>VLOOKUP(TRIM(B1288),BirthdateDraft!$A$1:$M$8977,2,FALSE)</f>
        <v>35179</v>
      </c>
      <c r="E1288" s="112" t="str">
        <f>VLOOKUP(TRIM(B1288),BirthdateDraft!$A$1:$M$9842,3,FALSE)</f>
        <v>17/3</v>
      </c>
      <c r="F1288" s="115" t="s">
        <v>7509</v>
      </c>
      <c r="G1288" s="10" t="str">
        <f>IF(ISERROR(VLOOKUP(TRIM(B1288),ALL!$B$1:$V$9998,2,FALSE)),"",IF(ISERROR(VLOOKUP(TRIM(B1288),ALL!$B$1:$V$9998,2,FALSE))," ",VLOOKUP(TRIM(B1288),ALL!$B$1:$V$9998,2,FALSE)))</f>
        <v>CLA</v>
      </c>
      <c r="H1288" s="114" t="str">
        <f>IF(ISBLANK(VLOOKUP(TRIM(B1288),ALL!$B$1:$W$9995,11,FALSE)),"",IF(ISERROR(VLOOKUP(TRIM(B1288),ALL!$B$1:$W$9995,11,FALSE))," ",VLOOKUP(TRIM(B1288),ALL!$B$1:$W$9995,11,FALSE)))</f>
        <v>C</v>
      </c>
      <c r="I1288" s="114" t="str">
        <f>"Carries ="&amp;VLOOKUP(B1288,Rankings!$A$163:$C$283,3,FALSE)</f>
        <v>Carries =71</v>
      </c>
      <c r="J1288" s="10"/>
      <c r="K1288" s="10"/>
      <c r="L1288" s="10">
        <f>IF(ISBLANK(VLOOKUP(TRIM(B1288),ALL!$B$1:$W$9995,8,FALSE)),"",IF(ISERROR(VLOOKUP(TRIM(B1288),ALL!$B$1:$W$9995,8,FALSE))," ",VLOOKUP(TRIM(B1288),ALL!$B$1:$W$9995,8,FALSE)))</f>
        <v>0</v>
      </c>
      <c r="M1288" s="10" t="str">
        <f>IF(ISBLANK(VLOOKUP(TRIM(B1288),ALL!$B$1:$W$9995,9,FALSE)),"",IF(ISERROR(VLOOKUP(TRIM(B1288),ALL!$B$1:$W$9995,9,FALSE))," ",VLOOKUP(TRIM(B1288),ALL!$B$1:$W$9995,9,FALSE)))</f>
        <v/>
      </c>
      <c r="N1288" s="10">
        <f>IF(ISBLANK(VLOOKUP(TRIM(B1288),ALL!$B$1:$W$9995,10,FALSE)),"",IF(ISERROR(VLOOKUP(TRIM(B1288),ALL!$B$1:$W$9995,10,FALSE))," ",VLOOKUP(TRIM(B1288),ALL!$B$1:$W$9995,10,FALSE)))</f>
        <v>0</v>
      </c>
      <c r="O1288"/>
      <c r="P1288"/>
      <c r="Q1288"/>
      <c r="R1288"/>
      <c r="S1288"/>
      <c r="T1288"/>
      <c r="AB1288"/>
      <c r="AC1288"/>
    </row>
    <row r="1289" spans="1:29">
      <c r="A1289" s="10" t="str">
        <f>IF(ISERROR(VLOOKUP(TRIM(B1289),ALL!$B$1:$V$9991,3,FALSE)),"(unc)",VLOOKUP(TRIM(B1289),ALL!$B$1:$V$9991,3,FALSE))</f>
        <v>HB</v>
      </c>
      <c r="B1289" s="37" t="s">
        <v>5360</v>
      </c>
      <c r="C1289" s="5" t="s">
        <v>5462</v>
      </c>
      <c r="D1289" s="111">
        <f>VLOOKUP(TRIM(B1289),BirthdateDraft!$A$1:$M$8977,2,FALSE)</f>
        <v>35270</v>
      </c>
      <c r="E1289" s="112" t="str">
        <f>VLOOKUP(TRIM(B1289),BirthdateDraft!$A$1:$M$9842,3,FALSE)</f>
        <v>17/2</v>
      </c>
      <c r="F1289" s="115"/>
      <c r="G1289" s="10" t="str">
        <f>IF(ISERROR(VLOOKUP(TRIM(B1289),ALL!$B$1:$V$9998,2,FALSE)),"",IF(ISERROR(VLOOKUP(TRIM(B1289),ALL!$B$1:$V$9998,2,FALSE))," ",VLOOKUP(TRIM(B1289),ALL!$B$1:$V$9998,2,FALSE)))</f>
        <v>HOA</v>
      </c>
      <c r="H1289" s="114" t="str">
        <f>IF(ISBLANK(VLOOKUP(TRIM(B1289),ALL!$B$1:$W$9995,11,FALSE)),"",IF(ISERROR(VLOOKUP(TRIM(B1289),ALL!$B$1:$W$9995,11,FALSE))," ",VLOOKUP(TRIM(B1289),ALL!$B$1:$W$9995,11,FALSE)))</f>
        <v>B</v>
      </c>
      <c r="I1289" s="114" t="str">
        <f>"Carries ="&amp;VLOOKUP(B1289,Rankings!$A$163:$C$283,3,FALSE)</f>
        <v>Carries =245</v>
      </c>
      <c r="J1289" s="10" t="str">
        <f>IF(ISBLANK(VLOOKUP(TRIM(B1289),ALL!$B$1:$W$9995,6,FALSE)),"",IF(ISERROR(VLOOKUP(TRIM(B1289),ALL!$B$1:$W$9995,6,FALSE))," ", VLOOKUP(TRIM(B1289),ALL!$B$1:$W$9995,6,FALSE)))</f>
        <v/>
      </c>
      <c r="K1289" s="10" t="str">
        <f>IF(ISBLANK(VLOOKUP(TRIM(B1289),ALL!$B$1:$W$9995,7,FALSE)),"",IF(ISERROR(VLOOKUP(TRIM(B1289),ALL!$B$1:$W$9995,7,FALSE))," ",VLOOKUP(TRIM(B1289),ALL!$B$1:$W$9995,7,FALSE)))</f>
        <v/>
      </c>
      <c r="L1289" s="10">
        <f>IF(ISBLANK(VLOOKUP(TRIM(B1289),ALL!$B$1:$W$9995,8,FALSE)),"",IF(ISERROR(VLOOKUP(TRIM(B1289),ALL!$B$1:$W$9995,8,FALSE))," ",VLOOKUP(TRIM(B1289),ALL!$B$1:$W$9995,8,FALSE)))</f>
        <v>4</v>
      </c>
      <c r="M1289" s="10" t="str">
        <f>IF(ISBLANK(VLOOKUP(TRIM(B1289),ALL!$B$1:$W$9995,9,FALSE)),"",IF(ISERROR(VLOOKUP(TRIM(B1289),ALL!$B$1:$W$9995,9,FALSE))," ",VLOOKUP(TRIM(B1289),ALL!$B$1:$W$9995,9,FALSE)))</f>
        <v/>
      </c>
      <c r="N1289" s="10">
        <f>IF(ISBLANK(VLOOKUP(TRIM(B1289),ALL!$B$1:$W$9995,10,FALSE)),"",IF(ISERROR(VLOOKUP(TRIM(B1289),ALL!$B$1:$W$9995,10,FALSE))," ",VLOOKUP(TRIM(B1289),ALL!$B$1:$W$9995,10,FALSE)))</f>
        <v>0</v>
      </c>
      <c r="O1289"/>
      <c r="P1289"/>
      <c r="Q1289"/>
      <c r="R1289"/>
      <c r="S1289"/>
      <c r="T1289"/>
      <c r="AB1289"/>
      <c r="AC1289"/>
    </row>
    <row r="1290" spans="1:29">
      <c r="A1290" s="10" t="str">
        <f>IF(ISERROR(VLOOKUP(TRIM(B1290),ALL!$B$1:$V$9991,3,FALSE)),"(unc)",VLOOKUP(TRIM(B1290),ALL!$B$1:$V$9991,3,FALSE))</f>
        <v>HB</v>
      </c>
      <c r="B1290" s="37" t="s">
        <v>7123</v>
      </c>
      <c r="C1290" s="5" t="s">
        <v>5462</v>
      </c>
      <c r="D1290" s="111">
        <f>VLOOKUP(TRIM(B1290),BirthdateDraft!$A$1:$M$8977,2,FALSE)</f>
        <v>35916</v>
      </c>
      <c r="E1290" s="112" t="str">
        <f>VLOOKUP(TRIM(B1290),BirthdateDraft!$A$1:$M$9842,3,FALSE)</f>
        <v>21/4</v>
      </c>
      <c r="F1290" s="115" t="s">
        <v>7509</v>
      </c>
      <c r="G1290" s="10" t="str">
        <f>IF(ISERROR(VLOOKUP(TRIM(B1290),ALL!$B$1:$V$9998,2,FALSE)),"",IF(ISERROR(VLOOKUP(TRIM(B1290),ALL!$B$1:$V$9998,2,FALSE))," ",VLOOKUP(TRIM(B1290),ALL!$B$1:$V$9998,2,FALSE)))</f>
        <v>CAN</v>
      </c>
      <c r="H1290" s="114" t="str">
        <f>IF(ISBLANK(VLOOKUP(TRIM(B1290),ALL!$B$1:$W$9995,11,FALSE)),"",IF(ISERROR(VLOOKUP(TRIM(B1290),ALL!$B$1:$W$9995,11,FALSE))," ",VLOOKUP(TRIM(B1290),ALL!$B$1:$W$9995,11,FALSE)))</f>
        <v>C</v>
      </c>
      <c r="I1290" s="114" t="str">
        <f>"Carries ="&amp;VLOOKUP(B1290,Rankings!$A$163:$C$283,3,FALSE)</f>
        <v>Carries =250</v>
      </c>
      <c r="J1290" s="10"/>
      <c r="K1290" s="10"/>
      <c r="L1290" s="10">
        <f>IF(ISBLANK(VLOOKUP(TRIM(B1290),ALL!$B$1:$W$9995,8,FALSE)),"",IF(ISERROR(VLOOKUP(TRIM(B1290),ALL!$B$1:$W$9995,8,FALSE))," ",VLOOKUP(TRIM(B1290),ALL!$B$1:$W$9995,8,FALSE)))</f>
        <v>0</v>
      </c>
      <c r="M1290" s="10" t="str">
        <f>IF(ISBLANK(VLOOKUP(TRIM(B1290),ALL!$B$1:$W$9995,9,FALSE)),"",IF(ISERROR(VLOOKUP(TRIM(B1290),ALL!$B$1:$W$9995,9,FALSE))," ",VLOOKUP(TRIM(B1290),ALL!$B$1:$W$9995,9,FALSE)))</f>
        <v/>
      </c>
      <c r="N1290" s="10">
        <f>IF(ISBLANK(VLOOKUP(TRIM(B1290),ALL!$B$1:$W$9995,10,FALSE)),"",IF(ISERROR(VLOOKUP(TRIM(B1290),ALL!$B$1:$W$9995,10,FALSE))," ",VLOOKUP(TRIM(B1290),ALL!$B$1:$W$9995,10,FALSE)))</f>
        <v>3</v>
      </c>
      <c r="O1290" s="118"/>
      <c r="P1290"/>
      <c r="Q1290"/>
      <c r="R1290"/>
      <c r="S1290"/>
      <c r="T1290"/>
      <c r="AB1290"/>
      <c r="AC1290"/>
    </row>
    <row r="1291" spans="1:29">
      <c r="A1291" s="10"/>
      <c r="B1291" s="37"/>
      <c r="C1291" s="5"/>
      <c r="D1291" s="111"/>
      <c r="E1291" s="112"/>
      <c r="F1291" s="115"/>
      <c r="G1291" s="10"/>
      <c r="H1291" s="114"/>
      <c r="I1291" s="114"/>
      <c r="J1291" s="10"/>
      <c r="K1291" s="10"/>
      <c r="L1291" s="10"/>
      <c r="M1291" s="10"/>
      <c r="N1291" s="10"/>
      <c r="O1291" s="118"/>
      <c r="P1291"/>
      <c r="Q1291"/>
      <c r="R1291"/>
      <c r="S1291"/>
      <c r="T1291"/>
      <c r="AB1291"/>
      <c r="AC1291"/>
    </row>
    <row r="1292" spans="1:29">
      <c r="A1292" s="10" t="str">
        <f>IF(ISERROR(VLOOKUP(TRIM(B1292),ALL!$B$1:$V$9991,3,FALSE)),"(unc)",VLOOKUP(TRIM(B1292),ALL!$B$1:$V$9991,3,FALSE))</f>
        <v>WR</v>
      </c>
      <c r="B1292" s="37" t="s">
        <v>6270</v>
      </c>
      <c r="C1292" s="5" t="s">
        <v>5462</v>
      </c>
      <c r="D1292" s="111">
        <f>VLOOKUP(TRIM(B1292),BirthdateDraft!$A$1:$M$8977,2,FALSE)</f>
        <v>35251</v>
      </c>
      <c r="E1292" s="112" t="str">
        <f>VLOOKUP(TRIM(B1292),BirthdateDraft!$A$1:$M$9842,3,FALSE)</f>
        <v>19/3</v>
      </c>
      <c r="F1292" s="115"/>
      <c r="G1292" s="10" t="str">
        <f>IF(ISERROR(VLOOKUP(TRIM(B1292),ALL!$B$1:$V$9998,2,FALSE)),"",IF(ISERROR(VLOOKUP(TRIM(B1292),ALL!$B$1:$V$9998,2,FALSE))," ",VLOOKUP(TRIM(B1292),ALL!$B$1:$V$9998,2,FALSE)))</f>
        <v>HOA</v>
      </c>
      <c r="H1292" s="114" t="str">
        <f>IF(ISBLANK(VLOOKUP(TRIM(B1292),ALL!$B$1:$W$9995,11,FALSE)),"",IF(ISERROR(VLOOKUP(TRIM(B1292),ALL!$B$1:$W$9995,11,FALSE))," ",VLOOKUP(TRIM(B1292),ALL!$B$1:$W$9995,11,FALSE)))</f>
        <v>E</v>
      </c>
      <c r="I1292" s="114" t="str">
        <f>VLOOKUP(TRIM(B1292),Rankings!$A$1:$M$9887,9,FALSE)</f>
        <v xml:space="preserve"> 4-4-3</v>
      </c>
      <c r="J1292" s="10" t="str">
        <f>IF(ISBLANK(VLOOKUP(TRIM(B1292),ALL!$B$1:$W$9995,6,FALSE)),"",IF(ISERROR(VLOOKUP(TRIM(B1292),ALL!$B$1:$W$9995,6,FALSE))," ", VLOOKUP(TRIM(B1292),ALL!$B$1:$W$9995,6,FALSE)))</f>
        <v/>
      </c>
      <c r="K1292" s="10" t="str">
        <f>IF(ISBLANK(VLOOKUP(TRIM(B1292),ALL!$B$1:$W$9995,7,FALSE)),"",IF(ISERROR(VLOOKUP(TRIM(B1292),ALL!$B$1:$W$9995,7,FALSE))," ",VLOOKUP(TRIM(B1292),ALL!$B$1:$W$9995,7,FALSE)))</f>
        <v/>
      </c>
      <c r="L1292" s="10" t="str">
        <f>IF(ISBLANK(VLOOKUP(TRIM(B1292),ALL!$B$1:$W$9995,8,FALSE)),"",IF(ISERROR(VLOOKUP(TRIM(B1292),ALL!$B$1:$W$9995,8,FALSE))," ",VLOOKUP(TRIM(B1292),ALL!$B$1:$W$9995,8,FALSE)))</f>
        <v/>
      </c>
      <c r="M1292" s="10" t="str">
        <f>IF(ISBLANK(VLOOKUP(TRIM(B1292),ALL!$B$1:$W$9995,9,FALSE)),"",IF(ISERROR(VLOOKUP(TRIM(B1292),ALL!$B$1:$W$9995,9,FALSE))," ",VLOOKUP(TRIM(B1292),ALL!$B$1:$W$9995,9,FALSE)))</f>
        <v/>
      </c>
      <c r="N1292" s="10" t="str">
        <f>IF(ISBLANK(VLOOKUP(TRIM(B1292),ALL!$B$1:$W$9995,10,FALSE)),"",IF(ISERROR(VLOOKUP(TRIM(B1292),ALL!$B$1:$W$9995,10,FALSE))," ",VLOOKUP(TRIM(B1292),ALL!$B$1:$W$9995,10,FALSE)))</f>
        <v/>
      </c>
      <c r="O1292" s="118"/>
      <c r="P1292"/>
      <c r="Q1292"/>
      <c r="R1292"/>
      <c r="S1292"/>
      <c r="T1292"/>
      <c r="AB1292"/>
      <c r="AC1292"/>
    </row>
    <row r="1293" spans="1:29">
      <c r="A1293" s="10" t="str">
        <f>IF(ISERROR(VLOOKUP(TRIM(B1293),ALL!$B$1:$V$9991,3,FALSE)),"(unc)",VLOOKUP(TRIM(B1293),ALL!$B$1:$V$9991,3,FALSE))</f>
        <v>WR</v>
      </c>
      <c r="B1293" s="37" t="s">
        <v>9106</v>
      </c>
      <c r="C1293" s="5" t="s">
        <v>5462</v>
      </c>
      <c r="D1293" s="111">
        <f>VLOOKUP(TRIM(B1293),BirthdateDraft!$A$1:$M$8977,2,FALSE)</f>
        <v>37830</v>
      </c>
      <c r="E1293" s="112" t="str">
        <f>VLOOKUP(TRIM(B1293),BirthdateDraft!$A$1:$M$9842,3,FALSE)</f>
        <v>24/1(6)</v>
      </c>
      <c r="F1293" s="115" t="s">
        <v>9826</v>
      </c>
      <c r="G1293" s="10" t="str">
        <f>IF(ISERROR(VLOOKUP(TRIM(B1293),ALL!$B$1:$V$9998,2,FALSE)),"",IF(ISERROR(VLOOKUP(TRIM(B1293),ALL!$B$1:$V$9998,2,FALSE))," ",VLOOKUP(TRIM(B1293),ALL!$B$1:$V$9998,2,FALSE)))</f>
        <v>NYN</v>
      </c>
      <c r="H1293" s="114" t="str">
        <f>IF(ISBLANK(VLOOKUP(TRIM(B1293),ALL!$B$1:$W$9995,11,FALSE)),"",IF(ISERROR(VLOOKUP(TRIM(B1293),ALL!$B$1:$W$9995,11,FALSE))," ",VLOOKUP(TRIM(B1293),ALL!$B$1:$W$9995,11,FALSE)))</f>
        <v>C</v>
      </c>
      <c r="I1293" s="114" t="str">
        <f>VLOOKUP(TRIM(B1293),Rankings!$A$1:$M$9887,9,FALSE)</f>
        <v xml:space="preserve"> 6-6-5</v>
      </c>
      <c r="J1293" s="10"/>
      <c r="K1293" s="10"/>
      <c r="L1293" s="10"/>
      <c r="M1293" s="10"/>
      <c r="N1293" s="10"/>
      <c r="O1293" s="118"/>
      <c r="P1293"/>
      <c r="Q1293"/>
      <c r="R1293"/>
      <c r="S1293"/>
      <c r="T1293"/>
      <c r="AB1293"/>
      <c r="AC1293"/>
    </row>
    <row r="1294" spans="1:29">
      <c r="A1294" s="10" t="str">
        <f>IF(ISERROR(VLOOKUP(TRIM(B1294),ALL!$B$1:$V$9991,3,FALSE)),"(unc)",VLOOKUP(TRIM(B1294),ALL!$B$1:$V$9991,3,FALSE))</f>
        <v>WR</v>
      </c>
      <c r="B1294" s="37" t="s">
        <v>7339</v>
      </c>
      <c r="C1294" s="5" t="s">
        <v>5462</v>
      </c>
      <c r="D1294" s="111">
        <f>VLOOKUP(TRIM(B1294),BirthdateDraft!$A$1:$M$8977,2,FALSE)</f>
        <v>36100</v>
      </c>
      <c r="E1294" s="112" t="str">
        <f>VLOOKUP(TRIM(B1294),BirthdateDraft!$A$1:$M$9842,3,FALSE)</f>
        <v>21/1(6)</v>
      </c>
      <c r="F1294" s="115" t="s">
        <v>6899</v>
      </c>
      <c r="G1294" s="10" t="str">
        <f>IF(ISERROR(VLOOKUP(TRIM(B1294),ALL!$B$1:$V$9998,2,FALSE)),"",IF(ISERROR(VLOOKUP(TRIM(B1294),ALL!$B$1:$V$9998,2,FALSE))," ",VLOOKUP(TRIM(B1294),ALL!$B$1:$V$9998,2,FALSE)))</f>
        <v>MIA</v>
      </c>
      <c r="H1294" s="114" t="str">
        <f>IF(ISBLANK(VLOOKUP(TRIM(B1294),ALL!$B$1:$W$9995,11,FALSE)),"",IF(ISERROR(VLOOKUP(TRIM(B1294),ALL!$B$1:$W$9995,11,FALSE))," ",VLOOKUP(TRIM(B1294),ALL!$B$1:$W$9995,11,FALSE)))</f>
        <v>D</v>
      </c>
      <c r="I1294" s="114" t="str">
        <f>VLOOKUP(TRIM(B1294),Rankings!$A$1:$M$9887,9,FALSE)</f>
        <v xml:space="preserve"> 5-4-5</v>
      </c>
      <c r="J1294" s="10" t="str">
        <f>IF(ISBLANK(VLOOKUP(TRIM(B1294),ALL!$B$1:$W$9995,6,FALSE)),"",IF(ISERROR(VLOOKUP(TRIM(B1294),ALL!$B$1:$W$9995,6,FALSE))," ", VLOOKUP(TRIM(B1294),ALL!$B$1:$W$9995,6,FALSE)))</f>
        <v/>
      </c>
      <c r="K1294" s="10" t="str">
        <f>IF(ISBLANK(VLOOKUP(TRIM(B1294),ALL!$B$1:$W$9995,7,FALSE)),"",IF(ISERROR(VLOOKUP(TRIM(B1294),ALL!$B$1:$W$9995,7,FALSE))," ",VLOOKUP(TRIM(B1294),ALL!$B$1:$W$9995,7,FALSE)))</f>
        <v/>
      </c>
      <c r="L1294" s="10" t="str">
        <f>IF(ISBLANK(VLOOKUP(TRIM(B1294),ALL!$B$1:$W$9995,8,FALSE)),"",IF(ISERROR(VLOOKUP(TRIM(B1294),ALL!$B$1:$W$9995,8,FALSE))," ",VLOOKUP(TRIM(B1294),ALL!$B$1:$W$9995,8,FALSE)))</f>
        <v/>
      </c>
      <c r="M1294" s="10" t="str">
        <f>IF(ISBLANK(VLOOKUP(TRIM(B1294),ALL!$B$1:$W$9995,9,FALSE)),"",IF(ISERROR(VLOOKUP(TRIM(B1294),ALL!$B$1:$W$9995,9,FALSE))," ",VLOOKUP(TRIM(B1294),ALL!$B$1:$W$9995,9,FALSE)))</f>
        <v/>
      </c>
      <c r="N1294" s="10" t="str">
        <f>IF(ISBLANK(VLOOKUP(TRIM(B1294),ALL!$B$1:$W$9995,10,FALSE)),"",IF(ISERROR(VLOOKUP(TRIM(B1294),ALL!$B$1:$W$9995,10,FALSE))," ",VLOOKUP(TRIM(B1294),ALL!$B$1:$W$9995,10,FALSE)))</f>
        <v/>
      </c>
      <c r="O1294" s="118"/>
      <c r="P1294"/>
      <c r="Q1294"/>
      <c r="R1294"/>
      <c r="S1294"/>
      <c r="T1294"/>
      <c r="AB1294"/>
      <c r="AC1294"/>
    </row>
    <row r="1295" spans="1:29">
      <c r="A1295" s="10" t="str">
        <f>IF(ISERROR(VLOOKUP(TRIM(B1295),ALL!$B$1:$V$9991,3,FALSE)),"(unc)",VLOOKUP(TRIM(B1295),ALL!$B$1:$V$9991,3,FALSE))</f>
        <v>WR</v>
      </c>
      <c r="B1295" s="37" t="s">
        <v>7596</v>
      </c>
      <c r="C1295" s="5" t="s">
        <v>5462</v>
      </c>
      <c r="D1295" s="111">
        <f>VLOOKUP(TRIM(B1295),BirthdateDraft!$A$1:$M$8977,2,FALSE)</f>
        <v>36896</v>
      </c>
      <c r="E1295" s="112" t="str">
        <f>VLOOKUP(TRIM(B1295),BirthdateDraft!$A$1:$M$9842,3,FALSE)</f>
        <v>22/2</v>
      </c>
      <c r="F1295" s="115" t="s">
        <v>8090</v>
      </c>
      <c r="G1295" s="10" t="str">
        <f>IF(ISERROR(VLOOKUP(TRIM(B1295),ALL!$B$1:$V$9998,2,FALSE)),"",IF(ISERROR(VLOOKUP(TRIM(B1295),ALL!$B$1:$V$9998,2,FALSE))," ",VLOOKUP(TRIM(B1295),ALL!$B$1:$V$9998,2,FALSE)))</f>
        <v>NYN</v>
      </c>
      <c r="H1295" s="114" t="str">
        <f>IF(ISBLANK(VLOOKUP(TRIM(B1295),ALL!$B$1:$W$9995,11,FALSE)),"",IF(ISERROR(VLOOKUP(TRIM(B1295),ALL!$B$1:$W$9995,11,FALSE))," ",VLOOKUP(TRIM(B1295),ALL!$B$1:$W$9995,11,FALSE)))</f>
        <v>C</v>
      </c>
      <c r="I1295" s="114" t="str">
        <f>VLOOKUP(TRIM(B1295),Rankings!$A$1:$M$9887,9,FALSE)</f>
        <v xml:space="preserve"> 6-4-3</v>
      </c>
      <c r="J1295" s="10"/>
      <c r="K1295" s="10"/>
      <c r="L1295" s="10"/>
      <c r="M1295" s="10"/>
      <c r="N1295" s="10"/>
      <c r="O1295" s="118"/>
      <c r="P1295"/>
      <c r="Q1295"/>
      <c r="R1295"/>
      <c r="S1295"/>
      <c r="T1295"/>
      <c r="AB1295"/>
      <c r="AC1295"/>
    </row>
    <row r="1296" spans="1:29">
      <c r="A1296" s="10" t="str">
        <f>IF(ISERROR(VLOOKUP(TRIM(B1296),ALL!$B$1:$V$9991,3,FALSE)),"(unc)",VLOOKUP(TRIM(B1296),ALL!$B$1:$V$9991,3,FALSE))</f>
        <v>WR KOR PR</v>
      </c>
      <c r="B1296" s="37" t="s">
        <v>7943</v>
      </c>
      <c r="C1296" s="5" t="s">
        <v>5462</v>
      </c>
      <c r="D1296" s="111">
        <f>VLOOKUP(TRIM(B1296),BirthdateDraft!$A$1:$M$9796,2,FALSE)</f>
        <v>35279</v>
      </c>
      <c r="E1296" s="112" t="str">
        <f>VLOOKUP(TRIM(B1296),BirthdateDraft!$A$1:$M$9796,3,FALSE)</f>
        <v>22/FA</v>
      </c>
      <c r="F1296" s="115"/>
      <c r="G1296" s="10" t="str">
        <f>IF(ISERROR(VLOOKUP(TRIM(B1296),ALL!$B$1:$V$9998,2,FALSE)),"",IF(ISERROR(VLOOKUP(TRIM(B1296),ALL!$B$1:$V$9998,2,FALSE))," ",VLOOKUP(TRIM(B1296),ALL!$B$1:$V$9998,2,FALSE)))</f>
        <v>DAN</v>
      </c>
      <c r="H1296" s="114" t="str">
        <f>IF(ISBLANK(VLOOKUP(TRIM(B1296),ALL!$B$1:$W$9995,4,FALSE)),"",IF(ISERROR(VLOOKUP(TRIM(B1296),ALL!$B$1:$W$9995,4,FALSE))," ",VLOOKUP(TRIM(B1296),ALL!$B$1:$W$9995,4,FALSE)))</f>
        <v/>
      </c>
      <c r="I1296" s="114" t="str">
        <f>VLOOKUP(TRIM(B1296),Rankings!$A$1:$M$9887,9,FALSE)</f>
        <v xml:space="preserve"> 4-4-3</v>
      </c>
      <c r="J1296" s="10"/>
      <c r="K1296" s="10"/>
      <c r="L1296" s="10" t="str">
        <f>IF(ISBLANK(VLOOKUP(TRIM(B1296),ALL!$B$1:$W$9995,8,FALSE)),"",IF(ISERROR(VLOOKUP(TRIM(B1296),ALL!$B$1:$W$9995,8,FALSE))," ",VLOOKUP(TRIM(B1296),ALL!$B$1:$W$9995,8,FALSE)))</f>
        <v/>
      </c>
      <c r="M1296" s="10" t="str">
        <f>IF(ISBLANK(VLOOKUP(TRIM(#REF!),ALL!$B$1:$W$9995,9,FALSE)),"",IF(ISERROR(VLOOKUP(TRIM(#REF!),ALL!$B$1:$W$9995,9,FALSE))," ",VLOOKUP(TRIM(#REF!),ALL!$B$1:$W$9995,9,FALSE)))</f>
        <v xml:space="preserve"> </v>
      </c>
      <c r="N1296" s="10" t="str">
        <f>IF(ISBLANK(VLOOKUP(TRIM(#REF!),ALL!$B$1:$W$9995,10,FALSE)),"",IF(ISERROR(VLOOKUP(TRIM(#REF!),ALL!$B$1:$W$9995,10,FALSE))," ",VLOOKUP(TRIM(#REF!),ALL!$B$1:$W$9995,10,FALSE)))</f>
        <v xml:space="preserve"> </v>
      </c>
      <c r="O1296" s="118"/>
      <c r="P1296"/>
      <c r="Q1296"/>
      <c r="R1296"/>
      <c r="S1296"/>
      <c r="T1296"/>
      <c r="AB1296"/>
      <c r="AC1296"/>
    </row>
    <row r="1297" spans="1:29">
      <c r="A1297" s="10" t="str">
        <f>IF(ISERROR(VLOOKUP(TRIM(B1297),ALL!$B$1:$V$9991,3,FALSE)),"(unc)",VLOOKUP(TRIM(B1297),ALL!$B$1:$V$9991,3,FALSE))</f>
        <v>TE BB</v>
      </c>
      <c r="B1297" s="126" t="s">
        <v>7782</v>
      </c>
      <c r="C1297" s="5" t="s">
        <v>5462</v>
      </c>
      <c r="D1297" s="111">
        <f>VLOOKUP(TRIM(B1297),BirthdateDraft!$A$1:$M$9796,2,FALSE)</f>
        <v>36749</v>
      </c>
      <c r="E1297" s="112" t="str">
        <f>VLOOKUP(TRIM(B1297),BirthdateDraft!$A$1:$M$9796,3,FALSE)</f>
        <v>22/3</v>
      </c>
      <c r="F1297" s="115" t="s">
        <v>8762</v>
      </c>
      <c r="G1297" s="10" t="str">
        <f>IF(ISERROR(VLOOKUP(TRIM(B1297),ALL!$B$1:$V$9998,2,FALSE)),"",IF(ISERROR(VLOOKUP(TRIM(B1297),ALL!$B$1:$V$9998,2,FALSE))," ",VLOOKUP(TRIM(B1297),ALL!$B$1:$V$9998,2,FALSE)))</f>
        <v>NYA</v>
      </c>
      <c r="H1297" s="114" t="str">
        <f>IF(ISBLANK(VLOOKUP(TRIM(B1297),ALL!$B$1:$W$9995,4,FALSE)),"",IF(ISERROR(VLOOKUP(TRIM(B1297),ALL!$B$1:$W$9995,4,FALSE))," ",VLOOKUP(TRIM(B1297),ALL!$B$1:$W$9995,4,FALSE)))</f>
        <v/>
      </c>
      <c r="I1297" s="114" t="str">
        <f>VLOOKUP(TRIM(B1297),Rankings!$A$1:$M$9887,9,FALSE)</f>
        <v xml:space="preserve"> 3-3-2</v>
      </c>
      <c r="J1297" s="10"/>
      <c r="K1297" s="10"/>
      <c r="L1297" s="10"/>
      <c r="M1297" s="10"/>
      <c r="N1297" s="10"/>
      <c r="O1297" s="118"/>
      <c r="P1297"/>
      <c r="Q1297"/>
      <c r="R1297"/>
      <c r="S1297"/>
      <c r="T1297"/>
      <c r="AB1297"/>
      <c r="AC1297"/>
    </row>
    <row r="1298" spans="1:29">
      <c r="A1298" s="10" t="str">
        <f>IF(ISERROR(VLOOKUP(TRIM(B1298),ALL!$B$1:$V$9991,3,FALSE)),"(unc)",VLOOKUP(TRIM(B1298),ALL!$B$1:$V$9991,3,FALSE))</f>
        <v>TE BB</v>
      </c>
      <c r="B1298" s="503" t="s">
        <v>8510</v>
      </c>
      <c r="C1298" s="5" t="s">
        <v>5462</v>
      </c>
      <c r="D1298" s="111">
        <f>VLOOKUP(TRIM(B1298),BirthdateDraft!$A$1:$M$9796,2,FALSE)</f>
        <v>36607</v>
      </c>
      <c r="E1298" s="112" t="str">
        <f>VLOOKUP(TRIM(B1298),BirthdateDraft!$A$1:$M$9796,3,FALSE)</f>
        <v>23/FA</v>
      </c>
      <c r="F1298" s="115" t="s">
        <v>10488</v>
      </c>
      <c r="G1298" s="10" t="str">
        <f>IF(ISERROR(VLOOKUP(TRIM(B1298),ALL!$B$1:$V$9998,2,FALSE)),"",IF(ISERROR(VLOOKUP(TRIM(B1298),ALL!$B$1:$V$9998,2,FALSE))," ",VLOOKUP(TRIM(B1298),ALL!$B$1:$V$9998,2,FALSE)))</f>
        <v>CLA</v>
      </c>
      <c r="H1298" s="114" t="str">
        <f>IF(ISBLANK(VLOOKUP(TRIM(B1298),ALL!$B$1:$W$9995,4,FALSE)),"",IF(ISERROR(VLOOKUP(TRIM(B1298),ALL!$B$1:$W$9995,4,FALSE))," ",VLOOKUP(TRIM(B1298),ALL!$B$1:$W$9995,4,FALSE)))</f>
        <v/>
      </c>
      <c r="I1298" s="114" t="str">
        <f>VLOOKUP(TRIM(B1298),Rankings!$A$1:$M$9887,9,FALSE)</f>
        <v xml:space="preserve"> 3-3-2</v>
      </c>
      <c r="J1298" s="10"/>
      <c r="K1298" s="10"/>
      <c r="L1298" s="10"/>
      <c r="M1298" s="10"/>
      <c r="N1298" s="10"/>
      <c r="O1298" s="118"/>
      <c r="P1298"/>
      <c r="Q1298"/>
      <c r="R1298"/>
      <c r="S1298"/>
      <c r="T1298"/>
      <c r="AB1298"/>
      <c r="AC1298"/>
    </row>
    <row r="1299" spans="1:29">
      <c r="A1299" s="10" t="str">
        <f>IF(ISERROR(VLOOKUP(TRIM(B1299),ALL!$B$1:$V$9991,3,FALSE)),"(unc)",VLOOKUP(TRIM(B1299),ALL!$B$1:$V$9991,3,FALSE))</f>
        <v>TE</v>
      </c>
      <c r="B1299" s="37" t="s">
        <v>5402</v>
      </c>
      <c r="C1299" s="5" t="s">
        <v>5462</v>
      </c>
      <c r="D1299" s="111">
        <f>VLOOKUP(TRIM(B1299),BirthdateDraft!$A$1:$M$8977,2,FALSE)</f>
        <v>35256</v>
      </c>
      <c r="E1299" s="112" t="str">
        <f>VLOOKUP(TRIM(B1299),BirthdateDraft!$A$1:$M$9842,3,FALSE)</f>
        <v>17/1 (29)</v>
      </c>
      <c r="F1299" s="115"/>
      <c r="G1299" s="10" t="str">
        <f>IF(ISERROR(VLOOKUP(TRIM(B1299),ALL!$B$1:$V$9998,2,FALSE)),"",IF(ISERROR(VLOOKUP(TRIM(B1299),ALL!$B$1:$V$9998,2,FALSE))," ",VLOOKUP(TRIM(B1299),ALL!$B$1:$V$9998,2,FALSE)))</f>
        <v>CLA</v>
      </c>
      <c r="H1299" s="114" t="str">
        <f>IF(ISBLANK(VLOOKUP(TRIM(B1299),ALL!$B$1:$W$9995,11,FALSE)),"",IF(ISERROR(VLOOKUP(TRIM(B1299),ALL!$B$1:$W$9995,11,FALSE))," ",VLOOKUP(TRIM(B1299),ALL!$B$1:$W$9995,11,FALSE)))</f>
        <v>D</v>
      </c>
      <c r="I1299" s="114" t="str">
        <f>VLOOKUP(TRIM(B1299),Rankings!$A$1:$M$9887,9,FALSE)</f>
        <v xml:space="preserve"> 6-5-2</v>
      </c>
      <c r="J1299" s="10" t="str">
        <f>IF(ISBLANK(VLOOKUP(TRIM(B1299),ALL!$B$1:$W$9995,6,FALSE)),"",IF(ISERROR(VLOOKUP(TRIM(B1299),ALL!$B$1:$W$9995,6,FALSE))," ", VLOOKUP(TRIM(B1299),ALL!$B$1:$W$9995,6,FALSE)))</f>
        <v/>
      </c>
      <c r="K1299" s="10" t="str">
        <f>IF(ISBLANK(VLOOKUP(TRIM(B1299),ALL!$B$1:$W$9995,7,FALSE)),"",IF(ISERROR(VLOOKUP(TRIM(B1299),ALL!$B$1:$W$9995,7,FALSE))," ",VLOOKUP(TRIM(B1299),ALL!$B$1:$W$9995,7,FALSE)))</f>
        <v/>
      </c>
      <c r="L1299" s="10">
        <f>IF(ISBLANK(VLOOKUP(TRIM(B1299),ALL!$B$1:$W$9995,8,FALSE)),"",IF(ISERROR(VLOOKUP(TRIM(B1299),ALL!$B$1:$W$9995,8,FALSE))," ",VLOOKUP(TRIM(B1299),ALL!$B$1:$W$9995,8,FALSE)))</f>
        <v>0</v>
      </c>
      <c r="M1299" s="10" t="str">
        <f>IF(ISBLANK(VLOOKUP(TRIM(B1299),ALL!$B$1:$W$9995,9,FALSE)),"",IF(ISERROR(VLOOKUP(TRIM(B1299),ALL!$B$1:$W$9995,9,FALSE))," ",VLOOKUP(TRIM(B1299),ALL!$B$1:$W$9995,9,FALSE)))</f>
        <v/>
      </c>
      <c r="N1299" s="10">
        <f>IF(ISBLANK(VLOOKUP(TRIM(B1299),ALL!$B$1:$W$9995,10,FALSE)),"",IF(ISERROR(VLOOKUP(TRIM(B1299),ALL!$B$1:$W$9995,10,FALSE))," ",VLOOKUP(TRIM(B1299),ALL!$B$1:$W$9995,10,FALSE)))</f>
        <v>0</v>
      </c>
      <c r="O1299" s="118"/>
      <c r="P1299"/>
      <c r="Q1299"/>
      <c r="R1299"/>
      <c r="S1299"/>
      <c r="T1299"/>
      <c r="AB1299"/>
      <c r="AC1299"/>
    </row>
    <row r="1300" spans="1:29">
      <c r="A1300" s="10" t="str">
        <f>IF(ISERROR(VLOOKUP(TRIM(B1300),ALL!$B$1:$V$9991,3,FALSE)),"(unc)",VLOOKUP(TRIM(B1300),ALL!$B$1:$V$9991,3,FALSE))</f>
        <v>TE</v>
      </c>
      <c r="B1300" s="37" t="s">
        <v>7118</v>
      </c>
      <c r="C1300" s="5" t="s">
        <v>5462</v>
      </c>
      <c r="D1300" s="111">
        <f>VLOOKUP(TRIM(B1300),BirthdateDraft!$A$1:$M$8977,2,FALSE)</f>
        <v>36805</v>
      </c>
      <c r="E1300" s="112" t="str">
        <f>VLOOKUP(TRIM(B1300),BirthdateDraft!$A$1:$M$9842,3,FALSE)</f>
        <v>21/1(4)</v>
      </c>
      <c r="F1300" s="115"/>
      <c r="G1300" s="10" t="str">
        <f>IF(ISERROR(VLOOKUP(TRIM(B1300),ALL!$B$1:$V$9998,2,FALSE)),"",IF(ISERROR(VLOOKUP(TRIM(B1300),ALL!$B$1:$V$9998,2,FALSE))," ",VLOOKUP(TRIM(B1300),ALL!$B$1:$V$9998,2,FALSE)))</f>
        <v>ATN</v>
      </c>
      <c r="H1300" s="114" t="str">
        <f>IF(ISBLANK(VLOOKUP(TRIM(B1300),ALL!$B$1:$W$9995,11,FALSE)),"",IF(ISERROR(VLOOKUP(TRIM(B1300),ALL!$B$1:$W$9995,11,FALSE))," ",VLOOKUP(TRIM(B1300),ALL!$B$1:$W$9995,11,FALSE)))</f>
        <v>C</v>
      </c>
      <c r="I1300" s="114" t="str">
        <f>VLOOKUP(TRIM(B1300),Rankings!$A$1:$M$9887,9,FALSE)</f>
        <v xml:space="preserve"> 4-4-3</v>
      </c>
      <c r="J1300" s="10" t="str">
        <f>IF(ISBLANK(VLOOKUP(TRIM(B1300),ALL!$B$1:$W$9995,6,FALSE)),"",IF(ISERROR(VLOOKUP(TRIM(B1300),ALL!$B$1:$W$9995,6,FALSE))," ", VLOOKUP(TRIM(B1300),ALL!$B$1:$W$9995,6,FALSE)))</f>
        <v/>
      </c>
      <c r="K1300" s="10" t="str">
        <f>IF(ISBLANK(VLOOKUP(TRIM(B1300),ALL!$B$1:$W$9995,7,FALSE)),"",IF(ISERROR(VLOOKUP(TRIM(B1300),ALL!$B$1:$W$9995,7,FALSE))," ",VLOOKUP(TRIM(B1300),ALL!$B$1:$W$9995,7,FALSE)))</f>
        <v/>
      </c>
      <c r="L1300" s="10">
        <f>IF(ISBLANK(VLOOKUP(TRIM(B1300),ALL!$B$1:$W$9995,8,FALSE)),"",IF(ISERROR(VLOOKUP(TRIM(B1300),ALL!$B$1:$W$9995,8,FALSE))," ",VLOOKUP(TRIM(B1300),ALL!$B$1:$W$9995,8,FALSE)))</f>
        <v>0</v>
      </c>
      <c r="M1300" s="10" t="str">
        <f>IF(ISBLANK(VLOOKUP(TRIM(B1300),ALL!$B$1:$W$9995,9,FALSE)),"",IF(ISERROR(VLOOKUP(TRIM(B1300),ALL!$B$1:$W$9995,9,FALSE))," ",VLOOKUP(TRIM(B1300),ALL!$B$1:$W$9995,9,FALSE)))</f>
        <v/>
      </c>
      <c r="N1300" s="10">
        <f>IF(ISBLANK(VLOOKUP(TRIM(B1300),ALL!$B$1:$W$9995,10,FALSE)),"",IF(ISERROR(VLOOKUP(TRIM(B1300),ALL!$B$1:$W$9995,10,FALSE))," ",VLOOKUP(TRIM(B1300),ALL!$B$1:$W$9995,10,FALSE)))</f>
        <v>0</v>
      </c>
      <c r="O1300" s="118"/>
      <c r="P1300"/>
      <c r="Q1300"/>
      <c r="R1300"/>
      <c r="S1300"/>
      <c r="T1300"/>
      <c r="AB1300"/>
      <c r="AC1300"/>
    </row>
    <row r="1301" spans="1:29">
      <c r="A1301" s="10" t="str">
        <f>IF(ISERROR(VLOOKUP(TRIM(B1301),ALL!$B$1:$V$9991,3,FALSE)),"(unc)",VLOOKUP(TRIM(B1301),ALL!$B$1:$V$9991,3,FALSE))</f>
        <v>TE</v>
      </c>
      <c r="B1301" s="37" t="s">
        <v>7613</v>
      </c>
      <c r="C1301" s="5" t="s">
        <v>5462</v>
      </c>
      <c r="D1301" s="111">
        <f>VLOOKUP(TRIM(B1301),BirthdateDraft!$A$1:$M$8977,2,FALSE)</f>
        <v>36265</v>
      </c>
      <c r="E1301" s="112" t="str">
        <f>VLOOKUP(TRIM(B1301),BirthdateDraft!$A$1:$M$9842,3,FALSE)</f>
        <v>22/4</v>
      </c>
      <c r="F1301" s="115" t="s">
        <v>8061</v>
      </c>
      <c r="G1301" s="10" t="str">
        <f>IF(ISERROR(VLOOKUP(TRIM(B1301),ALL!$B$1:$V$9998,2,FALSE)),"",IF(ISERROR(VLOOKUP(TRIM(B1301),ALL!$B$1:$V$9998,2,FALSE))," ",VLOOKUP(TRIM(B1301),ALL!$B$1:$V$9998,2,FALSE)))</f>
        <v>TBN</v>
      </c>
      <c r="H1301" s="114" t="str">
        <f>IF(ISBLANK(VLOOKUP(TRIM(B1301),ALL!$B$1:$W$9995,11,FALSE)),"",IF(ISERROR(VLOOKUP(TRIM(B1301),ALL!$B$1:$W$9995,11,FALSE))," ",VLOOKUP(TRIM(B1301),ALL!$B$1:$W$9995,11,FALSE)))</f>
        <v>C</v>
      </c>
      <c r="I1301" s="114" t="str">
        <f>VLOOKUP(TRIM(B1301),Rankings!$A$1:$M$9887,9,FALSE)</f>
        <v xml:space="preserve"> 6-5-3</v>
      </c>
      <c r="J1301" s="10" t="str">
        <f>IF(ISBLANK(VLOOKUP(TRIM(B1301),ALL!$B$1:$W$9995,6,FALSE)),"",IF(ISERROR(VLOOKUP(TRIM(B1301),ALL!$B$1:$W$9995,6,FALSE))," ", VLOOKUP(TRIM(B1301),ALL!$B$1:$W$9995,6,FALSE)))</f>
        <v/>
      </c>
      <c r="K1301" s="10" t="str">
        <f>IF(ISBLANK(VLOOKUP(TRIM(B1301),ALL!$B$1:$W$9995,7,FALSE)),"",IF(ISERROR(VLOOKUP(TRIM(B1301),ALL!$B$1:$W$9995,7,FALSE))," ",VLOOKUP(TRIM(B1301),ALL!$B$1:$W$9995,7,FALSE)))</f>
        <v/>
      </c>
      <c r="L1301" s="10">
        <f>IF(ISBLANK(VLOOKUP(TRIM(B1301),ALL!$B$1:$W$9995,8,FALSE)),"",IF(ISERROR(VLOOKUP(TRIM(B1301),ALL!$B$1:$W$9995,8,FALSE))," ",VLOOKUP(TRIM(B1301),ALL!$B$1:$W$9995,8,FALSE)))</f>
        <v>4</v>
      </c>
      <c r="M1301" s="10" t="str">
        <f>IF(ISBLANK(VLOOKUP(TRIM(B1301),ALL!$B$1:$W$9995,9,FALSE)),"",IF(ISERROR(VLOOKUP(TRIM(B1301),ALL!$B$1:$W$9995,9,FALSE))," ",VLOOKUP(TRIM(B1301),ALL!$B$1:$W$9995,9,FALSE)))</f>
        <v/>
      </c>
      <c r="N1301" s="10">
        <f>IF(ISBLANK(VLOOKUP(TRIM(B1301),ALL!$B$1:$W$9995,10,FALSE)),"",IF(ISERROR(VLOOKUP(TRIM(B1301),ALL!$B$1:$W$9995,10,FALSE))," ",VLOOKUP(TRIM(B1301),ALL!$B$1:$W$9995,10,FALSE)))</f>
        <v>0</v>
      </c>
      <c r="O1301" s="118"/>
      <c r="P1301"/>
      <c r="Q1301"/>
      <c r="R1301"/>
      <c r="S1301"/>
      <c r="T1301"/>
      <c r="AB1301"/>
      <c r="AC1301"/>
    </row>
    <row r="1302" spans="1:29">
      <c r="A1302" s="10"/>
      <c r="B1302" s="37"/>
      <c r="C1302" s="5"/>
      <c r="D1302" s="111"/>
      <c r="E1302" s="112"/>
      <c r="F1302" s="115"/>
      <c r="G1302" s="10"/>
      <c r="H1302" s="114"/>
      <c r="I1302" s="114"/>
      <c r="J1302" s="10"/>
      <c r="K1302" s="10"/>
      <c r="L1302" s="10" t="str">
        <f>IF(ISBLANK(VLOOKUP(TRIM(B1302),ALL!$B$1:$W$9995,8,FALSE)),"",IF(ISERROR(VLOOKUP(TRIM(B1302),ALL!$B$1:$W$9995,8,FALSE))," ",VLOOKUP(TRIM(B1302),ALL!$B$1:$W$9995,8,FALSE)))</f>
        <v xml:space="preserve"> </v>
      </c>
      <c r="M1302" s="10" t="str">
        <f>IF(ISBLANK(VLOOKUP(TRIM(B1302),ALL!$B$1:$W$9995,9,FALSE)),"",IF(ISERROR(VLOOKUP(TRIM(B1302),ALL!$B$1:$W$9995,9,FALSE))," ",VLOOKUP(TRIM(B1302),ALL!$B$1:$W$9995,9,FALSE)))</f>
        <v xml:space="preserve"> </v>
      </c>
      <c r="N1302" s="10" t="str">
        <f>IF(ISBLANK(VLOOKUP(TRIM(B1302),ALL!$B$1:$W$9995,10,FALSE)),"",IF(ISERROR(VLOOKUP(TRIM(B1302),ALL!$B$1:$W$9995,10,FALSE))," ",VLOOKUP(TRIM(B1302),ALL!$B$1:$W$9995,10,FALSE)))</f>
        <v xml:space="preserve"> </v>
      </c>
      <c r="O1302" s="118"/>
      <c r="P1302"/>
      <c r="Q1302"/>
      <c r="R1302"/>
      <c r="S1302"/>
      <c r="T1302"/>
      <c r="AB1302"/>
      <c r="AC1302"/>
    </row>
    <row r="1303" spans="1:29">
      <c r="A1303" s="10" t="str">
        <f>IF(ISERROR(VLOOKUP(TRIM(B1303),ALL!$B$1:$V$9991,3,FALSE)),"(unc)",VLOOKUP(TRIM(B1303),ALL!$B$1:$V$9991,3,FALSE))</f>
        <v>(unc)</v>
      </c>
      <c r="B1303" s="37" t="s">
        <v>5612</v>
      </c>
      <c r="C1303" s="5" t="s">
        <v>5462</v>
      </c>
      <c r="D1303" s="111">
        <f>VLOOKUP(TRIM(B1303),BirthdateDraft!$A$1:$M$8977,2,FALSE)</f>
        <v>34944</v>
      </c>
      <c r="E1303" s="112" t="str">
        <f>VLOOKUP(TRIM(B1303),BirthdateDraft!$A$1:$M$9842,3,FALSE)</f>
        <v>18/2</v>
      </c>
      <c r="F1303" s="115"/>
      <c r="G1303" s="10" t="str">
        <f>IF(ISERROR(VLOOKUP(TRIM(B1303),ALL!$B$1:$V$9998,2,FALSE)),"",IF(ISERROR(VLOOKUP(TRIM(B1303),ALL!$B$1:$V$9998,2,FALSE))," ",VLOOKUP(TRIM(B1303),ALL!$B$1:$V$9998,2,FALSE)))</f>
        <v/>
      </c>
      <c r="H1303" s="114" t="str">
        <f>IF(ISBLANK(VLOOKUP(TRIM(B1303),ALL!$B$1:$W$9995,4,FALSE)),"",IF(ISERROR(VLOOKUP(TRIM(B1303),ALL!$B$1:$W$9995,4,FALSE))," ",VLOOKUP(TRIM(B1303),ALL!$B$1:$W$9995,4,FALSE)))</f>
        <v xml:space="preserve"> </v>
      </c>
      <c r="I1303" s="114" t="str">
        <f>IF(ISBLANK(VLOOKUP(TRIM(B1303),ALL!$B$1:$W$9995,5,FALSE)),"",IF(ISERROR(VLOOKUP(TRIM(B1303),ALL!$B$1:$W$9995,5,FALSE))," ",VLOOKUP(TRIM(B1303),ALL!$B$1:$W$9995,5,FALSE)))</f>
        <v xml:space="preserve"> </v>
      </c>
      <c r="J1303" s="10" t="str">
        <f>IF(ISBLANK(VLOOKUP(TRIM(B1303),ALL!$B$1:$W$9995,6,FALSE)),"",IF(ISERROR(VLOOKUP(TRIM(B1303),ALL!$B$1:$W$9995,6,FALSE))," ", VLOOKUP(TRIM(B1303),ALL!$B$1:$W$9995,6,FALSE)))</f>
        <v xml:space="preserve"> </v>
      </c>
      <c r="K1303" s="10" t="str">
        <f>IF(ISBLANK(VLOOKUP(TRIM(B1303),ALL!$B$1:$W$9995,7,FALSE)),"",IF(ISERROR(VLOOKUP(TRIM(B1303),ALL!$B$1:$W$9995,7,FALSE))," ",VLOOKUP(TRIM(B1303),ALL!$B$1:$W$9995,7,FALSE)))</f>
        <v xml:space="preserve"> </v>
      </c>
      <c r="L1303" s="10" t="str">
        <f>IF(ISBLANK(VLOOKUP(TRIM(B1303),ALL!$B$1:$W$9995,8,FALSE)),"",IF(ISERROR(VLOOKUP(TRIM(B1303),ALL!$B$1:$W$9995,8,FALSE))," ",VLOOKUP(TRIM(B1303),ALL!$B$1:$W$9995,8,FALSE)))</f>
        <v xml:space="preserve"> </v>
      </c>
      <c r="M1303" s="10" t="str">
        <f>IF(ISBLANK(VLOOKUP(TRIM(B1303),ALL!$B$1:$W$9995,9,FALSE)),"",IF(ISERROR(VLOOKUP(TRIM(B1303),ALL!$B$1:$W$9995,9,FALSE))," ",VLOOKUP(TRIM(B1303),ALL!$B$1:$W$9995,9,FALSE)))</f>
        <v xml:space="preserve"> </v>
      </c>
      <c r="N1303" s="10" t="str">
        <f>IF(ISBLANK(VLOOKUP(TRIM(B1303),ALL!$B$1:$W$9995,10,FALSE)),"",IF(ISERROR(VLOOKUP(TRIM(B1303),ALL!$B$1:$W$9995,10,FALSE))," ",VLOOKUP(TRIM(B1303),ALL!$B$1:$W$9995,10,FALSE)))</f>
        <v xml:space="preserve"> </v>
      </c>
      <c r="O1303" s="118"/>
      <c r="P1303"/>
      <c r="Q1303"/>
      <c r="R1303"/>
      <c r="S1303"/>
      <c r="T1303"/>
      <c r="AB1303"/>
      <c r="AC1303"/>
    </row>
    <row r="1304" spans="1:29">
      <c r="A1304" s="10" t="str">
        <f>IF(ISERROR(VLOOKUP(TRIM(B1304),ALL!$B$1:$V$9991,3,FALSE)),"(unc)",VLOOKUP(TRIM(B1304),ALL!$B$1:$V$9991,3,FALSE))</f>
        <v>OC @</v>
      </c>
      <c r="B1304" s="37" t="s">
        <v>7221</v>
      </c>
      <c r="C1304" s="5" t="s">
        <v>5462</v>
      </c>
      <c r="D1304" s="111">
        <f>VLOOKUP(TRIM(B1304),BirthdateDraft!$A$1:$M$8977,2,FALSE)</f>
        <v>36312</v>
      </c>
      <c r="E1304" s="112" t="str">
        <f>VLOOKUP(TRIM(B1304),BirthdateDraft!$A$1:$M$9842,3,FALSE)</f>
        <v>21/2</v>
      </c>
      <c r="F1304" s="115" t="s">
        <v>6912</v>
      </c>
      <c r="G1304" s="10" t="str">
        <f>IF(ISERROR(VLOOKUP(TRIM(B1304),ALL!$B$1:$V$9998,2,FALSE)),"",IF(ISERROR(VLOOKUP(TRIM(B1304),ALL!$B$1:$V$9998,2,FALSE))," ",VLOOKUP(TRIM(B1304),ALL!$B$1:$V$9998,2,FALSE)))</f>
        <v>KCA</v>
      </c>
      <c r="H1304" s="114" t="str">
        <f>IF(ISBLANK(VLOOKUP(TRIM(B1304),ALL!$B$1:$W$9995,4,FALSE)),"",IF(ISERROR(VLOOKUP(TRIM(B1304),ALL!$B$1:$W$9995,4,FALSE))," ",VLOOKUP(TRIM(B1304),ALL!$B$1:$W$9995,4,FALSE)))</f>
        <v/>
      </c>
      <c r="I1304" s="114" t="str">
        <f>IF(ISBLANK(VLOOKUP(TRIM(B1304),ALL!$B$1:$W$9995,5,FALSE)),"",IF(ISERROR(VLOOKUP(TRIM(B1304),ALL!$B$1:$W$9995,5,FALSE))," ",VLOOKUP(TRIM(B1304),ALL!$B$1:$W$9995,5,FALSE)))</f>
        <v/>
      </c>
      <c r="J1304" s="10" t="str">
        <f>IF(ISBLANK(VLOOKUP(TRIM(B1304),ALL!$B$1:$W$9995,6,FALSE)),"",IF(ISERROR(VLOOKUP(TRIM(B1304),ALL!$B$1:$W$9995,6,FALSE))," ", VLOOKUP(TRIM(B1304),ALL!$B$1:$W$9995,6,FALSE)))</f>
        <v/>
      </c>
      <c r="K1304" s="10" t="str">
        <f>IF(ISBLANK(VLOOKUP(TRIM(B1304),ALL!$B$1:$W$9995,7,FALSE)),"",IF(ISERROR(VLOOKUP(TRIM(B1304),ALL!$B$1:$W$9995,7,FALSE))," ",VLOOKUP(TRIM(B1304),ALL!$B$1:$W$9995,7,FALSE)))</f>
        <v/>
      </c>
      <c r="L1304" s="10">
        <f>IF(ISBLANK(VLOOKUP(TRIM(B1304),ALL!$B$1:$W$9995,8,FALSE)),"",IF(ISERROR(VLOOKUP(TRIM(B1304),ALL!$B$1:$W$9995,8,FALSE))," ",VLOOKUP(TRIM(B1304),ALL!$B$1:$W$9995,8,FALSE)))</f>
        <v>6</v>
      </c>
      <c r="M1304" s="10" t="str">
        <f>IF(ISBLANK(VLOOKUP(TRIM(B1304),ALL!$B$1:$W$9995,9,FALSE)),"",IF(ISERROR(VLOOKUP(TRIM(B1304),ALL!$B$1:$W$9995,9,FALSE))," ",VLOOKUP(TRIM(B1304),ALL!$B$1:$W$9995,9,FALSE)))</f>
        <v/>
      </c>
      <c r="N1304" s="10">
        <f>IF(ISBLANK(VLOOKUP(TRIM(B1304),ALL!$B$1:$W$9995,10,FALSE)),"",IF(ISERROR(VLOOKUP(TRIM(B1304),ALL!$B$1:$W$9995,10,FALSE))," ",VLOOKUP(TRIM(B1304),ALL!$B$1:$W$9995,10,FALSE)))</f>
        <v>7</v>
      </c>
      <c r="O1304" s="118"/>
      <c r="P1304"/>
      <c r="Q1304"/>
      <c r="R1304"/>
      <c r="S1304"/>
      <c r="T1304"/>
      <c r="AB1304"/>
      <c r="AC1304"/>
    </row>
    <row r="1305" spans="1:29">
      <c r="A1305" s="10" t="str">
        <f>IF(ISERROR(VLOOKUP(TRIM(B1305),ALL!$B$1:$V$9991,3,FALSE)),"(unc)",VLOOKUP(TRIM(B1305),ALL!$B$1:$V$9991,3,FALSE))</f>
        <v>ROT @</v>
      </c>
      <c r="B1305" s="37" t="s">
        <v>6680</v>
      </c>
      <c r="C1305" s="5" t="s">
        <v>5462</v>
      </c>
      <c r="D1305" s="111">
        <f>VLOOKUP(TRIM(B1305),BirthdateDraft!$A$1:$M$8977,2,FALSE)</f>
        <v>35585</v>
      </c>
      <c r="E1305" s="112" t="str">
        <f>VLOOKUP(TRIM(B1305),BirthdateDraft!$A$1:$M$9842,3,FALSE)</f>
        <v>20/FA</v>
      </c>
      <c r="F1305" s="115" t="s">
        <v>6963</v>
      </c>
      <c r="G1305" s="10" t="str">
        <f>IF(ISERROR(VLOOKUP(TRIM(B1305),ALL!$B$1:$V$9998,2,FALSE)),"",IF(ISERROR(VLOOKUP(TRIM(B1305),ALL!$B$1:$V$9998,2,FALSE))," ",VLOOKUP(TRIM(B1305),ALL!$B$1:$V$9998,2,FALSE)))</f>
        <v>DAN</v>
      </c>
      <c r="H1305" s="114" t="str">
        <f>IF(ISBLANK(VLOOKUP(TRIM(B1305),ALL!$B$1:$W$9995,4,FALSE)),"",IF(ISERROR(VLOOKUP(TRIM(B1305),ALL!$B$1:$W$9995,4,FALSE))," ",VLOOKUP(TRIM(B1305),ALL!$B$1:$W$9995,4,FALSE)))</f>
        <v/>
      </c>
      <c r="I1305" s="114"/>
      <c r="J1305" s="10"/>
      <c r="K1305" s="10"/>
      <c r="L1305" s="10">
        <f>IF(ISBLANK(VLOOKUP(TRIM(B1305),ALL!$B$1:$W$9995,8,FALSE)),"",IF(ISERROR(VLOOKUP(TRIM(B1305),ALL!$B$1:$W$9995,8,FALSE))," ",VLOOKUP(TRIM(B1305),ALL!$B$1:$W$9995,8,FALSE)))</f>
        <v>5</v>
      </c>
      <c r="M1305" s="10" t="str">
        <f>IF(ISBLANK(VLOOKUP(TRIM(B1305),ALL!$B$1:$W$9995,9,FALSE)),"",IF(ISERROR(VLOOKUP(TRIM(B1305),ALL!$B$1:$W$9995,9,FALSE))," ",VLOOKUP(TRIM(B1305),ALL!$B$1:$W$9995,9,FALSE)))</f>
        <v/>
      </c>
      <c r="N1305" s="10">
        <f>IF(ISBLANK(VLOOKUP(TRIM(B1305),ALL!$B$1:$W$9995,10,FALSE)),"",IF(ISERROR(VLOOKUP(TRIM(B1305),ALL!$B$1:$W$9995,10,FALSE))," ",VLOOKUP(TRIM(B1305),ALL!$B$1:$W$9995,10,FALSE)))</f>
        <v>5</v>
      </c>
      <c r="O1305" s="118"/>
      <c r="P1305"/>
      <c r="Q1305"/>
      <c r="R1305"/>
      <c r="S1305"/>
      <c r="T1305"/>
      <c r="AB1305"/>
      <c r="AC1305"/>
    </row>
    <row r="1306" spans="1:29">
      <c r="A1306" s="10" t="str">
        <f>IF(ISERROR(VLOOKUP(TRIM(B1306),ALL!$B$1:$V$9991,3,FALSE)),"(unc)",VLOOKUP(TRIM(B1306),ALL!$B$1:$V$9991,3,FALSE))</f>
        <v>LOT @</v>
      </c>
      <c r="B1306" s="37" t="s">
        <v>7670</v>
      </c>
      <c r="C1306" s="5" t="s">
        <v>5462</v>
      </c>
      <c r="D1306" s="111">
        <f>VLOOKUP(TRIM(B1306),BirthdateDraft!$A$1:$M$8977,2,FALSE)</f>
        <v>36246</v>
      </c>
      <c r="E1306" s="112" t="str">
        <f>VLOOKUP(TRIM(B1306),BirthdateDraft!$A$1:$M$9842,3,FALSE)</f>
        <v>22/5</v>
      </c>
      <c r="F1306" s="115" t="s">
        <v>8058</v>
      </c>
      <c r="G1306" s="10" t="str">
        <f>IF(ISERROR(VLOOKUP(TRIM(B1306),ALL!$B$1:$V$9998,2,FALSE)),"",IF(ISERROR(VLOOKUP(TRIM(B1306),ALL!$B$1:$V$9998,2,FALSE))," ",VLOOKUP(TRIM(B1306),ALL!$B$1:$V$9998,2,FALSE)))</f>
        <v>CHN</v>
      </c>
      <c r="H1306" s="114" t="str">
        <f>IF(ISBLANK(VLOOKUP(TRIM(B1306),ALL!$B$1:$W$9995,4,FALSE)),"",IF(ISERROR(VLOOKUP(TRIM(B1306),ALL!$B$1:$W$9995,4,FALSE))," ",VLOOKUP(TRIM(B1306),ALL!$B$1:$W$9995,4,FALSE)))</f>
        <v/>
      </c>
      <c r="I1306" s="114" t="str">
        <f>IF(ISBLANK(VLOOKUP(TRIM(B1306),ALL!$B$1:$W$9995,5,FALSE)),"",IF(ISERROR(VLOOKUP(TRIM(B1306),ALL!$B$1:$W$9995,5,FALSE))," ",VLOOKUP(TRIM(B1306),ALL!$B$1:$W$9995,5,FALSE)))</f>
        <v/>
      </c>
      <c r="J1306" s="10" t="str">
        <f>IF(ISBLANK(VLOOKUP(TRIM(B1306),ALL!$B$1:$W$9995,6,FALSE)),"",IF(ISERROR(VLOOKUP(TRIM(B1306),ALL!$B$1:$W$9995,6,FALSE))," ", VLOOKUP(TRIM(B1306),ALL!$B$1:$W$9995,6,FALSE)))</f>
        <v/>
      </c>
      <c r="K1306" s="10" t="str">
        <f>IF(ISBLANK(VLOOKUP(TRIM(B1306),ALL!$B$1:$W$9995,7,FALSE)),"",IF(ISERROR(VLOOKUP(TRIM(B1306),ALL!$B$1:$W$9995,7,FALSE))," ",VLOOKUP(TRIM(B1306),ALL!$B$1:$W$9995,7,FALSE)))</f>
        <v/>
      </c>
      <c r="L1306" s="10">
        <f>IF(ISBLANK(VLOOKUP(TRIM(B1306),ALL!$B$1:$W$9995,8,FALSE)),"",IF(ISERROR(VLOOKUP(TRIM(B1306),ALL!$B$1:$W$9995,8,FALSE))," ",VLOOKUP(TRIM(B1306),ALL!$B$1:$W$9995,8,FALSE)))</f>
        <v>5</v>
      </c>
      <c r="M1306" s="10" t="str">
        <f>IF(ISBLANK(VLOOKUP(TRIM(B1306),ALL!$B$1:$W$9995,9,FALSE)),"",IF(ISERROR(VLOOKUP(TRIM(B1306),ALL!$B$1:$W$9995,9,FALSE))," ",VLOOKUP(TRIM(B1306),ALL!$B$1:$W$9995,9,FALSE)))</f>
        <v/>
      </c>
      <c r="N1306" s="10">
        <f>IF(ISBLANK(VLOOKUP(TRIM(B1306),ALL!$B$1:$W$9995,10,FALSE)),"",IF(ISERROR(VLOOKUP(TRIM(B1306),ALL!$B$1:$W$9995,10,FALSE))," ",VLOOKUP(TRIM(B1306),ALL!$B$1:$W$9995,10,FALSE)))</f>
        <v>4</v>
      </c>
      <c r="O1306" s="118"/>
      <c r="P1306"/>
      <c r="Q1306"/>
      <c r="R1306"/>
      <c r="S1306"/>
      <c r="T1306"/>
      <c r="AB1306"/>
      <c r="AC1306"/>
    </row>
    <row r="1307" spans="1:29">
      <c r="A1307" s="10" t="str">
        <f>IF(ISERROR(VLOOKUP(TRIM(B1307),ALL!$B$1:$V$9991,3,FALSE)),"(unc)",VLOOKUP(TRIM(B1307),ALL!$B$1:$V$9991,3,FALSE))</f>
        <v>ROT @</v>
      </c>
      <c r="B1307" s="37" t="s">
        <v>7629</v>
      </c>
      <c r="C1307" s="5" t="s">
        <v>5462</v>
      </c>
      <c r="D1307" s="111">
        <f>VLOOKUP(TRIM(B1307),BirthdateDraft!$A$1:$M$8977,2,FALSE)</f>
        <v>36295</v>
      </c>
      <c r="E1307" s="112" t="str">
        <f>VLOOKUP(TRIM(B1307),BirthdateDraft!$A$1:$M$9842,3,FALSE)</f>
        <v>22/1</v>
      </c>
      <c r="F1307" s="115" t="s">
        <v>8061</v>
      </c>
      <c r="G1307" s="10" t="str">
        <f>IF(ISERROR(VLOOKUP(TRIM(B1307),ALL!$B$1:$V$9998,2,FALSE)),"",IF(ISERROR(VLOOKUP(TRIM(B1307),ALL!$B$1:$V$9998,2,FALSE))," ",VLOOKUP(TRIM(B1307),ALL!$B$1:$V$9998,2,FALSE)))</f>
        <v>NON</v>
      </c>
      <c r="H1307" s="114" t="str">
        <f>IF(ISBLANK(VLOOKUP(TRIM(B1307),ALL!$B$1:$W$9995,4,FALSE)),"",IF(ISERROR(VLOOKUP(TRIM(B1307),ALL!$B$1:$W$9995,4,FALSE))," ",VLOOKUP(TRIM(B1307),ALL!$B$1:$W$9995,4,FALSE)))</f>
        <v/>
      </c>
      <c r="I1307" s="114" t="str">
        <f>IF(ISBLANK(VLOOKUP(TRIM(B1307),ALL!$B$1:$W$9995,5,FALSE)),"",IF(ISERROR(VLOOKUP(TRIM(B1307),ALL!$B$1:$W$9995,5,FALSE))," ",VLOOKUP(TRIM(B1307),ALL!$B$1:$W$9995,5,FALSE)))</f>
        <v/>
      </c>
      <c r="J1307" s="10" t="str">
        <f>IF(ISBLANK(VLOOKUP(TRIM(B1307),ALL!$B$1:$W$9995,6,FALSE)),"",IF(ISERROR(VLOOKUP(TRIM(B1307),ALL!$B$1:$W$9995,6,FALSE))," ", VLOOKUP(TRIM(B1307),ALL!$B$1:$W$9995,6,FALSE)))</f>
        <v/>
      </c>
      <c r="K1307" s="10" t="str">
        <f>IF(ISBLANK(VLOOKUP(TRIM(B1307),ALL!$B$1:$W$9995,7,FALSE)),"",IF(ISERROR(VLOOKUP(TRIM(B1307),ALL!$B$1:$W$9995,7,FALSE))," ",VLOOKUP(TRIM(B1307),ALL!$B$1:$W$9995,7,FALSE)))</f>
        <v/>
      </c>
      <c r="L1307" s="10">
        <f>IF(ISBLANK(VLOOKUP(TRIM(B1307),ALL!$B$1:$W$9995,8,FALSE)),"",IF(ISERROR(VLOOKUP(TRIM(B1307),ALL!$B$1:$W$9995,8,FALSE))," ",VLOOKUP(TRIM(B1307),ALL!$B$1:$W$9995,8,FALSE)))</f>
        <v>5</v>
      </c>
      <c r="M1307" s="10" t="str">
        <f>IF(ISBLANK(VLOOKUP(TRIM(B1307),ALL!$B$1:$W$9995,9,FALSE)),"",IF(ISERROR(VLOOKUP(TRIM(B1307),ALL!$B$1:$W$9995,9,FALSE))," ",VLOOKUP(TRIM(B1307),ALL!$B$1:$W$9995,9,FALSE)))</f>
        <v/>
      </c>
      <c r="N1307" s="10">
        <f>IF(ISBLANK(VLOOKUP(TRIM(B1307),ALL!$B$1:$W$9995,10,FALSE)),"",IF(ISERROR(VLOOKUP(TRIM(B1307),ALL!$B$1:$W$9995,10,FALSE))," ",VLOOKUP(TRIM(B1307),ALL!$B$1:$W$9995,10,FALSE)))</f>
        <v>4</v>
      </c>
      <c r="O1307" s="118"/>
      <c r="P1307"/>
      <c r="Q1307"/>
      <c r="R1307"/>
      <c r="S1307"/>
      <c r="T1307"/>
      <c r="AB1307"/>
      <c r="AC1307"/>
    </row>
    <row r="1308" spans="1:29">
      <c r="A1308" s="10" t="str">
        <f>IF(ISERROR(VLOOKUP(TRIM(B1308),ALL!$B$1:$V$9991,3,FALSE)),"(unc)",VLOOKUP(TRIM(B1308),ALL!$B$1:$V$9991,3,FALSE))</f>
        <v>ROT @ TE</v>
      </c>
      <c r="B1308" s="37" t="s">
        <v>5603</v>
      </c>
      <c r="C1308" s="5" t="s">
        <v>5462</v>
      </c>
      <c r="D1308" s="111">
        <f>VLOOKUP(TRIM(B1308),BirthdateDraft!$A$1:$M$8977,2,FALSE)</f>
        <v>34596</v>
      </c>
      <c r="E1308" s="112" t="str">
        <f>VLOOKUP(TRIM(B1308),BirthdateDraft!$A$1:$M$9842,3,FALSE)</f>
        <v>17/FA</v>
      </c>
      <c r="F1308" s="115"/>
      <c r="G1308" s="10" t="str">
        <f>IF(ISERROR(VLOOKUP(TRIM(B1308),ALL!$B$1:$V$9998,2,FALSE)),"",IF(ISERROR(VLOOKUP(TRIM(B1308),ALL!$B$1:$V$9998,2,FALSE))," ",VLOOKUP(TRIM(B1308),ALL!$B$1:$V$9998,2,FALSE)))</f>
        <v>WAN</v>
      </c>
      <c r="H1308" s="114" t="str">
        <f>IF(ISBLANK(VLOOKUP(TRIM(B1308),ALL!$B$1:$W$9995,4,FALSE)),"",IF(ISERROR(VLOOKUP(TRIM(B1308),ALL!$B$1:$W$9995,4,FALSE))," ",VLOOKUP(TRIM(B1308),ALL!$B$1:$W$9995,4,FALSE)))</f>
        <v/>
      </c>
      <c r="I1308" s="114" t="str">
        <f>IF(ISBLANK(VLOOKUP(TRIM(B1308),ALL!$B$1:$W$9995,5,FALSE)),"",IF(ISERROR(VLOOKUP(TRIM(B1308),ALL!$B$1:$W$9995,5,FALSE))," ",VLOOKUP(TRIM(B1308),ALL!$B$1:$W$9995,5,FALSE)))</f>
        <v/>
      </c>
      <c r="J1308" s="10" t="str">
        <f>IF(ISBLANK(VLOOKUP(TRIM(B1308),ALL!$B$1:$W$9995,6,FALSE)),"",IF(ISERROR(VLOOKUP(TRIM(B1308),ALL!$B$1:$W$9995,6,FALSE))," ", VLOOKUP(TRIM(B1308),ALL!$B$1:$W$9995,6,FALSE)))</f>
        <v/>
      </c>
      <c r="K1308" s="10" t="str">
        <f>IF(ISBLANK(VLOOKUP(TRIM(B1308),ALL!$B$1:$W$9995,7,FALSE)),"",IF(ISERROR(VLOOKUP(TRIM(B1308),ALL!$B$1:$W$9995,7,FALSE))," ",VLOOKUP(TRIM(B1308),ALL!$B$1:$W$9995,7,FALSE)))</f>
        <v/>
      </c>
      <c r="L1308" s="10">
        <f>IF(ISBLANK(VLOOKUP(TRIM(B1308),ALL!$B$1:$W$9995,8,FALSE)),"",IF(ISERROR(VLOOKUP(TRIM(B1308),ALL!$B$1:$W$9995,8,FALSE))," ",VLOOKUP(TRIM(B1308),ALL!$B$1:$W$9995,8,FALSE)))</f>
        <v>4</v>
      </c>
      <c r="M1308" s="10" t="str">
        <f>IF(ISBLANK(VLOOKUP(TRIM(B1308),ALL!$B$1:$W$9995,9,FALSE)),"",IF(ISERROR(VLOOKUP(TRIM(B1308),ALL!$B$1:$W$9995,9,FALSE))," ",VLOOKUP(TRIM(B1308),ALL!$B$1:$W$9995,9,FALSE)))</f>
        <v/>
      </c>
      <c r="N1308" s="10">
        <f>IF(ISBLANK(VLOOKUP(TRIM(B1308),ALL!$B$1:$W$9995,10,FALSE)),"",IF(ISERROR(VLOOKUP(TRIM(B1308),ALL!$B$1:$W$9995,10,FALSE))," ",VLOOKUP(TRIM(B1308),ALL!$B$1:$W$9995,10,FALSE)))</f>
        <v>4</v>
      </c>
      <c r="O1308"/>
      <c r="P1308"/>
      <c r="Q1308"/>
      <c r="R1308"/>
      <c r="S1308"/>
      <c r="T1308"/>
      <c r="AB1308"/>
      <c r="AC1308"/>
    </row>
    <row r="1309" spans="1:29">
      <c r="A1309" s="10" t="str">
        <f>IF(ISERROR(VLOOKUP(TRIM(B1309),ALL!$B$1:$V$9991,3,FALSE)),"(unc)",VLOOKUP(TRIM(B1309),ALL!$B$1:$V$9991,3,FALSE))</f>
        <v>LG @</v>
      </c>
      <c r="B1309" s="37" t="s">
        <v>5136</v>
      </c>
      <c r="C1309" s="5" t="s">
        <v>5462</v>
      </c>
      <c r="D1309" s="111">
        <f>VLOOKUP(TRIM(B1309),BirthdateDraft!$A$1:$M$8977,2,FALSE)</f>
        <v>34180</v>
      </c>
      <c r="E1309" s="112" t="str">
        <f>VLOOKUP(TRIM(B1309),BirthdateDraft!$A$1:$M$9842,3,FALSE)</f>
        <v>16/FA</v>
      </c>
      <c r="F1309" s="115"/>
      <c r="G1309" s="10" t="str">
        <f>IF(ISERROR(VLOOKUP(TRIM(B1309),ALL!$B$1:$V$9998,2,FALSE)),"",IF(ISERROR(VLOOKUP(TRIM(B1309),ALL!$B$1:$V$9998,2,FALSE))," ",VLOOKUP(TRIM(B1309),ALL!$B$1:$V$9998,2,FALSE)))</f>
        <v>NON</v>
      </c>
      <c r="H1309" s="114" t="str">
        <f>IF(ISBLANK(VLOOKUP(TRIM(B1309),ALL!$B$1:$W$9995,4,FALSE)),"",IF(ISERROR(VLOOKUP(TRIM(B1309),ALL!$B$1:$W$9995,4,FALSE))," ",VLOOKUP(TRIM(B1309),ALL!$B$1:$W$9995,4,FALSE)))</f>
        <v/>
      </c>
      <c r="I1309" s="114" t="str">
        <f>IF(ISBLANK(VLOOKUP(TRIM(B1309),ALL!$B$1:$W$9995,5,FALSE)),"",IF(ISERROR(VLOOKUP(TRIM(B1309),ALL!$B$1:$W$9995,5,FALSE))," ",VLOOKUP(TRIM(B1309),ALL!$B$1:$W$9995,5,FALSE)))</f>
        <v/>
      </c>
      <c r="J1309" s="10" t="str">
        <f>IF(ISBLANK(VLOOKUP(TRIM(B1309),ALL!$B$1:$W$9995,6,FALSE)),"",IF(ISERROR(VLOOKUP(TRIM(B1309),ALL!$B$1:$W$9995,6,FALSE))," ", VLOOKUP(TRIM(B1309),ALL!$B$1:$W$9995,6,FALSE)))</f>
        <v/>
      </c>
      <c r="K1309" s="10" t="str">
        <f>IF(ISBLANK(VLOOKUP(TRIM(B1309),ALL!$B$1:$W$9995,7,FALSE)),"",IF(ISERROR(VLOOKUP(TRIM(B1309),ALL!$B$1:$W$9995,7,FALSE))," ",VLOOKUP(TRIM(B1309),ALL!$B$1:$W$9995,7,FALSE)))</f>
        <v/>
      </c>
      <c r="L1309" s="10">
        <f>IF(ISBLANK(VLOOKUP(TRIM(B1309),ALL!$B$1:$W$9995,8,FALSE)),"",IF(ISERROR(VLOOKUP(TRIM(B1309),ALL!$B$1:$W$9995,8,FALSE))," ",VLOOKUP(TRIM(B1309),ALL!$B$1:$W$9995,8,FALSE)))</f>
        <v>4</v>
      </c>
      <c r="M1309" s="10" t="str">
        <f>IF(ISBLANK(VLOOKUP(TRIM(B1309),ALL!$B$1:$W$9995,9,FALSE)),"",IF(ISERROR(VLOOKUP(TRIM(B1309),ALL!$B$1:$W$9995,9,FALSE))," ",VLOOKUP(TRIM(B1309),ALL!$B$1:$W$9995,9,FALSE)))</f>
        <v/>
      </c>
      <c r="N1309" s="10">
        <f>IF(ISBLANK(VLOOKUP(TRIM(B1309),ALL!$B$1:$W$9995,10,FALSE)),"",IF(ISERROR(VLOOKUP(TRIM(B1309),ALL!$B$1:$W$9995,10,FALSE))," ",VLOOKUP(TRIM(B1309),ALL!$B$1:$W$9995,10,FALSE)))</f>
        <v>4</v>
      </c>
      <c r="O1309" s="118"/>
      <c r="P1309"/>
      <c r="Q1309"/>
      <c r="R1309"/>
      <c r="S1309"/>
      <c r="T1309"/>
      <c r="AB1309"/>
      <c r="AC1309"/>
    </row>
    <row r="1310" spans="1:29">
      <c r="A1310" s="10" t="str">
        <f>IF(ISERROR(VLOOKUP(TRIM(B1310),ALL!$B$1:$V$9991,3,FALSE)),"(unc)",VLOOKUP(TRIM(B1310),ALL!$B$1:$V$9991,3,FALSE))</f>
        <v>LG @ OC @</v>
      </c>
      <c r="B1310" s="37" t="s">
        <v>4836</v>
      </c>
      <c r="C1310" s="5" t="s">
        <v>5462</v>
      </c>
      <c r="D1310" s="111">
        <f>VLOOKUP(TRIM(B1310),BirthdateDraft!$A$1:$M$8977,2,FALSE)</f>
        <v>33804</v>
      </c>
      <c r="E1310" s="112" t="str">
        <f>VLOOKUP(TRIM(B1310),BirthdateDraft!$A$1:$M$9842,3,FALSE)</f>
        <v>16/3</v>
      </c>
      <c r="F1310" s="115" t="s">
        <v>8101</v>
      </c>
      <c r="G1310" s="10" t="str">
        <f>IF(ISERROR(VLOOKUP(TRIM(B1310),ALL!$B$1:$V$9998,2,FALSE)),"",IF(ISERROR(VLOOKUP(TRIM(B1310),ALL!$B$1:$V$9998,2,FALSE))," ",VLOOKUP(TRIM(B1310),ALL!$B$1:$V$9998,2,FALSE)))</f>
        <v>DEN</v>
      </c>
      <c r="H1310" s="114" t="str">
        <f>IF(ISBLANK(VLOOKUP(TRIM(B1310),ALL!$B$1:$W$9995,4,FALSE)),"",IF(ISERROR(VLOOKUP(TRIM(B1310),ALL!$B$1:$W$9995,4,FALSE))," ",VLOOKUP(TRIM(B1310),ALL!$B$1:$W$9995,4,FALSE)))</f>
        <v/>
      </c>
      <c r="I1310" s="114" t="str">
        <f>IF(ISBLANK(VLOOKUP(TRIM(B1310),ALL!$B$1:$W$9995,5,FALSE)),"",IF(ISERROR(VLOOKUP(TRIM(B1310),ALL!$B$1:$W$9995,5,FALSE))," ",VLOOKUP(TRIM(B1310),ALL!$B$1:$W$9995,5,FALSE)))</f>
        <v/>
      </c>
      <c r="J1310" s="10" t="str">
        <f>IF(ISBLANK(VLOOKUP(TRIM(B1310),ALL!$B$1:$W$9995,6,FALSE)),"",IF(ISERROR(VLOOKUP(TRIM(B1310),ALL!$B$1:$W$9995,6,FALSE))," ", VLOOKUP(TRIM(B1310),ALL!$B$1:$W$9995,6,FALSE)))</f>
        <v/>
      </c>
      <c r="K1310" s="10" t="str">
        <f>IF(ISBLANK(VLOOKUP(TRIM(B1310),ALL!$B$1:$W$9995,7,FALSE)),"",IF(ISERROR(VLOOKUP(TRIM(B1310),ALL!$B$1:$W$9995,7,FALSE))," ",VLOOKUP(TRIM(B1310),ALL!$B$1:$W$9995,7,FALSE)))</f>
        <v/>
      </c>
      <c r="L1310" s="10">
        <f>IF(ISBLANK(VLOOKUP(TRIM(B1310),ALL!$B$1:$W$9995,8,FALSE)),"",IF(ISERROR(VLOOKUP(TRIM(B1310),ALL!$B$1:$W$9995,8,FALSE))," ",VLOOKUP(TRIM(B1310),ALL!$B$1:$W$9995,8,FALSE)))</f>
        <v>4</v>
      </c>
      <c r="M1310" s="10">
        <f>IF(ISBLANK(VLOOKUP(TRIM(B1310),ALL!$B$1:$W$9995,9,FALSE)),"",IF(ISERROR(VLOOKUP(TRIM(B1310),ALL!$B$1:$W$9995,9,FALSE))," ",VLOOKUP(TRIM(B1310),ALL!$B$1:$W$9995,9,FALSE)))</f>
        <v>0</v>
      </c>
      <c r="N1310" s="10">
        <f>IF(ISBLANK(VLOOKUP(TRIM(B1310),ALL!$B$1:$W$9995,10,FALSE)),"",IF(ISERROR(VLOOKUP(TRIM(B1310),ALL!$B$1:$W$9995,10,FALSE))," ",VLOOKUP(TRIM(B1310),ALL!$B$1:$W$9995,10,FALSE)))</f>
        <v>2</v>
      </c>
      <c r="O1310" s="118"/>
      <c r="P1310"/>
      <c r="Q1310"/>
      <c r="R1310"/>
      <c r="S1310"/>
      <c r="T1310"/>
      <c r="AB1310"/>
      <c r="AC1310"/>
    </row>
    <row r="1311" spans="1:29">
      <c r="A1311" s="10" t="str">
        <f>IF(ISERROR(VLOOKUP(TRIM(B1311),ALL!$B$1:$V$9991,3,FALSE)),"(unc)",VLOOKUP(TRIM(B1311),ALL!$B$1:$V$9991,3,FALSE))</f>
        <v>G @ OT @ TE</v>
      </c>
      <c r="B1311" s="37" t="s">
        <v>8142</v>
      </c>
      <c r="C1311" s="5" t="s">
        <v>5462</v>
      </c>
      <c r="D1311" s="111">
        <f>VLOOKUP(TRIM(B1311),BirthdateDraft!$A$1:$M$8977,2,FALSE)</f>
        <v>36436</v>
      </c>
      <c r="E1311" s="112" t="str">
        <f>VLOOKUP(TRIM(B1311),BirthdateDraft!$A$1:$M$9842,3,FALSE)</f>
        <v>22/FA</v>
      </c>
      <c r="F1311" s="115" t="s">
        <v>10091</v>
      </c>
      <c r="G1311" s="10" t="str">
        <f>IF(ISERROR(VLOOKUP(TRIM(B1311),ALL!$B$1:$V$9998,2,FALSE)),"",IF(ISERROR(VLOOKUP(TRIM(B1311),ALL!$B$1:$V$9998,2,FALSE))," ",VLOOKUP(TRIM(B1311),ALL!$B$1:$V$9998,2,FALSE)))</f>
        <v>BFA</v>
      </c>
      <c r="H1311" s="114" t="str">
        <f>IF(ISBLANK(VLOOKUP(TRIM(B1311),ALL!$B$1:$W$9995,4,FALSE)),"",IF(ISERROR(VLOOKUP(TRIM(B1311),ALL!$B$1:$W$9995,4,FALSE))," ",VLOOKUP(TRIM(B1311),ALL!$B$1:$W$9995,4,FALSE)))</f>
        <v/>
      </c>
      <c r="I1311" s="114" t="str">
        <f>IF(ISBLANK(VLOOKUP(TRIM(B1311),ALL!$B$1:$W$9995,5,FALSE)),"",IF(ISERROR(VLOOKUP(TRIM(B1311),ALL!$B$1:$W$9995,5,FALSE))," ",VLOOKUP(TRIM(B1311),ALL!$B$1:$W$9995,5,FALSE)))</f>
        <v/>
      </c>
      <c r="J1311" s="10" t="str">
        <f>IF(ISBLANK(VLOOKUP(TRIM(B1311),ALL!$B$1:$W$9995,6,FALSE)),"",IF(ISERROR(VLOOKUP(TRIM(B1311),ALL!$B$1:$W$9995,6,FALSE))," ", VLOOKUP(TRIM(B1311),ALL!$B$1:$W$9995,6,FALSE)))</f>
        <v/>
      </c>
      <c r="K1311" s="10" t="str">
        <f>IF(ISBLANK(VLOOKUP(TRIM(B1311),ALL!$B$1:$W$9995,7,FALSE)),"",IF(ISERROR(VLOOKUP(TRIM(B1311),ALL!$B$1:$W$9995,7,FALSE))," ",VLOOKUP(TRIM(B1311),ALL!$B$1:$W$9995,7,FALSE)))</f>
        <v/>
      </c>
      <c r="L1311" s="10">
        <f>IF(ISBLANK(VLOOKUP(TRIM(B1311),ALL!$B$1:$W$9995,8,FALSE)),"",IF(ISERROR(VLOOKUP(TRIM(B1311),ALL!$B$1:$W$9995,8,FALSE))," ",VLOOKUP(TRIM(B1311),ALL!$B$1:$W$9995,8,FALSE)))</f>
        <v>4</v>
      </c>
      <c r="M1311" s="10">
        <f>IF(ISBLANK(VLOOKUP(TRIM(B1311),ALL!$B$1:$W$9995,9,FALSE)),"",IF(ISERROR(VLOOKUP(TRIM(B1311),ALL!$B$1:$W$9995,9,FALSE))," ",VLOOKUP(TRIM(B1311),ALL!$B$1:$W$9995,9,FALSE)))</f>
        <v>0</v>
      </c>
      <c r="N1311" s="10">
        <f>IF(ISBLANK(VLOOKUP(TRIM(B1311),ALL!$B$1:$W$9995,10,FALSE)),"",IF(ISERROR(VLOOKUP(TRIM(B1311),ALL!$B$1:$W$9995,10,FALSE))," ",VLOOKUP(TRIM(B1311),ALL!$B$1:$W$9995,10,FALSE)))</f>
        <v>3</v>
      </c>
      <c r="O1311" s="118"/>
      <c r="P1311"/>
      <c r="Q1311"/>
      <c r="R1311"/>
      <c r="S1311"/>
      <c r="T1311"/>
      <c r="AB1311"/>
      <c r="AC1311"/>
    </row>
    <row r="1312" spans="1:29">
      <c r="A1312" s="10" t="str">
        <f>IF(ISERROR(VLOOKUP(TRIM(B1312),ALL!$B$1:$V$9991,3,FALSE)),"(unc)",VLOOKUP(TRIM(B1312),ALL!$B$1:$V$9991,3,FALSE))</f>
        <v>G @</v>
      </c>
      <c r="B1312" s="119" t="s">
        <v>8429</v>
      </c>
      <c r="C1312" s="5" t="s">
        <v>5462</v>
      </c>
      <c r="D1312" s="111">
        <f>VLOOKUP(TRIM(B1312),BirthdateDraft!$A$1:$M$8977,2,FALSE)</f>
        <v>36752</v>
      </c>
      <c r="E1312" s="112" t="str">
        <f>VLOOKUP(TRIM(B1312),BirthdateDraft!$A$1:$M$9842,3,FALSE)</f>
        <v>23/4</v>
      </c>
      <c r="F1312" s="115" t="s">
        <v>10291</v>
      </c>
      <c r="G1312" s="10" t="str">
        <f>IF(ISERROR(VLOOKUP(TRIM(B1312),ALL!$B$1:$V$9998,2,FALSE)),"",IF(ISERROR(VLOOKUP(TRIM(B1312),ALL!$B$1:$V$9998,2,FALSE))," ",VLOOKUP(TRIM(B1312),ALL!$B$1:$V$9998,2,FALSE)))</f>
        <v>NON</v>
      </c>
      <c r="H1312" s="114" t="str">
        <f>IF(ISBLANK(VLOOKUP(TRIM(B1312),ALL!$B$1:$W$9995,4,FALSE)),"",IF(ISERROR(VLOOKUP(TRIM(B1312),ALL!$B$1:$W$9995,4,FALSE))," ",VLOOKUP(TRIM(B1312),ALL!$B$1:$W$9995,4,FALSE)))</f>
        <v/>
      </c>
      <c r="I1312" s="114" t="str">
        <f>IF(ISBLANK(VLOOKUP(TRIM(B1312),ALL!$B$1:$W$9995,5,FALSE)),"",IF(ISERROR(VLOOKUP(TRIM(B1312),ALL!$B$1:$W$9995,5,FALSE))," ",VLOOKUP(TRIM(B1312),ALL!$B$1:$W$9995,5,FALSE)))</f>
        <v/>
      </c>
      <c r="J1312" s="10" t="str">
        <f>IF(ISBLANK(VLOOKUP(TRIM(B1312),ALL!$B$1:$W$9995,6,FALSE)),"",IF(ISERROR(VLOOKUP(TRIM(B1312),ALL!$B$1:$W$9995,6,FALSE))," ", VLOOKUP(TRIM(B1312),ALL!$B$1:$W$9995,6,FALSE)))</f>
        <v/>
      </c>
      <c r="K1312" s="10" t="str">
        <f>IF(ISBLANK(VLOOKUP(TRIM(B1312),ALL!$B$1:$W$9995,7,FALSE)),"",IF(ISERROR(VLOOKUP(TRIM(B1312),ALL!$B$1:$W$9995,7,FALSE))," ",VLOOKUP(TRIM(B1312),ALL!$B$1:$W$9995,7,FALSE)))</f>
        <v/>
      </c>
      <c r="L1312" s="10">
        <f>IF(ISBLANK(VLOOKUP(TRIM(B1312),ALL!$B$1:$W$9995,8,FALSE)),"",IF(ISERROR(VLOOKUP(TRIM(B1312),ALL!$B$1:$W$9995,8,FALSE))," ",VLOOKUP(TRIM(B1312),ALL!$B$1:$W$9995,8,FALSE)))</f>
        <v>4</v>
      </c>
      <c r="M1312" s="10" t="str">
        <f>IF(ISBLANK(VLOOKUP(TRIM(B1312),ALL!$B$1:$W$9995,9,FALSE)),"",IF(ISERROR(VLOOKUP(TRIM(B1312),ALL!$B$1:$W$9995,9,FALSE))," ",VLOOKUP(TRIM(B1312),ALL!$B$1:$W$9995,9,FALSE)))</f>
        <v/>
      </c>
      <c r="N1312" s="10">
        <f>IF(ISBLANK(VLOOKUP(TRIM(B1312),ALL!$B$1:$W$9995,10,FALSE)),"",IF(ISERROR(VLOOKUP(TRIM(B1312),ALL!$B$1:$W$9995,10,FALSE))," ",VLOOKUP(TRIM(B1312),ALL!$B$1:$W$9995,10,FALSE)))</f>
        <v>0</v>
      </c>
      <c r="O1312" s="118"/>
      <c r="P1312"/>
      <c r="Q1312"/>
      <c r="R1312"/>
      <c r="S1312"/>
      <c r="T1312"/>
      <c r="AB1312"/>
      <c r="AC1312"/>
    </row>
    <row r="1314" spans="1:29">
      <c r="B1314" s="37"/>
    </row>
    <row r="1315" spans="1:29" ht="12" customHeight="1">
      <c r="A1315" s="10" t="str">
        <f>IF(ISERROR(VLOOKUP(TRIM(B1315),ALL!$B$1:$V$9991,3,FALSE)),"(unc)",VLOOKUP(TRIM(B1315),ALL!$B$1:$V$9991,3,FALSE))</f>
        <v>LE $ OLB</v>
      </c>
      <c r="B1315" s="37" t="s">
        <v>5662</v>
      </c>
      <c r="C1315" s="5" t="s">
        <v>5462</v>
      </c>
      <c r="D1315" s="111">
        <f>VLOOKUP(TRIM(B1315),BirthdateDraft!$A$1:$M$8977,2,FALSE)</f>
        <v>34879</v>
      </c>
      <c r="E1315" s="112" t="str">
        <f>VLOOKUP(TRIM(B1315),BirthdateDraft!$A$1:$M$9842,3,FALSE)</f>
        <v>18/3</v>
      </c>
      <c r="F1315" s="115"/>
      <c r="G1315" s="10" t="str">
        <f>IF(ISERROR(VLOOKUP(TRIM(B1315),ALL!$B$1:$V$9998,2,FALSE)),"",IF(ISERROR(VLOOKUP(TRIM(B1315),ALL!$B$1:$V$9998,2,FALSE))," ",VLOOKUP(TRIM(B1315),ALL!$B$1:$V$9998,2,FALSE)))</f>
        <v>CNA</v>
      </c>
      <c r="H1315" s="114" t="str">
        <f>IF(ISBLANK(VLOOKUP(TRIM(B1315),ALL!$B$1:$W$9995,4,FALSE)),"",IF(ISERROR(VLOOKUP(TRIM(B1315),ALL!$B$1:$W$9995,4,FALSE))," ",VLOOKUP(TRIM(B1315),ALL!$B$1:$W$9995,4,FALSE)))</f>
        <v>5</v>
      </c>
      <c r="I1315" s="114" t="str">
        <f>IF(ISBLANK(VLOOKUP(TRIM(B1315),ALL!$B$1:$W$9995,5,FALSE)),"",IF(ISERROR(VLOOKUP(TRIM(B1315),ALL!$B$1:$W$9995,5,FALSE))," ",VLOOKUP(TRIM(B1315),ALL!$B$1:$W$9995,5,FALSE)))</f>
        <v>0-5</v>
      </c>
      <c r="J1315" s="10">
        <f>IF(ISBLANK(VLOOKUP(TRIM(B1315),ALL!$B$1:$W$9995,6,FALSE)),"",IF(ISERROR(VLOOKUP(TRIM(B1315),ALL!$B$1:$W$9995,6,FALSE))," ", VLOOKUP(TRIM(B1315),ALL!$B$1:$W$9995,6,FALSE)))</f>
        <v>3</v>
      </c>
      <c r="K1315" s="10" t="str">
        <f>IF(ISBLANK(VLOOKUP(TRIM(B1315),ALL!$B$1:$W$9995,7,FALSE)),"",IF(ISERROR(VLOOKUP(TRIM(B1315),ALL!$B$1:$W$9995,7,FALSE))," ",VLOOKUP(TRIM(B1315),ALL!$B$1:$W$9995,7,FALSE)))</f>
        <v/>
      </c>
      <c r="L1315" s="10" t="str">
        <f>IF(ISBLANK(VLOOKUP(TRIM(B1315),ALL!$B$1:$W$9995,8,FALSE)),"",IF(ISERROR(VLOOKUP(TRIM(B1315),ALL!$B$1:$W$9995,8,FALSE))," ",VLOOKUP(TRIM(B1315),ALL!$B$1:$W$9995,8,FALSE)))</f>
        <v/>
      </c>
      <c r="M1315" s="10" t="str">
        <f>IF(ISBLANK(VLOOKUP(TRIM(B1315),ALL!$B$1:$W$9995,9,FALSE)),"",IF(ISERROR(VLOOKUP(TRIM(B1315),ALL!$B$1:$W$9995,9,FALSE))," ",VLOOKUP(TRIM(B1315),ALL!$B$1:$W$9995,9,FALSE)))</f>
        <v/>
      </c>
      <c r="N1315" s="10" t="str">
        <f>IF(ISBLANK(VLOOKUP(TRIM(B1315),ALL!$B$1:$W$9995,10,FALSE)),"",IF(ISERROR(VLOOKUP(TRIM(B1315),ALL!$B$1:$W$9995,10,FALSE))," ",VLOOKUP(TRIM(B1315),ALL!$B$1:$W$9995,10,FALSE)))</f>
        <v/>
      </c>
      <c r="O1315"/>
      <c r="P1315"/>
      <c r="Q1315"/>
      <c r="R1315"/>
      <c r="S1315"/>
      <c r="T1315"/>
      <c r="AB1315"/>
      <c r="AC1315"/>
    </row>
    <row r="1316" spans="1:29">
      <c r="A1316" s="10" t="str">
        <f>IF(ISERROR(VLOOKUP(TRIM(B1316),ALL!$B$1:$V$9991,3,FALSE)),"(unc)",VLOOKUP(TRIM(B1316),ALL!$B$1:$V$9991,3,FALSE))</f>
        <v>LDT $</v>
      </c>
      <c r="B1316" s="37" t="s">
        <v>5795</v>
      </c>
      <c r="C1316" s="5" t="s">
        <v>5462</v>
      </c>
      <c r="D1316" s="111">
        <f>VLOOKUP(TRIM(B1316),BirthdateDraft!$A$1:$M$8977,2,FALSE)</f>
        <v>35577</v>
      </c>
      <c r="E1316" s="112" t="str">
        <f>VLOOKUP(TRIM(B1316),BirthdateDraft!$A$1:$M$9842,3,FALSE)</f>
        <v>18/1 (13)</v>
      </c>
      <c r="F1316" s="115"/>
      <c r="G1316" s="10" t="str">
        <f>IF(ISERROR(VLOOKUP(TRIM(B1316),ALL!$B$1:$V$9998,2,FALSE)),"",IF(ISERROR(VLOOKUP(TRIM(B1316),ALL!$B$1:$V$9998,2,FALSE))," ",VLOOKUP(TRIM(B1316),ALL!$B$1:$V$9998,2,FALSE)))</f>
        <v>WAN</v>
      </c>
      <c r="H1316" s="114" t="str">
        <f>IF(ISBLANK(VLOOKUP(TRIM(B1316),ALL!$B$1:$W$9995,4,FALSE)),"",IF(ISERROR(VLOOKUP(TRIM(B1316),ALL!$B$1:$W$9995,4,FALSE))," ",VLOOKUP(TRIM(B1316),ALL!$B$1:$W$9995,4,FALSE)))</f>
        <v>5</v>
      </c>
      <c r="I1316" s="114" t="str">
        <f>IF(ISBLANK(VLOOKUP(TRIM(B1316),ALL!$B$1:$W$9995,5,FALSE)),"",IF(ISERROR(VLOOKUP(TRIM(B1316),ALL!$B$1:$W$9995,5,FALSE))," ",VLOOKUP(TRIM(B1316),ALL!$B$1:$W$9995,5,FALSE)))</f>
        <v/>
      </c>
      <c r="J1316" s="10">
        <f>IF(ISBLANK(VLOOKUP(TRIM(B1316),ALL!$B$1:$W$9995,6,FALSE)),"",IF(ISERROR(VLOOKUP(TRIM(B1316),ALL!$B$1:$W$9995,6,FALSE))," ", VLOOKUP(TRIM(B1316),ALL!$B$1:$W$9995,6,FALSE)))</f>
        <v>6</v>
      </c>
      <c r="K1316" s="10"/>
      <c r="L1316" s="10" t="str">
        <f>IF(ISBLANK(VLOOKUP(TRIM(B1316),ALL!$B$1:$W$9995,8,FALSE)),"",IF(ISERROR(VLOOKUP(TRIM(B1316),ALL!$B$1:$W$9995,8,FALSE))," ",VLOOKUP(TRIM(B1316),ALL!$B$1:$W$9995,8,FALSE)))</f>
        <v/>
      </c>
      <c r="M1316" s="10" t="str">
        <f>IF(ISBLANK(VLOOKUP(TRIM(B1316),ALL!$B$1:$W$9995,9,FALSE)),"",IF(ISERROR(VLOOKUP(TRIM(B1316),ALL!$B$1:$W$9995,9,FALSE))," ",VLOOKUP(TRIM(B1316),ALL!$B$1:$W$9995,9,FALSE)))</f>
        <v/>
      </c>
      <c r="N1316" s="10" t="str">
        <f>IF(ISBLANK(VLOOKUP(TRIM(B1316),ALL!$B$1:$W$9995,10,FALSE)),"",IF(ISERROR(VLOOKUP(TRIM(B1316),ALL!$B$1:$W$9995,10,FALSE))," ",VLOOKUP(TRIM(B1316),ALL!$B$1:$W$9995,10,FALSE)))</f>
        <v/>
      </c>
      <c r="O1316"/>
      <c r="P1316"/>
      <c r="Q1316"/>
      <c r="R1316"/>
      <c r="S1316"/>
      <c r="T1316"/>
      <c r="AB1316"/>
      <c r="AC1316"/>
    </row>
    <row r="1317" spans="1:29">
      <c r="A1317" s="10" t="str">
        <f>IF(ISERROR(VLOOKUP(TRIM(B1317),ALL!$B$1:$V$9991,3,FALSE)),"(unc)",VLOOKUP(TRIM(B1317),ALL!$B$1:$V$9991,3,FALSE))</f>
        <v>LDT $</v>
      </c>
      <c r="B1317" s="37" t="s">
        <v>7032</v>
      </c>
      <c r="C1317" s="5" t="s">
        <v>5462</v>
      </c>
      <c r="D1317" s="111">
        <f>VLOOKUP(TRIM(B1317),BirthdateDraft!$A$1:$M$8977,2,FALSE)</f>
        <v>36647</v>
      </c>
      <c r="E1317" s="112" t="str">
        <f>VLOOKUP(TRIM(B1317),BirthdateDraft!$A$1:$M$9842,3,FALSE)</f>
        <v>21/3</v>
      </c>
      <c r="F1317" s="115" t="s">
        <v>7506</v>
      </c>
      <c r="G1317" s="10" t="str">
        <f>IF(ISERROR(VLOOKUP(TRIM(B1317),ALL!$B$1:$V$9998,2,FALSE)),"",IF(ISERROR(VLOOKUP(TRIM(B1317),ALL!$B$1:$V$9998,2,FALSE))," ",VLOOKUP(TRIM(B1317),ALL!$B$1:$V$9998,2,FALSE)))</f>
        <v>DEN</v>
      </c>
      <c r="H1317" s="114" t="str">
        <f>IF(ISBLANK(VLOOKUP(TRIM(B1317),ALL!$B$1:$W$9995,4,FALSE)),"",IF(ISERROR(VLOOKUP(TRIM(B1317),ALL!$B$1:$W$9995,4,FALSE))," ",VLOOKUP(TRIM(B1317),ALL!$B$1:$W$9995,4,FALSE)))</f>
        <v>5</v>
      </c>
      <c r="I1317" s="114" t="str">
        <f>IF(ISBLANK(VLOOKUP(TRIM(B1317),ALL!$B$1:$W$9995,5,FALSE)),"",IF(ISERROR(VLOOKUP(TRIM(B1317),ALL!$B$1:$W$9995,5,FALSE))," ",VLOOKUP(TRIM(B1317),ALL!$B$1:$W$9995,5,FALSE)))</f>
        <v/>
      </c>
      <c r="J1317" s="10">
        <f>IF(ISBLANK(VLOOKUP(TRIM(B1317),ALL!$B$1:$W$9995,6,FALSE)),"",IF(ISERROR(VLOOKUP(TRIM(B1317),ALL!$B$1:$W$9995,6,FALSE))," ", VLOOKUP(TRIM(B1317),ALL!$B$1:$W$9995,6,FALSE)))</f>
        <v>4</v>
      </c>
      <c r="K1317" s="10"/>
      <c r="L1317" s="10" t="str">
        <f>IF(ISBLANK(VLOOKUP(TRIM(B1317),ALL!$B$1:$W$9995,8,FALSE)),"",IF(ISERROR(VLOOKUP(TRIM(B1317),ALL!$B$1:$W$9995,8,FALSE))," ",VLOOKUP(TRIM(B1317),ALL!$B$1:$W$9995,8,FALSE)))</f>
        <v/>
      </c>
      <c r="M1317" s="10" t="str">
        <f>IF(ISBLANK(VLOOKUP(TRIM(B1317),ALL!$B$1:$W$9995,9,FALSE)),"",IF(ISERROR(VLOOKUP(TRIM(B1317),ALL!$B$1:$W$9995,9,FALSE))," ",VLOOKUP(TRIM(B1317),ALL!$B$1:$W$9995,9,FALSE)))</f>
        <v/>
      </c>
      <c r="N1317" s="10" t="str">
        <f>IF(ISBLANK(VLOOKUP(TRIM(B1317),ALL!$B$1:$W$9995,10,FALSE)),"",IF(ISERROR(VLOOKUP(TRIM(B1317),ALL!$B$1:$W$9995,10,FALSE))," ",VLOOKUP(TRIM(B1317),ALL!$B$1:$W$9995,10,FALSE)))</f>
        <v/>
      </c>
      <c r="O1317" s="118"/>
      <c r="P1317"/>
      <c r="Q1317"/>
      <c r="R1317"/>
      <c r="S1317"/>
      <c r="T1317"/>
      <c r="AB1317"/>
      <c r="AC1317"/>
    </row>
    <row r="1318" spans="1:29">
      <c r="A1318" s="10" t="str">
        <f>IF(ISERROR(VLOOKUP(TRIM(B1318),ALL!$B$1:$V$9991,3,FALSE)),"(unc)",VLOOKUP(TRIM(B1318),ALL!$B$1:$V$9991,3,FALSE))</f>
        <v>RE $</v>
      </c>
      <c r="B1318" s="37" t="s">
        <v>7800</v>
      </c>
      <c r="C1318" s="5" t="s">
        <v>5462</v>
      </c>
      <c r="D1318" s="111">
        <f>VLOOKUP(TRIM(B1318),BirthdateDraft!$A$1:$M$8977,2,FALSE)</f>
        <v>36638</v>
      </c>
      <c r="E1318" s="112" t="str">
        <f>VLOOKUP(TRIM(B1318),BirthdateDraft!$A$1:$M$9842,3,FALSE)</f>
        <v>22/2</v>
      </c>
      <c r="F1318" s="115" t="s">
        <v>8061</v>
      </c>
      <c r="G1318" s="10" t="str">
        <f>IF(ISERROR(VLOOKUP(TRIM(B1318),ALL!$B$1:$V$9998,2,FALSE)),"",IF(ISERROR(VLOOKUP(TRIM(B1318),ALL!$B$1:$V$9998,2,FALSE))," ",VLOOKUP(TRIM(B1318),ALL!$B$1:$V$9998,2,FALSE)))</f>
        <v>TBN</v>
      </c>
      <c r="H1318" s="114" t="str">
        <f>IF(ISBLANK(VLOOKUP(TRIM(B1318),ALL!$B$1:$W$9995,4,FALSE)),"",IF(ISERROR(VLOOKUP(TRIM(B1318),ALL!$B$1:$W$9995,4,FALSE))," ",VLOOKUP(TRIM(B1318),ALL!$B$1:$W$9995,4,FALSE)))</f>
        <v>4</v>
      </c>
      <c r="I1318" s="114" t="str">
        <f>IF(ISBLANK(VLOOKUP(TRIM(B1318),ALL!$B$1:$W$9995,5,FALSE)),"",IF(ISERROR(VLOOKUP(TRIM(B1318),ALL!$B$1:$W$9995,5,FALSE))," ",VLOOKUP(TRIM(B1318),ALL!$B$1:$W$9995,5,FALSE)))</f>
        <v/>
      </c>
      <c r="J1318" s="10">
        <f>IF(ISBLANK(VLOOKUP(TRIM(B1318),ALL!$B$1:$W$9995,6,FALSE)),"",IF(ISERROR(VLOOKUP(TRIM(B1318),ALL!$B$1:$W$9995,6,FALSE))," ", VLOOKUP(TRIM(B1318),ALL!$B$1:$W$9995,6,FALSE)))</f>
        <v>6</v>
      </c>
      <c r="K1318" s="10"/>
      <c r="L1318" s="10"/>
      <c r="M1318" s="10"/>
      <c r="N1318" s="10"/>
      <c r="O1318" s="118"/>
      <c r="P1318"/>
      <c r="Q1318"/>
      <c r="R1318"/>
      <c r="S1318"/>
      <c r="T1318"/>
      <c r="AB1318"/>
      <c r="AC1318"/>
    </row>
    <row r="1319" spans="1:29">
      <c r="A1319" s="10" t="str">
        <f>IF(ISERROR(VLOOKUP(TRIM(B1319),ALL!$B$1:$V$9991,3,FALSE)),"(unc)",VLOOKUP(TRIM(B1319),ALL!$B$1:$V$9991,3,FALSE))</f>
        <v>DT $</v>
      </c>
      <c r="B1319" s="37" t="s">
        <v>7522</v>
      </c>
      <c r="C1319" s="5" t="s">
        <v>5462</v>
      </c>
      <c r="D1319" s="111">
        <f>VLOOKUP(TRIM(B1319),BirthdateDraft!$A$1:$M$8977,2,FALSE)</f>
        <v>36130</v>
      </c>
      <c r="E1319" s="112" t="str">
        <f>VLOOKUP(TRIM(B1319),BirthdateDraft!$A$1:$M$9842,3,FALSE)</f>
        <v>21/5</v>
      </c>
      <c r="F1319" s="115" t="s">
        <v>7516</v>
      </c>
      <c r="G1319" s="10" t="str">
        <f>IF(ISERROR(VLOOKUP(TRIM(B1319),ALL!$B$1:$V$9998,2,FALSE)),"",IF(ISERROR(VLOOKUP(TRIM(B1319),ALL!$B$1:$V$9998,2,FALSE))," ",VLOOKUP(TRIM(B1319),ALL!$B$1:$V$9998,2,FALSE)))</f>
        <v>ATN</v>
      </c>
      <c r="H1319" s="114" t="str">
        <f>IF(ISBLANK(VLOOKUP(TRIM(B1319),ALL!$B$1:$W$9995,4,FALSE)),"",IF(ISERROR(VLOOKUP(TRIM(B1319),ALL!$B$1:$W$9995,4,FALSE))," ",VLOOKUP(TRIM(B1319),ALL!$B$1:$W$9995,4,FALSE)))</f>
        <v>4</v>
      </c>
      <c r="I1319" s="114" t="str">
        <f>IF(ISBLANK(VLOOKUP(TRIM(B1319),ALL!$B$1:$W$9995,5,FALSE)),"",IF(ISERROR(VLOOKUP(TRIM(B1319),ALL!$B$1:$W$9995,5,FALSE))," ",VLOOKUP(TRIM(B1319),ALL!$B$1:$W$9995,5,FALSE)))</f>
        <v/>
      </c>
      <c r="J1319" s="10">
        <f>IF(ISBLANK(VLOOKUP(TRIM(B1319),ALL!$B$1:$W$9995,6,FALSE)),"",IF(ISERROR(VLOOKUP(TRIM(B1319),ALL!$B$1:$W$9995,6,FALSE))," ", VLOOKUP(TRIM(B1319),ALL!$B$1:$W$9995,6,FALSE)))</f>
        <v>0</v>
      </c>
      <c r="K1319" s="10"/>
      <c r="L1319" s="10"/>
      <c r="M1319" s="10"/>
      <c r="N1319" s="10"/>
      <c r="O1319" s="118"/>
      <c r="P1319"/>
      <c r="Q1319"/>
      <c r="R1319"/>
      <c r="S1319"/>
      <c r="T1319"/>
      <c r="AB1319"/>
      <c r="AC1319"/>
    </row>
    <row r="1320" spans="1:29">
      <c r="A1320" s="10" t="str">
        <f>IF(ISERROR(VLOOKUP(TRIM(B1320),ALL!$B$1:$V$9991,3,FALSE)),"(unc)",VLOOKUP(TRIM(B1320),ALL!$B$1:$V$9991,3,FALSE))</f>
        <v>DT $</v>
      </c>
      <c r="B1320" s="37" t="s">
        <v>6666</v>
      </c>
      <c r="C1320" s="5" t="s">
        <v>5462</v>
      </c>
      <c r="D1320" s="111">
        <f>VLOOKUP(TRIM(B1320),BirthdateDraft!$A$1:$M$8977,2,FALSE)</f>
        <v>35489</v>
      </c>
      <c r="E1320" s="112" t="str">
        <f>VLOOKUP(TRIM(B1320),BirthdateDraft!$A$1:$M$9842,3,FALSE)</f>
        <v>20/FA</v>
      </c>
      <c r="F1320" s="115" t="s">
        <v>6950</v>
      </c>
      <c r="G1320" s="10" t="str">
        <f>IF(ISERROR(VLOOKUP(TRIM(B1320),ALL!$B$1:$V$9998,2,FALSE)),"",IF(ISERROR(VLOOKUP(TRIM(B1320),ALL!$B$1:$V$9998,2,FALSE))," ",VLOOKUP(TRIM(B1320),ALL!$B$1:$V$9998,2,FALSE)))</f>
        <v>LAA</v>
      </c>
      <c r="H1320" s="114" t="str">
        <f>IF(ISBLANK(VLOOKUP(TRIM(B1320),ALL!$B$1:$W$9995,4,FALSE)),"",IF(ISERROR(VLOOKUP(TRIM(B1320),ALL!$B$1:$W$9995,4,FALSE))," ",VLOOKUP(TRIM(B1320),ALL!$B$1:$W$9995,4,FALSE)))</f>
        <v>0</v>
      </c>
      <c r="I1320" s="114" t="str">
        <f>IF(ISBLANK(VLOOKUP(TRIM(B1320),ALL!$B$1:$W$9995,5,FALSE)),"",IF(ISERROR(VLOOKUP(TRIM(B1320),ALL!$B$1:$W$9995,5,FALSE))," ",VLOOKUP(TRIM(B1320),ALL!$B$1:$W$9995,5,FALSE)))</f>
        <v/>
      </c>
      <c r="J1320" s="10">
        <f>IF(ISBLANK(VLOOKUP(TRIM(B1320),ALL!$B$1:$W$9995,6,FALSE)),"",IF(ISERROR(VLOOKUP(TRIM(B1320),ALL!$B$1:$W$9995,6,FALSE))," ", VLOOKUP(TRIM(B1320),ALL!$B$1:$W$9995,6,FALSE)))</f>
        <v>1</v>
      </c>
      <c r="K1320" s="10"/>
      <c r="L1320" s="10" t="str">
        <f>IF(ISBLANK(VLOOKUP(TRIM(B1320),ALL!$B$1:$W$9995,8,FALSE)),"",IF(ISERROR(VLOOKUP(TRIM(B1320),ALL!$B$1:$W$9995,8,FALSE))," ",VLOOKUP(TRIM(B1320),ALL!$B$1:$W$9995,8,FALSE)))</f>
        <v/>
      </c>
      <c r="M1320" s="10" t="str">
        <f>IF(ISBLANK(VLOOKUP(TRIM(B1320),ALL!$B$1:$W$9995,9,FALSE)),"",IF(ISERROR(VLOOKUP(TRIM(B1320),ALL!$B$1:$W$9995,9,FALSE))," ",VLOOKUP(TRIM(B1320),ALL!$B$1:$W$9995,9,FALSE)))</f>
        <v/>
      </c>
      <c r="N1320" s="10" t="str">
        <f>IF(ISBLANK(VLOOKUP(TRIM(B1320),ALL!$B$1:$W$9995,10,FALSE)),"",IF(ISERROR(VLOOKUP(TRIM(B1320),ALL!$B$1:$W$9995,10,FALSE))," ",VLOOKUP(TRIM(B1320),ALL!$B$1:$W$9995,10,FALSE)))</f>
        <v/>
      </c>
      <c r="P1320"/>
      <c r="Q1320"/>
      <c r="R1320"/>
      <c r="S1320"/>
      <c r="T1320"/>
      <c r="AB1320"/>
      <c r="AC1320"/>
    </row>
    <row r="1321" spans="1:29">
      <c r="A1321" s="10" t="str">
        <f>IF(ISERROR(VLOOKUP(TRIM(B1321),ALL!$B$1:$V$9991,3,FALSE)),"(unc)",VLOOKUP(TRIM(B1321),ALL!$B$1:$V$9991,3,FALSE))</f>
        <v>LE $</v>
      </c>
      <c r="B1321" s="37" t="s">
        <v>6648</v>
      </c>
      <c r="C1321" s="5" t="s">
        <v>5462</v>
      </c>
      <c r="D1321" s="111">
        <f>VLOOKUP(TRIM(B1321),BirthdateDraft!$A$1:$M$8977,2,FALSE)</f>
        <v>34541</v>
      </c>
      <c r="E1321" s="112" t="str">
        <f>VLOOKUP(TRIM(B1321),BirthdateDraft!$A$1:$M$9842,3,FALSE)</f>
        <v>17/4</v>
      </c>
      <c r="F1321" s="115"/>
      <c r="G1321" s="10" t="str">
        <f>IF(ISERROR(VLOOKUP(TRIM(B1321),ALL!$B$1:$V$9998,2,FALSE)),"",IF(ISERROR(VLOOKUP(TRIM(B1321),ALL!$B$1:$V$9998,2,FALSE))," ",VLOOKUP(TRIM(B1321),ALL!$B$1:$V$9998,2,FALSE)))</f>
        <v>NEA</v>
      </c>
      <c r="H1321" s="114" t="str">
        <f>IF(ISBLANK(VLOOKUP(TRIM(B1321),ALL!$B$1:$W$9995,4,FALSE)),"",IF(ISERROR(VLOOKUP(TRIM(B1321),ALL!$B$1:$W$9995,4,FALSE))," ",VLOOKUP(TRIM(B1321),ALL!$B$1:$W$9995,4,FALSE)))</f>
        <v>0</v>
      </c>
      <c r="I1321" s="114" t="str">
        <f>IF(ISBLANK(VLOOKUP(TRIM(B1321),ALL!$B$1:$W$9995,5,FALSE)),"",IF(ISERROR(VLOOKUP(TRIM(B1321),ALL!$B$1:$W$9995,5,FALSE))," ",VLOOKUP(TRIM(B1321),ALL!$B$1:$W$9995,5,FALSE)))</f>
        <v/>
      </c>
      <c r="J1321" s="10">
        <f>IF(ISBLANK(VLOOKUP(TRIM(B1321),ALL!$B$1:$W$9995,6,FALSE)),"",IF(ISERROR(VLOOKUP(TRIM(B1321),ALL!$B$1:$W$9995,6,FALSE))," ", VLOOKUP(TRIM(B1321),ALL!$B$1:$W$9995,6,FALSE)))</f>
        <v>6</v>
      </c>
      <c r="K1321" s="10" t="str">
        <f>IF(ISBLANK(VLOOKUP(TRIM(B1321),ALL!$B$1:$W$9995,7,FALSE)),"",IF(ISERROR(VLOOKUP(TRIM(B1321),ALL!$B$1:$W$9995,7,FALSE))," ",VLOOKUP(TRIM(B1321),ALL!$B$1:$W$9995,7,FALSE)))</f>
        <v/>
      </c>
      <c r="L1321" s="10"/>
      <c r="M1321" s="10"/>
      <c r="N1321" s="10"/>
      <c r="O1321" s="118"/>
      <c r="P1321"/>
      <c r="Q1321"/>
      <c r="R1321"/>
      <c r="S1321"/>
      <c r="T1321"/>
      <c r="AB1321"/>
      <c r="AC1321"/>
    </row>
    <row r="1322" spans="1:29">
      <c r="A1322" s="10" t="str">
        <f>IF(ISERROR(VLOOKUP(TRIM(B1322),ALL!$B$1:$V$9991,3,FALSE)),"(unc)",VLOOKUP(TRIM(B1322),ALL!$B$1:$V$9991,3,FALSE))</f>
        <v>(unc)</v>
      </c>
      <c r="B1322" s="37" t="s">
        <v>7702</v>
      </c>
      <c r="C1322" s="5" t="s">
        <v>5462</v>
      </c>
      <c r="D1322" s="111">
        <f>VLOOKUP(TRIM(B1322),BirthdateDraft!$A$1:$M$8977,2,FALSE)</f>
        <v>36747</v>
      </c>
      <c r="E1322" s="112" t="str">
        <f>VLOOKUP(TRIM(B1322),BirthdateDraft!$A$1:$M$9842,3,FALSE)</f>
        <v>22/1</v>
      </c>
      <c r="F1322" s="115" t="s">
        <v>8083</v>
      </c>
      <c r="G1322" s="10" t="str">
        <f>IF(ISERROR(VLOOKUP(TRIM(B1322),ALL!$B$1:$V$9998,2,FALSE)),"",IF(ISERROR(VLOOKUP(TRIM(B1322),ALL!$B$1:$V$9998,2,FALSE))," ",VLOOKUP(TRIM(B1322),ALL!$B$1:$V$9998,2,FALSE)))</f>
        <v/>
      </c>
      <c r="H1322" s="114" t="str">
        <f>IF(ISBLANK(VLOOKUP(TRIM(B1322),ALL!$B$1:$W$9995,4,FALSE)),"",IF(ISERROR(VLOOKUP(TRIM(B1322),ALL!$B$1:$W$9995,4,FALSE))," ",VLOOKUP(TRIM(B1322),ALL!$B$1:$W$9995,4,FALSE)))</f>
        <v xml:space="preserve"> </v>
      </c>
      <c r="I1322" s="114" t="str">
        <f>IF(ISBLANK(VLOOKUP(TRIM(B1322),ALL!$B$1:$W$9995,5,FALSE)),"",IF(ISERROR(VLOOKUP(TRIM(B1322),ALL!$B$1:$W$9995,5,FALSE))," ",VLOOKUP(TRIM(B1322),ALL!$B$1:$W$9995,5,FALSE)))</f>
        <v xml:space="preserve"> </v>
      </c>
      <c r="J1322" s="10" t="str">
        <f>IF(ISBLANK(VLOOKUP(TRIM(B1322),ALL!$B$1:$W$9995,6,FALSE)),"",IF(ISERROR(VLOOKUP(TRIM(B1322),ALL!$B$1:$W$9995,6,FALSE))," ", VLOOKUP(TRIM(B1322),ALL!$B$1:$W$9995,6,FALSE)))</f>
        <v xml:space="preserve"> </v>
      </c>
      <c r="K1322" s="10"/>
      <c r="L1322" s="10"/>
      <c r="M1322" s="10"/>
      <c r="N1322" s="10"/>
      <c r="O1322" s="118"/>
      <c r="P1322"/>
      <c r="Q1322"/>
      <c r="R1322"/>
      <c r="S1322"/>
      <c r="T1322"/>
      <c r="AB1322"/>
      <c r="AC1322"/>
    </row>
    <row r="1323" spans="1:29">
      <c r="A1323" s="10"/>
      <c r="B1323" s="37"/>
      <c r="C1323" s="5"/>
      <c r="D1323" s="111"/>
      <c r="E1323" s="112"/>
      <c r="F1323" s="115"/>
      <c r="G1323" s="10"/>
      <c r="H1323" s="114"/>
      <c r="I1323" s="114"/>
      <c r="J1323" s="10"/>
      <c r="K1323" s="10"/>
      <c r="L1323" s="10" t="str">
        <f>IF(ISBLANK(VLOOKUP(TRIM(B1323),ALL!$B$1:$W$9995,8,FALSE)),"",IF(ISERROR(VLOOKUP(TRIM(B1323),ALL!$B$1:$W$9995,8,FALSE))," ",VLOOKUP(TRIM(B1323),ALL!$B$1:$W$9995,8,FALSE)))</f>
        <v xml:space="preserve"> </v>
      </c>
      <c r="M1323" s="10" t="str">
        <f>IF(ISBLANK(VLOOKUP(TRIM(B1323),ALL!$B$1:$W$9995,9,FALSE)),"",IF(ISERROR(VLOOKUP(TRIM(B1323),ALL!$B$1:$W$9995,9,FALSE))," ",VLOOKUP(TRIM(B1323),ALL!$B$1:$W$9995,9,FALSE)))</f>
        <v xml:space="preserve"> </v>
      </c>
      <c r="N1323" s="10" t="str">
        <f>IF(ISBLANK(VLOOKUP(TRIM(B1323),ALL!$B$1:$W$9995,10,FALSE)),"",IF(ISERROR(VLOOKUP(TRIM(B1323),ALL!$B$1:$W$9995,10,FALSE))," ",VLOOKUP(TRIM(B1323),ALL!$B$1:$W$9995,10,FALSE)))</f>
        <v xml:space="preserve"> </v>
      </c>
      <c r="O1323" s="118"/>
      <c r="P1323"/>
      <c r="Q1323"/>
      <c r="R1323"/>
      <c r="S1323"/>
      <c r="T1323"/>
      <c r="AB1323"/>
      <c r="AC1323"/>
    </row>
    <row r="1324" spans="1:29">
      <c r="A1324" s="10" t="str">
        <f>IF(ISERROR(VLOOKUP(TRIM(B1324),ALL!$B$1:$V$9991,3,FALSE)),"(unc)",VLOOKUP(TRIM(B1324),ALL!$B$1:$V$9991,3,FALSE))</f>
        <v>MLB</v>
      </c>
      <c r="B1324" s="37" t="s">
        <v>401</v>
      </c>
      <c r="C1324" s="5" t="s">
        <v>5462</v>
      </c>
      <c r="D1324" s="111">
        <f>VLOOKUP(TRIM(B1324),BirthdateDraft!$A$1:$M$8977,2,FALSE)</f>
        <v>32519</v>
      </c>
      <c r="E1324" s="112" t="str">
        <f>VLOOKUP(TRIM(B1324),BirthdateDraft!$A$1:$M$9842,3,FALSE)</f>
        <v>12/3</v>
      </c>
      <c r="F1324" s="115"/>
      <c r="G1324" s="10" t="str">
        <f>IF(ISERROR(VLOOKUP(TRIM(B1324),ALL!$B$1:$V$9998,2,FALSE)),"",IF(ISERROR(VLOOKUP(TRIM(B1324),ALL!$B$1:$V$9998,2,FALSE))," ",VLOOKUP(TRIM(B1324),ALL!$B$1:$V$9998,2,FALSE)))</f>
        <v>NON</v>
      </c>
      <c r="H1324" s="114" t="str">
        <f>IF(ISBLANK(VLOOKUP(TRIM(B1324),ALL!$B$1:$W$9995,4,FALSE)),"",IF(ISERROR(VLOOKUP(TRIM(B1324),ALL!$B$1:$W$9995,4,FALSE))," ",VLOOKUP(TRIM(B1324),ALL!$B$1:$W$9995,4,FALSE)))</f>
        <v>4-5</v>
      </c>
      <c r="I1324" s="114" t="str">
        <f>IF(ISBLANK(VLOOKUP(TRIM(B1324),ALL!$B$1:$W$9995,5,FALSE)),"",IF(ISERROR(VLOOKUP(TRIM(B1324),ALL!$B$1:$W$9995,5,FALSE))," ",VLOOKUP(TRIM(B1324),ALL!$B$1:$W$9995,5,FALSE)))</f>
        <v/>
      </c>
      <c r="J1324" s="10">
        <f>IF(ISBLANK(VLOOKUP(TRIM(B1324),ALL!$B$1:$W$9995,6,FALSE)),"",IF(ISERROR(VLOOKUP(TRIM(B1324),ALL!$B$1:$W$9995,6,FALSE))," ", VLOOKUP(TRIM(B1324),ALL!$B$1:$W$9995,6,FALSE)))</f>
        <v>4</v>
      </c>
      <c r="K1324" s="10" t="str">
        <f>IF(ISBLANK(VLOOKUP(TRIM(B1324),ALL!$B$1:$W$9995,7,FALSE)),"",IF(ISERROR(VLOOKUP(TRIM(B1324),ALL!$B$1:$W$9995,7,FALSE))," ",VLOOKUP(TRIM(B1324),ALL!$B$1:$W$9995,7,FALSE)))</f>
        <v/>
      </c>
      <c r="L1324" s="10" t="str">
        <f>IF(ISBLANK(VLOOKUP(TRIM(B1324),ALL!$B$1:$W$9995,8,FALSE)),"",IF(ISERROR(VLOOKUP(TRIM(B1324),ALL!$B$1:$W$9995,8,FALSE))," ",VLOOKUP(TRIM(B1324),ALL!$B$1:$W$9995,8,FALSE)))</f>
        <v/>
      </c>
      <c r="M1324" s="10" t="str">
        <f>IF(ISBLANK(VLOOKUP(TRIM(B1324),ALL!$B$1:$W$9995,9,FALSE)),"",IF(ISERROR(VLOOKUP(TRIM(B1324),ALL!$B$1:$W$9995,9,FALSE))," ",VLOOKUP(TRIM(B1324),ALL!$B$1:$W$9995,9,FALSE)))</f>
        <v/>
      </c>
      <c r="N1324" s="10" t="str">
        <f>IF(ISBLANK(VLOOKUP(TRIM(B1324),ALL!$B$1:$W$9995,10,FALSE)),"",IF(ISERROR(VLOOKUP(TRIM(B1324),ALL!$B$1:$W$9995,10,FALSE))," ",VLOOKUP(TRIM(B1324),ALL!$B$1:$W$9995,10,FALSE)))</f>
        <v/>
      </c>
      <c r="O1324"/>
      <c r="P1324"/>
      <c r="Q1324"/>
      <c r="R1324"/>
      <c r="S1324"/>
      <c r="T1324"/>
      <c r="AB1324"/>
      <c r="AC1324"/>
    </row>
    <row r="1325" spans="1:29">
      <c r="A1325" s="10" t="str">
        <f>IF(ISERROR(VLOOKUP(TRIM(B1325),ALL!$B$1:$V$9991,3,FALSE)),"(unc)",VLOOKUP(TRIM(B1325),ALL!$B$1:$V$9991,3,FALSE))</f>
        <v>LB</v>
      </c>
      <c r="B1325" s="37" t="s">
        <v>8973</v>
      </c>
      <c r="C1325" s="5" t="s">
        <v>5462</v>
      </c>
      <c r="D1325" s="111">
        <f>VLOOKUP(TRIM(B1325),BirthdateDraft!$A$1:$M$8977,2,FALSE)</f>
        <v>36637</v>
      </c>
      <c r="E1325" s="112" t="str">
        <f>VLOOKUP(TRIM(B1325),BirthdateDraft!$A$1:$M$9842,3,FALSE)</f>
        <v>24/3(98)</v>
      </c>
      <c r="F1325" s="115" t="s">
        <v>9900</v>
      </c>
      <c r="G1325" s="10" t="str">
        <f>IF(ISERROR(VLOOKUP(TRIM(B1325),ALL!$B$1:$V$9998,2,FALSE)),"",IF(ISERROR(VLOOKUP(TRIM(B1325),ALL!$B$1:$V$9998,2,FALSE))," ",VLOOKUP(TRIM(B1325),ALL!$B$1:$V$9998,2,FALSE)))</f>
        <v>PIA</v>
      </c>
      <c r="H1325" s="114" t="str">
        <f>IF(ISBLANK(VLOOKUP(TRIM(B1325),ALL!$B$1:$W$9995,4,FALSE)),"",IF(ISERROR(VLOOKUP(TRIM(B1325),ALL!$B$1:$W$9995,4,FALSE))," ",VLOOKUP(TRIM(B1325),ALL!$B$1:$W$9995,4,FALSE)))</f>
        <v>4-4</v>
      </c>
      <c r="I1325" s="114" t="str">
        <f>IF(ISBLANK(VLOOKUP(TRIM(B1325),ALL!$B$1:$W$9995,5,FALSE)),"",IF(ISERROR(VLOOKUP(TRIM(B1325),ALL!$B$1:$W$9995,5,FALSE))," ",VLOOKUP(TRIM(B1325),ALL!$B$1:$W$9995,5,FALSE)))</f>
        <v/>
      </c>
      <c r="J1325" s="10">
        <f>IF(ISBLANK(VLOOKUP(TRIM(B1325),ALL!$B$1:$W$9995,6,FALSE)),"",IF(ISERROR(VLOOKUP(TRIM(B1325),ALL!$B$1:$W$9995,6,FALSE))," ", VLOOKUP(TRIM(B1325),ALL!$B$1:$W$9995,6,FALSE)))</f>
        <v>0</v>
      </c>
      <c r="K1325" s="10"/>
      <c r="L1325" s="10"/>
      <c r="M1325" s="10"/>
      <c r="N1325" s="10"/>
      <c r="O1325"/>
      <c r="P1325"/>
      <c r="Q1325"/>
      <c r="R1325"/>
      <c r="S1325"/>
      <c r="T1325"/>
      <c r="AB1325"/>
      <c r="AC1325"/>
    </row>
    <row r="1326" spans="1:29">
      <c r="A1326" s="10" t="str">
        <f>IF(ISERROR(VLOOKUP(TRIM(B1326),ALL!$B$1:$V$9991,3,FALSE)),"(unc)",VLOOKUP(TRIM(B1326),ALL!$B$1:$V$9991,3,FALSE))</f>
        <v>LILB</v>
      </c>
      <c r="B1326" s="37" t="s">
        <v>9579</v>
      </c>
      <c r="C1326" s="5" t="s">
        <v>5462</v>
      </c>
      <c r="D1326" s="111">
        <f>VLOOKUP(TRIM(B1326),BirthdateDraft!$A$1:$M$8977,2,FALSE)</f>
        <v>36876</v>
      </c>
      <c r="E1326" s="112" t="str">
        <f>VLOOKUP(TRIM(B1326),BirthdateDraft!$A$1:$M$9842,3,FALSE)</f>
        <v>23/FA</v>
      </c>
      <c r="F1326" s="115" t="s">
        <v>10292</v>
      </c>
      <c r="G1326" s="10" t="str">
        <f>IF(ISERROR(VLOOKUP(TRIM(B1326),ALL!$B$1:$V$9998,2,FALSE)),"",IF(ISERROR(VLOOKUP(TRIM(B1326),ALL!$B$1:$V$9998,2,FALSE))," ",VLOOKUP(TRIM(B1326),ALL!$B$1:$V$9998,2,FALSE)))</f>
        <v>MIN</v>
      </c>
      <c r="H1326" s="114" t="str">
        <f>IF(ISBLANK(VLOOKUP(TRIM(B1326),ALL!$B$1:$W$9995,4,FALSE)),"",IF(ISERROR(VLOOKUP(TRIM(B1326),ALL!$B$1:$W$9995,4,FALSE))," ",VLOOKUP(TRIM(B1326),ALL!$B$1:$W$9995,4,FALSE)))</f>
        <v>0-6</v>
      </c>
      <c r="I1326" s="114" t="str">
        <f>IF(ISBLANK(VLOOKUP(TRIM(B1326),ALL!$B$1:$W$9995,5,FALSE)),"",IF(ISERROR(VLOOKUP(TRIM(B1326),ALL!$B$1:$W$9995,5,FALSE))," ",VLOOKUP(TRIM(B1326),ALL!$B$1:$W$9995,5,FALSE)))</f>
        <v/>
      </c>
      <c r="J1326" s="10">
        <f>IF(ISBLANK(VLOOKUP(TRIM(B1326),ALL!$B$1:$W$9995,6,FALSE)),"",IF(ISERROR(VLOOKUP(TRIM(B1326),ALL!$B$1:$W$9995,6,FALSE))," ", VLOOKUP(TRIM(B1326),ALL!$B$1:$W$9995,6,FALSE)))</f>
        <v>4</v>
      </c>
      <c r="K1326" s="10"/>
      <c r="L1326" s="10"/>
      <c r="M1326" s="10"/>
      <c r="N1326" s="10"/>
      <c r="O1326"/>
      <c r="P1326"/>
      <c r="Q1326"/>
      <c r="R1326"/>
      <c r="S1326"/>
      <c r="T1326"/>
      <c r="AB1326"/>
      <c r="AC1326"/>
    </row>
    <row r="1327" spans="1:29">
      <c r="A1327" s="10" t="str">
        <f>IF(ISERROR(VLOOKUP(TRIM(B1327),ALL!$B$1:$V$9991,3,FALSE)),"(unc)",VLOOKUP(TRIM(B1327),ALL!$B$1:$V$9991,3,FALSE))</f>
        <v>RLB</v>
      </c>
      <c r="B1327" s="37" t="s">
        <v>6998</v>
      </c>
      <c r="C1327" s="5" t="s">
        <v>5462</v>
      </c>
      <c r="D1327" s="111">
        <f>VLOOKUP(TRIM(B1327),BirthdateDraft!$A$1:$M$9796,2,FALSE)</f>
        <v>36008</v>
      </c>
      <c r="E1327" s="112" t="str">
        <f>VLOOKUP(TRIM(B1327),BirthdateDraft!$A$1:$M$9796,3,FALSE)</f>
        <v>21/3</v>
      </c>
      <c r="F1327" s="115"/>
      <c r="G1327" s="10" t="str">
        <f>IF(ISERROR(VLOOKUP(TRIM(B1327),ALL!$B$1:$V$9998,2,FALSE)),"",IF(ISERROR(VLOOKUP(TRIM(B1327),ALL!$B$1:$V$9998,2,FALSE))," ",VLOOKUP(TRIM(B1327),ALL!$B$1:$V$9998,2,FALSE)))</f>
        <v>LVA</v>
      </c>
      <c r="H1327" s="114" t="str">
        <f>IF(ISBLANK(VLOOKUP(TRIM(B1327),ALL!$B$1:$W$9995,4,FALSE)),"",IF(ISERROR(VLOOKUP(TRIM(B1327),ALL!$B$1:$W$9995,4,FALSE))," ",VLOOKUP(TRIM(B1327),ALL!$B$1:$W$9995,4,FALSE)))</f>
        <v>0-4</v>
      </c>
      <c r="I1327" s="114" t="str">
        <f>IF(ISBLANK(VLOOKUP(TRIM(B1327),ALL!$B$1:$W$9995,5,FALSE)),"",IF(ISERROR(VLOOKUP(TRIM(B1327),ALL!$B$1:$W$9995,5,FALSE))," ",VLOOKUP(TRIM(B1327),ALL!$B$1:$W$9995,5,FALSE)))</f>
        <v/>
      </c>
      <c r="J1327" s="10">
        <f>IF(ISBLANK(VLOOKUP(TRIM(B1327),ALL!$B$1:$W$9995,6,FALSE)),"",IF(ISERROR(VLOOKUP(TRIM(B1327),ALL!$B$1:$W$9995,6,FALSE))," ", VLOOKUP(TRIM(B1327),ALL!$B$1:$W$9995,6,FALSE)))</f>
        <v>3</v>
      </c>
      <c r="K1327" s="10"/>
      <c r="L1327" s="10" t="str">
        <f>IF(ISBLANK(VLOOKUP(TRIM(B1327),ALL!$B$1:$W$9995,8,FALSE)),"",IF(ISERROR(VLOOKUP(TRIM(B1327),ALL!$B$1:$W$9995,8,FALSE))," ",VLOOKUP(TRIM(B1327),ALL!$B$1:$W$9995,8,FALSE)))</f>
        <v/>
      </c>
      <c r="M1327" s="10" t="str">
        <f>IF(ISBLANK(VLOOKUP(TRIM(B1327),ALL!$B$1:$W$9995,9,FALSE)),"",IF(ISERROR(VLOOKUP(TRIM(B1327),ALL!$B$1:$W$9995,9,FALSE))," ",VLOOKUP(TRIM(B1327),ALL!$B$1:$W$9995,9,FALSE)))</f>
        <v/>
      </c>
      <c r="N1327" s="10" t="str">
        <f>IF(ISBLANK(VLOOKUP(TRIM(B1327),ALL!$B$1:$W$9995,10,FALSE)),"",IF(ISERROR(VLOOKUP(TRIM(B1327),ALL!$B$1:$W$9995,10,FALSE))," ",VLOOKUP(TRIM(B1327),ALL!$B$1:$W$9995,10,FALSE)))</f>
        <v/>
      </c>
      <c r="O1327" s="118"/>
      <c r="P1327"/>
      <c r="Q1327"/>
      <c r="R1327"/>
      <c r="S1327"/>
      <c r="T1327"/>
      <c r="AB1327"/>
      <c r="AC1327"/>
    </row>
    <row r="1328" spans="1:29">
      <c r="A1328" s="10" t="str">
        <f>IF(ISERROR(VLOOKUP(TRIM(B1328),ALL!$B$1:$V$9991,3,FALSE)),"(unc)",VLOOKUP(TRIM(B1328),ALL!$B$1:$V$9991,3,FALSE))</f>
        <v>LILB</v>
      </c>
      <c r="B1328" s="37" t="s">
        <v>6636</v>
      </c>
      <c r="C1328" s="5" t="s">
        <v>5462</v>
      </c>
      <c r="D1328" s="111">
        <f>VLOOKUP(TRIM(B1328),BirthdateDraft!$A$1:$M$9796,2,FALSE)</f>
        <v>36115</v>
      </c>
      <c r="E1328" s="112" t="str">
        <f>VLOOKUP(TRIM(B1328),BirthdateDraft!$A$1:$M$9796,3,FALSE)</f>
        <v>20/1</v>
      </c>
      <c r="F1328" s="115"/>
      <c r="G1328" s="10" t="str">
        <f>IF(ISERROR(VLOOKUP(TRIM(B1328),ALL!$B$1:$V$9998,2,FALSE)),"",IF(ISERROR(VLOOKUP(TRIM(B1328),ALL!$B$1:$V$9998,2,FALSE))," ",VLOOKUP(TRIM(B1328),ALL!$B$1:$V$9998,2,FALSE)))</f>
        <v>TNA</v>
      </c>
      <c r="H1328" s="114" t="str">
        <f>IF(ISBLANK(VLOOKUP(TRIM(B1328),ALL!$B$1:$W$9995,4,FALSE)),"",IF(ISERROR(VLOOKUP(TRIM(B1328),ALL!$B$1:$W$9995,4,FALSE))," ",VLOOKUP(TRIM(B1328),ALL!$B$1:$W$9995,4,FALSE)))</f>
        <v>4-4</v>
      </c>
      <c r="I1328" s="114" t="str">
        <f>IF(ISBLANK(VLOOKUP(TRIM(B1328),ALL!$B$1:$W$9995,5,FALSE)),"",IF(ISERROR(VLOOKUP(TRIM(B1328),ALL!$B$1:$W$9995,5,FALSE))," ",VLOOKUP(TRIM(B1328),ALL!$B$1:$W$9995,5,FALSE)))</f>
        <v/>
      </c>
      <c r="J1328" s="10">
        <f>IF(ISBLANK(VLOOKUP(TRIM(B1328),ALL!$B$1:$W$9995,6,FALSE)),"",IF(ISERROR(VLOOKUP(TRIM(B1328),ALL!$B$1:$W$9995,6,FALSE))," ", VLOOKUP(TRIM(B1328),ALL!$B$1:$W$9995,6,FALSE)))</f>
        <v>8</v>
      </c>
      <c r="K1328" s="10"/>
      <c r="L1328" s="10" t="str">
        <f>IF(ISBLANK(VLOOKUP(TRIM(B1328),ALL!$B$1:$W$9995,8,FALSE)),"",IF(ISERROR(VLOOKUP(TRIM(B1328),ALL!$B$1:$W$9995,8,FALSE))," ",VLOOKUP(TRIM(B1328),ALL!$B$1:$W$9995,8,FALSE)))</f>
        <v/>
      </c>
      <c r="M1328" s="10" t="str">
        <f>IF(ISBLANK(VLOOKUP(TRIM(B1328),ALL!$B$1:$W$9995,9,FALSE)),"",IF(ISERROR(VLOOKUP(TRIM(B1328),ALL!$B$1:$W$9995,9,FALSE))," ",VLOOKUP(TRIM(B1328),ALL!$B$1:$W$9995,9,FALSE)))</f>
        <v/>
      </c>
      <c r="N1328" s="10" t="str">
        <f>IF(ISBLANK(VLOOKUP(TRIM(B1328),ALL!$B$1:$W$9995,10,FALSE)),"",IF(ISERROR(VLOOKUP(TRIM(B1328),ALL!$B$1:$W$9995,10,FALSE))," ",VLOOKUP(TRIM(B1328),ALL!$B$1:$W$9995,10,FALSE)))</f>
        <v/>
      </c>
      <c r="O1328" s="118"/>
      <c r="P1328"/>
      <c r="Q1328"/>
      <c r="R1328"/>
      <c r="S1328"/>
      <c r="T1328"/>
      <c r="AB1328"/>
      <c r="AC1328"/>
    </row>
    <row r="1329" spans="1:29" ht="13.5" customHeight="1">
      <c r="A1329" s="10" t="str">
        <f>IF(ISERROR(VLOOKUP(TRIM(B1329),ALL!$B$1:$V$9991,3,FALSE)),"(unc)",VLOOKUP(TRIM(B1329),ALL!$B$1:$V$9991,3,FALSE))</f>
        <v>RE $ OLB</v>
      </c>
      <c r="B1329" s="37" t="s">
        <v>7775</v>
      </c>
      <c r="C1329" s="5" t="s">
        <v>5462</v>
      </c>
      <c r="D1329" s="111">
        <f>VLOOKUP(TRIM(B1329),BirthdateDraft!$A$1:$M$9796,2,FALSE)</f>
        <v>36875</v>
      </c>
      <c r="E1329" s="112" t="str">
        <f>VLOOKUP(TRIM(B1329),BirthdateDraft!$A$1:$M$9796,3,FALSE)</f>
        <v>22/1</v>
      </c>
      <c r="F1329" s="115" t="s">
        <v>8083</v>
      </c>
      <c r="G1329" s="10" t="str">
        <f>IF(ISERROR(VLOOKUP(TRIM(B1329),ALL!$B$1:$V$9998,2,FALSE)),"",IF(ISERROR(VLOOKUP(TRIM(B1329),ALL!$B$1:$V$9998,2,FALSE))," ",VLOOKUP(TRIM(B1329),ALL!$B$1:$V$9998,2,FALSE)))</f>
        <v>NYN</v>
      </c>
      <c r="H1329" s="114" t="str">
        <f>IF(ISBLANK(VLOOKUP(TRIM(B1329),ALL!$B$1:$W$9995,4,FALSE)),"",IF(ISERROR(VLOOKUP(TRIM(B1329),ALL!$B$1:$W$9995,4,FALSE))," ",VLOOKUP(TRIM(B1329),ALL!$B$1:$W$9995,4,FALSE)))</f>
        <v>4</v>
      </c>
      <c r="I1329" s="114" t="str">
        <f>IF(ISBLANK(VLOOKUP(TRIM(B1329),ALL!$B$1:$W$9995,5,FALSE)),"",IF(ISERROR(VLOOKUP(TRIM(B1329),ALL!$B$1:$W$9995,5,FALSE))," ",VLOOKUP(TRIM(B1329),ALL!$B$1:$W$9995,5,FALSE)))</f>
        <v>0-4</v>
      </c>
      <c r="J1329" s="10">
        <f>IF(ISBLANK(VLOOKUP(TRIM(B1329),ALL!$B$1:$W$9995,6,FALSE)),"",IF(ISERROR(VLOOKUP(TRIM(B1329),ALL!$B$1:$W$9995,6,FALSE))," ", VLOOKUP(TRIM(B1329),ALL!$B$1:$W$9995,6,FALSE)))</f>
        <v>7</v>
      </c>
      <c r="K1329" s="10"/>
      <c r="L1329" s="10"/>
      <c r="M1329" s="10"/>
      <c r="N1329" s="10"/>
      <c r="O1329" s="118"/>
      <c r="P1329"/>
      <c r="Q1329"/>
      <c r="R1329"/>
      <c r="S1329"/>
      <c r="T1329"/>
      <c r="AB1329"/>
      <c r="AC1329"/>
    </row>
    <row r="1330" spans="1:29" ht="13.5" customHeight="1">
      <c r="A1330" s="10" t="str">
        <f>IF(ISERROR(VLOOKUP(TRIM(B1330),ALL!$B$1:$V$9991,3,FALSE)),"(unc)",VLOOKUP(TRIM(B1330),ALL!$B$1:$V$9991,3,FALSE))</f>
        <v>LB</v>
      </c>
      <c r="B1330" s="37" t="s">
        <v>7082</v>
      </c>
      <c r="C1330" s="5" t="s">
        <v>5462</v>
      </c>
      <c r="D1330" s="111">
        <f>VLOOKUP(TRIM(B1330),BirthdateDraft!$A$1:$M$9796,2,FALSE)</f>
        <v>36130</v>
      </c>
      <c r="E1330" s="112" t="str">
        <f>VLOOKUP(TRIM(B1330),BirthdateDraft!$A$1:$M$9796,3,FALSE)</f>
        <v>21/1(19)</v>
      </c>
      <c r="F1330" s="115" t="s">
        <v>7506</v>
      </c>
      <c r="G1330" s="10" t="str">
        <f>IF(ISERROR(VLOOKUP(TRIM(B1330),ALL!$B$1:$V$9998,2,FALSE)),"",IF(ISERROR(VLOOKUP(TRIM(B1330),ALL!$B$1:$V$9998,2,FALSE))," ",VLOOKUP(TRIM(B1330),ALL!$B$1:$V$9998,2,FALSE)))</f>
        <v>MIN</v>
      </c>
      <c r="H1330" s="114" t="str">
        <f>IF(ISBLANK(VLOOKUP(TRIM(B1330),ALL!$B$1:$W$9995,4,FALSE)),"",IF(ISERROR(VLOOKUP(TRIM(B1330),ALL!$B$1:$W$9995,4,FALSE))," ",VLOOKUP(TRIM(B1330),ALL!$B$1:$W$9995,4,FALSE)))</f>
        <v>0-0</v>
      </c>
      <c r="I1330" s="114" t="str">
        <f>IF(ISBLANK(VLOOKUP(TRIM(B1330),ALL!$B$1:$W$9995,5,FALSE)),"",IF(ISERROR(VLOOKUP(TRIM(B1330),ALL!$B$1:$W$9995,5,FALSE))," ",VLOOKUP(TRIM(B1330),ALL!$B$1:$W$9995,5,FALSE)))</f>
        <v/>
      </c>
      <c r="J1330" s="10">
        <f>IF(ISBLANK(VLOOKUP(TRIM(B1330),ALL!$B$1:$W$9995,6,FALSE)),"",IF(ISERROR(VLOOKUP(TRIM(B1330),ALL!$B$1:$W$9995,6,FALSE))," ", VLOOKUP(TRIM(B1330),ALL!$B$1:$W$9995,6,FALSE)))</f>
        <v>2</v>
      </c>
      <c r="K1330" s="10"/>
      <c r="L1330" s="10" t="str">
        <f>IF(ISBLANK(VLOOKUP(TRIM(B1330),ALL!$B$1:$W$9995,8,FALSE)),"",IF(ISERROR(VLOOKUP(TRIM(B1330),ALL!$B$1:$W$9995,8,FALSE))," ",VLOOKUP(TRIM(B1330),ALL!$B$1:$W$9995,8,FALSE)))</f>
        <v/>
      </c>
      <c r="M1330" s="10" t="str">
        <f>IF(ISBLANK(VLOOKUP(TRIM(B1330),ALL!$B$1:$W$9995,9,FALSE)),"",IF(ISERROR(VLOOKUP(TRIM(B1330),ALL!$B$1:$W$9995,9,FALSE))," ",VLOOKUP(TRIM(B1330),ALL!$B$1:$W$9995,9,FALSE)))</f>
        <v/>
      </c>
      <c r="N1330" s="10" t="str">
        <f>IF(ISBLANK(VLOOKUP(TRIM(B1330),ALL!$B$1:$W$9995,10,FALSE)),"",IF(ISERROR(VLOOKUP(TRIM(B1330),ALL!$B$1:$W$9995,10,FALSE))," ",VLOOKUP(TRIM(B1330),ALL!$B$1:$W$9995,10,FALSE)))</f>
        <v/>
      </c>
      <c r="O1330" s="118"/>
      <c r="P1330"/>
      <c r="Q1330"/>
      <c r="R1330"/>
      <c r="S1330"/>
      <c r="T1330"/>
      <c r="AB1330"/>
      <c r="AC1330"/>
    </row>
    <row r="1331" spans="1:29">
      <c r="A1331" s="10" t="str">
        <f>IF(ISERROR(VLOOKUP(TRIM(B1331),ALL!$B$1:$V$9991,3,FALSE)),"(unc)",VLOOKUP(TRIM(B1331),ALL!$B$1:$V$9991,3,FALSE))</f>
        <v>RILB</v>
      </c>
      <c r="B1331" s="37" t="s">
        <v>6071</v>
      </c>
      <c r="C1331" s="5" t="s">
        <v>5462</v>
      </c>
      <c r="D1331" s="111">
        <f>VLOOKUP(TRIM(B1331),BirthdateDraft!$A$1:$M$8977,2,FALSE)</f>
        <v>35840</v>
      </c>
      <c r="E1331" s="112" t="str">
        <f>VLOOKUP(TRIM(B1331),BirthdateDraft!$A$1:$M$9842,3,FALSE)</f>
        <v>19/5</v>
      </c>
      <c r="F1331" s="115" t="s">
        <v>8684</v>
      </c>
      <c r="G1331" s="10" t="str">
        <f>IF(ISERROR(VLOOKUP(TRIM(B1331),ALL!$B$1:$V$9998,2,FALSE)),"",IF(ISERROR(VLOOKUP(TRIM(B1331),ALL!$B$1:$V$9998,2,FALSE))," ",VLOOKUP(TRIM(B1331),ALL!$B$1:$V$9998,2,FALSE)))</f>
        <v>ARN</v>
      </c>
      <c r="H1331" s="114" t="str">
        <f>IF(ISBLANK(VLOOKUP(TRIM(B1331),ALL!$B$1:$W$9995,4,FALSE)),"",IF(ISERROR(VLOOKUP(TRIM(B1331),ALL!$B$1:$W$9995,4,FALSE))," ",VLOOKUP(TRIM(B1331),ALL!$B$1:$W$9995,4,FALSE)))</f>
        <v>0-4</v>
      </c>
      <c r="I1331" s="114" t="str">
        <f>IF(ISBLANK(VLOOKUP(TRIM(B1331),ALL!$B$1:$W$9995,5,FALSE)),"",IF(ISERROR(VLOOKUP(TRIM(B1331),ALL!$B$1:$W$9995,5,FALSE))," ",VLOOKUP(TRIM(B1331),ALL!$B$1:$W$9995,5,FALSE)))</f>
        <v/>
      </c>
      <c r="J1331" s="10">
        <f>IF(ISBLANK(VLOOKUP(TRIM(B1331),ALL!$B$1:$W$9995,6,FALSE)),"",IF(ISERROR(VLOOKUP(TRIM(B1331),ALL!$B$1:$W$9995,6,FALSE))," ", VLOOKUP(TRIM(B1331),ALL!$B$1:$W$9995,6,FALSE)))</f>
        <v>6</v>
      </c>
      <c r="K1331" s="10"/>
      <c r="L1331" s="10"/>
      <c r="M1331" s="10"/>
      <c r="N1331" s="10"/>
      <c r="P1331"/>
      <c r="Q1331"/>
      <c r="R1331"/>
      <c r="S1331"/>
      <c r="T1331"/>
      <c r="AB1331"/>
      <c r="AC1331"/>
    </row>
    <row r="1332" spans="1:29">
      <c r="A1332" s="10" t="str">
        <f>IF(ISERROR(VLOOKUP(TRIM(B1332),ALL!$B$1:$V$9991,3,FALSE)),"(unc)",VLOOKUP(TRIM(B1332),ALL!$B$1:$V$9991,3,FALSE))</f>
        <v>ROLB</v>
      </c>
      <c r="B1332" s="37" t="s">
        <v>6547</v>
      </c>
      <c r="C1332" s="5" t="s">
        <v>5462</v>
      </c>
      <c r="D1332" s="111">
        <f>VLOOKUP(TRIM(B1332),BirthdateDraft!$A$1:$M$8977,2,FALSE)</f>
        <v>35734</v>
      </c>
      <c r="E1332" s="112" t="str">
        <f>VLOOKUP(TRIM(B1332),BirthdateDraft!$A$1:$M$9842,3,FALSE)</f>
        <v>20/4</v>
      </c>
      <c r="F1332" s="115"/>
      <c r="G1332" s="10" t="str">
        <f>IF(ISERROR(VLOOKUP(TRIM(B1332),ALL!$B$1:$V$9998,2,FALSE)),"",IF(ISERROR(VLOOKUP(TRIM(B1332),ALL!$B$1:$V$9998,2,FALSE))," ",VLOOKUP(TRIM(B1332),ALL!$B$1:$V$9998,2,FALSE)))</f>
        <v>CAN</v>
      </c>
      <c r="H1332" s="114" t="str">
        <f>IF(ISBLANK(VLOOKUP(TRIM(B1332),ALL!$B$1:$W$9995,4,FALSE)),"",IF(ISERROR(VLOOKUP(TRIM(B1332),ALL!$B$1:$W$9995,4,FALSE))," ",VLOOKUP(TRIM(B1332),ALL!$B$1:$W$9995,4,FALSE)))</f>
        <v>0-4</v>
      </c>
      <c r="I1332" s="114" t="str">
        <f>IF(ISBLANK(VLOOKUP(TRIM(B1332),ALL!$B$1:$W$9995,5,FALSE)),"",IF(ISERROR(VLOOKUP(TRIM(B1332),ALL!$B$1:$W$9995,5,FALSE))," ",VLOOKUP(TRIM(B1332),ALL!$B$1:$W$9995,5,FALSE)))</f>
        <v/>
      </c>
      <c r="J1332" s="10">
        <f>IF(ISBLANK(VLOOKUP(TRIM(B1332),ALL!$B$1:$W$9995,6,FALSE)),"",IF(ISERROR(VLOOKUP(TRIM(B1332),ALL!$B$1:$W$9995,6,FALSE))," ", VLOOKUP(TRIM(B1332),ALL!$B$1:$W$9995,6,FALSE)))</f>
        <v>8</v>
      </c>
      <c r="K1332" s="10"/>
      <c r="L1332" s="10" t="str">
        <f>IF(ISBLANK(VLOOKUP(TRIM(B1332),ALL!$B$1:$W$9995,8,FALSE)),"",IF(ISERROR(VLOOKUP(TRIM(B1332),ALL!$B$1:$W$9995,8,FALSE))," ",VLOOKUP(TRIM(B1332),ALL!$B$1:$W$9995,8,FALSE)))</f>
        <v/>
      </c>
      <c r="M1332" s="10" t="str">
        <f>IF(ISBLANK(VLOOKUP(TRIM(B1332),ALL!$B$1:$W$9995,9,FALSE)),"",IF(ISERROR(VLOOKUP(TRIM(B1332),ALL!$B$1:$W$9995,9,FALSE))," ",VLOOKUP(TRIM(B1332),ALL!$B$1:$W$9995,9,FALSE)))</f>
        <v/>
      </c>
      <c r="N1332" s="10" t="str">
        <f>IF(ISBLANK(VLOOKUP(TRIM(B1332),ALL!$B$1:$W$9995,10,FALSE)),"",IF(ISERROR(VLOOKUP(TRIM(B1332),ALL!$B$1:$W$9995,10,FALSE))," ",VLOOKUP(TRIM(B1332),ALL!$B$1:$W$9995,10,FALSE)))</f>
        <v/>
      </c>
      <c r="O1332" s="118"/>
      <c r="P1332"/>
      <c r="Q1332"/>
      <c r="R1332"/>
      <c r="S1332"/>
      <c r="T1332"/>
      <c r="AB1332"/>
      <c r="AC1332"/>
    </row>
    <row r="1333" spans="1:29">
      <c r="A1333" s="10"/>
      <c r="B1333" s="37"/>
      <c r="C1333" s="5"/>
      <c r="D1333" s="111"/>
      <c r="E1333" s="112"/>
      <c r="F1333" s="115"/>
      <c r="G1333" s="10" t="str">
        <f>IF(ISERROR(VLOOKUP(TRIM(B1333),ALL!$B$1:$V$9998,2,FALSE)),"",IF(ISERROR(VLOOKUP(TRIM(B1333),ALL!$B$1:$V$9998,2,FALSE))," ",VLOOKUP(TRIM(B1333),ALL!$B$1:$V$9998,2,FALSE)))</f>
        <v/>
      </c>
      <c r="H1333" s="114" t="str">
        <f>IF(ISBLANK(VLOOKUP(TRIM(B1333),ALL!$B$1:$W$9995,4,FALSE)),"",IF(ISERROR(VLOOKUP(TRIM(B1333),ALL!$B$1:$W$9995,4,FALSE))," ",VLOOKUP(TRIM(B1333),ALL!$B$1:$W$9995,4,FALSE)))</f>
        <v xml:space="preserve"> </v>
      </c>
      <c r="I1333" s="114" t="str">
        <f>IF(ISBLANK(VLOOKUP(TRIM(B1333),ALL!$B$1:$W$9995,5,FALSE)),"",IF(ISERROR(VLOOKUP(TRIM(B1333),ALL!$B$1:$W$9995,5,FALSE))," ",VLOOKUP(TRIM(B1333),ALL!$B$1:$W$9995,5,FALSE)))</f>
        <v xml:space="preserve"> </v>
      </c>
      <c r="J1333" s="10" t="str">
        <f>IF(ISBLANK(VLOOKUP(TRIM(B1333),ALL!$B$1:$W$9995,6,FALSE)),"",IF(ISERROR(VLOOKUP(TRIM(B1333),ALL!$B$1:$W$9995,6,FALSE))," ", VLOOKUP(TRIM(B1333),ALL!$B$1:$W$9995,6,FALSE)))</f>
        <v xml:space="preserve"> </v>
      </c>
      <c r="K1333" s="10"/>
      <c r="L1333" s="10" t="str">
        <f>IF(ISBLANK(VLOOKUP(TRIM(B1333),ALL!$B$1:$W$9995,8,FALSE)),"",IF(ISERROR(VLOOKUP(TRIM(B1333),ALL!$B$1:$W$9995,8,FALSE))," ",VLOOKUP(TRIM(B1333),ALL!$B$1:$W$9995,8,FALSE)))</f>
        <v xml:space="preserve"> </v>
      </c>
      <c r="M1333" s="10" t="str">
        <f>IF(ISBLANK(VLOOKUP(TRIM(#REF!),ALL!$B$1:$W$9995,9,FALSE)),"",IF(ISERROR(VLOOKUP(TRIM(#REF!),ALL!$B$1:$W$9995,9,FALSE))," ",VLOOKUP(TRIM(#REF!),ALL!$B$1:$W$9995,9,FALSE)))</f>
        <v xml:space="preserve"> </v>
      </c>
      <c r="N1333" s="10" t="str">
        <f>IF(ISBLANK(VLOOKUP(TRIM(#REF!),ALL!$B$1:$W$9995,10,FALSE)),"",IF(ISERROR(VLOOKUP(TRIM(#REF!),ALL!$B$1:$W$9995,10,FALSE))," ",VLOOKUP(TRIM(#REF!),ALL!$B$1:$W$9995,10,FALSE)))</f>
        <v xml:space="preserve"> </v>
      </c>
      <c r="O1333" s="118"/>
      <c r="P1333"/>
      <c r="Q1333"/>
      <c r="R1333"/>
      <c r="S1333"/>
      <c r="T1333"/>
      <c r="AB1333"/>
      <c r="AC1333"/>
    </row>
    <row r="1334" spans="1:29">
      <c r="A1334" s="10" t="str">
        <f>IF(ISERROR(VLOOKUP(TRIM(B1334),ALL!$B$1:$V$9991,3,FALSE)),"(unc)",VLOOKUP(TRIM(B1334),ALL!$B$1:$V$9991,3,FALSE))</f>
        <v>LCB ^</v>
      </c>
      <c r="B1334" s="37" t="s">
        <v>4742</v>
      </c>
      <c r="C1334" s="5" t="s">
        <v>5462</v>
      </c>
      <c r="D1334" s="111">
        <f>VLOOKUP(TRIM(B1334),BirthdateDraft!$A$1:$M$8977,2,FALSE)</f>
        <v>34232</v>
      </c>
      <c r="E1334" s="112" t="str">
        <f>VLOOKUP(TRIM(B1334),BirthdateDraft!$A$1:$M$9842,3,FALSE)</f>
        <v>16/FA</v>
      </c>
      <c r="F1334" s="115"/>
      <c r="G1334" s="10" t="str">
        <f>IF(ISERROR(VLOOKUP(TRIM(B1334),ALL!$B$1:$V$9998,2,FALSE)),"",IF(ISERROR(VLOOKUP(TRIM(B1334),ALL!$B$1:$V$9998,2,FALSE))," ",VLOOKUP(TRIM(B1334),ALL!$B$1:$V$9998,2,FALSE)))</f>
        <v>NEA</v>
      </c>
      <c r="H1334" s="114" t="str">
        <f>IF(ISBLANK(VLOOKUP(TRIM(B1334),ALL!$B$1:$W$9995,4,FALSE)),"",IF(ISERROR(VLOOKUP(TRIM(B1334),ALL!$B$1:$W$9995,4,FALSE))," ",VLOOKUP(TRIM(B1334),ALL!$B$1:$W$9995,4,FALSE)))</f>
        <v>5</v>
      </c>
      <c r="I1334" s="114" t="str">
        <f>IF(ISBLANK(VLOOKUP(TRIM(B1334),ALL!$B$1:$W$9995,5,FALSE)),"",IF(ISERROR(VLOOKUP(TRIM(B1334),ALL!$B$1:$W$9995,5,FALSE))," ",VLOOKUP(TRIM(B1334),ALL!$B$1:$W$9995,5,FALSE)))</f>
        <v/>
      </c>
      <c r="J1334" s="10" t="str">
        <f>IF(ISBLANK(VLOOKUP(TRIM(B1334),ALL!$B$1:$W$9995,6,FALSE)),"",IF(ISERROR(VLOOKUP(TRIM(B1334),ALL!$B$1:$W$9995,6,FALSE))," ", VLOOKUP(TRIM(B1334),ALL!$B$1:$W$9995,6,FALSE)))</f>
        <v/>
      </c>
      <c r="K1334" s="10"/>
      <c r="L1334" s="10" t="str">
        <f>IF(ISBLANK(VLOOKUP(TRIM(B1334),ALL!$B$1:$W$9995,8,FALSE)),"",IF(ISERROR(VLOOKUP(TRIM(B1334),ALL!$B$1:$W$9995,8,FALSE))," ",VLOOKUP(TRIM(B1334),ALL!$B$1:$W$9995,8,FALSE)))</f>
        <v/>
      </c>
      <c r="M1334" s="10" t="str">
        <f>IF(ISBLANK(VLOOKUP(TRIM(B1334),ALL!$B$1:$W$9995,9,FALSE)),"",IF(ISERROR(VLOOKUP(TRIM(B1334),ALL!$B$1:$W$9995,9,FALSE))," ",VLOOKUP(TRIM(B1334),ALL!$B$1:$W$9995,9,FALSE)))</f>
        <v/>
      </c>
      <c r="N1334" s="10" t="str">
        <f>IF(ISBLANK(VLOOKUP(TRIM(B1334),ALL!$B$1:$W$9995,10,FALSE)),"",IF(ISERROR(VLOOKUP(TRIM(B1334),ALL!$B$1:$W$9995,10,FALSE))," ",VLOOKUP(TRIM(B1334),ALL!$B$1:$W$9995,10,FALSE)))</f>
        <v/>
      </c>
      <c r="O1334"/>
      <c r="P1334"/>
      <c r="Q1334"/>
      <c r="R1334"/>
      <c r="S1334"/>
      <c r="T1334"/>
      <c r="AB1334"/>
      <c r="AC1334"/>
    </row>
    <row r="1335" spans="1:29" ht="15">
      <c r="A1335" s="10" t="str">
        <f>IF(ISERROR(VLOOKUP(TRIM(B1335),ALL!$B$1:$V$9991,3,FALSE)),"(unc)",VLOOKUP(TRIM(B1335),ALL!$B$1:$V$9991,3,FALSE))</f>
        <v>LCB ^</v>
      </c>
      <c r="B1335" s="117" t="s">
        <v>7660</v>
      </c>
      <c r="C1335" s="5" t="s">
        <v>5462</v>
      </c>
      <c r="D1335" s="111">
        <f>VLOOKUP(TRIM(B1335),BirthdateDraft!$A$1:$M$8977,2,FALSE)</f>
        <v>36790</v>
      </c>
      <c r="E1335" s="112" t="str">
        <f>VLOOKUP(TRIM(B1335),BirthdateDraft!$A$1:$M$9842,3,FALSE)</f>
        <v>22/6</v>
      </c>
      <c r="F1335" s="115" t="s">
        <v>6862</v>
      </c>
      <c r="G1335" s="10" t="str">
        <f>IF(ISERROR(VLOOKUP(TRIM(B1335),ALL!$B$1:$V$9998,2,FALSE)),"",IF(ISERROR(VLOOKUP(TRIM(B1335),ALL!$B$1:$V$9998,2,FALSE))," ",VLOOKUP(TRIM(B1335),ALL!$B$1:$V$9998,2,FALSE)))</f>
        <v>BFA</v>
      </c>
      <c r="H1335" s="114" t="str">
        <f>IF(ISBLANK(VLOOKUP(TRIM(B1335),ALL!$B$1:$W$9995,4,FALSE)),"",IF(ISERROR(VLOOKUP(TRIM(B1335),ALL!$B$1:$W$9995,4,FALSE))," ",VLOOKUP(TRIM(B1335),ALL!$B$1:$W$9995,4,FALSE)))</f>
        <v>6</v>
      </c>
    </row>
    <row r="1336" spans="1:29">
      <c r="A1336" s="10" t="str">
        <f>IF(ISERROR(VLOOKUP(TRIM(B1336),ALL!$B$1:$V$9991,3,FALSE)),"(unc)",VLOOKUP(TRIM(B1336),ALL!$B$1:$V$9991,3,FALSE))</f>
        <v>OCB ^ SS</v>
      </c>
      <c r="B1336" s="37" t="s">
        <v>6975</v>
      </c>
      <c r="C1336" s="5" t="s">
        <v>5462</v>
      </c>
      <c r="D1336" s="111">
        <f>VLOOKUP(TRIM(B1336),BirthdateDraft!$A$1:$M$9796,2,FALSE)</f>
        <v>36161</v>
      </c>
      <c r="E1336" s="112" t="str">
        <f>VLOOKUP(TRIM(B1336),BirthdateDraft!$A$1:$M$9796,3,FALSE)</f>
        <v>21/3</v>
      </c>
      <c r="F1336" s="115" t="s">
        <v>7506</v>
      </c>
      <c r="G1336" s="10" t="str">
        <f>IF(ISERROR(VLOOKUP(TRIM(B1336),ALL!$B$1:$V$9998,2,FALSE)),"",IF(ISERROR(VLOOKUP(TRIM(B1336),ALL!$B$1:$V$9998,2,FALSE))," ",VLOOKUP(TRIM(B1336),ALL!$B$1:$V$9998,2,FALSE)))</f>
        <v>LAA</v>
      </c>
      <c r="H1336" s="114" t="str">
        <f>IF(ISBLANK(VLOOKUP(TRIM(B1336),ALL!$B$1:$W$9995,4,FALSE)),"",IF(ISERROR(VLOOKUP(TRIM(B1336),ALL!$B$1:$W$9995,4,FALSE))," ",VLOOKUP(TRIM(B1336),ALL!$B$1:$W$9995,4,FALSE)))</f>
        <v>5</v>
      </c>
      <c r="I1336" s="114" t="s">
        <v>9793</v>
      </c>
      <c r="J1336" s="10"/>
      <c r="K1336" s="10"/>
      <c r="L1336" s="10"/>
      <c r="M1336" s="10"/>
      <c r="N1336" s="10"/>
      <c r="O1336" s="118"/>
      <c r="P1336"/>
      <c r="Q1336"/>
      <c r="R1336"/>
      <c r="S1336"/>
      <c r="T1336"/>
      <c r="AB1336"/>
      <c r="AC1336"/>
    </row>
    <row r="1337" spans="1:29">
      <c r="A1337" s="10" t="str">
        <f>IF(ISERROR(VLOOKUP(TRIM(B1337),ALL!$B$1:$V$9991,3,FALSE)),"(unc)",VLOOKUP(TRIM(B1337),ALL!$B$1:$V$9991,3,FALSE))</f>
        <v>CB ^</v>
      </c>
      <c r="B1337" s="37" t="s">
        <v>5180</v>
      </c>
      <c r="C1337" s="5" t="s">
        <v>5462</v>
      </c>
      <c r="D1337" s="111">
        <f>VLOOKUP(TRIM(B1337),BirthdateDraft!$A$1:$M$8977,2,FALSE)</f>
        <v>35254</v>
      </c>
      <c r="E1337" s="112" t="str">
        <f>VLOOKUP(TRIM(B1337),BirthdateDraft!$A$1:$M$9842,3,FALSE)</f>
        <v>17/1 (16)</v>
      </c>
      <c r="F1337" s="115"/>
      <c r="G1337" s="10" t="str">
        <f>IF(ISERROR(VLOOKUP(TRIM(B1337),ALL!$B$1:$V$9998,2,FALSE)),"",IF(ISERROR(VLOOKUP(TRIM(B1337),ALL!$B$1:$V$9998,2,FALSE))," ",VLOOKUP(TRIM(B1337),ALL!$B$1:$V$9998,2,FALSE)))</f>
        <v>BAA</v>
      </c>
      <c r="H1337" s="114" t="str">
        <f>IF(ISBLANK(VLOOKUP(TRIM(B1337),ALL!$B$1:$W$9995,4,FALSE)),"",IF(ISERROR(VLOOKUP(TRIM(B1337),ALL!$B$1:$W$9995,4,FALSE))," ",VLOOKUP(TRIM(B1337),ALL!$B$1:$W$9995,4,FALSE)))</f>
        <v>6</v>
      </c>
      <c r="I1337" s="114"/>
      <c r="J1337" s="10"/>
      <c r="K1337" s="10"/>
      <c r="L1337" s="10" t="str">
        <f>IF(ISBLANK(VLOOKUP(TRIM(B1337),ALL!$B$1:$W$9995,8,FALSE)),"",IF(ISERROR(VLOOKUP(TRIM(B1337),ALL!$B$1:$W$9995,8,FALSE))," ",VLOOKUP(TRIM(B1337),ALL!$B$1:$W$9995,8,FALSE)))</f>
        <v/>
      </c>
      <c r="M1337" s="10" t="str">
        <f>IF(ISBLANK(VLOOKUP(TRIM('2025Cuts'!B218),ALL!$B$1:$W$9995,9,FALSE)),"",IF(ISERROR(VLOOKUP(TRIM('2025Cuts'!B218),ALL!$B$1:$W$9995,9,FALSE))," ",VLOOKUP(TRIM('2025Cuts'!B218),ALL!$B$1:$W$9995,9,FALSE)))</f>
        <v xml:space="preserve"> </v>
      </c>
      <c r="N1337" s="10" t="str">
        <f>IF(ISBLANK(VLOOKUP(TRIM('2025Cuts'!B218),ALL!$B$1:$W$9995,10,FALSE)),"",IF(ISERROR(VLOOKUP(TRIM('2025Cuts'!B218),ALL!$B$1:$W$9995,10,FALSE))," ",VLOOKUP(TRIM('2025Cuts'!B218),ALL!$B$1:$W$9995,10,FALSE)))</f>
        <v xml:space="preserve"> </v>
      </c>
      <c r="O1337" s="118"/>
      <c r="P1337"/>
      <c r="Q1337"/>
      <c r="R1337"/>
      <c r="S1337"/>
      <c r="T1337"/>
      <c r="AB1337"/>
      <c r="AC1337"/>
    </row>
    <row r="1338" spans="1:29">
      <c r="A1338" s="10" t="str">
        <f>IF(ISERROR(VLOOKUP(TRIM(B1338),ALL!$B$1:$V$9991,3,FALSE)),"(unc)",VLOOKUP(TRIM(B1338),ALL!$B$1:$V$9991,3,FALSE))</f>
        <v>SS ^</v>
      </c>
      <c r="B1338" s="37" t="s">
        <v>5688</v>
      </c>
      <c r="C1338" s="5" t="s">
        <v>5462</v>
      </c>
      <c r="D1338" s="111">
        <f>VLOOKUP(TRIM(B1338),BirthdateDraft!$A$1:$M$9796,2,FALSE)</f>
        <v>35476</v>
      </c>
      <c r="E1338" s="112" t="str">
        <f>VLOOKUP(TRIM(B1338),BirthdateDraft!$A$1:$M$9796,3,FALSE)</f>
        <v>18/3</v>
      </c>
      <c r="F1338" s="115"/>
      <c r="G1338" s="10" t="str">
        <f>IF(ISERROR(VLOOKUP(TRIM(B1338),ALL!$B$1:$V$9998,2,FALSE)),"",IF(ISERROR(VLOOKUP(TRIM(B1338),ALL!$B$1:$V$9998,2,FALSE))," ",VLOOKUP(TRIM(B1338),ALL!$B$1:$V$9998,2,FALSE)))</f>
        <v>KCA</v>
      </c>
      <c r="H1338" s="114" t="str">
        <f>IF(ISBLANK(VLOOKUP(TRIM(B1338),ALL!$B$1:$W$9995,4,FALSE)),"",IF(ISERROR(VLOOKUP(TRIM(B1338),ALL!$B$1:$W$9995,4,FALSE))," ",VLOOKUP(TRIM(B1338),ALL!$B$1:$W$9995,4,FALSE)))</f>
        <v>5-5</v>
      </c>
      <c r="I1338" s="114" t="str">
        <f>IF(ISBLANK(VLOOKUP(TRIM(B1338),ALL!$B$1:$W$9995,5,FALSE)),"",IF(ISERROR(VLOOKUP(TRIM(B1338),ALL!$B$1:$W$9995,5,FALSE))," ",VLOOKUP(TRIM(B1338),ALL!$B$1:$W$9995,5,FALSE)))</f>
        <v/>
      </c>
      <c r="J1338" s="10" t="str">
        <f>IF(ISBLANK(VLOOKUP(TRIM(B1338),ALL!$B$1:$W$9995,6,FALSE)),"",IF(ISERROR(VLOOKUP(TRIM(B1338),ALL!$B$1:$W$9995,6,FALSE))," ", VLOOKUP(TRIM(B1338),ALL!$B$1:$W$9995,6,FALSE)))</f>
        <v/>
      </c>
      <c r="K1338" s="10" t="str">
        <f>IF(ISBLANK(VLOOKUP(TRIM(B1338),ALL!$B$1:$W$9995,7,FALSE)),"",IF(ISERROR(VLOOKUP(TRIM(B1338),ALL!$B$1:$W$9995,7,FALSE))," ",VLOOKUP(TRIM(B1338),ALL!$B$1:$W$9995,7,FALSE)))</f>
        <v/>
      </c>
      <c r="L1338" s="10" t="str">
        <f>IF(ISBLANK(VLOOKUP(TRIM(B1338),ALL!$B$1:$W$9995,8,FALSE)),"",IF(ISERROR(VLOOKUP(TRIM(B1338),ALL!$B$1:$W$9995,8,FALSE))," ",VLOOKUP(TRIM(B1338),ALL!$B$1:$W$9995,8,FALSE)))</f>
        <v/>
      </c>
      <c r="M1338" s="10" t="str">
        <f>IF(ISBLANK(VLOOKUP(TRIM(#REF!),ALL!$B$1:$W$9995,9,FALSE)),"",IF(ISERROR(VLOOKUP(TRIM(#REF!),ALL!$B$1:$W$9995,9,FALSE))," ",VLOOKUP(TRIM(#REF!),ALL!$B$1:$W$9995,9,FALSE)))</f>
        <v xml:space="preserve"> </v>
      </c>
      <c r="N1338" s="10" t="str">
        <f>IF(ISBLANK(VLOOKUP(TRIM(#REF!),ALL!$B$1:$W$9995,10,FALSE)),"",IF(ISERROR(VLOOKUP(TRIM(#REF!),ALL!$B$1:$W$9995,10,FALSE))," ",VLOOKUP(TRIM(#REF!),ALL!$B$1:$W$9995,10,FALSE)))</f>
        <v xml:space="preserve"> </v>
      </c>
      <c r="O1338" s="118"/>
      <c r="P1338"/>
      <c r="Q1338"/>
      <c r="R1338"/>
      <c r="S1338"/>
      <c r="T1338"/>
      <c r="AB1338"/>
      <c r="AC1338"/>
    </row>
    <row r="1339" spans="1:29">
      <c r="A1339" s="10" t="str">
        <f>IF(ISERROR(VLOOKUP(TRIM(B1339),ALL!$B$1:$V$9991,3,FALSE)),"(unc)",VLOOKUP(TRIM(B1339),ALL!$B$1:$V$9991,3,FALSE))</f>
        <v>DB ^</v>
      </c>
      <c r="B1339" s="37" t="s">
        <v>7406</v>
      </c>
      <c r="C1339" s="5" t="s">
        <v>5462</v>
      </c>
      <c r="D1339" s="111">
        <f>VLOOKUP(TRIM(B1339),BirthdateDraft!$A$1:$M$8977,2,FALSE)</f>
        <v>35034</v>
      </c>
      <c r="E1339" s="112">
        <f>VLOOKUP(TRIM(B1339),BirthdateDraft!$A$1:$M$9842,3,FALSE)</f>
        <v>0</v>
      </c>
      <c r="F1339" s="115"/>
      <c r="G1339" s="10" t="str">
        <f>IF(ISERROR(VLOOKUP(TRIM(B1339),ALL!$B$1:$V$9998,2,FALSE)),"",IF(ISERROR(VLOOKUP(TRIM(B1339),ALL!$B$1:$V$9998,2,FALSE))," ",VLOOKUP(TRIM(B1339),ALL!$B$1:$V$9998,2,FALSE)))</f>
        <v>LAN</v>
      </c>
      <c r="H1339" s="114" t="str">
        <f>IF(ISBLANK(VLOOKUP(TRIM(B1339),ALL!$B$1:$W$9995,4,FALSE)),"",IF(ISERROR(VLOOKUP(TRIM(B1339),ALL!$B$1:$W$9995,4,FALSE))," ",VLOOKUP(TRIM(B1339),ALL!$B$1:$W$9995,4,FALSE)))</f>
        <v>0-0</v>
      </c>
      <c r="I1339" s="114" t="str">
        <f>IF(ISBLANK(VLOOKUP(TRIM(B1339),ALL!$B$1:$W$9995,5,FALSE)),"",IF(ISERROR(VLOOKUP(TRIM(B1339),ALL!$B$1:$W$9995,5,FALSE))," ",VLOOKUP(TRIM(B1339),ALL!$B$1:$W$9995,5,FALSE)))</f>
        <v/>
      </c>
      <c r="J1339" s="10"/>
      <c r="K1339" s="10"/>
      <c r="L1339" s="10" t="str">
        <f>IF(ISBLANK(VLOOKUP(TRIM(B1339),ALL!$B$1:$W$9995,8,FALSE)),"",IF(ISERROR(VLOOKUP(TRIM(B1339),ALL!$B$1:$W$9995,8,FALSE))," ",VLOOKUP(TRIM(B1339),ALL!$B$1:$W$9995,8,FALSE)))</f>
        <v/>
      </c>
      <c r="M1339" s="10" t="str">
        <f>IF(ISBLANK(VLOOKUP(TRIM(B1338),ALL!$B$1:$W$9995,9,FALSE)),"",IF(ISERROR(VLOOKUP(TRIM(B1338),ALL!$B$1:$W$9995,9,FALSE))," ",VLOOKUP(TRIM(B1338),ALL!$B$1:$W$9995,9,FALSE)))</f>
        <v/>
      </c>
      <c r="N1339" s="10" t="str">
        <f>IF(ISBLANK(VLOOKUP(TRIM(B1338),ALL!$B$1:$W$9995,10,FALSE)),"",IF(ISERROR(VLOOKUP(TRIM(B1338),ALL!$B$1:$W$9995,10,FALSE))," ",VLOOKUP(TRIM(B1338),ALL!$B$1:$W$9995,10,FALSE)))</f>
        <v/>
      </c>
      <c r="O1339" s="118"/>
      <c r="P1339"/>
      <c r="Q1339"/>
      <c r="R1339"/>
      <c r="S1339"/>
      <c r="T1339"/>
      <c r="AB1339"/>
      <c r="AC1339"/>
    </row>
    <row r="1340" spans="1:29">
      <c r="A1340" s="10" t="str">
        <f>IF(ISERROR(VLOOKUP(TRIM(B1340),ALL!$B$1:$V$9991,3,FALSE)),"(unc)",VLOOKUP(TRIM(B1340),ALL!$B$1:$V$9991,3,FALSE))</f>
        <v>DB ^</v>
      </c>
      <c r="B1340" s="37" t="s">
        <v>6533</v>
      </c>
      <c r="C1340" s="5" t="s">
        <v>5462</v>
      </c>
      <c r="D1340" s="111">
        <f>VLOOKUP(TRIM(B1340),BirthdateDraft!$A$1:$M$8977,2,FALSE)</f>
        <v>36193</v>
      </c>
      <c r="E1340" s="112" t="str">
        <f>VLOOKUP(TRIM(B1340),BirthdateDraft!$A$1:$M$9842,3,FALSE)</f>
        <v>20/1</v>
      </c>
      <c r="F1340" s="115"/>
      <c r="G1340" s="10" t="str">
        <f>IF(ISERROR(VLOOKUP(TRIM(B1340),ALL!$B$1:$V$9998,2,FALSE)),"",IF(ISERROR(VLOOKUP(TRIM(B1340),ALL!$B$1:$V$9998,2,FALSE))," ",VLOOKUP(TRIM(B1340),ALL!$B$1:$V$9998,2,FALSE)))</f>
        <v>HOA</v>
      </c>
      <c r="H1340" s="114" t="str">
        <f>IF(ISBLANK(VLOOKUP(TRIM(B1340),ALL!$B$1:$W$9995,4,FALSE)),"",IF(ISERROR(VLOOKUP(TRIM(B1340),ALL!$B$1:$W$9995,4,FALSE))," ",VLOOKUP(TRIM(B1340),ALL!$B$1:$W$9995,4,FALSE)))</f>
        <v>0-0</v>
      </c>
      <c r="I1340" s="114" t="str">
        <f>IF(ISBLANK(VLOOKUP(TRIM(B1340),ALL!$B$1:$W$9995,5,FALSE)),"",IF(ISERROR(VLOOKUP(TRIM(B1340),ALL!$B$1:$W$9995,5,FALSE))," ",VLOOKUP(TRIM(B1340),ALL!$B$1:$W$9995,5,FALSE)))</f>
        <v/>
      </c>
      <c r="J1340" s="10"/>
      <c r="K1340" s="10"/>
      <c r="L1340" s="10" t="str">
        <f>IF(ISBLANK(VLOOKUP(TRIM(B1340),ALL!$B$1:$W$9995,8,FALSE)),"",IF(ISERROR(VLOOKUP(TRIM(B1340),ALL!$B$1:$W$9995,8,FALSE))," ",VLOOKUP(TRIM(B1340),ALL!$B$1:$W$9995,8,FALSE)))</f>
        <v/>
      </c>
      <c r="M1340" s="10" t="str">
        <f>IF(ISBLANK(VLOOKUP(TRIM(B1342),ALL!$B$1:$W$9995,9,FALSE)),"",IF(ISERROR(VLOOKUP(TRIM(B1342),ALL!$B$1:$W$9995,9,FALSE))," ",VLOOKUP(TRIM(B1342),ALL!$B$1:$W$9995,9,FALSE)))</f>
        <v/>
      </c>
      <c r="N1340" s="10" t="str">
        <f>IF(ISBLANK(VLOOKUP(TRIM(B1342),ALL!$B$1:$W$9995,10,FALSE)),"",IF(ISERROR(VLOOKUP(TRIM(B1342),ALL!$B$1:$W$9995,10,FALSE))," ",VLOOKUP(TRIM(B1342),ALL!$B$1:$W$9995,10,FALSE)))</f>
        <v/>
      </c>
      <c r="O1340" s="118"/>
      <c r="P1340"/>
      <c r="Q1340"/>
      <c r="R1340"/>
      <c r="S1340"/>
      <c r="T1340"/>
      <c r="AB1340"/>
      <c r="AC1340"/>
    </row>
    <row r="1341" spans="1:29">
      <c r="A1341" s="10" t="str">
        <f>IF(ISERROR(VLOOKUP(TRIM(B1341),ALL!$B$1:$V$9991,3,FALSE)),"(unc)",VLOOKUP(TRIM(B1341),ALL!$B$1:$V$9991,3,FALSE))</f>
        <v>DB ^</v>
      </c>
      <c r="B1341" s="124" t="s">
        <v>8951</v>
      </c>
      <c r="C1341" s="5" t="s">
        <v>5462</v>
      </c>
      <c r="D1341" s="111">
        <f>VLOOKUP(TRIM(B1341),BirthdateDraft!$A$1:$M$8977,2,FALSE)</f>
        <v>37516</v>
      </c>
      <c r="E1341" s="112" t="str">
        <f>VLOOKUP(TRIM(B1341),BirthdateDraft!$A$1:$M$9842,3,FALSE)</f>
        <v>24/5(157)</v>
      </c>
      <c r="F1341" s="115" t="s">
        <v>10291</v>
      </c>
      <c r="G1341" s="10" t="str">
        <f>IF(ISERROR(VLOOKUP(TRIM(B1341),ALL!$B$1:$V$9998,2,FALSE)),"",IF(ISERROR(VLOOKUP(TRIM(B1341),ALL!$B$1:$V$9998,2,FALSE))," ",VLOOKUP(TRIM(B1341),ALL!$B$1:$V$9998,2,FALSE)))</f>
        <v>CAN</v>
      </c>
      <c r="H1341" s="114" t="str">
        <f>IF(ISBLANK(VLOOKUP(TRIM(B1341),ALL!$B$1:$W$9995,4,FALSE)),"",IF(ISERROR(VLOOKUP(TRIM(B1341),ALL!$B$1:$W$9995,4,FALSE))," ",VLOOKUP(TRIM(B1341),ALL!$B$1:$W$9995,4,FALSE)))</f>
        <v>0-4</v>
      </c>
      <c r="I1341" s="114"/>
      <c r="J1341" s="10"/>
      <c r="K1341" s="10"/>
      <c r="L1341" s="10"/>
      <c r="M1341" s="10"/>
      <c r="N1341" s="10"/>
      <c r="O1341" s="118"/>
      <c r="P1341"/>
      <c r="Q1341"/>
      <c r="R1341"/>
      <c r="S1341"/>
      <c r="T1341"/>
      <c r="AB1341"/>
      <c r="AC1341"/>
    </row>
    <row r="1342" spans="1:29">
      <c r="A1342" s="10" t="str">
        <f>IF(ISERROR(VLOOKUP(TRIM(B1342),ALL!$B$1:$V$9991,3,FALSE)),"(unc)",VLOOKUP(TRIM(B1342),ALL!$B$1:$V$9991,3,FALSE))</f>
        <v>FS ^</v>
      </c>
      <c r="B1342" s="37" t="s">
        <v>6616</v>
      </c>
      <c r="C1342" s="5" t="s">
        <v>5462</v>
      </c>
      <c r="D1342" s="111">
        <f>VLOOKUP(TRIM(B1342),BirthdateDraft!$A$1:$M$9796,2,FALSE)</f>
        <v>36031</v>
      </c>
      <c r="E1342" s="112" t="str">
        <f>VLOOKUP(TRIM(B1342),BirthdateDraft!$A$1:$M$9796,3,FALSE)</f>
        <v>20/3</v>
      </c>
      <c r="F1342" s="115" t="s">
        <v>6914</v>
      </c>
      <c r="G1342" s="10" t="str">
        <f>IF(ISERROR(VLOOKUP(TRIM(B1342),ALL!$B$1:$V$9998,2,FALSE)),"",IF(ISERROR(VLOOKUP(TRIM(B1342),ALL!$B$1:$V$9998,2,FALSE))," ",VLOOKUP(TRIM(B1342),ALL!$B$1:$V$9998,2,FALSE)))</f>
        <v>INA</v>
      </c>
      <c r="H1342" s="114" t="str">
        <f>IF(ISBLANK(VLOOKUP(TRIM(B1342),ALL!$B$1:$W$9995,4,FALSE)),"",IF(ISERROR(VLOOKUP(TRIM(B1342),ALL!$B$1:$W$9995,4,FALSE))," ",VLOOKUP(TRIM(B1342),ALL!$B$1:$W$9995,4,FALSE)))</f>
        <v>5-0</v>
      </c>
      <c r="I1342" s="114"/>
      <c r="J1342" s="10"/>
      <c r="K1342" s="10"/>
      <c r="L1342" s="10" t="str">
        <f>IF(ISBLANK(VLOOKUP(TRIM(B1342),ALL!$B$1:$W$9995,8,FALSE)),"",IF(ISERROR(VLOOKUP(TRIM(B1342),ALL!$B$1:$W$9995,8,FALSE))," ",VLOOKUP(TRIM(B1342),ALL!$B$1:$W$9995,8,FALSE)))</f>
        <v/>
      </c>
      <c r="M1342" s="10" t="str">
        <f>IF(ISBLANK(VLOOKUP(TRIM(B1333),ALL!$B$1:$W$9995,9,FALSE)),"",IF(ISERROR(VLOOKUP(TRIM(B1333),ALL!$B$1:$W$9995,9,FALSE))," ",VLOOKUP(TRIM(B1333),ALL!$B$1:$W$9995,9,FALSE)))</f>
        <v xml:space="preserve"> </v>
      </c>
      <c r="N1342" s="10" t="str">
        <f>IF(ISBLANK(VLOOKUP(TRIM(B1333),ALL!$B$1:$W$9995,10,FALSE)),"",IF(ISERROR(VLOOKUP(TRIM(B1333),ALL!$B$1:$W$9995,10,FALSE))," ",VLOOKUP(TRIM(B1333),ALL!$B$1:$W$9995,10,FALSE)))</f>
        <v xml:space="preserve"> </v>
      </c>
      <c r="O1342" s="118"/>
      <c r="P1342"/>
      <c r="Q1342"/>
      <c r="R1342"/>
      <c r="S1342"/>
      <c r="T1342"/>
      <c r="AB1342"/>
      <c r="AC1342"/>
    </row>
    <row r="1343" spans="1:29">
      <c r="A1343" s="10"/>
      <c r="B1343" s="37"/>
      <c r="C1343" s="5"/>
      <c r="D1343" s="111"/>
      <c r="E1343" s="112"/>
      <c r="F1343" s="115"/>
      <c r="G1343" s="10" t="str">
        <f>IF(ISERROR(VLOOKUP(TRIM(B1343),ALL!$B$1:$V$9998,2,FALSE)),"",IF(ISERROR(VLOOKUP(TRIM(B1343),ALL!$B$1:$V$9998,2,FALSE))," ",VLOOKUP(TRIM(B1343),ALL!$B$1:$V$9998,2,FALSE)))</f>
        <v/>
      </c>
      <c r="H1343" s="114"/>
      <c r="I1343" s="114"/>
      <c r="J1343" s="10"/>
      <c r="K1343" s="10"/>
      <c r="L1343" s="10"/>
      <c r="M1343" s="10"/>
      <c r="N1343" s="10" t="str">
        <f>IF(ISBLANK(VLOOKUP(TRIM(B1296),ALL!$B$1:$W$9995,10,FALSE)),"",IF(ISERROR(VLOOKUP(TRIM(B1296),ALL!$B$1:$W$9995,10,FALSE))," ",VLOOKUP(TRIM(B1296),ALL!$B$1:$W$9995,10,FALSE)))</f>
        <v/>
      </c>
      <c r="O1343" s="118"/>
      <c r="P1343"/>
      <c r="Q1343"/>
      <c r="R1343"/>
      <c r="S1343"/>
      <c r="T1343"/>
      <c r="AB1343"/>
      <c r="AC1343"/>
    </row>
    <row r="1344" spans="1:29">
      <c r="A1344" s="10" t="str">
        <f>IF(ISERROR(VLOOKUP(TRIM(B1344),ALL!$B$1:$V$9991,3,FALSE)),"(unc)",VLOOKUP(TRIM(B1344),ALL!$B$1:$V$9991,3,FALSE))</f>
        <v>PK</v>
      </c>
      <c r="B1344" s="37" t="s">
        <v>5412</v>
      </c>
      <c r="C1344" s="5" t="s">
        <v>5462</v>
      </c>
      <c r="D1344" s="111">
        <f>VLOOKUP(TRIM(B1344),BirthdateDraft!$A$1:$M$8977,2,FALSE)</f>
        <v>34826</v>
      </c>
      <c r="E1344" s="112" t="str">
        <f>VLOOKUP(TRIM(B1344),BirthdateDraft!$A$1:$M$9842,3,FALSE)</f>
        <v>17/7</v>
      </c>
      <c r="F1344" s="115" t="s">
        <v>7419</v>
      </c>
      <c r="G1344" s="10" t="str">
        <f>IF(ISERROR(VLOOKUP(TRIM(B1344),ALL!$B$1:$V$9998,2,FALSE)),"",IF(ISERROR(VLOOKUP(TRIM(B1344),ALL!$B$1:$V$9998,2,FALSE))," ",VLOOKUP(TRIM(B1344),ALL!$B$1:$V$9998,2,FALSE)))</f>
        <v>WAN</v>
      </c>
      <c r="H1344" s="114"/>
      <c r="I1344" s="114"/>
      <c r="J1344" s="10"/>
      <c r="K1344" s="10"/>
      <c r="L1344" s="10"/>
      <c r="M1344" s="10"/>
      <c r="N1344" s="10"/>
      <c r="O1344" s="118"/>
      <c r="P1344"/>
      <c r="Q1344"/>
      <c r="R1344"/>
      <c r="S1344"/>
      <c r="T1344"/>
      <c r="AB1344"/>
      <c r="AC1344"/>
    </row>
    <row r="1345" spans="1:29">
      <c r="A1345" s="10" t="str">
        <f>IF(ISERROR(VLOOKUP(TRIM(B1345),ALL!$B$1:$V$9991,3,FALSE)),"(unc)",VLOOKUP(TRIM(B1345),ALL!$B$1:$V$9991,3,FALSE))</f>
        <v>Punt</v>
      </c>
      <c r="B1345" s="119" t="s">
        <v>4940</v>
      </c>
      <c r="C1345" s="5" t="s">
        <v>5462</v>
      </c>
      <c r="D1345" s="111">
        <f>VLOOKUP(TRIM(B1345),BirthdateDraft!$A$1:$M$8977,2,FALSE)</f>
        <v>34205</v>
      </c>
      <c r="E1345" s="112" t="str">
        <f>VLOOKUP(TRIM(B1345),BirthdateDraft!$A$1:$M$9842,3,FALSE)</f>
        <v>16/7</v>
      </c>
      <c r="F1345" s="115"/>
      <c r="G1345" s="10" t="str">
        <f>IF(ISERROR(VLOOKUP(TRIM(B1345),ALL!$B$1:$V$9998,2,FALSE)),"",IF(ISERROR(VLOOKUP(TRIM(B1345),ALL!$B$1:$V$9998,2,FALSE))," ",VLOOKUP(TRIM(B1345),ALL!$B$1:$V$9998,2,FALSE)))</f>
        <v>DNA</v>
      </c>
      <c r="H1345" s="114" t="str">
        <f>IF(ISBLANK(VLOOKUP(TRIM(B1345),ALL!$B$1:$W$9995,4,FALSE)),"",IF(ISERROR(VLOOKUP(TRIM(B1345),ALL!$B$1:$W$9995,4,FALSE))," ",VLOOKUP(TRIM(B1345),ALL!$B$1:$W$9995,4,FALSE)))</f>
        <v/>
      </c>
      <c r="I1345" s="114" t="str">
        <f>IF(ISBLANK(VLOOKUP(TRIM(B1345),ALL!$B$1:$W$9995,5,FALSE)),"",IF(ISERROR(VLOOKUP(TRIM(B1345),ALL!$B$1:$W$9995,5,FALSE))," ",VLOOKUP(TRIM(B1345),ALL!$B$1:$W$9995,5,FALSE)))</f>
        <v/>
      </c>
      <c r="J1345" s="10"/>
      <c r="K1345" s="10"/>
      <c r="L1345" s="10" t="str">
        <f>IF(ISBLANK(VLOOKUP(TRIM(#REF!),ALL!$B$1:$W$9995,8,FALSE)),"",IF(ISERROR(VLOOKUP(TRIM(#REF!),ALL!$B$1:$W$9995,8,FALSE))," ",VLOOKUP(TRIM(#REF!),ALL!$B$1:$W$9995,8,FALSE)))</f>
        <v xml:space="preserve"> </v>
      </c>
      <c r="M1345" s="10"/>
      <c r="N1345" s="10"/>
      <c r="O1345" s="118"/>
      <c r="P1345"/>
      <c r="Q1345"/>
      <c r="R1345"/>
      <c r="S1345"/>
      <c r="T1345"/>
      <c r="AB1345"/>
      <c r="AC1345"/>
    </row>
    <row r="1346" spans="1:29" ht="15.75">
      <c r="A1346" s="120" t="s">
        <v>8802</v>
      </c>
      <c r="B1346" s="120"/>
      <c r="C1346" s="120"/>
      <c r="D1346" s="121"/>
      <c r="E1346" s="120"/>
      <c r="F1346" s="120"/>
      <c r="G1346" s="120"/>
      <c r="H1346" s="122"/>
      <c r="I1346" s="122"/>
      <c r="J1346" s="120"/>
      <c r="K1346" s="120"/>
      <c r="L1346" s="10" t="str">
        <f>IF(ISBLANK(VLOOKUP(TRIM(B1346),ALL!$B$1:$W$9995,8,FALSE)),"",IF(ISERROR(VLOOKUP(TRIM(B1346),ALL!$B$1:$W$9995,8,FALSE))," ",VLOOKUP(TRIM(B1346),ALL!$B$1:$W$9995,8,FALSE)))</f>
        <v xml:space="preserve"> </v>
      </c>
      <c r="M1346" s="10" t="str">
        <f>IF(ISBLANK(VLOOKUP(TRIM(B1346),ALL!$B$1:$W$9995,9,FALSE)),"",IF(ISERROR(VLOOKUP(TRIM(B1346),ALL!$B$1:$W$9995,9,FALSE))," ",VLOOKUP(TRIM(B1346),ALL!$B$1:$W$9995,9,FALSE)))</f>
        <v xml:space="preserve"> </v>
      </c>
      <c r="N1346" s="10" t="str">
        <f>IF(ISBLANK(VLOOKUP(TRIM(#REF!),ALL!$B$1:$W$9995,10,FALSE)),"",IF(ISERROR(VLOOKUP(TRIM(#REF!),ALL!$B$1:$W$9995,10,FALSE))," ",VLOOKUP(TRIM(#REF!),ALL!$B$1:$W$9995,10,FALSE)))</f>
        <v xml:space="preserve"> </v>
      </c>
      <c r="O1346"/>
      <c r="P1346"/>
      <c r="Q1346"/>
      <c r="R1346"/>
      <c r="S1346"/>
      <c r="T1346"/>
      <c r="AB1346"/>
      <c r="AC1346"/>
    </row>
    <row r="1347" spans="1:29" ht="15.75">
      <c r="A1347" s="120" t="s">
        <v>8801</v>
      </c>
      <c r="B1347" s="120"/>
      <c r="C1347" s="120"/>
      <c r="D1347" s="121"/>
      <c r="E1347" s="120"/>
      <c r="F1347" s="120"/>
      <c r="G1347" s="120"/>
      <c r="H1347" s="122"/>
      <c r="I1347" s="122"/>
      <c r="J1347" s="120"/>
      <c r="K1347" s="120"/>
      <c r="L1347" s="10" t="str">
        <f>IF(ISBLANK(VLOOKUP(TRIM(B1347),ALL!$B$1:$W$9995,8,FALSE)),"",IF(ISERROR(VLOOKUP(TRIM(B1347),ALL!$B$1:$W$9995,8,FALSE))," ",VLOOKUP(TRIM(B1347),ALL!$B$1:$W$9995,8,FALSE)))</f>
        <v xml:space="preserve"> </v>
      </c>
      <c r="M1347" s="10" t="str">
        <f>IF(ISBLANK(VLOOKUP(TRIM(B1347),ALL!$B$1:$W$9995,9,FALSE)),"",IF(ISERROR(VLOOKUP(TRIM(B1347),ALL!$B$1:$W$9995,9,FALSE))," ",VLOOKUP(TRIM(B1347),ALL!$B$1:$W$9995,9,FALSE)))</f>
        <v xml:space="preserve"> </v>
      </c>
      <c r="N1347" s="10" t="str">
        <f>IF(ISBLANK(VLOOKUP(TRIM(B1347),ALL!$B$1:$W$9995,10,FALSE)),"",IF(ISERROR(VLOOKUP(TRIM(B1347),ALL!$B$1:$W$9995,10,FALSE))," ",VLOOKUP(TRIM(B1347),ALL!$B$1:$W$9995,10,FALSE)))</f>
        <v xml:space="preserve"> </v>
      </c>
      <c r="P1347"/>
      <c r="Q1347"/>
      <c r="R1347"/>
      <c r="S1347"/>
      <c r="T1347"/>
      <c r="AB1347"/>
      <c r="AC1347"/>
    </row>
    <row r="1348" spans="1:29">
      <c r="L1348" s="10"/>
      <c r="M1348" s="10"/>
      <c r="N1348" s="10"/>
      <c r="O1348"/>
    </row>
    <row r="1349" spans="1:29" ht="20.25">
      <c r="A1349" s="105" t="s">
        <v>8123</v>
      </c>
      <c r="I1349" s="123">
        <f>COUNTA(B1350:B1414)</f>
        <v>54</v>
      </c>
      <c r="J1349" s="108"/>
      <c r="L1349" s="10" t="str">
        <f>IF(ISBLANK(VLOOKUP(TRIM(B1349),ALL!$B$1:$W$9995,8,FALSE)),"",IF(ISERROR(VLOOKUP(TRIM(B1349),ALL!$B$1:$W$9995,8,FALSE))," ",VLOOKUP(TRIM(B1349),ALL!$B$1:$W$9995,8,FALSE)))</f>
        <v xml:space="preserve"> </v>
      </c>
      <c r="M1349" s="10" t="str">
        <f>IF(ISBLANK(VLOOKUP(TRIM(B1349),ALL!$B$1:$W$9995,9,FALSE)),"",IF(ISERROR(VLOOKUP(TRIM(B1349),ALL!$B$1:$W$9995,9,FALSE))," ",VLOOKUP(TRIM(B1349),ALL!$B$1:$W$9995,9,FALSE)))</f>
        <v xml:space="preserve"> </v>
      </c>
      <c r="N1349" s="10" t="str">
        <f>IF(ISBLANK(VLOOKUP(TRIM(B1349),ALL!$B$1:$W$9995,10,FALSE)),"",IF(ISERROR(VLOOKUP(TRIM(B1349),ALL!$B$1:$W$9995,10,FALSE))," ",VLOOKUP(TRIM(B1349),ALL!$B$1:$W$9995,10,FALSE)))</f>
        <v xml:space="preserve"> </v>
      </c>
      <c r="P1349"/>
      <c r="Q1349"/>
      <c r="R1349"/>
      <c r="S1349"/>
      <c r="T1349"/>
      <c r="AB1349"/>
      <c r="AC1349"/>
    </row>
    <row r="1350" spans="1:29">
      <c r="L1350" s="10" t="str">
        <f>IF(ISBLANK(VLOOKUP(TRIM(B1350),ALL!$B$1:$W$9995,8,FALSE)),"",IF(ISERROR(VLOOKUP(TRIM(B1350),ALL!$B$1:$W$9995,8,FALSE))," ",VLOOKUP(TRIM(B1350),ALL!$B$1:$W$9995,8,FALSE)))</f>
        <v xml:space="preserve"> </v>
      </c>
      <c r="M1350" s="10" t="str">
        <f>IF(ISBLANK(VLOOKUP(TRIM(B1350),ALL!$B$1:$W$9995,9,FALSE)),"",IF(ISERROR(VLOOKUP(TRIM(B1350),ALL!$B$1:$W$9995,9,FALSE))," ",VLOOKUP(TRIM(B1350),ALL!$B$1:$W$9995,9,FALSE)))</f>
        <v xml:space="preserve"> </v>
      </c>
      <c r="N1350" s="10" t="str">
        <f>IF(ISBLANK(VLOOKUP(TRIM(B1350),ALL!$B$1:$W$9995,10,FALSE)),"",IF(ISERROR(VLOOKUP(TRIM(B1350),ALL!$B$1:$W$9995,10,FALSE))," ",VLOOKUP(TRIM(B1350),ALL!$B$1:$W$9995,10,FALSE)))</f>
        <v xml:space="preserve"> </v>
      </c>
      <c r="O1350"/>
      <c r="P1350"/>
      <c r="Q1350"/>
      <c r="R1350"/>
      <c r="S1350"/>
      <c r="T1350"/>
      <c r="AB1350"/>
      <c r="AC1350"/>
    </row>
    <row r="1351" spans="1:29">
      <c r="A1351" s="10" t="str">
        <f>IF(ISERROR(VLOOKUP(TRIM(B1351),ALL!$B$1:$V$9991,3,FALSE)),"(unc)",VLOOKUP(TRIM(B1351),ALL!$B$1:$V$9991,3,FALSE))</f>
        <v>QB</v>
      </c>
      <c r="B1351" s="37" t="s">
        <v>7315</v>
      </c>
      <c r="C1351" s="5" t="s">
        <v>6839</v>
      </c>
      <c r="D1351" s="111">
        <f>VLOOKUP(TRIM(B1351),BirthdateDraft!$A$1:$M$8977,2,FALSE)</f>
        <v>36434</v>
      </c>
      <c r="E1351" s="112" t="str">
        <f>VLOOKUP(TRIM(B1351),BirthdateDraft!$A$1:$M$9842,3,FALSE)</f>
        <v>21/1(1)</v>
      </c>
      <c r="F1351" s="115" t="s">
        <v>7496</v>
      </c>
      <c r="G1351" s="10" t="str">
        <f>IF(ISERROR(VLOOKUP(TRIM(B1351),ALL!$B$1:$V$9998,2,FALSE)),"",IF(ISERROR(VLOOKUP(TRIM(B1351),ALL!$B$1:$V$9998,2,FALSE))," ",VLOOKUP(TRIM(B1351),ALL!$B$1:$V$9998,2,FALSE)))</f>
        <v>JXA</v>
      </c>
      <c r="H1351" s="114"/>
      <c r="I1351" s="114"/>
      <c r="J1351" s="10"/>
      <c r="K1351" s="10"/>
      <c r="L1351" s="10" t="str">
        <f>IF(ISBLANK(VLOOKUP(TRIM(B1351),ALL!$B$1:$W$9995,8,FALSE)),"",IF(ISERROR(VLOOKUP(TRIM(B1351),ALL!$B$1:$W$9995,8,FALSE))," ",VLOOKUP(TRIM(B1351),ALL!$B$1:$W$9995,8,FALSE)))</f>
        <v/>
      </c>
      <c r="M1351" s="10" t="str">
        <f>IF(ISBLANK(VLOOKUP(TRIM(B1351),ALL!$B$1:$W$9995,9,FALSE)),"",IF(ISERROR(VLOOKUP(TRIM(B1351),ALL!$B$1:$W$9995,9,FALSE))," ",VLOOKUP(TRIM(B1351),ALL!$B$1:$W$9995,9,FALSE)))</f>
        <v/>
      </c>
      <c r="N1351" s="10" t="str">
        <f>IF(ISBLANK(VLOOKUP(TRIM(B1351),ALL!$B$1:$W$9995,10,FALSE)),"",IF(ISERROR(VLOOKUP(TRIM(B1351),ALL!$B$1:$W$9995,10,FALSE))," ",VLOOKUP(TRIM(B1351),ALL!$B$1:$W$9995,10,FALSE)))</f>
        <v/>
      </c>
      <c r="O1351" s="118"/>
      <c r="P1351"/>
      <c r="Q1351"/>
      <c r="R1351"/>
      <c r="S1351"/>
      <c r="T1351"/>
      <c r="AB1351"/>
      <c r="AC1351"/>
    </row>
    <row r="1352" spans="1:29">
      <c r="A1352" s="10" t="str">
        <f>IF(ISERROR(VLOOKUP(TRIM(B1352),ALL!$B$1:$V$9991,3,FALSE)),"(unc)",VLOOKUP(TRIM(B1352),ALL!$B$1:$V$9991,3,FALSE))</f>
        <v>QB(P)</v>
      </c>
      <c r="B1352" s="37" t="s">
        <v>6795</v>
      </c>
      <c r="C1352" s="5" t="s">
        <v>6839</v>
      </c>
      <c r="D1352" s="111">
        <f>VLOOKUP(TRIM(B1352),BirthdateDraft!$A$1:$M$8977,2,FALSE)</f>
        <v>36014</v>
      </c>
      <c r="E1352" s="112" t="str">
        <f>VLOOKUP(TRIM(B1352),BirthdateDraft!$A$1:$M$9842,3,FALSE)</f>
        <v>20/2</v>
      </c>
      <c r="F1352" s="115" t="s">
        <v>6896</v>
      </c>
      <c r="G1352" s="10" t="str">
        <f>IF(ISERROR(VLOOKUP(TRIM(B1352),ALL!$B$1:$V$9998,2,FALSE)),"",IF(ISERROR(VLOOKUP(TRIM(B1352),ALL!$B$1:$V$9998,2,FALSE))," ",VLOOKUP(TRIM(B1352),ALL!$B$1:$V$9998,2,FALSE)))</f>
        <v>PHN</v>
      </c>
      <c r="H1352" s="114"/>
      <c r="I1352" s="114"/>
      <c r="J1352" s="10" t="str">
        <f>IF(ISBLANK(VLOOKUP(TRIM(#REF!),ALL!$B$1:$W$9995,6,FALSE)),"",IF(ISERROR(VLOOKUP(TRIM(#REF!),ALL!$B$1:$W$9995,6,FALSE))," ", VLOOKUP(TRIM(#REF!),ALL!$B$1:$W$9995,6,FALSE)))</f>
        <v xml:space="preserve"> </v>
      </c>
      <c r="K1352" s="10" t="str">
        <f>IF(ISBLANK(VLOOKUP(TRIM(#REF!),ALL!$B$1:$W$9995,7,FALSE)),"",IF(ISERROR(VLOOKUP(TRIM(#REF!),ALL!$B$1:$W$9995,7,FALSE))," ",VLOOKUP(TRIM(#REF!),ALL!$B$1:$W$9995,7,FALSE)))</f>
        <v xml:space="preserve"> </v>
      </c>
      <c r="L1352" s="10" t="str">
        <f>IF(ISBLANK(VLOOKUP(TRIM(B1352),ALL!$B$1:$W$9995,8,FALSE)),"",IF(ISERROR(VLOOKUP(TRIM(B1352),ALL!$B$1:$W$9995,8,FALSE))," ",VLOOKUP(TRIM(B1352),ALL!$B$1:$W$9995,8,FALSE)))</f>
        <v/>
      </c>
      <c r="M1352" s="10" t="str">
        <f>IF(ISBLANK(VLOOKUP(TRIM(B1352),ALL!$B$1:$W$9995,9,FALSE)),"",IF(ISERROR(VLOOKUP(TRIM(B1352),ALL!$B$1:$W$9995,9,FALSE))," ",VLOOKUP(TRIM(B1352),ALL!$B$1:$W$9995,9,FALSE)))</f>
        <v/>
      </c>
      <c r="N1352" s="10" t="str">
        <f>IF(ISBLANK(VLOOKUP(TRIM(B1352),ALL!$B$1:$W$9995,10,FALSE)),"",IF(ISERROR(VLOOKUP(TRIM(B1352),ALL!$B$1:$W$9995,10,FALSE))," ",VLOOKUP(TRIM(B1352),ALL!$B$1:$W$9995,10,FALSE)))</f>
        <v/>
      </c>
      <c r="O1352"/>
      <c r="P1352"/>
      <c r="Q1352"/>
      <c r="R1352"/>
      <c r="S1352"/>
      <c r="T1352"/>
      <c r="AB1352"/>
      <c r="AC1352"/>
    </row>
    <row r="1353" spans="1:29">
      <c r="A1353" s="10"/>
      <c r="B1353" s="37"/>
      <c r="C1353" s="5"/>
      <c r="D1353" s="111"/>
      <c r="E1353" s="112"/>
      <c r="F1353" s="115"/>
      <c r="G1353" s="10"/>
      <c r="H1353" s="114"/>
      <c r="I1353" s="114"/>
      <c r="J1353" s="10"/>
      <c r="K1353" s="10"/>
      <c r="L1353" s="10" t="str">
        <f>IF(ISBLANK(VLOOKUP(TRIM(B1353),ALL!$B$1:$W$9995,8,FALSE)),"",IF(ISERROR(VLOOKUP(TRIM(B1353),ALL!$B$1:$W$9995,8,FALSE))," ",VLOOKUP(TRIM(B1353),ALL!$B$1:$W$9995,8,FALSE)))</f>
        <v xml:space="preserve"> </v>
      </c>
      <c r="M1353" s="10" t="str">
        <f>IF(ISBLANK(VLOOKUP(TRIM(B1353),ALL!$B$1:$W$9995,9,FALSE)),"",IF(ISERROR(VLOOKUP(TRIM(B1353),ALL!$B$1:$W$9995,9,FALSE))," ",VLOOKUP(TRIM(B1353),ALL!$B$1:$W$9995,9,FALSE)))</f>
        <v xml:space="preserve"> </v>
      </c>
      <c r="N1353" s="10" t="str">
        <f>IF(ISBLANK(VLOOKUP(TRIM(B1353),ALL!$B$1:$W$9995,10,FALSE)),"",IF(ISERROR(VLOOKUP(TRIM(B1353),ALL!$B$1:$W$9995,10,FALSE))," ",VLOOKUP(TRIM(B1353),ALL!$B$1:$W$9995,10,FALSE)))</f>
        <v xml:space="preserve"> </v>
      </c>
      <c r="O1353" s="118"/>
      <c r="P1353"/>
      <c r="Q1353"/>
      <c r="R1353"/>
      <c r="S1353"/>
      <c r="T1353"/>
      <c r="AB1353"/>
      <c r="AC1353"/>
    </row>
    <row r="1354" spans="1:29">
      <c r="A1354" s="10" t="str">
        <f>IF(ISERROR(VLOOKUP(TRIM(B1354),ALL!$B$1:$V$9991,3,FALSE)),"(unc)",VLOOKUP(TRIM(B1354),ALL!$B$1:$V$9991,3,FALSE))</f>
        <v>HB</v>
      </c>
      <c r="B1354" s="37" t="s">
        <v>7575</v>
      </c>
      <c r="C1354" s="5" t="s">
        <v>6839</v>
      </c>
      <c r="D1354" s="111">
        <f>VLOOKUP(TRIM(B1354),BirthdateDraft!$A$1:$M$8977,2,FALSE)</f>
        <v>36172</v>
      </c>
      <c r="E1354" s="112" t="str">
        <f>VLOOKUP(TRIM(B1354),BirthdateDraft!$A$1:$M$9842,3,FALSE)</f>
        <v>22/3</v>
      </c>
      <c r="F1354" s="115" t="s">
        <v>8087</v>
      </c>
      <c r="G1354" s="10" t="str">
        <f>IF(ISERROR(VLOOKUP(TRIM(B1354),ALL!$B$1:$V$9998,2,FALSE)),"",IF(ISERROR(VLOOKUP(TRIM(B1354),ALL!$B$1:$V$9998,2,FALSE))," ",VLOOKUP(TRIM(B1354),ALL!$B$1:$V$9998,2,FALSE)))</f>
        <v>TBN</v>
      </c>
      <c r="H1354" s="114" t="str">
        <f>IF(ISBLANK(VLOOKUP(TRIM(B1354),ALL!$B$1:$W$9995,11,FALSE)),"",IF(ISERROR(VLOOKUP(TRIM(B1354),ALL!$B$1:$W$9995,11,FALSE))," ",VLOOKUP(TRIM(B1354),ALL!$B$1:$W$9995,11,FALSE)))</f>
        <v>A</v>
      </c>
      <c r="I1354" s="114" t="str">
        <f>"Carries ="&amp;VLOOKUP(B1354,Rankings!$A$163:$C$283,3,FALSE)</f>
        <v>Carries =144</v>
      </c>
      <c r="J1354" s="10" t="str">
        <f>IF(ISBLANK(VLOOKUP(TRIM(B1354),ALL!$B$1:$W$9995,6,FALSE)),"",IF(ISERROR(VLOOKUP(TRIM(B1354),ALL!$B$1:$W$9995,6,FALSE))," ", VLOOKUP(TRIM(B1354),ALL!$B$1:$W$9995,6,FALSE)))</f>
        <v/>
      </c>
      <c r="K1354" s="10" t="str">
        <f>IF(ISBLANK(VLOOKUP(TRIM(B1354),ALL!$B$1:$W$9995,7,FALSE)),"",IF(ISERROR(VLOOKUP(TRIM(B1354),ALL!$B$1:$W$9995,7,FALSE))," ",VLOOKUP(TRIM(B1354),ALL!$B$1:$W$9995,7,FALSE)))</f>
        <v/>
      </c>
      <c r="L1354" s="10">
        <f>IF(ISBLANK(VLOOKUP(TRIM(B1354),ALL!$B$1:$W$9995,8,FALSE)),"",IF(ISERROR(VLOOKUP(TRIM(B1354),ALL!$B$1:$W$9995,8,FALSE))," ",VLOOKUP(TRIM(B1354),ALL!$B$1:$W$9995,8,FALSE)))</f>
        <v>4</v>
      </c>
      <c r="M1354" s="10" t="str">
        <f>IF(ISBLANK(VLOOKUP(TRIM(B1354),ALL!$B$1:$W$9995,9,FALSE)),"",IF(ISERROR(VLOOKUP(TRIM(B1354),ALL!$B$1:$W$9995,9,FALSE))," ",VLOOKUP(TRIM(B1354),ALL!$B$1:$W$9995,9,FALSE)))</f>
        <v/>
      </c>
      <c r="N1354" s="10">
        <f>IF(ISBLANK(VLOOKUP(TRIM(B1354),ALL!$B$1:$W$9995,10,FALSE)),"",IF(ISERROR(VLOOKUP(TRIM(B1354),ALL!$B$1:$W$9995,10,FALSE))," ",VLOOKUP(TRIM(B1354),ALL!$B$1:$W$9995,10,FALSE)))</f>
        <v>5</v>
      </c>
      <c r="O1354" s="118"/>
      <c r="P1354"/>
      <c r="Q1354"/>
      <c r="R1354"/>
      <c r="S1354"/>
      <c r="T1354"/>
      <c r="AB1354"/>
      <c r="AC1354"/>
    </row>
    <row r="1355" spans="1:29">
      <c r="A1355" s="10" t="str">
        <f>IF(ISERROR(VLOOKUP(TRIM(B1355),ALL!$B$1:$V$9991,3,FALSE)),"(unc)",VLOOKUP(TRIM(B1355),ALL!$B$1:$V$9991,3,FALSE))</f>
        <v>HB</v>
      </c>
      <c r="B1355" s="37" t="s">
        <v>8418</v>
      </c>
      <c r="C1355" s="5" t="s">
        <v>6839</v>
      </c>
      <c r="D1355" s="111">
        <f>VLOOKUP(TRIM(B1355),BirthdateDraft!$A$1:$M$8977,2,FALSE)</f>
        <v>37286</v>
      </c>
      <c r="E1355" s="112" t="str">
        <f>VLOOKUP(TRIM(B1355),BirthdateDraft!$A$1:$M$9842,3,FALSE)</f>
        <v>23/1</v>
      </c>
      <c r="F1355" s="115" t="s">
        <v>8613</v>
      </c>
      <c r="G1355" s="10" t="str">
        <f>IF(ISERROR(VLOOKUP(TRIM(B1355),ALL!$B$1:$V$9998,2,FALSE)),"",IF(ISERROR(VLOOKUP(TRIM(B1355),ALL!$B$1:$V$9998,2,FALSE))," ",VLOOKUP(TRIM(B1355),ALL!$B$1:$V$9998,2,FALSE)))</f>
        <v>ATN</v>
      </c>
      <c r="H1355" s="114" t="str">
        <f>IF(ISBLANK(VLOOKUP(TRIM(B1355),ALL!$B$1:$W$9995,11,FALSE)),"",IF(ISERROR(VLOOKUP(TRIM(B1355),ALL!$B$1:$W$9995,11,FALSE))," ",VLOOKUP(TRIM(B1355),ALL!$B$1:$W$9995,11,FALSE)))</f>
        <v>A</v>
      </c>
      <c r="I1355" s="114" t="str">
        <f>"Carries ="&amp;VLOOKUP(B1355,Rankings!$A$163:$C$283,3,FALSE)</f>
        <v>Carries =304</v>
      </c>
      <c r="J1355" s="10" t="str">
        <f>IF(ISBLANK(VLOOKUP(TRIM(B1355),ALL!$B$1:$W$9995,6,FALSE)),"",IF(ISERROR(VLOOKUP(TRIM(B1355),ALL!$B$1:$W$9995,6,FALSE))," ", VLOOKUP(TRIM(B1355),ALL!$B$1:$W$9995,6,FALSE)))</f>
        <v/>
      </c>
      <c r="K1355" s="10" t="str">
        <f>IF(ISBLANK(VLOOKUP(TRIM(B1355),ALL!$B$1:$W$9995,7,FALSE)),"",IF(ISERROR(VLOOKUP(TRIM(B1355),ALL!$B$1:$W$9995,7,FALSE))," ",VLOOKUP(TRIM(B1355),ALL!$B$1:$W$9995,7,FALSE)))</f>
        <v/>
      </c>
      <c r="L1355" s="10">
        <f>IF(ISBLANK(VLOOKUP(TRIM(B1355),ALL!$B$1:$W$9995,8,FALSE)),"",IF(ISERROR(VLOOKUP(TRIM(B1355),ALL!$B$1:$W$9995,8,FALSE))," ",VLOOKUP(TRIM(B1355),ALL!$B$1:$W$9995,8,FALSE)))</f>
        <v>4</v>
      </c>
      <c r="M1355" s="10" t="str">
        <f>IF(ISBLANK(VLOOKUP(TRIM(B1355),ALL!$B$1:$W$9995,9,FALSE)),"",IF(ISERROR(VLOOKUP(TRIM(B1355),ALL!$B$1:$W$9995,9,FALSE))," ",VLOOKUP(TRIM(B1355),ALL!$B$1:$W$9995,9,FALSE)))</f>
        <v/>
      </c>
      <c r="N1355" s="10">
        <f>IF(ISBLANK(VLOOKUP(TRIM(B1355),ALL!$B$1:$W$9995,10,FALSE)),"",IF(ISERROR(VLOOKUP(TRIM(B1355),ALL!$B$1:$W$9995,10,FALSE))," ",VLOOKUP(TRIM(B1355),ALL!$B$1:$W$9995,10,FALSE)))</f>
        <v>0</v>
      </c>
      <c r="O1355" s="118"/>
      <c r="P1355"/>
      <c r="Q1355"/>
      <c r="R1355"/>
      <c r="S1355"/>
      <c r="T1355"/>
      <c r="AB1355"/>
      <c r="AC1355"/>
    </row>
    <row r="1356" spans="1:29">
      <c r="A1356" s="10" t="str">
        <f>IF(ISERROR(VLOOKUP(TRIM(B1356),ALL!$B$1:$V$9991,3,FALSE)),"(unc)",VLOOKUP(TRIM(B1356),ALL!$B$1:$V$9991,3,FALSE))</f>
        <v>FB</v>
      </c>
      <c r="B1356" s="124" t="s">
        <v>8340</v>
      </c>
      <c r="C1356" s="5" t="s">
        <v>6839</v>
      </c>
      <c r="D1356" s="111">
        <f>VLOOKUP(TRIM(B1356),BirthdateDraft!$A$1:$M$8977,2,FALSE)</f>
        <v>36584</v>
      </c>
      <c r="E1356" s="112" t="str">
        <f>VLOOKUP(TRIM(B1356),BirthdateDraft!$A$1:$M$9842,3,FALSE)</f>
        <v>23/FA</v>
      </c>
      <c r="F1356" s="115" t="s">
        <v>8715</v>
      </c>
      <c r="G1356" s="10" t="str">
        <f>IF(ISERROR(VLOOKUP(TRIM(B1356),ALL!$B$1:$V$9998,2,FALSE)),"",IF(ISERROR(VLOOKUP(TRIM(B1356),ALL!$B$1:$V$9998,2,FALSE))," ",VLOOKUP(TRIM(B1356),ALL!$B$1:$V$9998,2,FALSE)))</f>
        <v>DAN</v>
      </c>
      <c r="H1356" s="114" t="str">
        <f>IF(ISBLANK(VLOOKUP(TRIM(B1356),ALL!$B$1:$W$9995,11,FALSE)),"",IF(ISERROR(VLOOKUP(TRIM(B1356),ALL!$B$1:$W$9995,11,FALSE))," ",VLOOKUP(TRIM(B1356),ALL!$B$1:$W$9995,11,FALSE)))</f>
        <v>B</v>
      </c>
      <c r="I1356" s="114" t="e">
        <f>"Carries ="&amp;VLOOKUP(B1356,Rankings!$A$163:$C$283,3,FALSE)</f>
        <v>#N/A</v>
      </c>
      <c r="J1356" s="10" t="str">
        <f>IF(ISBLANK(VLOOKUP(TRIM(B1356),ALL!$B$1:$W$9995,6,FALSE)),"",IF(ISERROR(VLOOKUP(TRIM(B1356),ALL!$B$1:$W$9995,6,FALSE))," ", VLOOKUP(TRIM(B1356),ALL!$B$1:$W$9995,6,FALSE)))</f>
        <v/>
      </c>
      <c r="K1356" s="10" t="str">
        <f>IF(ISBLANK(VLOOKUP(TRIM(B1356),ALL!$B$1:$W$9995,7,FALSE)),"",IF(ISERROR(VLOOKUP(TRIM(B1356),ALL!$B$1:$W$9995,7,FALSE))," ",VLOOKUP(TRIM(B1356),ALL!$B$1:$W$9995,7,FALSE)))</f>
        <v/>
      </c>
      <c r="L1356" s="10">
        <f>IF(ISBLANK(VLOOKUP(TRIM(B1356),ALL!$B$1:$W$9995,8,FALSE)),"",IF(ISERROR(VLOOKUP(TRIM(B1356),ALL!$B$1:$W$9995,8,FALSE))," ",VLOOKUP(TRIM(B1356),ALL!$B$1:$W$9995,8,FALSE)))</f>
        <v>0</v>
      </c>
      <c r="M1356" s="10" t="str">
        <f>IF(ISBLANK(VLOOKUP(TRIM(B1356),ALL!$B$1:$W$9995,9,FALSE)),"",IF(ISERROR(VLOOKUP(TRIM(B1356),ALL!$B$1:$W$9995,9,FALSE))," ",VLOOKUP(TRIM(B1356),ALL!$B$1:$W$9995,9,FALSE)))</f>
        <v/>
      </c>
      <c r="N1356" s="10">
        <f>IF(ISBLANK(VLOOKUP(TRIM(B1356),ALL!$B$1:$W$9995,10,FALSE)),"",IF(ISERROR(VLOOKUP(TRIM(B1356),ALL!$B$1:$W$9995,10,FALSE))," ",VLOOKUP(TRIM(B1356),ALL!$B$1:$W$9995,10,FALSE)))</f>
        <v>3</v>
      </c>
      <c r="O1356" s="118"/>
      <c r="P1356"/>
      <c r="Q1356"/>
      <c r="R1356"/>
      <c r="S1356"/>
      <c r="T1356"/>
      <c r="AB1356"/>
      <c r="AC1356"/>
    </row>
    <row r="1357" spans="1:29">
      <c r="A1357" s="10"/>
      <c r="B1357" s="37"/>
      <c r="C1357" s="5"/>
      <c r="D1357" s="111"/>
      <c r="E1357" s="112"/>
      <c r="F1357" s="115"/>
      <c r="G1357" s="10"/>
      <c r="H1357" s="114" t="str">
        <f>IF(ISBLANK(VLOOKUP(TRIM(B1357),ALL!$B$1:$W$9995,11,FALSE)),"",IF(ISERROR(VLOOKUP(TRIM(B1357),ALL!$B$1:$W$9995,11,FALSE))," ",VLOOKUP(TRIM(B1357),ALL!$B$1:$W$9995,11,FALSE)))</f>
        <v xml:space="preserve"> </v>
      </c>
      <c r="I1357" s="114"/>
      <c r="J1357" s="10"/>
      <c r="K1357" s="10"/>
      <c r="L1357" s="10" t="str">
        <f>IF(ISBLANK(VLOOKUP(TRIM(B1357),ALL!$B$1:$W$9995,8,FALSE)),"",IF(ISERROR(VLOOKUP(TRIM(B1357),ALL!$B$1:$W$9995,8,FALSE))," ",VLOOKUP(TRIM(B1357),ALL!$B$1:$W$9995,8,FALSE)))</f>
        <v xml:space="preserve"> </v>
      </c>
      <c r="M1357" s="10" t="str">
        <f>IF(ISBLANK(VLOOKUP(TRIM(B1357),ALL!$B$1:$W$9995,9,FALSE)),"",IF(ISERROR(VLOOKUP(TRIM(B1357),ALL!$B$1:$W$9995,9,FALSE))," ",VLOOKUP(TRIM(B1357),ALL!$B$1:$W$9995,9,FALSE)))</f>
        <v xml:space="preserve"> </v>
      </c>
      <c r="N1357" s="10" t="str">
        <f>IF(ISBLANK(VLOOKUP(TRIM(B1357),ALL!$B$1:$W$9995,10,FALSE)),"",IF(ISERROR(VLOOKUP(TRIM(B1357),ALL!$B$1:$W$9995,10,FALSE))," ",VLOOKUP(TRIM(B1357),ALL!$B$1:$W$9995,10,FALSE)))</f>
        <v xml:space="preserve"> </v>
      </c>
      <c r="O1357" s="118"/>
      <c r="P1357"/>
      <c r="Q1357"/>
      <c r="R1357"/>
      <c r="S1357"/>
      <c r="T1357"/>
      <c r="AB1357"/>
      <c r="AC1357"/>
    </row>
    <row r="1358" spans="1:29">
      <c r="A1358" s="10" t="str">
        <f>IF(ISERROR(VLOOKUP(TRIM(B1358),ALL!$B$1:$V$9991,3,FALSE)),"(unc)",VLOOKUP(TRIM(B1358),ALL!$B$1:$V$9991,3,FALSE))</f>
        <v>WR</v>
      </c>
      <c r="B1358" s="124" t="s">
        <v>9098</v>
      </c>
      <c r="C1358" s="5" t="s">
        <v>6839</v>
      </c>
      <c r="D1358" s="111">
        <f>VLOOKUP(TRIM(B1358),BirthdateDraft!$A$1:$M$8977,2,FALSE)</f>
        <v>37537</v>
      </c>
      <c r="E1358" s="112" t="str">
        <f>VLOOKUP(TRIM(B1358),BirthdateDraft!$A$1:$M$9842,3,FALSE)</f>
        <v>24/1(23)</v>
      </c>
      <c r="F1358" s="115" t="s">
        <v>9827</v>
      </c>
      <c r="G1358" s="10" t="str">
        <f>IF(ISERROR(VLOOKUP(TRIM(B1358),ALL!$B$1:$V$9998,2,FALSE)),"",IF(ISERROR(VLOOKUP(TRIM(B1358),ALL!$B$1:$V$9998,2,FALSE))," ",VLOOKUP(TRIM(B1358),ALL!$B$1:$V$9998,2,FALSE)))</f>
        <v>JXA</v>
      </c>
      <c r="H1358" s="114" t="str">
        <f>IF(ISBLANK(VLOOKUP(TRIM(B1358),ALL!$B$1:$W$9995,11,FALSE)),"",IF(ISERROR(VLOOKUP(TRIM(B1358),ALL!$B$1:$W$9995,11,FALSE))," ",VLOOKUP(TRIM(B1358),ALL!$B$1:$W$9995,11,FALSE)))</f>
        <v>C</v>
      </c>
      <c r="I1358" s="114" t="str">
        <f>VLOOKUP(TRIM(B1358),Rankings!$A$1:$M$9887,9,FALSE)</f>
        <v xml:space="preserve"> 5-6-6</v>
      </c>
      <c r="J1358" s="10"/>
      <c r="K1358" s="10"/>
      <c r="L1358" s="10"/>
      <c r="M1358" s="10"/>
      <c r="N1358" s="10"/>
      <c r="O1358" s="118"/>
      <c r="P1358"/>
      <c r="Q1358"/>
      <c r="R1358"/>
      <c r="S1358"/>
      <c r="T1358"/>
      <c r="AB1358"/>
      <c r="AC1358"/>
    </row>
    <row r="1359" spans="1:29">
      <c r="A1359" s="10" t="str">
        <f>IF(ISERROR(VLOOKUP(TRIM(B1359),ALL!$B$1:$V$9991,3,FALSE)),"(unc)",VLOOKUP(TRIM(B1359),ALL!$B$1:$V$9991,3,FALSE))</f>
        <v>WR</v>
      </c>
      <c r="B1359" s="37" t="s">
        <v>3103</v>
      </c>
      <c r="C1359" s="5" t="s">
        <v>6839</v>
      </c>
      <c r="D1359" s="111">
        <f>VLOOKUP(TRIM(B1359),BirthdateDraft!$A$1:$M$8977,2,FALSE)</f>
        <v>33721</v>
      </c>
      <c r="E1359" s="112" t="str">
        <f>VLOOKUP(TRIM(B1359),BirthdateDraft!$A$1:$M$9842,3,FALSE)</f>
        <v>13/3</v>
      </c>
      <c r="F1359" s="115"/>
      <c r="G1359" s="10" t="str">
        <f>IF(ISERROR(VLOOKUP(TRIM(B1359),ALL!$B$1:$V$9998,2,FALSE)),"",IF(ISERROR(VLOOKUP(TRIM(B1359),ALL!$B$1:$V$9998,2,FALSE))," ",VLOOKUP(TRIM(B1359),ALL!$B$1:$V$9998,2,FALSE)))</f>
        <v>CHN</v>
      </c>
      <c r="H1359" s="114" t="str">
        <f>IF(ISBLANK(VLOOKUP(TRIM(B1359),ALL!$B$1:$W$9995,11,FALSE)),"",IF(ISERROR(VLOOKUP(TRIM(B1359),ALL!$B$1:$W$9995,11,FALSE))," ",VLOOKUP(TRIM(B1359),ALL!$B$1:$W$9995,11,FALSE)))</f>
        <v>D</v>
      </c>
      <c r="I1359" s="114" t="str">
        <f>VLOOKUP(TRIM(B1359),Rankings!$A$1:$M$9887,9,FALSE)</f>
        <v xml:space="preserve"> 5-5-3</v>
      </c>
      <c r="J1359" s="10" t="str">
        <f>IF(ISBLANK(VLOOKUP(TRIM(B1359),ALL!$B$1:$W$9995,6,FALSE)),"",IF(ISERROR(VLOOKUP(TRIM(B1359),ALL!$B$1:$W$9995,6,FALSE))," ", VLOOKUP(TRIM(B1359),ALL!$B$1:$W$9995,6,FALSE)))</f>
        <v/>
      </c>
      <c r="K1359" s="10" t="str">
        <f>IF(ISBLANK(VLOOKUP(TRIM(B1359),ALL!$B$1:$W$9995,7,FALSE)),"",IF(ISERROR(VLOOKUP(TRIM(B1359),ALL!$B$1:$W$9995,7,FALSE))," ",VLOOKUP(TRIM(B1359),ALL!$B$1:$W$9995,7,FALSE)))</f>
        <v/>
      </c>
      <c r="L1359" s="10" t="str">
        <f>IF(ISBLANK(VLOOKUP(TRIM(B1359),ALL!$B$1:$W$9995,8,FALSE)),"",IF(ISERROR(VLOOKUP(TRIM(B1359),ALL!$B$1:$W$9995,8,FALSE))," ",VLOOKUP(TRIM(B1359),ALL!$B$1:$W$9995,8,FALSE)))</f>
        <v/>
      </c>
      <c r="M1359" s="10" t="str">
        <f>IF(ISBLANK(VLOOKUP(TRIM(B1359),ALL!$B$1:$W$9995,9,FALSE)),"",IF(ISERROR(VLOOKUP(TRIM(B1359),ALL!$B$1:$W$9995,9,FALSE))," ",VLOOKUP(TRIM(B1359),ALL!$B$1:$W$9995,9,FALSE)))</f>
        <v/>
      </c>
      <c r="N1359" s="10" t="str">
        <f>IF(ISBLANK(VLOOKUP(TRIM(B1359),ALL!$B$1:$W$9995,10,FALSE)),"",IF(ISERROR(VLOOKUP(TRIM(B1359),ALL!$B$1:$W$9995,10,FALSE))," ",VLOOKUP(TRIM(B1359),ALL!$B$1:$W$9995,10,FALSE)))</f>
        <v/>
      </c>
      <c r="O1359" s="118"/>
      <c r="P1359"/>
      <c r="Q1359"/>
      <c r="R1359"/>
      <c r="S1359"/>
      <c r="T1359"/>
      <c r="AB1359"/>
      <c r="AC1359"/>
    </row>
    <row r="1360" spans="1:29">
      <c r="A1360" s="10" t="str">
        <f>IF(ISERROR(VLOOKUP(TRIM(B1360),ALL!$B$1:$V$9991,3,FALSE)),"(unc)",VLOOKUP(TRIM(B1360),ALL!$B$1:$V$9991,3,FALSE))</f>
        <v>WR</v>
      </c>
      <c r="B1360" s="37" t="s">
        <v>8513</v>
      </c>
      <c r="C1360" s="5" t="s">
        <v>6839</v>
      </c>
      <c r="D1360" s="111">
        <f>VLOOKUP(TRIM(B1360),BirthdateDraft!$A$1:$M$8977,2,FALSE)</f>
        <v>37058</v>
      </c>
      <c r="E1360" s="112" t="str">
        <f>VLOOKUP(TRIM(B1360),BirthdateDraft!$A$1:$M$9842,3,FALSE)</f>
        <v>23/5</v>
      </c>
      <c r="F1360" s="115" t="s">
        <v>8612</v>
      </c>
      <c r="G1360" s="10" t="str">
        <f>IF(ISERROR(VLOOKUP(TRIM(B1360),ALL!$B$1:$V$9998,2,FALSE)),"",IF(ISERROR(VLOOKUP(TRIM(B1360),ALL!$B$1:$V$9998,2,FALSE))," ",VLOOKUP(TRIM(B1360),ALL!$B$1:$V$9998,2,FALSE)))</f>
        <v>GBN</v>
      </c>
      <c r="H1360" s="114" t="str">
        <f>IF(ISBLANK(VLOOKUP(TRIM(B1360),ALL!$B$1:$W$9995,11,FALSE)),"",IF(ISERROR(VLOOKUP(TRIM(B1360),ALL!$B$1:$W$9995,11,FALSE))," ",VLOOKUP(TRIM(B1360),ALL!$B$1:$W$9995,11,FALSE)))</f>
        <v>D</v>
      </c>
      <c r="I1360" s="114" t="str">
        <f>VLOOKUP(TRIM(B1360),Rankings!$A$1:$M$9887,9,FALSE)</f>
        <v xml:space="preserve"> 4-4-3</v>
      </c>
      <c r="J1360" s="10"/>
      <c r="K1360" s="10"/>
      <c r="L1360" s="10"/>
      <c r="M1360" s="10"/>
      <c r="N1360" s="10"/>
      <c r="O1360" s="118"/>
      <c r="P1360"/>
      <c r="Q1360"/>
      <c r="R1360"/>
      <c r="S1360"/>
      <c r="T1360"/>
      <c r="AB1360"/>
      <c r="AC1360"/>
    </row>
    <row r="1361" spans="1:29">
      <c r="A1361" s="10" t="str">
        <f>IF(ISERROR(VLOOKUP(TRIM(B1361),ALL!$B$1:$V$9991,3,FALSE)),"(unc)",VLOOKUP(TRIM(B1361),ALL!$B$1:$V$9991,3,FALSE))</f>
        <v>WR</v>
      </c>
      <c r="B1361" s="37" t="s">
        <v>7174</v>
      </c>
      <c r="C1361" s="5" t="s">
        <v>6839</v>
      </c>
      <c r="D1361" s="111">
        <f>VLOOKUP(TRIM(B1361),BirthdateDraft!$A$1:$M$8977,2,FALSE)</f>
        <v>35612</v>
      </c>
      <c r="E1361" s="112" t="str">
        <f>VLOOKUP(TRIM(B1361),BirthdateDraft!$A$1:$M$9842,3,FALSE)</f>
        <v>20/7</v>
      </c>
      <c r="F1361" s="115" t="s">
        <v>7419</v>
      </c>
      <c r="G1361" s="10" t="str">
        <f>IF(ISERROR(VLOOKUP(TRIM(B1361),ALL!$B$1:$V$9998,2,FALSE)),"",IF(ISERROR(VLOOKUP(TRIM(B1361),ALL!$B$1:$V$9998,2,FALSE))," ",VLOOKUP(TRIM(B1361),ALL!$B$1:$V$9998,2,FALSE)))</f>
        <v>SFN</v>
      </c>
      <c r="H1361" s="114" t="str">
        <f>IF(ISBLANK(VLOOKUP(TRIM(B1361),ALL!$B$1:$W$9995,11,FALSE)),"",IF(ISERROR(VLOOKUP(TRIM(B1361),ALL!$B$1:$W$9995,11,FALSE))," ",VLOOKUP(TRIM(B1361),ALL!$B$1:$W$9995,11,FALSE)))</f>
        <v>E</v>
      </c>
      <c r="I1361" s="114" t="str">
        <f>VLOOKUP(TRIM(B1361),Rankings!$A$1:$M$9887,9,FALSE)</f>
        <v xml:space="preserve"> 5-6-5</v>
      </c>
      <c r="J1361" s="10"/>
      <c r="K1361" s="10"/>
      <c r="L1361" s="10" t="str">
        <f>IF(ISBLANK(VLOOKUP(TRIM(B1361),ALL!$B$1:$W$9995,8,FALSE)),"",IF(ISERROR(VLOOKUP(TRIM(B1361),ALL!$B$1:$W$9995,8,FALSE))," ",VLOOKUP(TRIM(B1361),ALL!$B$1:$W$9995,8,FALSE)))</f>
        <v/>
      </c>
      <c r="M1361" s="10" t="str">
        <f>IF(ISBLANK(VLOOKUP(TRIM(B1361),ALL!$B$1:$W$9995,9,FALSE)),"",IF(ISERROR(VLOOKUP(TRIM(B1361),ALL!$B$1:$W$9995,9,FALSE))," ",VLOOKUP(TRIM(B1361),ALL!$B$1:$W$9995,9,FALSE)))</f>
        <v/>
      </c>
      <c r="N1361" s="10" t="str">
        <f>IF(ISBLANK(VLOOKUP(TRIM(B1361),ALL!$B$1:$W$9995,10,FALSE)),"",IF(ISERROR(VLOOKUP(TRIM(B1361),ALL!$B$1:$W$9995,10,FALSE))," ",VLOOKUP(TRIM(B1361),ALL!$B$1:$W$9995,10,FALSE)))</f>
        <v/>
      </c>
      <c r="O1361" s="118"/>
      <c r="P1361"/>
      <c r="Q1361"/>
      <c r="R1361"/>
      <c r="S1361"/>
      <c r="T1361"/>
      <c r="AB1361"/>
      <c r="AC1361"/>
    </row>
    <row r="1363" spans="1:29">
      <c r="A1363" s="10" t="str">
        <f>IF(ISERROR(VLOOKUP(TRIM(B1363),ALL!$B$1:$V$9991,3,FALSE)),"(unc)",VLOOKUP(TRIM(B1363),ALL!$B$1:$V$9991,3,FALSE))</f>
        <v>WR</v>
      </c>
      <c r="B1363" s="37" t="s">
        <v>7186</v>
      </c>
      <c r="C1363" s="5" t="s">
        <v>6839</v>
      </c>
      <c r="D1363" s="111">
        <f>VLOOKUP(TRIM(B1363),BirthdateDraft!$A$1:$M$8977,2,FALSE)</f>
        <v>36465</v>
      </c>
      <c r="E1363" s="112" t="str">
        <f>VLOOKUP(TRIM(B1363),BirthdateDraft!$A$1:$M$9842,3,FALSE)</f>
        <v>21/3</v>
      </c>
      <c r="F1363" s="115" t="s">
        <v>8092</v>
      </c>
      <c r="G1363" s="10" t="str">
        <f>IF(ISERROR(VLOOKUP(TRIM(B1363),ALL!$B$1:$V$9998,2,FALSE)),"",IF(ISERROR(VLOOKUP(TRIM(B1363),ALL!$B$1:$V$9998,2,FALSE))," ",VLOOKUP(TRIM(B1363),ALL!$B$1:$V$9998,2,FALSE)))</f>
        <v>WAN</v>
      </c>
      <c r="H1363" s="114" t="str">
        <f>IF(ISBLANK(VLOOKUP(TRIM(B1363),ALL!$B$1:$W$9995,11,FALSE)),"",IF(ISERROR(VLOOKUP(TRIM(B1363),ALL!$B$1:$W$9995,11,FALSE))," ",VLOOKUP(TRIM(B1363),ALL!$B$1:$W$9995,11,FALSE)))</f>
        <v>B</v>
      </c>
      <c r="I1363" s="114" t="str">
        <f>VLOOKUP(TRIM(B1363),Rankings!$A$1:$M$9887,9,FALSE)</f>
        <v xml:space="preserve"> 4-3-3</v>
      </c>
      <c r="J1363" s="10"/>
      <c r="K1363" s="10"/>
      <c r="L1363" s="10"/>
      <c r="M1363" s="10"/>
      <c r="N1363" s="10"/>
      <c r="O1363" s="118"/>
      <c r="P1363"/>
      <c r="Q1363"/>
      <c r="R1363"/>
      <c r="S1363"/>
      <c r="T1363"/>
      <c r="AB1363"/>
      <c r="AC1363"/>
    </row>
    <row r="1364" spans="1:29">
      <c r="A1364" s="10" t="str">
        <f>IF(ISERROR(VLOOKUP(TRIM(B1364),ALL!$B$1:$V$9991,3,FALSE)),"(unc)",VLOOKUP(TRIM(B1364),ALL!$B$1:$V$9991,3,FALSE))</f>
        <v>WR PR</v>
      </c>
      <c r="B1364" s="37" t="s">
        <v>8501</v>
      </c>
      <c r="C1364" s="5" t="s">
        <v>6839</v>
      </c>
      <c r="D1364" s="111">
        <f>VLOOKUP(TRIM(B1364),BirthdateDraft!$A$1:$M$8977,2,FALSE)</f>
        <v>37336</v>
      </c>
      <c r="E1364" s="112" t="str">
        <f>VLOOKUP(TRIM(B1364),BirthdateDraft!$A$1:$M$9842,3,FALSE)</f>
        <v>23/6</v>
      </c>
      <c r="F1364" s="115" t="s">
        <v>8750</v>
      </c>
      <c r="G1364" s="10" t="str">
        <f>IF(ISERROR(VLOOKUP(TRIM(B1364),ALL!$B$1:$V$9998,2,FALSE)),"",IF(ISERROR(VLOOKUP(TRIM(B1364),ALL!$B$1:$V$9998,2,FALSE))," ",VLOOKUP(TRIM(B1364),ALL!$B$1:$V$9998,2,FALSE)))</f>
        <v>JXA</v>
      </c>
      <c r="H1364" s="114" t="str">
        <f>IF(ISBLANK(VLOOKUP(TRIM(B1364),ALL!$B$1:$W$9995,4,FALSE)),"",IF(ISERROR(VLOOKUP(TRIM(B1364),ALL!$B$1:$W$9995,4,FALSE))," ",VLOOKUP(TRIM(B1364),ALL!$B$1:$W$9995,4,FALSE)))</f>
        <v/>
      </c>
      <c r="I1364" s="114" t="str">
        <f>VLOOKUP(TRIM(B1364),Rankings!$A$1:$M$9887,9,FALSE)</f>
        <v xml:space="preserve"> 4-4-3</v>
      </c>
      <c r="J1364" s="10"/>
      <c r="K1364" s="10"/>
      <c r="L1364" s="10"/>
      <c r="M1364" s="10"/>
      <c r="N1364" s="10"/>
      <c r="O1364" s="118"/>
      <c r="P1364"/>
      <c r="Q1364"/>
      <c r="R1364"/>
      <c r="S1364"/>
      <c r="T1364"/>
      <c r="AB1364"/>
      <c r="AC1364"/>
    </row>
    <row r="1365" spans="1:29">
      <c r="A1365" s="10" t="str">
        <f>IF(ISERROR(VLOOKUP(TRIM(B1365),ALL!$B$1:$V$9991,3,FALSE)),"(unc)",VLOOKUP(TRIM(B1365),ALL!$B$1:$V$9991,3,FALSE))</f>
        <v>WR KOR PR</v>
      </c>
      <c r="B1365" s="455" t="s">
        <v>8253</v>
      </c>
      <c r="C1365" s="5" t="s">
        <v>6839</v>
      </c>
      <c r="D1365" s="111">
        <f>VLOOKUP(TRIM(B1365),BirthdateDraft!$A$1:$M$8977,2,FALSE)</f>
        <v>36958</v>
      </c>
      <c r="E1365" s="112" t="str">
        <f>VLOOKUP(TRIM(B1365),BirthdateDraft!$A$1:$M$9842,3,FALSE)</f>
        <v>23/FA</v>
      </c>
      <c r="F1365" s="115" t="s">
        <v>8098</v>
      </c>
      <c r="G1365" s="10" t="str">
        <f>IF(ISERROR(VLOOKUP(TRIM(B1365),ALL!$B$1:$V$9998,2,FALSE)),"",IF(ISERROR(VLOOKUP(TRIM(B1365),ALL!$B$1:$V$9998,2,FALSE))," ",VLOOKUP(TRIM(B1365),ALL!$B$1:$V$9998,2,FALSE)))</f>
        <v>NYA</v>
      </c>
      <c r="H1365" s="114" t="str">
        <f>IF(ISBLANK(VLOOKUP(TRIM(B1365),ALL!$B$1:$W$9995,11,FALSE)),"",IF(ISERROR(VLOOKUP(TRIM(B1365),ALL!$B$1:$W$9995,11,FALSE))," ",VLOOKUP(TRIM(B1365),ALL!$B$1:$W$9995,11,FALSE)))</f>
        <v>E</v>
      </c>
      <c r="I1365" s="114" t="str">
        <f>VLOOKUP(TRIM(B1365),Rankings!$A$1:$M$9887,9,FALSE)</f>
        <v xml:space="preserve"> 4-3-3</v>
      </c>
      <c r="J1365" s="10"/>
      <c r="K1365" s="10"/>
      <c r="L1365" s="10"/>
      <c r="M1365" s="10"/>
      <c r="N1365" s="10"/>
      <c r="O1365" s="118"/>
      <c r="P1365"/>
      <c r="Q1365"/>
      <c r="R1365"/>
      <c r="S1365"/>
      <c r="T1365"/>
      <c r="AB1365"/>
      <c r="AC1365"/>
    </row>
    <row r="1366" spans="1:29">
      <c r="A1366" s="10" t="str">
        <f>IF(ISERROR(VLOOKUP(TRIM(B1366),ALL!$B$1:$V$9991,3,FALSE)),"(unc)",VLOOKUP(TRIM(B1366),ALL!$B$1:$V$9991,3,FALSE))</f>
        <v>TE BB</v>
      </c>
      <c r="B1366" s="64" t="s">
        <v>9066</v>
      </c>
      <c r="C1366" s="5" t="s">
        <v>6839</v>
      </c>
      <c r="D1366" s="111">
        <f>VLOOKUP(TRIM(B1366),BirthdateDraft!$A$1:$M$8977,2,FALSE)</f>
        <v>37379</v>
      </c>
      <c r="E1366" s="112" t="str">
        <f>VLOOKUP(TRIM(B1366),BirthdateDraft!$A$1:$M$9842,3,FALSE)</f>
        <v>24/4(121)</v>
      </c>
      <c r="F1366" s="115" t="s">
        <v>9980</v>
      </c>
      <c r="G1366" s="10" t="str">
        <f>IF(ISERROR(VLOOKUP(TRIM(B1366),ALL!$B$1:$V$9998,2,FALSE)),"",IF(ISERROR(VLOOKUP(TRIM(B1366),ALL!$B$1:$V$9998,2,FALSE))," ",VLOOKUP(TRIM(B1366),ALL!$B$1:$V$9998,2,FALSE)))</f>
        <v>SEN</v>
      </c>
      <c r="H1366" s="114" t="str">
        <f>IF(ISBLANK(VLOOKUP(TRIM(B1366),ALL!$B$1:$W$9995,11,FALSE)),"",IF(ISERROR(VLOOKUP(TRIM(B1366),ALL!$B$1:$W$9995,11,FALSE))," ",VLOOKUP(TRIM(B1366),ALL!$B$1:$W$9995,11,FALSE)))</f>
        <v>C</v>
      </c>
      <c r="I1366" s="114" t="str">
        <f>VLOOKUP(TRIM(B1366),Rankings!$A$1:$M$9887,9,FALSE)</f>
        <v xml:space="preserve"> 4-3-2</v>
      </c>
      <c r="J1366" s="10"/>
      <c r="K1366" s="10"/>
      <c r="L1366" s="10"/>
      <c r="M1366" s="10"/>
      <c r="N1366" s="10"/>
      <c r="O1366" s="118"/>
      <c r="P1366"/>
      <c r="Q1366"/>
      <c r="R1366"/>
      <c r="S1366"/>
      <c r="T1366"/>
      <c r="AB1366"/>
      <c r="AC1366"/>
    </row>
    <row r="1367" spans="1:29">
      <c r="A1367" s="10" t="str">
        <f>IF(ISERROR(VLOOKUP(TRIM(B1367),ALL!$B$1:$V$9991,3,FALSE)),"(unc)",VLOOKUP(TRIM(B1367),ALL!$B$1:$V$9991,3,FALSE))</f>
        <v>TE</v>
      </c>
      <c r="B1367" s="64" t="s">
        <v>9054</v>
      </c>
      <c r="C1367" s="5" t="s">
        <v>6839</v>
      </c>
      <c r="D1367" s="111">
        <f>VLOOKUP(TRIM(B1367),BirthdateDraft!$A$1:$M$8977,2,FALSE)</f>
        <v>36948</v>
      </c>
      <c r="E1367" s="112" t="str">
        <f>VLOOKUP(TRIM(B1367),BirthdateDraft!$A$1:$M$9842,3,FALSE)</f>
        <v>24/4(107)</v>
      </c>
      <c r="F1367" s="115" t="s">
        <v>9899</v>
      </c>
      <c r="G1367" s="10" t="str">
        <f>IF(ISERROR(VLOOKUP(TRIM(B1367),ALL!$B$1:$V$9998,2,FALSE)),"",IF(ISERROR(VLOOKUP(TRIM(B1367),ALL!$B$1:$V$9998,2,FALSE))," ",VLOOKUP(TRIM(B1367),ALL!$B$1:$V$9998,2,FALSE)))</f>
        <v>NYN</v>
      </c>
      <c r="H1367" s="114" t="str">
        <f>IF(ISBLANK(VLOOKUP(TRIM(B1367),ALL!$B$1:$W$9995,11,FALSE)),"",IF(ISERROR(VLOOKUP(TRIM(B1367),ALL!$B$1:$W$9995,11,FALSE))," ",VLOOKUP(TRIM(B1367),ALL!$B$1:$W$9995,11,FALSE)))</f>
        <v>C</v>
      </c>
      <c r="I1367" s="114" t="str">
        <f>VLOOKUP(TRIM(B1367),Rankings!$A$1:$M$9887,9,FALSE)</f>
        <v xml:space="preserve"> 4-4-3</v>
      </c>
      <c r="J1367" s="10"/>
      <c r="K1367" s="10"/>
      <c r="L1367" s="10"/>
      <c r="M1367" s="10"/>
      <c r="N1367" s="10"/>
      <c r="O1367" s="118"/>
      <c r="P1367"/>
      <c r="Q1367"/>
      <c r="R1367"/>
      <c r="S1367"/>
      <c r="T1367"/>
      <c r="AB1367"/>
      <c r="AC1367"/>
    </row>
    <row r="1368" spans="1:29">
      <c r="A1368" s="10" t="str">
        <f>IF(ISERROR(VLOOKUP(TRIM(B1368),ALL!$B$1:$V$9991,3,FALSE)),"(unc)",VLOOKUP(TRIM(B1368),ALL!$B$1:$V$9991,3,FALSE))</f>
        <v>TE</v>
      </c>
      <c r="B1368" s="37" t="s">
        <v>5865</v>
      </c>
      <c r="C1368" s="5" t="s">
        <v>6839</v>
      </c>
      <c r="D1368" s="111">
        <f>VLOOKUP(TRIM(B1368),BirthdateDraft!$A$1:$M$8977,2,FALSE)</f>
        <v>34702</v>
      </c>
      <c r="E1368" s="112" t="str">
        <f>VLOOKUP(TRIM(B1368),BirthdateDraft!$A$1:$M$9842,3,FALSE)</f>
        <v>18/2</v>
      </c>
      <c r="F1368" s="115"/>
      <c r="G1368" s="10" t="str">
        <f>IF(ISERROR(VLOOKUP(TRIM(B1368),ALL!$B$1:$V$9998,2,FALSE)),"",IF(ISERROR(VLOOKUP(TRIM(B1368),ALL!$B$1:$V$9998,2,FALSE))," ",VLOOKUP(TRIM(B1368),ALL!$B$1:$V$9998,2,FALSE)))</f>
        <v>PHN</v>
      </c>
      <c r="H1368" s="114" t="str">
        <f>IF(ISBLANK(VLOOKUP(TRIM(B1368),ALL!$B$1:$W$9995,11,FALSE)),"",IF(ISERROR(VLOOKUP(TRIM(B1368),ALL!$B$1:$W$9995,11,FALSE))," ",VLOOKUP(TRIM(B1368),ALL!$B$1:$W$9995,11,FALSE)))</f>
        <v>C</v>
      </c>
      <c r="I1368" s="114" t="str">
        <f>VLOOKUP(TRIM(B1368),Rankings!$A$1:$M$9887,9,FALSE)</f>
        <v xml:space="preserve"> 5-4-3</v>
      </c>
      <c r="J1368" s="10" t="str">
        <f>IF(ISBLANK(VLOOKUP(TRIM(B1368),ALL!$B$1:$W$9995,6,FALSE)),"",IF(ISERROR(VLOOKUP(TRIM(B1368),ALL!$B$1:$W$9995,6,FALSE))," ", VLOOKUP(TRIM(B1368),ALL!$B$1:$W$9995,6,FALSE)))</f>
        <v/>
      </c>
      <c r="K1368" s="10" t="str">
        <f>IF(ISBLANK(VLOOKUP(TRIM(B1368),ALL!$B$1:$W$9995,7,FALSE)),"",IF(ISERROR(VLOOKUP(TRIM(B1368),ALL!$B$1:$W$9995,7,FALSE))," ",VLOOKUP(TRIM(B1368),ALL!$B$1:$W$9995,7,FALSE)))</f>
        <v/>
      </c>
      <c r="L1368" s="10">
        <f>IF(ISBLANK(VLOOKUP(TRIM(B1368),ALL!$B$1:$W$9995,8,FALSE)),"",IF(ISERROR(VLOOKUP(TRIM(B1368),ALL!$B$1:$W$9995,8,FALSE))," ",VLOOKUP(TRIM(B1368),ALL!$B$1:$W$9995,8,FALSE)))</f>
        <v>0</v>
      </c>
      <c r="M1368" s="10" t="str">
        <f>IF(ISBLANK(VLOOKUP(TRIM(B1368),ALL!$B$1:$W$9995,9,FALSE)),"",IF(ISERROR(VLOOKUP(TRIM(B1368),ALL!$B$1:$W$9995,9,FALSE))," ",VLOOKUP(TRIM(B1368),ALL!$B$1:$W$9995,9,FALSE)))</f>
        <v/>
      </c>
      <c r="N1368" s="10">
        <f>IF(ISBLANK(VLOOKUP(TRIM(B1368),ALL!$B$1:$W$9995,10,FALSE)),"",IF(ISERROR(VLOOKUP(TRIM(B1368),ALL!$B$1:$W$9995,10,FALSE))," ",VLOOKUP(TRIM(B1368),ALL!$B$1:$W$9995,10,FALSE)))</f>
        <v>0</v>
      </c>
      <c r="O1368" s="118"/>
      <c r="P1368"/>
      <c r="Q1368"/>
      <c r="R1368"/>
      <c r="S1368"/>
      <c r="T1368"/>
      <c r="AB1368"/>
      <c r="AC1368"/>
    </row>
    <row r="1369" spans="1:29">
      <c r="A1369" s="10" t="str">
        <f>IF(ISERROR(VLOOKUP(TRIM(B1369),ALL!$B$1:$V$9991,3,FALSE)),"(unc)",VLOOKUP(TRIM(B1369),ALL!$B$1:$V$9991,3,FALSE))</f>
        <v>TE BB</v>
      </c>
      <c r="B1369" s="37" t="s">
        <v>7616</v>
      </c>
      <c r="C1369" s="5" t="s">
        <v>6839</v>
      </c>
      <c r="D1369" s="111">
        <f>VLOOKUP(TRIM(B1369),BirthdateDraft!$A$1:$M$8977,2,FALSE)</f>
        <v>36791</v>
      </c>
      <c r="E1369" s="112" t="str">
        <f>VLOOKUP(TRIM(B1369),BirthdateDraft!$A$1:$M$9842,3,FALSE)</f>
        <v>22/4</v>
      </c>
      <c r="F1369" s="115" t="s">
        <v>7419</v>
      </c>
      <c r="G1369" s="10" t="str">
        <f>IF(ISERROR(VLOOKUP(TRIM(B1369),ALL!$B$1:$V$9998,2,FALSE)),"",IF(ISERROR(VLOOKUP(TRIM(B1369),ALL!$B$1:$V$9998,2,FALSE))," ",VLOOKUP(TRIM(B1369),ALL!$B$1:$V$9998,2,FALSE)))</f>
        <v>NYN</v>
      </c>
      <c r="H1369" s="114" t="str">
        <f>IF(ISBLANK(VLOOKUP(TRIM(B1369),ALL!$B$1:$W$9995,11,FALSE)),"",IF(ISERROR(VLOOKUP(TRIM(B1369),ALL!$B$1:$W$9995,11,FALSE))," ",VLOOKUP(TRIM(B1369),ALL!$B$1:$W$9995,11,FALSE)))</f>
        <v>E</v>
      </c>
      <c r="I1369" s="114" t="str">
        <f>VLOOKUP(TRIM(B1369),Rankings!$A$1:$M$9887,9,FALSE)</f>
        <v xml:space="preserve"> 3-3-2</v>
      </c>
      <c r="J1369" s="10" t="str">
        <f>IF(ISBLANK(VLOOKUP(TRIM(B1369),ALL!$B$1:$W$9995,6,FALSE)),"",IF(ISERROR(VLOOKUP(TRIM(B1369),ALL!$B$1:$W$9995,6,FALSE))," ", VLOOKUP(TRIM(B1369),ALL!$B$1:$W$9995,6,FALSE)))</f>
        <v/>
      </c>
      <c r="K1369" s="10" t="str">
        <f>IF(ISBLANK(VLOOKUP(TRIM(B1369),ALL!$B$1:$W$9995,7,FALSE)),"",IF(ISERROR(VLOOKUP(TRIM(B1369),ALL!$B$1:$W$9995,7,FALSE))," ",VLOOKUP(TRIM(B1369),ALL!$B$1:$W$9995,7,FALSE)))</f>
        <v/>
      </c>
      <c r="L1369" s="10">
        <f>IF(ISBLANK(VLOOKUP(TRIM(B1369),ALL!$B$1:$W$9995,8,FALSE)),"",IF(ISERROR(VLOOKUP(TRIM(B1369),ALL!$B$1:$W$9995,8,FALSE))," ",VLOOKUP(TRIM(B1369),ALL!$B$1:$W$9995,8,FALSE)))</f>
        <v>4</v>
      </c>
      <c r="M1369" s="10" t="str">
        <f>IF(ISBLANK(VLOOKUP(TRIM(B1369),ALL!$B$1:$W$9995,9,FALSE)),"",IF(ISERROR(VLOOKUP(TRIM(B1369),ALL!$B$1:$W$9995,9,FALSE))," ",VLOOKUP(TRIM(B1369),ALL!$B$1:$W$9995,9,FALSE)))</f>
        <v/>
      </c>
      <c r="N1369" s="10">
        <f>IF(ISBLANK(VLOOKUP(TRIM(B1369),ALL!$B$1:$W$9995,10,FALSE)),"",IF(ISERROR(VLOOKUP(TRIM(B1369),ALL!$B$1:$W$9995,10,FALSE))," ",VLOOKUP(TRIM(B1369),ALL!$B$1:$W$9995,10,FALSE)))</f>
        <v>0</v>
      </c>
      <c r="O1369" s="118"/>
      <c r="P1369"/>
      <c r="Q1369"/>
      <c r="R1369"/>
      <c r="S1369"/>
      <c r="T1369"/>
      <c r="AB1369"/>
      <c r="AC1369"/>
    </row>
    <row r="1370" spans="1:29">
      <c r="A1370" s="10"/>
      <c r="B1370" s="37"/>
      <c r="C1370" s="5"/>
      <c r="D1370" s="111"/>
      <c r="E1370" s="112"/>
      <c r="F1370" s="115"/>
      <c r="G1370" s="10"/>
      <c r="H1370" s="114"/>
      <c r="I1370" s="114"/>
      <c r="J1370" s="10"/>
      <c r="K1370" s="10"/>
      <c r="L1370" s="10" t="str">
        <f>IF(ISBLANK(VLOOKUP(TRIM(B1370),ALL!$B$1:$W$9995,8,FALSE)),"",IF(ISERROR(VLOOKUP(TRIM(B1370),ALL!$B$1:$W$9995,8,FALSE))," ",VLOOKUP(TRIM(B1370),ALL!$B$1:$W$9995,8,FALSE)))</f>
        <v xml:space="preserve"> </v>
      </c>
      <c r="M1370" s="10" t="str">
        <f>IF(ISBLANK(VLOOKUP(TRIM(B1370),ALL!$B$1:$W$9995,9,FALSE)),"",IF(ISERROR(VLOOKUP(TRIM(B1370),ALL!$B$1:$W$9995,9,FALSE))," ",VLOOKUP(TRIM(B1370),ALL!$B$1:$W$9995,9,FALSE)))</f>
        <v xml:space="preserve"> </v>
      </c>
      <c r="N1370" s="10" t="str">
        <f>IF(ISBLANK(VLOOKUP(TRIM(B1370),ALL!$B$1:$W$9995,10,FALSE)),"",IF(ISERROR(VLOOKUP(TRIM(B1370),ALL!$B$1:$W$9995,10,FALSE))," ",VLOOKUP(TRIM(B1370),ALL!$B$1:$W$9995,10,FALSE)))</f>
        <v xml:space="preserve"> </v>
      </c>
      <c r="O1370" s="118"/>
      <c r="P1370"/>
      <c r="Q1370"/>
      <c r="R1370"/>
      <c r="S1370"/>
      <c r="T1370"/>
      <c r="AB1370"/>
      <c r="AC1370"/>
    </row>
    <row r="1371" spans="1:29">
      <c r="A1371" s="10" t="str">
        <f>IF(ISERROR(VLOOKUP(TRIM(B1371),ALL!$B$1:$V$9991,3,FALSE)),"(unc)",VLOOKUP(TRIM(B1371),ALL!$B$1:$V$9991,3,FALSE))</f>
        <v>LOT @</v>
      </c>
      <c r="B1371" s="37" t="s">
        <v>7959</v>
      </c>
      <c r="C1371" s="5" t="s">
        <v>6839</v>
      </c>
      <c r="D1371" s="111">
        <f>VLOOKUP(TRIM(B1371),BirthdateDraft!$A$1:$M$8977,2,FALSE)</f>
        <v>35977</v>
      </c>
      <c r="E1371" s="112" t="str">
        <f>VLOOKUP(TRIM(B1371),BirthdateDraft!$A$1:$M$9842,3,FALSE)</f>
        <v>FA</v>
      </c>
      <c r="F1371" s="115" t="s">
        <v>8110</v>
      </c>
      <c r="G1371" s="10" t="str">
        <f>IF(ISERROR(VLOOKUP(TRIM(B1371),ALL!$B$1:$V$9998,2,FALSE)),"",IF(ISERROR(VLOOKUP(TRIM(B1371),ALL!$B$1:$V$9998,2,FALSE))," ",VLOOKUP(TRIM(B1371),ALL!$B$1:$V$9998,2,FALSE)))</f>
        <v>LAN</v>
      </c>
      <c r="H1371" s="114" t="str">
        <f>IF(ISBLANK(VLOOKUP(TRIM(B1371),ALL!$B$1:$W$9995,4,FALSE)),"",IF(ISERROR(VLOOKUP(TRIM(B1371),ALL!$B$1:$W$9995,4,FALSE))," ",VLOOKUP(TRIM(B1371),ALL!$B$1:$W$9995,4,FALSE)))</f>
        <v/>
      </c>
      <c r="I1371" s="114" t="str">
        <f>IF(ISBLANK(VLOOKUP(TRIM(B1371),ALL!$B$1:$W$9995,5,FALSE)),"",IF(ISERROR(VLOOKUP(TRIM(B1371),ALL!$B$1:$W$9995,5,FALSE))," ",VLOOKUP(TRIM(B1371),ALL!$B$1:$W$9995,5,FALSE)))</f>
        <v/>
      </c>
      <c r="J1371" s="10" t="str">
        <f>IF(ISBLANK(VLOOKUP(TRIM(B1371),ALL!$B$1:$W$9995,6,FALSE)),"",IF(ISERROR(VLOOKUP(TRIM(B1371),ALL!$B$1:$W$9995,6,FALSE))," ", VLOOKUP(TRIM(B1371),ALL!$B$1:$W$9995,6,FALSE)))</f>
        <v/>
      </c>
      <c r="K1371" s="10" t="str">
        <f>IF(ISBLANK(VLOOKUP(TRIM(B1371),ALL!$B$1:$W$9995,7,FALSE)),"",IF(ISERROR(VLOOKUP(TRIM(B1371),ALL!$B$1:$W$9995,7,FALSE))," ",VLOOKUP(TRIM(B1371),ALL!$B$1:$W$9995,7,FALSE)))</f>
        <v/>
      </c>
      <c r="L1371" s="10">
        <f>IF(ISBLANK(VLOOKUP(TRIM(B1371),ALL!$B$1:$W$9995,8,FALSE)),"",IF(ISERROR(VLOOKUP(TRIM(B1371),ALL!$B$1:$W$9995,8,FALSE))," ",VLOOKUP(TRIM(B1371),ALL!$B$1:$W$9995,8,FALSE)))</f>
        <v>5</v>
      </c>
      <c r="M1371" s="10" t="str">
        <f>IF(ISBLANK(VLOOKUP(TRIM(B1371),ALL!$B$1:$W$9995,9,FALSE)),"",IF(ISERROR(VLOOKUP(TRIM(B1371),ALL!$B$1:$W$9995,9,FALSE))," ",VLOOKUP(TRIM(B1371),ALL!$B$1:$W$9995,9,FALSE)))</f>
        <v/>
      </c>
      <c r="N1371" s="10">
        <f>IF(ISBLANK(VLOOKUP(TRIM(B1371),ALL!$B$1:$W$9995,10,FALSE)),"",IF(ISERROR(VLOOKUP(TRIM(B1371),ALL!$B$1:$W$9995,10,FALSE))," ",VLOOKUP(TRIM(B1371),ALL!$B$1:$W$9995,10,FALSE)))</f>
        <v>7</v>
      </c>
      <c r="O1371" s="118"/>
      <c r="P1371"/>
      <c r="Q1371"/>
      <c r="R1371"/>
      <c r="S1371"/>
      <c r="T1371"/>
      <c r="AB1371"/>
      <c r="AC1371"/>
    </row>
    <row r="1372" spans="1:29">
      <c r="A1372" s="10" t="str">
        <f>IF(ISERROR(VLOOKUP(TRIM(B1372),ALL!$B$1:$V$9991,3,FALSE)),"(unc)",VLOOKUP(TRIM(B1372),ALL!$B$1:$V$9991,3,FALSE))</f>
        <v>OC @</v>
      </c>
      <c r="B1372" s="37" t="s">
        <v>7120</v>
      </c>
      <c r="C1372" s="5" t="s">
        <v>6839</v>
      </c>
      <c r="D1372" s="111">
        <f>VLOOKUP(TRIM(B1372),BirthdateDraft!$A$1:$M$8977,2,FALSE)</f>
        <v>36083</v>
      </c>
      <c r="E1372" s="112" t="str">
        <f>VLOOKUP(TRIM(B1372),BirthdateDraft!$A$1:$M$9842,3,FALSE)</f>
        <v>21/4</v>
      </c>
      <c r="F1372" s="115" t="s">
        <v>7536</v>
      </c>
      <c r="G1372" s="10" t="str">
        <f>IF(ISERROR(VLOOKUP(TRIM(B1372),ALL!$B$1:$V$9998,2,FALSE)),"",IF(ISERROR(VLOOKUP(TRIM(B1372),ALL!$B$1:$V$9998,2,FALSE))," ",VLOOKUP(TRIM(B1372),ALL!$B$1:$V$9998,2,FALSE)))</f>
        <v>ATN</v>
      </c>
      <c r="H1372" s="114" t="str">
        <f>IF(ISBLANK(VLOOKUP(TRIM(B1372),ALL!$B$1:$W$9995,4,FALSE)),"",IF(ISERROR(VLOOKUP(TRIM(B1372),ALL!$B$1:$W$9995,4,FALSE))," ",VLOOKUP(TRIM(B1372),ALL!$B$1:$W$9995,4,FALSE)))</f>
        <v/>
      </c>
      <c r="I1372" s="114" t="str">
        <f>IF(ISBLANK(VLOOKUP(TRIM(B1372),ALL!$B$1:$W$9995,5,FALSE)),"",IF(ISERROR(VLOOKUP(TRIM(B1372),ALL!$B$1:$W$9995,5,FALSE))," ",VLOOKUP(TRIM(B1372),ALL!$B$1:$W$9995,5,FALSE)))</f>
        <v/>
      </c>
      <c r="J1372" s="10" t="str">
        <f>IF(ISBLANK(VLOOKUP(TRIM(B1372),ALL!$B$1:$W$9995,6,FALSE)),"",IF(ISERROR(VLOOKUP(TRIM(B1372),ALL!$B$1:$W$9995,6,FALSE))," ", VLOOKUP(TRIM(B1372),ALL!$B$1:$W$9995,6,FALSE)))</f>
        <v/>
      </c>
      <c r="K1372" s="10" t="str">
        <f>IF(ISBLANK(VLOOKUP(TRIM(B1372),ALL!$B$1:$W$9995,7,FALSE)),"",IF(ISERROR(VLOOKUP(TRIM(B1372),ALL!$B$1:$W$9995,7,FALSE))," ",VLOOKUP(TRIM(B1372),ALL!$B$1:$W$9995,7,FALSE)))</f>
        <v/>
      </c>
      <c r="L1372" s="10">
        <f>IF(ISBLANK(VLOOKUP(TRIM(B1372),ALL!$B$1:$W$9995,8,FALSE)),"",IF(ISERROR(VLOOKUP(TRIM(B1372),ALL!$B$1:$W$9995,8,FALSE))," ",VLOOKUP(TRIM(B1372),ALL!$B$1:$W$9995,8,FALSE)))</f>
        <v>5</v>
      </c>
      <c r="M1372" s="10" t="str">
        <f>IF(ISBLANK(VLOOKUP(TRIM(B1372),ALL!$B$1:$W$9995,9,FALSE)),"",IF(ISERROR(VLOOKUP(TRIM(B1372),ALL!$B$1:$W$9995,9,FALSE))," ",VLOOKUP(TRIM(B1372),ALL!$B$1:$W$9995,9,FALSE)))</f>
        <v/>
      </c>
      <c r="N1372" s="10">
        <f>IF(ISBLANK(VLOOKUP(TRIM(B1372),ALL!$B$1:$W$9995,10,FALSE)),"",IF(ISERROR(VLOOKUP(TRIM(B1372),ALL!$B$1:$W$9995,10,FALSE))," ",VLOOKUP(TRIM(B1372),ALL!$B$1:$W$9995,10,FALSE)))</f>
        <v>5</v>
      </c>
      <c r="O1372" s="118"/>
      <c r="P1372"/>
      <c r="Q1372"/>
      <c r="R1372"/>
      <c r="S1372"/>
      <c r="T1372"/>
      <c r="AB1372"/>
      <c r="AC1372"/>
    </row>
    <row r="1373" spans="1:29">
      <c r="A1373" s="10" t="str">
        <f>IF(ISERROR(VLOOKUP(TRIM(B1373),ALL!$B$1:$V$9991,3,FALSE)),"(unc)",VLOOKUP(TRIM(B1373),ALL!$B$1:$V$9991,3,FALSE))</f>
        <v>LOT @</v>
      </c>
      <c r="B1373" s="37" t="s">
        <v>7794</v>
      </c>
      <c r="C1373" s="5" t="s">
        <v>6839</v>
      </c>
      <c r="D1373" s="111">
        <f>VLOOKUP(TRIM(B1373),BirthdateDraft!$A$1:$M$8977,2,FALSE)</f>
        <v>36855</v>
      </c>
      <c r="E1373" s="112" t="str">
        <f>VLOOKUP(TRIM(B1373),BirthdateDraft!$A$1:$M$9842,3,FALSE)</f>
        <v>22/1</v>
      </c>
      <c r="F1373" s="115" t="s">
        <v>8018</v>
      </c>
      <c r="G1373" s="10" t="str">
        <f>IF(ISERROR(VLOOKUP(TRIM(B1373),ALL!$B$1:$V$9998,2,FALSE)),"",IF(ISERROR(VLOOKUP(TRIM(B1373),ALL!$B$1:$V$9998,2,FALSE))," ",VLOOKUP(TRIM(B1373),ALL!$B$1:$V$9998,2,FALSE)))</f>
        <v>SEN</v>
      </c>
      <c r="H1373" s="114" t="str">
        <f>IF(ISBLANK(VLOOKUP(TRIM(B1373),ALL!$B$1:$W$9995,4,FALSE)),"",IF(ISERROR(VLOOKUP(TRIM(B1373),ALL!$B$1:$W$9995,4,FALSE))," ",VLOOKUP(TRIM(B1373),ALL!$B$1:$W$9995,4,FALSE)))</f>
        <v/>
      </c>
      <c r="I1373" s="114" t="str">
        <f>IF(ISBLANK(VLOOKUP(TRIM(B1373),ALL!$B$1:$W$9995,5,FALSE)),"",IF(ISERROR(VLOOKUP(TRIM(B1373),ALL!$B$1:$W$9995,5,FALSE))," ",VLOOKUP(TRIM(B1373),ALL!$B$1:$W$9995,5,FALSE)))</f>
        <v/>
      </c>
      <c r="J1373" s="10" t="str">
        <f>IF(ISBLANK(VLOOKUP(TRIM(B1373),ALL!$B$1:$W$9995,6,FALSE)),"",IF(ISERROR(VLOOKUP(TRIM(B1373),ALL!$B$1:$W$9995,6,FALSE))," ", VLOOKUP(TRIM(B1373),ALL!$B$1:$W$9995,6,FALSE)))</f>
        <v/>
      </c>
      <c r="K1373" s="10" t="str">
        <f>IF(ISBLANK(VLOOKUP(TRIM(B1373),ALL!$B$1:$W$9995,7,FALSE)),"",IF(ISERROR(VLOOKUP(TRIM(B1373),ALL!$B$1:$W$9995,7,FALSE))," ",VLOOKUP(TRIM(B1373),ALL!$B$1:$W$9995,7,FALSE)))</f>
        <v/>
      </c>
      <c r="L1373" s="10">
        <f>IF(ISBLANK(VLOOKUP(TRIM(B1373),ALL!$B$1:$W$9995,8,FALSE)),"",IF(ISERROR(VLOOKUP(TRIM(B1373),ALL!$B$1:$W$9995,8,FALSE))," ",VLOOKUP(TRIM(B1373),ALL!$B$1:$W$9995,8,FALSE)))</f>
        <v>5</v>
      </c>
      <c r="M1373" s="10" t="str">
        <f>IF(ISBLANK(VLOOKUP(TRIM(B1373),ALL!$B$1:$W$9995,9,FALSE)),"",IF(ISERROR(VLOOKUP(TRIM(B1373),ALL!$B$1:$W$9995,9,FALSE))," ",VLOOKUP(TRIM(B1373),ALL!$B$1:$W$9995,9,FALSE)))</f>
        <v/>
      </c>
      <c r="N1373" s="10">
        <f>IF(ISBLANK(VLOOKUP(TRIM(B1373),ALL!$B$1:$W$9995,10,FALSE)),"",IF(ISERROR(VLOOKUP(TRIM(B1373),ALL!$B$1:$W$9995,10,FALSE))," ",VLOOKUP(TRIM(B1373),ALL!$B$1:$W$9995,10,FALSE)))</f>
        <v>5</v>
      </c>
      <c r="O1373" s="118"/>
      <c r="P1373"/>
      <c r="Q1373"/>
      <c r="R1373"/>
      <c r="S1373"/>
      <c r="T1373"/>
      <c r="AB1373"/>
      <c r="AC1373"/>
    </row>
    <row r="1374" spans="1:29">
      <c r="A1374" s="10" t="str">
        <f>IF(ISERROR(VLOOKUP(TRIM(B1374),ALL!$B$1:$V$9991,3,FALSE)),"(unc)",VLOOKUP(TRIM(B1374),ALL!$B$1:$V$9991,3,FALSE))</f>
        <v>LG @</v>
      </c>
      <c r="B1374" s="37" t="s">
        <v>8165</v>
      </c>
      <c r="C1374" s="5" t="s">
        <v>6839</v>
      </c>
      <c r="D1374" s="111">
        <f>VLOOKUP(TRIM(B1374),BirthdateDraft!$A$1:$M$8977,2,FALSE)</f>
        <v>36582</v>
      </c>
      <c r="E1374" s="112" t="str">
        <f>VLOOKUP(TRIM(B1374),BirthdateDraft!$A$1:$M$9842,3,FALSE)</f>
        <v>23/2</v>
      </c>
      <c r="F1374" s="115" t="s">
        <v>7541</v>
      </c>
      <c r="G1374" s="10" t="str">
        <f>IF(ISERROR(VLOOKUP(TRIM(B1374),ALL!$B$1:$V$9998,2,FALSE)),"",IF(ISERROR(VLOOKUP(TRIM(B1374),ALL!$B$1:$V$9998,2,FALSE))," ",VLOOKUP(TRIM(B1374),ALL!$B$1:$V$9998,2,FALSE)))</f>
        <v>ATN</v>
      </c>
      <c r="H1374" s="114" t="str">
        <f>IF(ISBLANK(VLOOKUP(TRIM(B1374),ALL!$B$1:$W$9995,4,FALSE)),"",IF(ISERROR(VLOOKUP(TRIM(B1374),ALL!$B$1:$W$9995,4,FALSE))," ",VLOOKUP(TRIM(B1374),ALL!$B$1:$W$9995,4,FALSE)))</f>
        <v/>
      </c>
      <c r="I1374" s="114" t="str">
        <f>IF(ISBLANK(VLOOKUP(TRIM(B1374),ALL!$B$1:$W$9995,5,FALSE)),"",IF(ISERROR(VLOOKUP(TRIM(B1374),ALL!$B$1:$W$9995,5,FALSE))," ",VLOOKUP(TRIM(B1374),ALL!$B$1:$W$9995,5,FALSE)))</f>
        <v/>
      </c>
      <c r="J1374" s="10" t="str">
        <f>IF(ISBLANK(VLOOKUP(TRIM(B1374),ALL!$B$1:$W$9995,6,FALSE)),"",IF(ISERROR(VLOOKUP(TRIM(B1374),ALL!$B$1:$W$9995,6,FALSE))," ", VLOOKUP(TRIM(B1374),ALL!$B$1:$W$9995,6,FALSE)))</f>
        <v/>
      </c>
      <c r="K1374" s="10" t="str">
        <f>IF(ISBLANK(VLOOKUP(TRIM(B1374),ALL!$B$1:$W$9995,7,FALSE)),"",IF(ISERROR(VLOOKUP(TRIM(B1374),ALL!$B$1:$W$9995,7,FALSE))," ",VLOOKUP(TRIM(B1374),ALL!$B$1:$W$9995,7,FALSE)))</f>
        <v/>
      </c>
      <c r="L1374" s="10">
        <f>IF(ISBLANK(VLOOKUP(TRIM(B1374),ALL!$B$1:$W$9995,8,FALSE)),"",IF(ISERROR(VLOOKUP(TRIM(B1374),ALL!$B$1:$W$9995,8,FALSE))," ",VLOOKUP(TRIM(B1374),ALL!$B$1:$W$9995,8,FALSE)))</f>
        <v>5</v>
      </c>
      <c r="M1374" s="10" t="str">
        <f>IF(ISBLANK(VLOOKUP(TRIM(B1374),ALL!$B$1:$W$9995,9,FALSE)),"",IF(ISERROR(VLOOKUP(TRIM(B1374),ALL!$B$1:$W$9995,9,FALSE))," ",VLOOKUP(TRIM(B1374),ALL!$B$1:$W$9995,9,FALSE)))</f>
        <v/>
      </c>
      <c r="N1374" s="10">
        <f>IF(ISBLANK(VLOOKUP(TRIM(B1374),ALL!$B$1:$W$9995,10,FALSE)),"",IF(ISERROR(VLOOKUP(TRIM(B1374),ALL!$B$1:$W$9995,10,FALSE))," ",VLOOKUP(TRIM(B1374),ALL!$B$1:$W$9995,10,FALSE)))</f>
        <v>5</v>
      </c>
      <c r="O1374"/>
      <c r="P1374"/>
      <c r="Q1374"/>
      <c r="R1374"/>
      <c r="S1374"/>
      <c r="T1374"/>
      <c r="AB1374"/>
      <c r="AC1374"/>
    </row>
    <row r="1375" spans="1:29">
      <c r="A1375" s="10" t="str">
        <f>IF(ISERROR(VLOOKUP(TRIM(B1375),ALL!$B$1:$V$9991,3,FALSE)),"(unc)",VLOOKUP(TRIM(B1375),ALL!$B$1:$V$9991,3,FALSE))</f>
        <v>ROT @</v>
      </c>
      <c r="B1375" s="433" t="s">
        <v>7796</v>
      </c>
      <c r="C1375" s="5" t="s">
        <v>6839</v>
      </c>
      <c r="D1375" s="111">
        <f>VLOOKUP(TRIM(B1375),BirthdateDraft!$A$1:$M$8977,2,FALSE)</f>
        <v>36093</v>
      </c>
      <c r="E1375" s="112" t="str">
        <f>VLOOKUP(TRIM(B1375),BirthdateDraft!$A$1:$M$9842,3,FALSE)</f>
        <v>22/3</v>
      </c>
      <c r="F1375" s="115" t="s">
        <v>7508</v>
      </c>
      <c r="G1375" s="10" t="str">
        <f>IF(ISERROR(VLOOKUP(TRIM(B1375),ALL!$B$1:$V$9998,2,FALSE)),"",IF(ISERROR(VLOOKUP(TRIM(B1375),ALL!$B$1:$V$9998,2,FALSE))," ",VLOOKUP(TRIM(B1375),ALL!$B$1:$V$9998,2,FALSE)))</f>
        <v>SEN</v>
      </c>
      <c r="H1375" s="114" t="str">
        <f>IF(ISBLANK(VLOOKUP(TRIM(B1375),ALL!$B$1:$W$9995,4,FALSE)),"",IF(ISERROR(VLOOKUP(TRIM(B1375),ALL!$B$1:$W$9995,4,FALSE))," ",VLOOKUP(TRIM(B1375),ALL!$B$1:$W$9995,4,FALSE)))</f>
        <v/>
      </c>
      <c r="I1375" s="114" t="str">
        <f>IF(ISBLANK(VLOOKUP(TRIM(B1375),ALL!$B$1:$W$9995,5,FALSE)),"",IF(ISERROR(VLOOKUP(TRIM(B1375),ALL!$B$1:$W$9995,5,FALSE))," ",VLOOKUP(TRIM(B1375),ALL!$B$1:$W$9995,5,FALSE)))</f>
        <v/>
      </c>
      <c r="J1375" s="10" t="str">
        <f>IF(ISBLANK(VLOOKUP(TRIM(B1375),ALL!$B$1:$W$9995,6,FALSE)),"",IF(ISERROR(VLOOKUP(TRIM(B1375),ALL!$B$1:$W$9995,6,FALSE))," ", VLOOKUP(TRIM(B1375),ALL!$B$1:$W$9995,6,FALSE)))</f>
        <v/>
      </c>
      <c r="K1375" s="10" t="str">
        <f>IF(ISBLANK(VLOOKUP(TRIM(B1375),ALL!$B$1:$W$9995,7,FALSE)),"",IF(ISERROR(VLOOKUP(TRIM(B1375),ALL!$B$1:$W$9995,7,FALSE))," ",VLOOKUP(TRIM(B1375),ALL!$B$1:$W$9995,7,FALSE)))</f>
        <v/>
      </c>
      <c r="L1375" s="10">
        <f>IF(ISBLANK(VLOOKUP(TRIM(B1375),ALL!$B$1:$W$9995,8,FALSE)),"",IF(ISERROR(VLOOKUP(TRIM(B1375),ALL!$B$1:$W$9995,8,FALSE))," ",VLOOKUP(TRIM(B1375),ALL!$B$1:$W$9995,8,FALSE)))</f>
        <v>4</v>
      </c>
      <c r="M1375" s="10" t="str">
        <f>IF(ISBLANK(VLOOKUP(TRIM(B1375),ALL!$B$1:$W$9995,9,FALSE)),"",IF(ISERROR(VLOOKUP(TRIM(B1375),ALL!$B$1:$W$9995,9,FALSE))," ",VLOOKUP(TRIM(B1375),ALL!$B$1:$W$9995,9,FALSE)))</f>
        <v/>
      </c>
      <c r="N1375" s="10">
        <f>IF(ISBLANK(VLOOKUP(TRIM(B1375),ALL!$B$1:$W$9995,10,FALSE)),"",IF(ISERROR(VLOOKUP(TRIM(B1375),ALL!$B$1:$W$9995,10,FALSE))," ",VLOOKUP(TRIM(B1375),ALL!$B$1:$W$9995,10,FALSE)))</f>
        <v>5</v>
      </c>
      <c r="O1375"/>
      <c r="P1375"/>
      <c r="Q1375"/>
      <c r="R1375"/>
      <c r="S1375"/>
      <c r="T1375"/>
      <c r="AB1375"/>
      <c r="AC1375"/>
    </row>
    <row r="1376" spans="1:29">
      <c r="A1376" s="10" t="str">
        <f>IF(ISERROR(VLOOKUP(TRIM(B1376),ALL!$B$1:$V$9991,3,FALSE)),"(unc)",VLOOKUP(TRIM(B1376),ALL!$B$1:$V$9991,3,FALSE))</f>
        <v>RG @</v>
      </c>
      <c r="B1376" s="64" t="s">
        <v>8478</v>
      </c>
      <c r="C1376" s="5" t="s">
        <v>6839</v>
      </c>
      <c r="D1376" s="111">
        <f>VLOOKUP(TRIM(B1376),BirthdateDraft!$A$1:$M$8977,2,FALSE)</f>
        <v>36545</v>
      </c>
      <c r="E1376" s="112" t="str">
        <f>VLOOKUP(TRIM(B1376),BirthdateDraft!$A$1:$M$9842,3,FALSE)</f>
        <v>23/2</v>
      </c>
      <c r="F1376" s="115" t="s">
        <v>8614</v>
      </c>
      <c r="G1376" s="10" t="str">
        <f>IF(ISERROR(VLOOKUP(TRIM(B1376),ALL!$B$1:$V$9998,2,FALSE)),"",IF(ISERROR(VLOOKUP(TRIM(B1376),ALL!$B$1:$V$9998,2,FALSE))," ",VLOOKUP(TRIM(B1376),ALL!$B$1:$V$9998,2,FALSE)))</f>
        <v>BFA</v>
      </c>
      <c r="H1376" s="114" t="str">
        <f>IF(ISBLANK(VLOOKUP(TRIM(B1376),ALL!$B$1:$W$9995,4,FALSE)),"",IF(ISERROR(VLOOKUP(TRIM(B1376),ALL!$B$1:$W$9995,4,FALSE))," ",VLOOKUP(TRIM(B1376),ALL!$B$1:$W$9995,4,FALSE)))</f>
        <v/>
      </c>
      <c r="I1376" s="114" t="str">
        <f>IF(ISBLANK(VLOOKUP(TRIM(B1376),ALL!$B$1:$W$9995,5,FALSE)),"",IF(ISERROR(VLOOKUP(TRIM(B1376),ALL!$B$1:$W$9995,5,FALSE))," ",VLOOKUP(TRIM(B1376),ALL!$B$1:$W$9995,5,FALSE)))</f>
        <v/>
      </c>
      <c r="J1376" s="10" t="str">
        <f>IF(ISBLANK(VLOOKUP(TRIM(B1376),ALL!$B$1:$W$9995,6,FALSE)),"",IF(ISERROR(VLOOKUP(TRIM(B1376),ALL!$B$1:$W$9995,6,FALSE))," ", VLOOKUP(TRIM(B1376),ALL!$B$1:$W$9995,6,FALSE)))</f>
        <v/>
      </c>
      <c r="K1376" s="10" t="str">
        <f>IF(ISBLANK(VLOOKUP(TRIM(B1376),ALL!$B$1:$W$9995,7,FALSE)),"",IF(ISERROR(VLOOKUP(TRIM(B1376),ALL!$B$1:$W$9995,7,FALSE))," ",VLOOKUP(TRIM(B1376),ALL!$B$1:$W$9995,7,FALSE)))</f>
        <v/>
      </c>
      <c r="L1376" s="10">
        <f>IF(ISBLANK(VLOOKUP(TRIM(B1376),ALL!$B$1:$W$9995,8,FALSE)),"",IF(ISERROR(VLOOKUP(TRIM(B1376),ALL!$B$1:$W$9995,8,FALSE))," ",VLOOKUP(TRIM(B1376),ALL!$B$1:$W$9995,8,FALSE)))</f>
        <v>0</v>
      </c>
      <c r="M1376" s="10" t="str">
        <f>IF(ISBLANK(VLOOKUP(TRIM(B1376),ALL!$B$1:$W$9995,9,FALSE)),"",IF(ISERROR(VLOOKUP(TRIM(B1376),ALL!$B$1:$W$9995,9,FALSE))," ",VLOOKUP(TRIM(B1376),ALL!$B$1:$W$9995,9,FALSE)))</f>
        <v/>
      </c>
      <c r="N1376" s="10">
        <f>IF(ISBLANK(VLOOKUP(TRIM(B1376),ALL!$B$1:$W$9995,10,FALSE)),"",IF(ISERROR(VLOOKUP(TRIM(B1376),ALL!$B$1:$W$9995,10,FALSE))," ",VLOOKUP(TRIM(B1376),ALL!$B$1:$W$9995,10,FALSE)))</f>
        <v>4</v>
      </c>
      <c r="O1376" s="118"/>
      <c r="P1376"/>
      <c r="Q1376"/>
      <c r="R1376"/>
      <c r="S1376"/>
      <c r="T1376"/>
      <c r="AB1376"/>
      <c r="AC1376"/>
    </row>
    <row r="1377" spans="1:29">
      <c r="A1377" s="10" t="str">
        <f>IF(ISERROR(VLOOKUP(TRIM(B1377),ALL!$B$1:$V$9991,3,FALSE)),"(unc)",VLOOKUP(TRIM(B1377),ALL!$B$1:$V$9991,3,FALSE))</f>
        <v>G @ OC @</v>
      </c>
      <c r="B1377" s="37" t="s">
        <v>6686</v>
      </c>
      <c r="C1377" s="5" t="s">
        <v>6839</v>
      </c>
      <c r="D1377" s="111">
        <f>VLOOKUP(TRIM(B1377),BirthdateDraft!$A$1:$M$8977,2,FALSE)</f>
        <v>35466</v>
      </c>
      <c r="E1377" s="112" t="str">
        <f>VLOOKUP(TRIM(B1377),BirthdateDraft!$A$1:$M$9842,3,FALSE)</f>
        <v>20/3</v>
      </c>
      <c r="F1377" s="115"/>
      <c r="G1377" s="10" t="str">
        <f>IF(ISERROR(VLOOKUP(TRIM(B1377),ALL!$B$1:$V$9998,2,FALSE)),"",IF(ISERROR(VLOOKUP(TRIM(B1377),ALL!$B$1:$V$9998,2,FALSE))," ",VLOOKUP(TRIM(B1377),ALL!$B$1:$V$9998,2,FALSE)))</f>
        <v>LAN</v>
      </c>
      <c r="H1377" s="114" t="str">
        <f>IF(ISBLANK(VLOOKUP(TRIM(B1377),ALL!$B$1:$W$9995,4,FALSE)),"",IF(ISERROR(VLOOKUP(TRIM(B1377),ALL!$B$1:$W$9995,4,FALSE))," ",VLOOKUP(TRIM(B1377),ALL!$B$1:$W$9995,4,FALSE)))</f>
        <v/>
      </c>
      <c r="I1377" s="114"/>
      <c r="J1377" s="10" t="str">
        <f>IF(ISBLANK(VLOOKUP(TRIM(B1377),ALL!$B$1:$W$9995,6,FALSE)),"",IF(ISERROR(VLOOKUP(TRIM(B1377),ALL!$B$1:$W$9995,6,FALSE))," ", VLOOKUP(TRIM(B1377),ALL!$B$1:$W$9995,6,FALSE)))</f>
        <v/>
      </c>
      <c r="K1377" s="10" t="str">
        <f>IF(ISBLANK(VLOOKUP(TRIM(B1377),ALL!$B$1:$W$9995,7,FALSE)),"",IF(ISERROR(VLOOKUP(TRIM(B1377),ALL!$B$1:$W$9995,7,FALSE))," ",VLOOKUP(TRIM(B1377),ALL!$B$1:$W$9995,7,FALSE)))</f>
        <v/>
      </c>
      <c r="L1377" s="10">
        <f>IF(ISBLANK(VLOOKUP(TRIM(B1377),ALL!$B$1:$W$9995,8,FALSE)),"",IF(ISERROR(VLOOKUP(TRIM(B1377),ALL!$B$1:$W$9995,8,FALSE))," ",VLOOKUP(TRIM(B1377),ALL!$B$1:$W$9995,8,FALSE)))</f>
        <v>4</v>
      </c>
      <c r="M1377" s="10">
        <f>IF(ISBLANK(VLOOKUP(TRIM(B1377),ALL!$B$1:$W$9995,9,FALSE)),"",IF(ISERROR(VLOOKUP(TRIM(B1377),ALL!$B$1:$W$9995,9,FALSE))," ",VLOOKUP(TRIM(B1377),ALL!$B$1:$W$9995,9,FALSE)))</f>
        <v>0</v>
      </c>
      <c r="N1377" s="10">
        <f>IF(ISBLANK(VLOOKUP(TRIM(B1377),ALL!$B$1:$W$9995,10,FALSE)),"",IF(ISERROR(VLOOKUP(TRIM(B1377),ALL!$B$1:$W$9995,10,FALSE))," ",VLOOKUP(TRIM(B1377),ALL!$B$1:$W$9995,10,FALSE)))</f>
        <v>0</v>
      </c>
      <c r="O1377" s="118"/>
      <c r="P1377"/>
      <c r="Q1377"/>
      <c r="R1377"/>
      <c r="S1377"/>
      <c r="T1377"/>
      <c r="AB1377"/>
      <c r="AC1377"/>
    </row>
    <row r="1378" spans="1:29">
      <c r="A1378" s="10" t="str">
        <f>IF(ISERROR(VLOOKUP(TRIM(B1378),ALL!$B$1:$V$9991,3,FALSE)),"(unc)",VLOOKUP(TRIM(B1378),ALL!$B$1:$V$9991,3,FALSE))</f>
        <v>G @</v>
      </c>
      <c r="B1378" s="64" t="s">
        <v>9014</v>
      </c>
      <c r="C1378" s="5" t="s">
        <v>6839</v>
      </c>
      <c r="D1378" s="111">
        <f>VLOOKUP(TRIM(B1378),BirthdateDraft!$A$1:$M$8977,2,FALSE)</f>
        <v>36810</v>
      </c>
      <c r="E1378" s="112" t="str">
        <f>VLOOKUP(TRIM(B1378),BirthdateDraft!$A$1:$M$9842,3,FALSE)</f>
        <v>24/6(210)</v>
      </c>
      <c r="F1378" s="115" t="s">
        <v>10093</v>
      </c>
      <c r="G1378" s="10" t="str">
        <f>IF(ISERROR(VLOOKUP(TRIM(B1378),ALL!$B$1:$V$9998,2,FALSE)),"",IF(ISERROR(VLOOKUP(TRIM(B1378),ALL!$B$1:$V$9998,2,FALSE))," ",VLOOKUP(TRIM(B1378),ALL!$B$1:$V$9998,2,FALSE)))</f>
        <v>DEN</v>
      </c>
      <c r="H1378" s="114" t="str">
        <f>IF(ISBLANK(VLOOKUP(TRIM(B1378),ALL!$B$1:$W$9995,4,FALSE)),"",IF(ISERROR(VLOOKUP(TRIM(B1378),ALL!$B$1:$W$9995,4,FALSE))," ",VLOOKUP(TRIM(B1378),ALL!$B$1:$W$9995,4,FALSE)))</f>
        <v/>
      </c>
      <c r="I1378" s="114" t="str">
        <f>IF(ISBLANK(VLOOKUP(TRIM(B1378),ALL!$B$1:$W$9995,5,FALSE)),"",IF(ISERROR(VLOOKUP(TRIM(B1378),ALL!$B$1:$W$9995,5,FALSE))," ",VLOOKUP(TRIM(B1378),ALL!$B$1:$W$9995,5,FALSE)))</f>
        <v/>
      </c>
      <c r="J1378" s="10" t="str">
        <f>IF(ISBLANK(VLOOKUP(TRIM(B1378),ALL!$B$1:$W$9995,6,FALSE)),"",IF(ISERROR(VLOOKUP(TRIM(B1378),ALL!$B$1:$W$9995,6,FALSE))," ", VLOOKUP(TRIM(B1378),ALL!$B$1:$W$9995,6,FALSE)))</f>
        <v/>
      </c>
      <c r="K1378" s="10" t="str">
        <f>IF(ISBLANK(VLOOKUP(TRIM(B1378),ALL!$B$1:$W$9995,7,FALSE)),"",IF(ISERROR(VLOOKUP(TRIM(B1378),ALL!$B$1:$W$9995,7,FALSE))," ",VLOOKUP(TRIM(B1378),ALL!$B$1:$W$9995,7,FALSE)))</f>
        <v/>
      </c>
      <c r="L1378" s="10">
        <f>IF(ISBLANK(VLOOKUP(TRIM(B1378),ALL!$B$1:$W$9995,8,FALSE)),"",IF(ISERROR(VLOOKUP(TRIM(B1378),ALL!$B$1:$W$9995,8,FALSE))," ",VLOOKUP(TRIM(B1378),ALL!$B$1:$W$9995,8,FALSE)))</f>
        <v>0</v>
      </c>
      <c r="M1378" s="10" t="str">
        <f>IF(ISBLANK(VLOOKUP(TRIM(B1378),ALL!$B$1:$W$9995,9,FALSE)),"",IF(ISERROR(VLOOKUP(TRIM(B1378),ALL!$B$1:$W$9995,9,FALSE))," ",VLOOKUP(TRIM(B1378),ALL!$B$1:$W$9995,9,FALSE)))</f>
        <v/>
      </c>
      <c r="N1378" s="10">
        <f>IF(ISBLANK(VLOOKUP(TRIM(B1378),ALL!$B$1:$W$9995,10,FALSE)),"",IF(ISERROR(VLOOKUP(TRIM(B1378),ALL!$B$1:$W$9995,10,FALSE))," ",VLOOKUP(TRIM(B1378),ALL!$B$1:$W$9995,10,FALSE)))</f>
        <v>0</v>
      </c>
      <c r="O1378" s="118"/>
      <c r="P1378"/>
      <c r="Q1378"/>
      <c r="R1378"/>
      <c r="S1378"/>
      <c r="T1378"/>
      <c r="AB1378"/>
      <c r="AC1378"/>
    </row>
    <row r="1379" spans="1:29">
      <c r="A1379" s="10" t="str">
        <f>IF(ISERROR(VLOOKUP(TRIM(B1379),ALL!$B$1:$V$9991,3,FALSE)),"(unc)",VLOOKUP(TRIM(B1379),ALL!$B$1:$V$9991,3,FALSE))</f>
        <v>G @</v>
      </c>
      <c r="B1379" s="37" t="s">
        <v>7762</v>
      </c>
      <c r="C1379" s="5" t="s">
        <v>6839</v>
      </c>
      <c r="D1379" s="111">
        <f>VLOOKUP(TRIM(B1379),BirthdateDraft!$A$1:$M$8977,2,FALSE)</f>
        <v>36202</v>
      </c>
      <c r="E1379" s="112" t="str">
        <f>VLOOKUP(TRIM(B1379),BirthdateDraft!$A$1:$M$9842,3,FALSE)</f>
        <v>22/2</v>
      </c>
      <c r="F1379" s="115"/>
      <c r="G1379" s="10" t="str">
        <f>IF(ISERROR(VLOOKUP(TRIM(B1379),ALL!$B$1:$V$9998,2,FALSE)),"",IF(ISERROR(VLOOKUP(TRIM(B1379),ALL!$B$1:$V$9998,2,FALSE))," ",VLOOKUP(TRIM(B1379),ALL!$B$1:$V$9998,2,FALSE)))</f>
        <v>MIN</v>
      </c>
      <c r="H1379" s="114" t="str">
        <f>IF(ISBLANK(VLOOKUP(TRIM(B1379),ALL!$B$1:$W$9995,4,FALSE)),"",IF(ISERROR(VLOOKUP(TRIM(B1379),ALL!$B$1:$W$9995,4,FALSE))," ",VLOOKUP(TRIM(B1379),ALL!$B$1:$W$9995,4,FALSE)))</f>
        <v/>
      </c>
      <c r="I1379" s="114" t="str">
        <f>IF(ISBLANK(VLOOKUP(TRIM(B1379),ALL!$B$1:$W$9995,5,FALSE)),"",IF(ISERROR(VLOOKUP(TRIM(B1379),ALL!$B$1:$W$9995,5,FALSE))," ",VLOOKUP(TRIM(B1379),ALL!$B$1:$W$9995,5,FALSE)))</f>
        <v/>
      </c>
      <c r="J1379" s="10" t="str">
        <f>IF(ISBLANK(VLOOKUP(TRIM(B1379),ALL!$B$1:$W$9995,6,FALSE)),"",IF(ISERROR(VLOOKUP(TRIM(B1379),ALL!$B$1:$W$9995,6,FALSE))," ", VLOOKUP(TRIM(B1379),ALL!$B$1:$W$9995,6,FALSE)))</f>
        <v/>
      </c>
      <c r="K1379" s="10" t="str">
        <f>IF(ISBLANK(VLOOKUP(TRIM(B1379),ALL!$B$1:$W$9995,7,FALSE)),"",IF(ISERROR(VLOOKUP(TRIM(B1379),ALL!$B$1:$W$9995,7,FALSE))," ",VLOOKUP(TRIM(B1379),ALL!$B$1:$W$9995,7,FALSE)))</f>
        <v/>
      </c>
      <c r="L1379" s="10">
        <f>IF(ISBLANK(VLOOKUP(TRIM(B1379),ALL!$B$1:$W$9995,8,FALSE)),"",IF(ISERROR(VLOOKUP(TRIM(B1379),ALL!$B$1:$W$9995,8,FALSE))," ",VLOOKUP(TRIM(B1379),ALL!$B$1:$W$9995,8,FALSE)))</f>
        <v>0</v>
      </c>
      <c r="M1379" s="10" t="str">
        <f>IF(ISBLANK(VLOOKUP(TRIM(B1379),ALL!$B$1:$W$9995,9,FALSE)),"",IF(ISERROR(VLOOKUP(TRIM(B1379),ALL!$B$1:$W$9995,9,FALSE))," ",VLOOKUP(TRIM(B1379),ALL!$B$1:$W$9995,9,FALSE)))</f>
        <v/>
      </c>
      <c r="N1379" s="10">
        <f>IF(ISBLANK(VLOOKUP(TRIM(B1379),ALL!$B$1:$W$9995,10,FALSE)),"",IF(ISERROR(VLOOKUP(TRIM(B1379),ALL!$B$1:$W$9995,10,FALSE))," ",VLOOKUP(TRIM(B1379),ALL!$B$1:$W$9995,10,FALSE)))</f>
        <v>0</v>
      </c>
      <c r="O1379" s="118"/>
      <c r="P1379"/>
      <c r="Q1379"/>
      <c r="R1379"/>
      <c r="S1379"/>
      <c r="T1379"/>
      <c r="AB1379"/>
      <c r="AC1379"/>
    </row>
    <row r="1380" spans="1:29">
      <c r="A1380" s="10"/>
      <c r="B1380" s="37"/>
      <c r="C1380" s="5"/>
      <c r="D1380" s="111"/>
      <c r="E1380" s="112"/>
      <c r="F1380" s="115"/>
      <c r="G1380" s="10"/>
      <c r="H1380" s="114"/>
      <c r="I1380" s="114"/>
      <c r="J1380" s="10"/>
      <c r="K1380" s="10"/>
      <c r="L1380" s="10" t="str">
        <f>IF(ISBLANK(VLOOKUP(TRIM(B1380),ALL!$B$1:$W$9995,8,FALSE)),"",IF(ISERROR(VLOOKUP(TRIM(B1380),ALL!$B$1:$W$9995,8,FALSE))," ",VLOOKUP(TRIM(B1380),ALL!$B$1:$W$9995,8,FALSE)))</f>
        <v xml:space="preserve"> </v>
      </c>
      <c r="M1380" s="10" t="str">
        <f>IF(ISBLANK(VLOOKUP(TRIM(B1380),ALL!$B$1:$W$9995,9,FALSE)),"",IF(ISERROR(VLOOKUP(TRIM(B1380),ALL!$B$1:$W$9995,9,FALSE))," ",VLOOKUP(TRIM(B1380),ALL!$B$1:$W$9995,9,FALSE)))</f>
        <v xml:space="preserve"> </v>
      </c>
      <c r="N1380" s="10" t="str">
        <f>IF(ISBLANK(VLOOKUP(TRIM(B1380),ALL!$B$1:$W$9995,10,FALSE)),"",IF(ISERROR(VLOOKUP(TRIM(B1380),ALL!$B$1:$W$9995,10,FALSE))," ",VLOOKUP(TRIM(B1380),ALL!$B$1:$W$9995,10,FALSE)))</f>
        <v xml:space="preserve"> </v>
      </c>
      <c r="O1380" s="118"/>
      <c r="P1380"/>
      <c r="Q1380"/>
      <c r="R1380"/>
      <c r="S1380"/>
      <c r="T1380"/>
      <c r="AB1380"/>
      <c r="AC1380"/>
    </row>
    <row r="1381" spans="1:29">
      <c r="A1381" s="10" t="str">
        <f>IF(ISERROR(VLOOKUP(TRIM(B1381),ALL!$B$1:$V$9991,3,FALSE)),"(unc)",VLOOKUP(TRIM(B1381),ALL!$B$1:$V$9991,3,FALSE))</f>
        <v>RDT $</v>
      </c>
      <c r="B1381" s="37" t="s">
        <v>6135</v>
      </c>
      <c r="C1381" s="5" t="s">
        <v>6839</v>
      </c>
      <c r="D1381" s="111">
        <f>VLOOKUP(TRIM(B1381),BirthdateDraft!$A$1:$M$8977,2,FALSE)</f>
        <v>34949</v>
      </c>
      <c r="E1381" s="112" t="str">
        <f>VLOOKUP(TRIM(B1381),BirthdateDraft!$A$1:$M$9842,3,FALSE)</f>
        <v>18/7</v>
      </c>
      <c r="F1381" s="115" t="s">
        <v>6950</v>
      </c>
      <c r="G1381" s="10" t="str">
        <f>IF(ISERROR(VLOOKUP(TRIM(B1381),ALL!$B$1:$V$9998,2,FALSE)),"",IF(ISERROR(VLOOKUP(TRIM(B1381),ALL!$B$1:$V$9998,2,FALSE))," ",VLOOKUP(TRIM(B1381),ALL!$B$1:$V$9998,2,FALSE)))</f>
        <v>MIA</v>
      </c>
      <c r="H1381" s="114" t="str">
        <f>IF(ISBLANK(VLOOKUP(TRIM(B1381),ALL!$B$1:$W$9995,4,FALSE)),"",IF(ISERROR(VLOOKUP(TRIM(B1381),ALL!$B$1:$W$9995,4,FALSE))," ",VLOOKUP(TRIM(B1381),ALL!$B$1:$W$9995,4,FALSE)))</f>
        <v>6</v>
      </c>
      <c r="I1381" s="114" t="str">
        <f>IF(ISBLANK(VLOOKUP(TRIM(B1381),ALL!$B$1:$W$9995,5,FALSE)),"",IF(ISERROR(VLOOKUP(TRIM(B1381),ALL!$B$1:$W$9995,5,FALSE))," ",VLOOKUP(TRIM(B1381),ALL!$B$1:$W$9995,5,FALSE)))</f>
        <v/>
      </c>
      <c r="J1381" s="10">
        <f>IF(ISBLANK(VLOOKUP(TRIM(B1381),ALL!$B$1:$W$9995,6,FALSE)),"",IF(ISERROR(VLOOKUP(TRIM(B1381),ALL!$B$1:$W$9995,6,FALSE))," ", VLOOKUP(TRIM(B1381),ALL!$B$1:$W$9995,6,FALSE)))</f>
        <v>10</v>
      </c>
      <c r="K1381" s="10"/>
      <c r="L1381" s="10" t="str">
        <f>IF(ISBLANK(VLOOKUP(TRIM(B1381),ALL!$B$1:$W$9995,8,FALSE)),"",IF(ISERROR(VLOOKUP(TRIM(B1381),ALL!$B$1:$W$9995,8,FALSE))," ",VLOOKUP(TRIM(B1381),ALL!$B$1:$W$9995,8,FALSE)))</f>
        <v/>
      </c>
      <c r="M1381" s="10" t="str">
        <f>IF(ISBLANK(VLOOKUP(TRIM(B1381),ALL!$B$1:$W$9995,9,FALSE)),"",IF(ISERROR(VLOOKUP(TRIM(B1381),ALL!$B$1:$W$9995,9,FALSE))," ",VLOOKUP(TRIM(B1381),ALL!$B$1:$W$9995,9,FALSE)))</f>
        <v/>
      </c>
      <c r="N1381" s="10" t="str">
        <f>IF(ISBLANK(VLOOKUP(TRIM(B1381),ALL!$B$1:$W$9995,10,FALSE)),"",IF(ISERROR(VLOOKUP(TRIM(B1381),ALL!$B$1:$W$9995,10,FALSE))," ",VLOOKUP(TRIM(B1381),ALL!$B$1:$W$9995,10,FALSE)))</f>
        <v/>
      </c>
      <c r="O1381" s="118"/>
      <c r="P1381"/>
      <c r="R1381"/>
      <c r="S1381"/>
      <c r="T1381"/>
      <c r="AB1381"/>
      <c r="AC1381"/>
    </row>
    <row r="1382" spans="1:29">
      <c r="A1382" s="10" t="str">
        <f>IF(ISERROR(VLOOKUP(TRIM(B1382),ALL!$B$1:$V$9991,3,FALSE)),"(unc)",VLOOKUP(TRIM(B1382),ALL!$B$1:$V$9991,3,FALSE))</f>
        <v>LE $</v>
      </c>
      <c r="B1382" s="429" t="s">
        <v>8894</v>
      </c>
      <c r="C1382" s="5" t="s">
        <v>6839</v>
      </c>
      <c r="D1382" s="111">
        <f>VLOOKUP(TRIM(B1382),BirthdateDraft!$A$1:$M$8977,2,FALSE)</f>
        <v>35624</v>
      </c>
      <c r="E1382" s="112" t="str">
        <f>VLOOKUP(TRIM(B1382),BirthdateDraft!$A$1:$M$9842,3,FALSE)</f>
        <v>19/1 (7)</v>
      </c>
      <c r="F1382" s="115"/>
      <c r="G1382" s="10" t="str">
        <f>IF(ISERROR(VLOOKUP(TRIM(B1382),ALL!$B$1:$V$9998,2,FALSE)),"",IF(ISERROR(VLOOKUP(TRIM(B1382),ALL!$B$1:$V$9998,2,FALSE))," ",VLOOKUP(TRIM(B1382),ALL!$B$1:$V$9998,2,FALSE)))</f>
        <v>JXA</v>
      </c>
      <c r="H1382" s="114" t="str">
        <f>IF(ISBLANK(VLOOKUP(TRIM(B1382),ALL!$B$1:$W$9995,4,FALSE)),"",IF(ISERROR(VLOOKUP(TRIM(B1382),ALL!$B$1:$W$9995,4,FALSE))," ",VLOOKUP(TRIM(B1382),ALL!$B$1:$W$9995,4,FALSE)))</f>
        <v>5</v>
      </c>
      <c r="I1382" s="114" t="str">
        <f>IF(ISBLANK(VLOOKUP(TRIM(B1382),ALL!$B$1:$W$9995,5,FALSE)),"",IF(ISERROR(VLOOKUP(TRIM(B1382),ALL!$B$1:$W$9995,5,FALSE))," ",VLOOKUP(TRIM(B1382),ALL!$B$1:$W$9995,5,FALSE)))</f>
        <v/>
      </c>
      <c r="J1382" s="10">
        <f>IF(ISBLANK(VLOOKUP(TRIM(B1382),ALL!$B$1:$W$9995,6,FALSE)),"",IF(ISERROR(VLOOKUP(TRIM(B1382),ALL!$B$1:$W$9995,6,FALSE))," ", VLOOKUP(TRIM(B1382),ALL!$B$1:$W$9995,6,FALSE)))</f>
        <v>9</v>
      </c>
      <c r="K1382" s="10" t="str">
        <f>IF(ISBLANK(VLOOKUP(TRIM(B1382),ALL!$B$1:$W$9995,7,FALSE)),"",IF(ISERROR(VLOOKUP(TRIM(B1382),ALL!$B$1:$W$9995,7,FALSE))," ",VLOOKUP(TRIM(B1382),ALL!$B$1:$W$9995,7,FALSE)))</f>
        <v/>
      </c>
      <c r="L1382" s="10" t="str">
        <f>IF(ISBLANK(VLOOKUP(TRIM(B1382),ALL!$B$1:$W$9995,8,FALSE)),"",IF(ISERROR(VLOOKUP(TRIM(B1382),ALL!$B$1:$W$9995,8,FALSE))," ",VLOOKUP(TRIM(B1382),ALL!$B$1:$W$9995,8,FALSE)))</f>
        <v/>
      </c>
      <c r="M1382" s="10" t="str">
        <f>IF(ISBLANK(VLOOKUP(TRIM(B1382),ALL!$B$1:$W$9995,9,FALSE)),"",IF(ISERROR(VLOOKUP(TRIM(B1382),ALL!$B$1:$W$9995,9,FALSE))," ",VLOOKUP(TRIM(B1382),ALL!$B$1:$W$9995,9,FALSE)))</f>
        <v/>
      </c>
      <c r="N1382" s="10" t="str">
        <f>IF(ISBLANK(VLOOKUP(TRIM(B1382),ALL!$B$1:$W$9995,10,FALSE)),"",IF(ISERROR(VLOOKUP(TRIM(B1382),ALL!$B$1:$W$9995,10,FALSE))," ",VLOOKUP(TRIM(B1382),ALL!$B$1:$W$9995,10,FALSE)))</f>
        <v/>
      </c>
      <c r="O1382" s="118"/>
      <c r="P1382"/>
      <c r="Q1382"/>
      <c r="R1382"/>
      <c r="S1382"/>
      <c r="T1382"/>
      <c r="AB1382"/>
      <c r="AC1382"/>
    </row>
    <row r="1383" spans="1:29">
      <c r="A1383" s="10" t="str">
        <f>IF(ISERROR(VLOOKUP(TRIM(B1383),ALL!$B$1:$V$9991,3,FALSE)),"(unc)",VLOOKUP(TRIM(B1383),ALL!$B$1:$V$9991,3,FALSE))</f>
        <v>DT $</v>
      </c>
      <c r="B1383" s="37" t="s">
        <v>7708</v>
      </c>
      <c r="C1383" s="5" t="s">
        <v>6839</v>
      </c>
      <c r="D1383" s="111">
        <f>VLOOKUP(TRIM(B1383),BirthdateDraft!$A$1:$M$8977,2,FALSE)</f>
        <v>35885</v>
      </c>
      <c r="E1383" s="112" t="str">
        <f>VLOOKUP(TRIM(B1383),BirthdateDraft!$A$1:$M$9842,3,FALSE)</f>
        <v>22/1</v>
      </c>
      <c r="F1383" s="115" t="s">
        <v>8055</v>
      </c>
      <c r="G1383" s="10" t="str">
        <f>IF(ISERROR(VLOOKUP(TRIM(B1383),ALL!$B$1:$V$9998,2,FALSE)),"",IF(ISERROR(VLOOKUP(TRIM(B1383),ALL!$B$1:$V$9998,2,FALSE))," ",VLOOKUP(TRIM(B1383),ALL!$B$1:$V$9998,2,FALSE)))</f>
        <v>GBN</v>
      </c>
      <c r="H1383" s="114" t="str">
        <f>IF(ISBLANK(VLOOKUP(TRIM(B1383),ALL!$B$1:$W$9995,4,FALSE)),"",IF(ISERROR(VLOOKUP(TRIM(B1383),ALL!$B$1:$W$9995,4,FALSE))," ",VLOOKUP(TRIM(B1383),ALL!$B$1:$W$9995,4,FALSE)))</f>
        <v>0</v>
      </c>
      <c r="I1383" s="114" t="str">
        <f>IF(ISBLANK(VLOOKUP(TRIM(B1383),ALL!$B$1:$W$9995,5,FALSE)),"",IF(ISERROR(VLOOKUP(TRIM(B1383),ALL!$B$1:$W$9995,5,FALSE))," ",VLOOKUP(TRIM(B1383),ALL!$B$1:$W$9995,5,FALSE)))</f>
        <v/>
      </c>
      <c r="J1383" s="10">
        <f>IF(ISBLANK(VLOOKUP(TRIM(B1383),ALL!$B$1:$W$9995,6,FALSE)),"",IF(ISERROR(VLOOKUP(TRIM(B1383),ALL!$B$1:$W$9995,6,FALSE))," ", VLOOKUP(TRIM(B1383),ALL!$B$1:$W$9995,6,FALSE)))</f>
        <v>6</v>
      </c>
      <c r="K1383" s="10"/>
      <c r="L1383" s="10"/>
      <c r="M1383" s="10"/>
      <c r="N1383" s="10"/>
      <c r="O1383" s="118"/>
      <c r="P1383"/>
      <c r="Q1383"/>
      <c r="R1383"/>
      <c r="S1383"/>
      <c r="T1383"/>
      <c r="AB1383"/>
      <c r="AC1383"/>
    </row>
    <row r="1384" spans="1:29">
      <c r="A1384" s="10" t="str">
        <f>IF(ISERROR(VLOOKUP(TRIM(B1384),ALL!$B$1:$V$9991,3,FALSE)),"(unc)",VLOOKUP(TRIM(B1384),ALL!$B$1:$V$9991,3,FALSE))</f>
        <v>NDT $</v>
      </c>
      <c r="B1384" s="37" t="s">
        <v>7785</v>
      </c>
      <c r="C1384" s="5" t="s">
        <v>6839</v>
      </c>
      <c r="D1384" s="111">
        <f>VLOOKUP(TRIM(B1384),BirthdateDraft!$A$1:$M$8977,2,FALSE)</f>
        <v>36537</v>
      </c>
      <c r="E1384" s="112" t="str">
        <f>VLOOKUP(TRIM(B1384),BirthdateDraft!$A$1:$M$9842,3,FALSE)</f>
        <v>22/1</v>
      </c>
      <c r="F1384" s="115" t="s">
        <v>8055</v>
      </c>
      <c r="G1384" s="10" t="str">
        <f>IF(ISERROR(VLOOKUP(TRIM(B1384),ALL!$B$1:$V$9998,2,FALSE)),"",IF(ISERROR(VLOOKUP(TRIM(B1384),ALL!$B$1:$V$9998,2,FALSE))," ",VLOOKUP(TRIM(B1384),ALL!$B$1:$V$9998,2,FALSE)))</f>
        <v>PHN</v>
      </c>
      <c r="H1384" s="114" t="str">
        <f>IF(ISBLANK(VLOOKUP(TRIM(B1384),ALL!$B$1:$W$9995,4,FALSE)),"",IF(ISERROR(VLOOKUP(TRIM(B1384),ALL!$B$1:$W$9995,4,FALSE))," ",VLOOKUP(TRIM(B1384),ALL!$B$1:$W$9995,4,FALSE)))</f>
        <v>4</v>
      </c>
      <c r="I1384" s="114" t="str">
        <f>IF(ISBLANK(VLOOKUP(TRIM(B1384),ALL!$B$1:$W$9995,5,FALSE)),"",IF(ISERROR(VLOOKUP(TRIM(B1384),ALL!$B$1:$W$9995,5,FALSE))," ",VLOOKUP(TRIM(B1384),ALL!$B$1:$W$9995,5,FALSE)))</f>
        <v/>
      </c>
      <c r="J1384" s="10">
        <f>IF(ISBLANK(VLOOKUP(TRIM(B1384),ALL!$B$1:$W$9995,6,FALSE)),"",IF(ISERROR(VLOOKUP(TRIM(B1384),ALL!$B$1:$W$9995,6,FALSE))," ", VLOOKUP(TRIM(B1384),ALL!$B$1:$W$9995,6,FALSE)))</f>
        <v>1</v>
      </c>
      <c r="K1384" s="10"/>
      <c r="L1384" s="10"/>
      <c r="M1384" s="10"/>
      <c r="N1384" s="10"/>
      <c r="O1384" s="118"/>
      <c r="P1384"/>
      <c r="Q1384"/>
      <c r="R1384"/>
      <c r="S1384"/>
      <c r="T1384"/>
      <c r="AB1384"/>
      <c r="AC1384"/>
    </row>
    <row r="1385" spans="1:29">
      <c r="A1385" s="10" t="str">
        <f>IF(ISERROR(VLOOKUP(TRIM(B1385),ALL!$B$1:$V$9991,3,FALSE)),"(unc)",VLOOKUP(TRIM(B1385),ALL!$B$1:$V$9991,3,FALSE))</f>
        <v>DT $ End $</v>
      </c>
      <c r="B1385" s="37" t="s">
        <v>9088</v>
      </c>
      <c r="C1385" s="5" t="s">
        <v>6839</v>
      </c>
      <c r="D1385" s="111">
        <f>VLOOKUP(TRIM(B1385),BirthdateDraft!$A$1:$M$8977,2,FALSE)</f>
        <v>37785</v>
      </c>
      <c r="E1385" s="112" t="str">
        <f>VLOOKUP(TRIM(B1385),BirthdateDraft!$A$1:$M$9842,3,FALSE)</f>
        <v>24/2(54)</v>
      </c>
      <c r="F1385" s="115" t="s">
        <v>9953</v>
      </c>
      <c r="G1385" s="10" t="str">
        <f>IF(ISERROR(VLOOKUP(TRIM(B1385),ALL!$B$1:$V$9998,2,FALSE)),"",IF(ISERROR(VLOOKUP(TRIM(B1385),ALL!$B$1:$V$9998,2,FALSE))," ",VLOOKUP(TRIM(B1385),ALL!$B$1:$V$9998,2,FALSE)))</f>
        <v>CLA</v>
      </c>
      <c r="H1385" s="114" t="str">
        <f>IF(ISBLANK(VLOOKUP(TRIM(B1385),ALL!$B$1:$W$9995,4,FALSE)),"",IF(ISERROR(VLOOKUP(TRIM(B1385),ALL!$B$1:$W$9995,4,FALSE))," ",VLOOKUP(TRIM(B1385),ALL!$B$1:$W$9995,4,FALSE)))</f>
        <v>4</v>
      </c>
      <c r="I1385" s="114" t="str">
        <f>IF(ISBLANK(VLOOKUP(TRIM(B1385),ALL!$B$1:$W$9995,5,FALSE)),"",IF(ISERROR(VLOOKUP(TRIM(B1385),ALL!$B$1:$W$9995,5,FALSE))," ",VLOOKUP(TRIM(B1385),ALL!$B$1:$W$9995,5,FALSE)))</f>
        <v>0</v>
      </c>
      <c r="J1385" s="10">
        <f>IF(ISBLANK(VLOOKUP(TRIM(B1385),ALL!$B$1:$W$9995,6,FALSE)),"",IF(ISERROR(VLOOKUP(TRIM(B1385),ALL!$B$1:$W$9995,6,FALSE))," ", VLOOKUP(TRIM(B1385),ALL!$B$1:$W$9995,6,FALSE)))</f>
        <v>3</v>
      </c>
      <c r="K1385" s="10"/>
      <c r="L1385" s="10"/>
      <c r="M1385" s="10"/>
      <c r="N1385" s="10"/>
      <c r="O1385" s="118"/>
      <c r="P1385"/>
      <c r="Q1385"/>
      <c r="R1385"/>
      <c r="S1385"/>
      <c r="T1385"/>
      <c r="AB1385"/>
      <c r="AC1385"/>
    </row>
    <row r="1387" spans="1:29">
      <c r="A1387" s="10" t="str">
        <f>IF(ISERROR(VLOOKUP(TRIM(B1387),ALL!$B$1:$V$9991,3,FALSE)),"(unc)",VLOOKUP(TRIM(B1387),ALL!$B$1:$V$9991,3,FALSE))</f>
        <v>OLB End $</v>
      </c>
      <c r="B1387" s="37" t="s">
        <v>6657</v>
      </c>
      <c r="C1387" s="5" t="s">
        <v>6839</v>
      </c>
      <c r="D1387" s="111">
        <f>VLOOKUP(TRIM(B1387),BirthdateDraft!$A$1:$M$8977,2,FALSE)</f>
        <v>35902</v>
      </c>
      <c r="E1387" s="112" t="str">
        <f>VLOOKUP(TRIM(B1387),BirthdateDraft!$A$1:$M$9842,3,FALSE)</f>
        <v>20/FA</v>
      </c>
      <c r="F1387" s="115"/>
      <c r="G1387" s="10" t="str">
        <f>IF(ISERROR(VLOOKUP(TRIM(B1387),ALL!$B$1:$V$9998,2,FALSE)),"",IF(ISERROR(VLOOKUP(TRIM(B1387),ALL!$B$1:$V$9998,2,FALSE))," ",VLOOKUP(TRIM(B1387),ALL!$B$1:$V$9998,2,FALSE)))</f>
        <v>PHN</v>
      </c>
      <c r="H1387" s="114" t="str">
        <f>IF(ISBLANK(VLOOKUP(TRIM(B1387),ALL!$B$1:$W$9995,4,FALSE)),"",IF(ISERROR(VLOOKUP(TRIM(B1387),ALL!$B$1:$W$9995,4,FALSE))," ",VLOOKUP(TRIM(B1387),ALL!$B$1:$W$9995,4,FALSE)))</f>
        <v>4-0</v>
      </c>
      <c r="I1387" s="114" t="str">
        <f>IF(ISBLANK(VLOOKUP(TRIM(B1387),ALL!$B$1:$W$9995,5,FALSE)),"",IF(ISERROR(VLOOKUP(TRIM(B1387),ALL!$B$1:$W$9995,5,FALSE))," ",VLOOKUP(TRIM(B1387),ALL!$B$1:$W$9995,5,FALSE)))</f>
        <v>0</v>
      </c>
      <c r="J1387" s="10">
        <f>IF(ISBLANK(VLOOKUP(TRIM(B1387),ALL!$B$1:$W$9995,6,FALSE)),"",IF(ISERROR(VLOOKUP(TRIM(B1387),ALL!$B$1:$W$9995,6,FALSE))," ", VLOOKUP(TRIM(B1387),ALL!$B$1:$W$9995,6,FALSE)))</f>
        <v>6</v>
      </c>
      <c r="K1387" s="10" t="str">
        <f>IF(ISBLANK(VLOOKUP(TRIM(B1387),ALL!$B$1:$W$9995,7,FALSE)),"",IF(ISERROR(VLOOKUP(TRIM(B1387),ALL!$B$1:$W$9995,7,FALSE))," ",VLOOKUP(TRIM(B1387),ALL!$B$1:$W$9995,7,FALSE)))</f>
        <v/>
      </c>
      <c r="L1387" s="10"/>
      <c r="M1387" s="10"/>
      <c r="N1387" s="10"/>
      <c r="O1387" s="118"/>
      <c r="P1387"/>
      <c r="Q1387"/>
      <c r="R1387"/>
      <c r="S1387"/>
      <c r="T1387"/>
      <c r="AB1387"/>
      <c r="AC1387"/>
    </row>
    <row r="1388" spans="1:29">
      <c r="A1388" s="10" t="str">
        <f>IF(ISERROR(VLOOKUP(TRIM(B1388),ALL!$B$1:$V$9991,3,FALSE)),"(unc)",VLOOKUP(TRIM(B1388),ALL!$B$1:$V$9991,3,FALSE))</f>
        <v>End $ DT $</v>
      </c>
      <c r="B1388" s="124" t="s">
        <v>8386</v>
      </c>
      <c r="C1388" s="5" t="s">
        <v>6839</v>
      </c>
      <c r="D1388" s="111">
        <f>VLOOKUP(TRIM(B1388),BirthdateDraft!$A$1:$M$8977,2,FALSE)</f>
        <v>37118</v>
      </c>
      <c r="E1388" s="112" t="str">
        <f>VLOOKUP(TRIM(B1388),BirthdateDraft!$A$1:$M$9842,3,FALSE)</f>
        <v>23/7</v>
      </c>
      <c r="F1388" s="115" t="s">
        <v>9976</v>
      </c>
      <c r="G1388" s="10" t="str">
        <f>IF(ISERROR(VLOOKUP(TRIM(B1388),ALL!$B$1:$V$9998,2,FALSE)),"",IF(ISERROR(VLOOKUP(TRIM(B1388),ALL!$B$1:$V$9998,2,FALSE))," ",VLOOKUP(TRIM(B1388),ALL!$B$1:$V$9998,2,FALSE)))</f>
        <v>PHN</v>
      </c>
      <c r="H1388" s="114" t="str">
        <f>IF(ISBLANK(VLOOKUP(TRIM(B1388),ALL!$B$1:$W$9995,4,FALSE)),"",IF(ISERROR(VLOOKUP(TRIM(B1388),ALL!$B$1:$W$9995,4,FALSE))," ",VLOOKUP(TRIM(B1388),ALL!$B$1:$W$9995,4,FALSE)))</f>
        <v>0</v>
      </c>
      <c r="I1388" s="114" t="str">
        <f>IF(ISBLANK(VLOOKUP(TRIM(B1388),ALL!$B$1:$W$9995,5,FALSE)),"",IF(ISERROR(VLOOKUP(TRIM(B1388),ALL!$B$1:$W$9995,5,FALSE))," ",VLOOKUP(TRIM(B1388),ALL!$B$1:$W$9995,5,FALSE)))</f>
        <v>0</v>
      </c>
      <c r="J1388" s="10">
        <f>IF(ISBLANK(VLOOKUP(TRIM(B1388),ALL!$B$1:$W$9995,6,FALSE)),"",IF(ISERROR(VLOOKUP(TRIM(B1388),ALL!$B$1:$W$9995,6,FALSE))," ", VLOOKUP(TRIM(B1388),ALL!$B$1:$W$9995,6,FALSE)))</f>
        <v>0</v>
      </c>
      <c r="K1388" s="10"/>
      <c r="L1388" s="10"/>
      <c r="M1388" s="10"/>
      <c r="N1388" s="10"/>
      <c r="O1388" s="118"/>
      <c r="P1388"/>
      <c r="Q1388"/>
      <c r="R1388"/>
      <c r="S1388"/>
      <c r="T1388"/>
      <c r="AB1388"/>
      <c r="AC1388"/>
    </row>
    <row r="1389" spans="1:29">
      <c r="A1389" s="10" t="str">
        <f>IF(ISERROR(VLOOKUP(TRIM(B1389),ALL!$B$1:$V$9991,3,FALSE)),"(unc)",VLOOKUP(TRIM(B1389),ALL!$B$1:$V$9991,3,FALSE))</f>
        <v>DT $</v>
      </c>
      <c r="B1389" s="124" t="s">
        <v>8913</v>
      </c>
      <c r="C1389" s="5" t="s">
        <v>6839</v>
      </c>
      <c r="D1389" s="111">
        <f>VLOOKUP(TRIM(B1389),BirthdateDraft!$A$1:$M$8977,2,FALSE)</f>
        <v>36707</v>
      </c>
      <c r="E1389" s="112" t="str">
        <f>VLOOKUP(TRIM(B1389),BirthdateDraft!$A$1:$M$9842,3,FALSE)</f>
        <v>24/7(234)</v>
      </c>
      <c r="F1389" s="115" t="s">
        <v>10279</v>
      </c>
      <c r="G1389" s="10" t="str">
        <f>IF(ISERROR(VLOOKUP(TRIM(B1389),ALL!$B$1:$V$9998,2,FALSE)),"",IF(ISERROR(VLOOKUP(TRIM(B1389),ALL!$B$1:$V$9998,2,FALSE))," ",VLOOKUP(TRIM(B1389),ALL!$B$1:$V$9998,2,FALSE)))</f>
        <v>LVA</v>
      </c>
      <c r="H1389" s="114" t="str">
        <f>IF(ISBLANK(VLOOKUP(TRIM(B1389),ALL!$B$1:$W$9995,4,FALSE)),"",IF(ISERROR(VLOOKUP(TRIM(B1389),ALL!$B$1:$W$9995,4,FALSE))," ",VLOOKUP(TRIM(B1389),ALL!$B$1:$W$9995,4,FALSE)))</f>
        <v>0</v>
      </c>
      <c r="I1389" s="114" t="str">
        <f>IF(ISBLANK(VLOOKUP(TRIM(B1389),ALL!$B$1:$W$9995,5,FALSE)),"",IF(ISERROR(VLOOKUP(TRIM(B1389),ALL!$B$1:$W$9995,5,FALSE))," ",VLOOKUP(TRIM(B1389),ALL!$B$1:$W$9995,5,FALSE)))</f>
        <v/>
      </c>
      <c r="J1389" s="10">
        <f>IF(ISBLANK(VLOOKUP(TRIM(B1389),ALL!$B$1:$W$9995,6,FALSE)),"",IF(ISERROR(VLOOKUP(TRIM(B1389),ALL!$B$1:$W$9995,6,FALSE))," ", VLOOKUP(TRIM(B1389),ALL!$B$1:$W$9995,6,FALSE)))</f>
        <v>3</v>
      </c>
      <c r="K1389" s="10"/>
      <c r="L1389" s="10"/>
      <c r="M1389" s="10"/>
      <c r="N1389" s="10"/>
      <c r="O1389" s="118"/>
      <c r="P1389"/>
      <c r="Q1389"/>
      <c r="R1389"/>
      <c r="S1389"/>
      <c r="T1389"/>
      <c r="AB1389"/>
      <c r="AC1389"/>
    </row>
    <row r="1390" spans="1:29" ht="15">
      <c r="A1390" s="10" t="str">
        <f>IF(ISERROR(VLOOKUP(TRIM(B1390),ALL!$B$1:$V$9991,3,FALSE)),"(unc)",VLOOKUP(TRIM(B1390),ALL!$B$1:$V$9991,3,FALSE))</f>
        <v>RE $</v>
      </c>
      <c r="B1390" s="117" t="s">
        <v>7784</v>
      </c>
      <c r="C1390" s="5" t="s">
        <v>6839</v>
      </c>
      <c r="D1390" s="111">
        <f>VLOOKUP(TRIM(B1390),BirthdateDraft!$A$1:$M$8977,2,FALSE)</f>
        <v>35663</v>
      </c>
      <c r="E1390" s="112" t="str">
        <f>VLOOKUP(TRIM(B1390),BirthdateDraft!$A$1:$M$9842,3,FALSE)</f>
        <v>22/4</v>
      </c>
      <c r="F1390" s="115" t="s">
        <v>6862</v>
      </c>
      <c r="G1390" s="10" t="str">
        <f>IF(ISERROR(VLOOKUP(TRIM(B1390),ALL!$B$1:$V$9998,2,FALSE)),"",IF(ISERROR(VLOOKUP(TRIM(B1390),ALL!$B$1:$V$9998,2,FALSE))," ",VLOOKUP(TRIM(B1390),ALL!$B$1:$V$9998,2,FALSE)))</f>
        <v>NYA</v>
      </c>
      <c r="H1390" s="114" t="str">
        <f>IF(ISBLANK(VLOOKUP(TRIM(B1390),ALL!$B$1:$W$9995,4,FALSE)),"",IF(ISERROR(VLOOKUP(TRIM(B1390),ALL!$B$1:$W$9995,4,FALSE))," ",VLOOKUP(TRIM(B1390),ALL!$B$1:$W$9995,4,FALSE)))</f>
        <v>4</v>
      </c>
      <c r="I1390" s="114" t="str">
        <f>IF(ISBLANK(VLOOKUP(TRIM(B1390),ALL!$B$1:$W$9995,5,FALSE)),"",IF(ISERROR(VLOOKUP(TRIM(B1390),ALL!$B$1:$W$9995,5,FALSE))," ",VLOOKUP(TRIM(B1390),ALL!$B$1:$W$9995,5,FALSE)))</f>
        <v/>
      </c>
      <c r="J1390" s="10">
        <f>IF(ISBLANK(VLOOKUP(TRIM(B1390),ALL!$B$1:$W$9995,6,FALSE)),"",IF(ISERROR(VLOOKUP(TRIM(B1390),ALL!$B$1:$W$9995,6,FALSE))," ", VLOOKUP(TRIM(B1390),ALL!$B$1:$W$9995,6,FALSE)))</f>
        <v>6</v>
      </c>
      <c r="K1390" s="10" t="str">
        <f>IF(ISBLANK(VLOOKUP(TRIM(B1390),ALL!$B$1:$W$9995,7,FALSE)),"",IF(ISERROR(VLOOKUP(TRIM(B1390),ALL!$B$1:$W$9995,7,FALSE))," ",VLOOKUP(TRIM(B1390),ALL!$B$1:$W$9995,7,FALSE)))</f>
        <v/>
      </c>
      <c r="L1390" s="10"/>
      <c r="M1390" s="10"/>
      <c r="N1390" s="10"/>
      <c r="P1390"/>
      <c r="Q1390"/>
      <c r="R1390"/>
      <c r="S1390"/>
      <c r="T1390"/>
      <c r="AB1390"/>
      <c r="AC1390"/>
    </row>
    <row r="1391" spans="1:29">
      <c r="A1391" s="10"/>
      <c r="B1391" s="37"/>
      <c r="C1391" s="5"/>
      <c r="D1391" s="111"/>
      <c r="E1391" s="112"/>
      <c r="F1391" s="115"/>
      <c r="G1391" s="10"/>
      <c r="H1391" s="114"/>
      <c r="I1391" s="114"/>
      <c r="J1391" s="10"/>
      <c r="K1391" s="10" t="str">
        <f>IF(ISBLANK(VLOOKUP(TRIM(B1391),ALL!$B$1:$W$9995,7,FALSE)),"",IF(ISERROR(VLOOKUP(TRIM(B1391),ALL!$B$1:$W$9995,7,FALSE))," ",VLOOKUP(TRIM(B1391),ALL!$B$1:$W$9995,7,FALSE)))</f>
        <v xml:space="preserve"> </v>
      </c>
      <c r="L1391" s="10" t="str">
        <f>IF(ISBLANK(VLOOKUP(TRIM(B1391),ALL!$B$1:$W$9995,8,FALSE)),"",IF(ISERROR(VLOOKUP(TRIM(B1391),ALL!$B$1:$W$9995,8,FALSE))," ",VLOOKUP(TRIM(B1391),ALL!$B$1:$W$9995,8,FALSE)))</f>
        <v xml:space="preserve"> </v>
      </c>
      <c r="M1391" s="10" t="str">
        <f>IF(ISBLANK(VLOOKUP(TRIM(B1391),ALL!$B$1:$W$9995,9,FALSE)),"",IF(ISERROR(VLOOKUP(TRIM(B1391),ALL!$B$1:$W$9995,9,FALSE))," ",VLOOKUP(TRIM(B1391),ALL!$B$1:$W$9995,9,FALSE)))</f>
        <v xml:space="preserve"> </v>
      </c>
      <c r="N1391" s="10" t="str">
        <f>IF(ISBLANK(VLOOKUP(TRIM(B1391),ALL!$B$1:$W$9995,10,FALSE)),"",IF(ISERROR(VLOOKUP(TRIM(B1391),ALL!$B$1:$W$9995,10,FALSE))," ",VLOOKUP(TRIM(B1391),ALL!$B$1:$W$9995,10,FALSE)))</f>
        <v xml:space="preserve"> </v>
      </c>
      <c r="O1391" s="118"/>
      <c r="P1391"/>
      <c r="Q1391"/>
      <c r="R1391"/>
      <c r="S1391"/>
      <c r="T1391"/>
      <c r="AB1391"/>
      <c r="AC1391"/>
    </row>
    <row r="1392" spans="1:29">
      <c r="A1392" s="10" t="str">
        <f>IF(ISERROR(VLOOKUP(TRIM(B1392),ALL!$B$1:$V$9991,3,FALSE)),"(unc)",VLOOKUP(TRIM(B1392),ALL!$B$1:$V$9991,3,FALSE))</f>
        <v>ROLB</v>
      </c>
      <c r="B1392" s="127" t="s">
        <v>8420</v>
      </c>
      <c r="C1392" s="5" t="s">
        <v>6839</v>
      </c>
      <c r="D1392" s="111">
        <f>VLOOKUP(TRIM(B1392),BirthdateDraft!$A$1:$M$8977,2,FALSE)</f>
        <v>36163</v>
      </c>
      <c r="E1392" s="112" t="str">
        <f>VLOOKUP(TRIM(B1392),BirthdateDraft!$A$1:$M$9842,3,FALSE)</f>
        <v>23/4</v>
      </c>
      <c r="F1392" s="115" t="s">
        <v>8612</v>
      </c>
      <c r="G1392" s="10" t="str">
        <f>IF(ISERROR(VLOOKUP(TRIM(B1392),ALL!$B$1:$V$9998,2,FALSE)),"",IF(ISERROR(VLOOKUP(TRIM(B1392),ALL!$B$1:$V$9998,2,FALSE))," ",VLOOKUP(TRIM(B1392),ALL!$B$1:$V$9998,2,FALSE)))</f>
        <v>BAA</v>
      </c>
      <c r="H1392" s="114" t="str">
        <f>IF(ISBLANK(VLOOKUP(TRIM(B1392),ALL!$B$1:$W$9995,4,FALSE)),"",IF(ISERROR(VLOOKUP(TRIM(B1392),ALL!$B$1:$W$9995,4,FALSE))," ",VLOOKUP(TRIM(B1392),ALL!$B$1:$W$9995,4,FALSE)))</f>
        <v>6-0</v>
      </c>
      <c r="I1392" s="114" t="str">
        <f>IF(ISBLANK(VLOOKUP(TRIM(B1392),ALL!$B$1:$W$9995,5,FALSE)),"",IF(ISERROR(VLOOKUP(TRIM(B1392),ALL!$B$1:$W$9995,5,FALSE))," ",VLOOKUP(TRIM(B1392),ALL!$B$1:$W$9995,5,FALSE)))</f>
        <v/>
      </c>
      <c r="J1392" s="10">
        <f>IF(ISBLANK(VLOOKUP(TRIM(B1392),ALL!$B$1:$W$9995,6,FALSE)),"",IF(ISERROR(VLOOKUP(TRIM(B1392),ALL!$B$1:$W$9995,6,FALSE))," ", VLOOKUP(TRIM(B1392),ALL!$B$1:$W$9995,6,FALSE)))</f>
        <v>5</v>
      </c>
      <c r="K1392" s="10" t="str">
        <f>IF(ISBLANK(VLOOKUP(TRIM(B1392),ALL!$B$1:$W$9995,7,FALSE)),"",IF(ISERROR(VLOOKUP(TRIM(B1392),ALL!$B$1:$W$9995,7,FALSE))," ",VLOOKUP(TRIM(B1392),ALL!$B$1:$W$9995,7,FALSE)))</f>
        <v/>
      </c>
      <c r="L1392" s="10"/>
      <c r="M1392" s="10"/>
      <c r="N1392" s="10"/>
      <c r="O1392" s="118"/>
      <c r="P1392"/>
      <c r="Q1392"/>
      <c r="R1392"/>
      <c r="S1392"/>
      <c r="T1392"/>
      <c r="AB1392"/>
      <c r="AC1392"/>
    </row>
    <row r="1393" spans="1:29">
      <c r="A1393" s="10" t="str">
        <f>IF(ISERROR(VLOOKUP(TRIM(B1393),ALL!$B$1:$V$9991,3,FALSE)),"(unc)",VLOOKUP(TRIM(B1393),ALL!$B$1:$V$9991,3,FALSE))</f>
        <v>MLB</v>
      </c>
      <c r="B1393" s="37" t="s">
        <v>6074</v>
      </c>
      <c r="C1393" s="5" t="s">
        <v>6839</v>
      </c>
      <c r="D1393" s="111">
        <f>VLOOKUP(TRIM(B1393),BirthdateDraft!$A$1:$M$8977,2,FALSE)</f>
        <v>35206</v>
      </c>
      <c r="E1393" s="112" t="str">
        <f>VLOOKUP(TRIM(B1393),BirthdateDraft!$A$1:$M$9842,3,FALSE)</f>
        <v>19/3</v>
      </c>
      <c r="F1393" s="115"/>
      <c r="G1393" s="10" t="str">
        <f>IF(ISERROR(VLOOKUP(TRIM(B1393),ALL!$B$1:$V$9998,2,FALSE)),"",IF(ISERROR(VLOOKUP(TRIM(B1393),ALL!$B$1:$V$9998,2,FALSE))," ",VLOOKUP(TRIM(B1393),ALL!$B$1:$V$9998,2,FALSE)))</f>
        <v>CNA</v>
      </c>
      <c r="H1393" s="114" t="str">
        <f>IF(ISBLANK(VLOOKUP(TRIM(B1393),ALL!$B$1:$W$9995,4,FALSE)),"",IF(ISERROR(VLOOKUP(TRIM(B1393),ALL!$B$1:$W$9995,4,FALSE))," ",VLOOKUP(TRIM(B1393),ALL!$B$1:$W$9995,4,FALSE)))</f>
        <v>4-4</v>
      </c>
      <c r="I1393" s="114" t="str">
        <f>IF(ISBLANK(VLOOKUP(TRIM(B1393),ALL!$B$1:$W$9995,5,FALSE)),"",IF(ISERROR(VLOOKUP(TRIM(B1393),ALL!$B$1:$W$9995,5,FALSE))," ",VLOOKUP(TRIM(B1393),ALL!$B$1:$W$9995,5,FALSE)))</f>
        <v/>
      </c>
      <c r="J1393" s="10">
        <f>IF(ISBLANK(VLOOKUP(TRIM(B1393),ALL!$B$1:$W$9995,6,FALSE)),"",IF(ISERROR(VLOOKUP(TRIM(B1393),ALL!$B$1:$W$9995,6,FALSE))," ", VLOOKUP(TRIM(B1393),ALL!$B$1:$W$9995,6,FALSE)))</f>
        <v>0</v>
      </c>
      <c r="K1393" s="10" t="str">
        <f>IF(ISBLANK(VLOOKUP(TRIM(B1393),ALL!$B$1:$W$9995,7,FALSE)),"",IF(ISERROR(VLOOKUP(TRIM(B1393),ALL!$B$1:$W$9995,7,FALSE))," ",VLOOKUP(TRIM(B1393),ALL!$B$1:$W$9995,7,FALSE)))</f>
        <v/>
      </c>
      <c r="L1393" s="10" t="str">
        <f>IF(ISBLANK(VLOOKUP(TRIM(B1393),ALL!$B$1:$W$9995,8,FALSE)),"",IF(ISERROR(VLOOKUP(TRIM(B1393),ALL!$B$1:$W$9995,8,FALSE))," ",VLOOKUP(TRIM(B1393),ALL!$B$1:$W$9995,8,FALSE)))</f>
        <v/>
      </c>
      <c r="M1393" s="10" t="str">
        <f>IF(ISBLANK(VLOOKUP(TRIM(B1393),ALL!$B$1:$W$9995,9,FALSE)),"",IF(ISERROR(VLOOKUP(TRIM(B1393),ALL!$B$1:$W$9995,9,FALSE))," ",VLOOKUP(TRIM(B1393),ALL!$B$1:$W$9995,9,FALSE)))</f>
        <v/>
      </c>
      <c r="N1393" s="10" t="str">
        <f>IF(ISBLANK(VLOOKUP(TRIM(B1393),ALL!$B$1:$W$9995,10,FALSE)),"",IF(ISERROR(VLOOKUP(TRIM(B1393),ALL!$B$1:$W$9995,10,FALSE))," ",VLOOKUP(TRIM(B1393),ALL!$B$1:$W$9995,10,FALSE)))</f>
        <v/>
      </c>
      <c r="O1393" s="118"/>
      <c r="P1393"/>
      <c r="Q1393"/>
      <c r="R1393"/>
      <c r="S1393"/>
      <c r="T1393"/>
      <c r="AB1393"/>
      <c r="AC1393"/>
    </row>
    <row r="1394" spans="1:29">
      <c r="A1394" s="10" t="str">
        <f>IF(ISERROR(VLOOKUP(TRIM(B1394),ALL!$B$1:$V$9991,3,FALSE)),"(unc)",VLOOKUP(TRIM(B1394),ALL!$B$1:$V$9991,3,FALSE))</f>
        <v>RILB</v>
      </c>
      <c r="B1394" s="37" t="s">
        <v>8954</v>
      </c>
      <c r="C1394" s="5" t="s">
        <v>6839</v>
      </c>
      <c r="D1394" s="111">
        <f>VLOOKUP(TRIM(B1394),BirthdateDraft!$A$1:$M$8977,2,FALSE)</f>
        <v>36952</v>
      </c>
      <c r="E1394" s="112" t="str">
        <f>VLOOKUP(TRIM(B1394),BirthdateDraft!$A$1:$M$9842,3,FALSE)</f>
        <v>24/FA</v>
      </c>
      <c r="F1394" s="115" t="s">
        <v>9975</v>
      </c>
      <c r="G1394" s="10" t="str">
        <f>IF(ISERROR(VLOOKUP(TRIM(B1394),ALL!$B$1:$V$9998,2,FALSE)),"",IF(ISERROR(VLOOKUP(TRIM(B1394),ALL!$B$1:$V$9998,2,FALSE))," ",VLOOKUP(TRIM(B1394),ALL!$B$1:$V$9998,2,FALSE)))</f>
        <v>LAN</v>
      </c>
      <c r="H1394" s="114" t="str">
        <f>IF(ISBLANK(VLOOKUP(TRIM(B1394),ALL!$B$1:$W$9995,4,FALSE)),"",IF(ISERROR(VLOOKUP(TRIM(B1394),ALL!$B$1:$W$9995,4,FALSE))," ",VLOOKUP(TRIM(B1394),ALL!$B$1:$W$9995,4,FALSE)))</f>
        <v>4-4</v>
      </c>
      <c r="I1394" s="114" t="str">
        <f>IF(ISBLANK(VLOOKUP(TRIM(B1394),ALL!$B$1:$W$9995,5,FALSE)),"",IF(ISERROR(VLOOKUP(TRIM(B1394),ALL!$B$1:$W$9995,5,FALSE))," ",VLOOKUP(TRIM(B1394),ALL!$B$1:$W$9995,5,FALSE)))</f>
        <v/>
      </c>
      <c r="J1394" s="10">
        <f>IF(ISBLANK(VLOOKUP(TRIM(B1394),ALL!$B$1:$W$9995,6,FALSE)),"",IF(ISERROR(VLOOKUP(TRIM(B1394),ALL!$B$1:$W$9995,6,FALSE))," ", VLOOKUP(TRIM(B1394),ALL!$B$1:$W$9995,6,FALSE)))</f>
        <v>0</v>
      </c>
      <c r="K1394" s="10"/>
      <c r="L1394" s="10"/>
      <c r="M1394" s="10"/>
      <c r="N1394" s="10"/>
      <c r="O1394" s="118"/>
      <c r="P1394"/>
      <c r="Q1394"/>
      <c r="R1394"/>
      <c r="S1394"/>
      <c r="T1394"/>
      <c r="AB1394"/>
      <c r="AC1394"/>
    </row>
    <row r="1395" spans="1:29">
      <c r="A1395" s="10" t="str">
        <f>IF(ISERROR(VLOOKUP(TRIM(B1395),ALL!$B$1:$V$9991,3,FALSE)),"(unc)",VLOOKUP(TRIM(B1395),ALL!$B$1:$V$9991,3,FALSE))</f>
        <v>ROLB</v>
      </c>
      <c r="B1395" s="126" t="s">
        <v>8482</v>
      </c>
      <c r="C1395" s="5" t="s">
        <v>6839</v>
      </c>
      <c r="D1395" s="111">
        <f>VLOOKUP(TRIM(B1395),BirthdateDraft!$A$1:$M$8977,2,FALSE)</f>
        <v>37502</v>
      </c>
      <c r="E1395" s="112" t="str">
        <f>VLOOKUP(TRIM(B1395),BirthdateDraft!$A$1:$M$9842,3,FALSE)</f>
        <v>23/2</v>
      </c>
      <c r="F1395" s="115" t="s">
        <v>8612</v>
      </c>
      <c r="G1395" s="10" t="str">
        <f>IF(ISERROR(VLOOKUP(TRIM(B1395),ALL!$B$1:$V$9998,2,FALSE)),"",IF(ISERROR(VLOOKUP(TRIM(B1395),ALL!$B$1:$V$9998,2,FALSE))," ",VLOOKUP(TRIM(B1395),ALL!$B$1:$V$9998,2,FALSE)))</f>
        <v>LAA</v>
      </c>
      <c r="H1395" s="114" t="str">
        <f>IF(ISBLANK(VLOOKUP(TRIM(B1395),ALL!$B$1:$W$9995,4,FALSE)),"",IF(ISERROR(VLOOKUP(TRIM(B1395),ALL!$B$1:$W$9995,4,FALSE))," ",VLOOKUP(TRIM(B1395),ALL!$B$1:$W$9995,4,FALSE)))</f>
        <v>0-4</v>
      </c>
      <c r="I1395" s="114" t="str">
        <f>IF(ISBLANK(VLOOKUP(TRIM(B1395),ALL!$B$1:$W$9995,5,FALSE)),"",IF(ISERROR(VLOOKUP(TRIM(B1395),ALL!$B$1:$W$9995,5,FALSE))," ",VLOOKUP(TRIM(B1395),ALL!$B$1:$W$9995,5,FALSE)))</f>
        <v/>
      </c>
      <c r="J1395" s="10">
        <f>IF(ISBLANK(VLOOKUP(TRIM(B1395),ALL!$B$1:$W$9995,6,FALSE)),"",IF(ISERROR(VLOOKUP(TRIM(B1395),ALL!$B$1:$W$9995,6,FALSE))," ", VLOOKUP(TRIM(B1395),ALL!$B$1:$W$9995,6,FALSE)))</f>
        <v>12</v>
      </c>
      <c r="K1395" s="10">
        <f>IF(ISBLANK(VLOOKUP(TRIM(B1395),ALL!$B$1:$W$9995,7,FALSE)),"",IF(ISERROR(VLOOKUP(TRIM(B1395),ALL!$B$1:$W$9995,7,FALSE))," ",VLOOKUP(TRIM(B1395),ALL!$B$1:$W$9995,7,FALSE)))</f>
        <v>1</v>
      </c>
      <c r="L1395" s="10"/>
      <c r="M1395" s="10"/>
      <c r="N1395" s="10"/>
      <c r="O1395" s="118"/>
      <c r="P1395"/>
      <c r="Q1395"/>
      <c r="R1395"/>
      <c r="S1395"/>
      <c r="T1395"/>
      <c r="AB1395"/>
      <c r="AC1395"/>
    </row>
    <row r="1396" spans="1:29">
      <c r="A1396" s="10" t="str">
        <f>IF(ISERROR(VLOOKUP(TRIM(B1396),ALL!$B$1:$V$9991,3,FALSE)),"(unc)",VLOOKUP(TRIM(B1396),ALL!$B$1:$V$9991,3,FALSE))</f>
        <v>LB</v>
      </c>
      <c r="B1396" s="124" t="s">
        <v>9100</v>
      </c>
      <c r="C1396" s="5" t="s">
        <v>6839</v>
      </c>
      <c r="D1396" s="111">
        <f>VLOOKUP(TRIM(B1396),BirthdateDraft!$A$1:$M$8977,2,FALSE)</f>
        <v>37614</v>
      </c>
      <c r="E1396" s="112" t="str">
        <f>VLOOKUP(TRIM(B1396),BirthdateDraft!$A$1:$M$9842,3,FALSE)</f>
        <v>24/FA</v>
      </c>
      <c r="F1396" s="115" t="s">
        <v>9976</v>
      </c>
      <c r="G1396" s="10" t="str">
        <f>IF(ISERROR(VLOOKUP(TRIM(B1396),ALL!$B$1:$V$9998,2,FALSE)),"",IF(ISERROR(VLOOKUP(TRIM(B1396),ALL!$B$1:$V$9998,2,FALSE))," ",VLOOKUP(TRIM(B1396),ALL!$B$1:$V$9998,2,FALSE)))</f>
        <v>PHN</v>
      </c>
      <c r="H1396" s="114" t="str">
        <f>IF(ISBLANK(VLOOKUP(TRIM(B1396),ALL!$B$1:$W$9995,4,FALSE)),"",IF(ISERROR(VLOOKUP(TRIM(B1396),ALL!$B$1:$W$9995,4,FALSE))," ",VLOOKUP(TRIM(B1396),ALL!$B$1:$W$9995,4,FALSE)))</f>
        <v>4-0</v>
      </c>
      <c r="I1396" s="114" t="str">
        <f>IF(ISBLANK(VLOOKUP(TRIM(B1396),ALL!$B$1:$W$9995,5,FALSE)),"",IF(ISERROR(VLOOKUP(TRIM(B1396),ALL!$B$1:$W$9995,5,FALSE))," ",VLOOKUP(TRIM(B1396),ALL!$B$1:$W$9995,5,FALSE)))</f>
        <v/>
      </c>
      <c r="J1396" s="10">
        <f>IF(ISBLANK(VLOOKUP(TRIM(B1396),ALL!$B$1:$W$9995,6,FALSE)),"",IF(ISERROR(VLOOKUP(TRIM(B1396),ALL!$B$1:$W$9995,6,FALSE))," ", VLOOKUP(TRIM(B1396),ALL!$B$1:$W$9995,6,FALSE)))</f>
        <v>4</v>
      </c>
      <c r="K1396" s="10"/>
      <c r="L1396" s="10"/>
      <c r="M1396" s="10"/>
      <c r="N1396" s="10"/>
      <c r="O1396" s="118"/>
      <c r="P1396"/>
      <c r="Q1396"/>
      <c r="R1396"/>
      <c r="S1396"/>
      <c r="T1396"/>
      <c r="AB1396"/>
      <c r="AC1396"/>
    </row>
    <row r="1397" spans="1:29">
      <c r="A1397" s="10" t="str">
        <f>IF(ISERROR(VLOOKUP(TRIM(B1397),ALL!$B$1:$V$9991,3,FALSE)),"(unc)",VLOOKUP(TRIM(B1397),ALL!$B$1:$V$9991,3,FALSE))</f>
        <v>LB</v>
      </c>
      <c r="B1397" s="64" t="s">
        <v>8972</v>
      </c>
      <c r="C1397" s="5" t="s">
        <v>6839</v>
      </c>
      <c r="D1397" s="111">
        <f>VLOOKUP(TRIM(B1397),BirthdateDraft!$A$1:$M$8977,2,FALSE)</f>
        <v>37667</v>
      </c>
      <c r="E1397" s="112" t="str">
        <f>VLOOKUP(TRIM(B1397),BirthdateDraft!$A$1:$M$9842,3,FALSE)</f>
        <v>24/7(242)</v>
      </c>
      <c r="F1397" s="115" t="s">
        <v>10235</v>
      </c>
      <c r="G1397" s="10" t="str">
        <f>IF(ISERROR(VLOOKUP(TRIM(B1397),ALL!$B$1:$V$9998,2,FALSE)),"",IF(ISERROR(VLOOKUP(TRIM(B1397),ALL!$B$1:$V$9998,2,FALSE))," ",VLOOKUP(TRIM(B1397),ALL!$B$1:$V$9998,2,FALSE)))</f>
        <v>TNA</v>
      </c>
      <c r="H1397" s="114" t="str">
        <f>IF(ISBLANK(VLOOKUP(TRIM(B1397),ALL!$B$1:$W$9995,4,FALSE)),"",IF(ISERROR(VLOOKUP(TRIM(B1397),ALL!$B$1:$W$9995,4,FALSE))," ",VLOOKUP(TRIM(B1397),ALL!$B$1:$W$9995,4,FALSE)))</f>
        <v>0-0</v>
      </c>
      <c r="I1397" s="114" t="str">
        <f>IF(ISBLANK(VLOOKUP(TRIM(B1397),ALL!$B$1:$W$9995,5,FALSE)),"",IF(ISERROR(VLOOKUP(TRIM(B1397),ALL!$B$1:$W$9995,5,FALSE))," ",VLOOKUP(TRIM(B1397),ALL!$B$1:$W$9995,5,FALSE)))</f>
        <v/>
      </c>
      <c r="J1397" s="10">
        <f>IF(ISBLANK(VLOOKUP(TRIM(B1397),ALL!$B$1:$W$9995,6,FALSE)),"",IF(ISERROR(VLOOKUP(TRIM(B1397),ALL!$B$1:$W$9995,6,FALSE))," ", VLOOKUP(TRIM(B1397),ALL!$B$1:$W$9995,6,FALSE)))</f>
        <v>0</v>
      </c>
      <c r="K1397" s="10"/>
      <c r="L1397" s="10"/>
      <c r="M1397" s="10"/>
      <c r="N1397" s="10"/>
      <c r="O1397" s="118"/>
      <c r="P1397"/>
      <c r="Q1397"/>
      <c r="R1397"/>
      <c r="S1397"/>
      <c r="T1397"/>
      <c r="AB1397"/>
      <c r="AC1397"/>
    </row>
    <row r="1398" spans="1:29">
      <c r="A1398" s="10" t="str">
        <f>IF(ISERROR(VLOOKUP(TRIM(B1398),ALL!$B$1:$V$9991,3,FALSE)),"(unc)",VLOOKUP(TRIM(B1398),ALL!$B$1:$V$9991,3,FALSE))</f>
        <v>(unc)</v>
      </c>
      <c r="B1398" s="37" t="s">
        <v>7716</v>
      </c>
      <c r="C1398" s="5" t="s">
        <v>6839</v>
      </c>
      <c r="D1398" s="111">
        <f>VLOOKUP(TRIM(B1398),BirthdateDraft!$A$1:$M$8977,2,FALSE)</f>
        <v>36907</v>
      </c>
      <c r="E1398" s="112" t="str">
        <f>VLOOKUP(TRIM(B1398),BirthdateDraft!$A$1:$M$9842,3,FALSE)</f>
        <v>22/3</v>
      </c>
      <c r="F1398" s="115" t="s">
        <v>9976</v>
      </c>
      <c r="G1398" s="10" t="str">
        <f>IF(ISERROR(VLOOKUP(TRIM(B1398),ALL!$B$1:$V$9998,2,FALSE)),"",IF(ISERROR(VLOOKUP(TRIM(B1398),ALL!$B$1:$V$9998,2,FALSE))," ",VLOOKUP(TRIM(B1398),ALL!$B$1:$V$9998,2,FALSE)))</f>
        <v/>
      </c>
      <c r="H1398" s="114" t="str">
        <f>IF(ISBLANK(VLOOKUP(TRIM(B1398),ALL!$B$1:$W$9995,4,FALSE)),"",IF(ISERROR(VLOOKUP(TRIM(B1398),ALL!$B$1:$W$9995,4,FALSE))," ",VLOOKUP(TRIM(B1398),ALL!$B$1:$W$9995,4,FALSE)))</f>
        <v xml:space="preserve"> </v>
      </c>
      <c r="I1398" s="114" t="str">
        <f>IF(ISBLANK(VLOOKUP(TRIM(B1398),ALL!$B$1:$W$9995,5,FALSE)),"",IF(ISERROR(VLOOKUP(TRIM(B1398),ALL!$B$1:$W$9995,5,FALSE))," ",VLOOKUP(TRIM(B1398),ALL!$B$1:$W$9995,5,FALSE)))</f>
        <v xml:space="preserve"> </v>
      </c>
      <c r="J1398" s="10" t="str">
        <f>IF(ISBLANK(VLOOKUP(TRIM(B1398),ALL!$B$1:$W$9995,6,FALSE)),"",IF(ISERROR(VLOOKUP(TRIM(B1398),ALL!$B$1:$W$9995,6,FALSE))," ", VLOOKUP(TRIM(B1398),ALL!$B$1:$W$9995,6,FALSE)))</f>
        <v xml:space="preserve"> </v>
      </c>
      <c r="K1398" s="10" t="str">
        <f>IF(ISBLANK(VLOOKUP(TRIM(B1398),ALL!$B$1:$W$9995,7,FALSE)),"",IF(ISERROR(VLOOKUP(TRIM(B1398),ALL!$B$1:$W$9995,7,FALSE))," ",VLOOKUP(TRIM(B1398),ALL!$B$1:$W$9995,7,FALSE)))</f>
        <v xml:space="preserve"> </v>
      </c>
      <c r="L1398" s="10"/>
      <c r="M1398" s="10"/>
      <c r="N1398" s="10"/>
      <c r="O1398" s="118"/>
      <c r="P1398"/>
      <c r="Q1398"/>
      <c r="R1398"/>
      <c r="S1398"/>
      <c r="T1398"/>
      <c r="AB1398"/>
      <c r="AC1398"/>
    </row>
    <row r="1399" spans="1:29">
      <c r="A1399" s="10"/>
      <c r="B1399" s="37"/>
      <c r="C1399" s="5"/>
      <c r="D1399" s="111"/>
      <c r="E1399" s="112"/>
      <c r="F1399" s="115"/>
      <c r="G1399" s="10"/>
      <c r="H1399" s="114"/>
      <c r="I1399" s="114"/>
      <c r="J1399" s="10"/>
      <c r="K1399" s="10"/>
      <c r="L1399" s="10" t="str">
        <f>IF(ISBLANK(VLOOKUP(TRIM(B1399),ALL!$B$1:$W$9995,8,FALSE)),"",IF(ISERROR(VLOOKUP(TRIM(B1399),ALL!$B$1:$W$9995,8,FALSE))," ",VLOOKUP(TRIM(B1399),ALL!$B$1:$W$9995,8,FALSE)))</f>
        <v xml:space="preserve"> </v>
      </c>
      <c r="M1399" s="10" t="str">
        <f>IF(ISBLANK(VLOOKUP(TRIM(B1399),ALL!$B$1:$W$9995,9,FALSE)),"",IF(ISERROR(VLOOKUP(TRIM(B1399),ALL!$B$1:$W$9995,9,FALSE))," ",VLOOKUP(TRIM(B1399),ALL!$B$1:$W$9995,9,FALSE)))</f>
        <v xml:space="preserve"> </v>
      </c>
      <c r="N1399" s="10" t="str">
        <f>IF(ISBLANK(VLOOKUP(TRIM(B1399),ALL!$B$1:$W$9995,10,FALSE)),"",IF(ISERROR(VLOOKUP(TRIM(B1399),ALL!$B$1:$W$9995,10,FALSE))," ",VLOOKUP(TRIM(B1399),ALL!$B$1:$W$9995,10,FALSE)))</f>
        <v xml:space="preserve"> </v>
      </c>
      <c r="O1399" s="118"/>
      <c r="P1399"/>
      <c r="Q1399"/>
      <c r="R1399"/>
      <c r="S1399"/>
      <c r="T1399"/>
      <c r="AB1399"/>
      <c r="AC1399"/>
    </row>
    <row r="1400" spans="1:29">
      <c r="A1400" s="10" t="str">
        <f>IF(ISERROR(VLOOKUP(TRIM(B1400),ALL!$B$1:$V$9991,3,FALSE)),"(unc)",VLOOKUP(TRIM(B1400),ALL!$B$1:$V$9991,3,FALSE))</f>
        <v>RCB ^</v>
      </c>
      <c r="B1400" s="37" t="s">
        <v>7265</v>
      </c>
      <c r="C1400" s="5" t="s">
        <v>6839</v>
      </c>
      <c r="D1400" s="111">
        <f>VLOOKUP(TRIM(B1400),BirthdateDraft!$A$1:$M$8977,2,FALSE)</f>
        <v>36465</v>
      </c>
      <c r="E1400" s="112" t="str">
        <f>VLOOKUP(TRIM(B1400),BirthdateDraft!$A$1:$M$9842,3,FALSE)</f>
        <v>21/1(8)</v>
      </c>
      <c r="F1400" s="115" t="s">
        <v>8099</v>
      </c>
      <c r="G1400" s="10" t="str">
        <f>IF(ISERROR(VLOOKUP(TRIM(B1400),ALL!$B$1:$V$9998,2,FALSE)),"",IF(ISERROR(VLOOKUP(TRIM(B1400),ALL!$B$1:$V$9998,2,FALSE))," ",VLOOKUP(TRIM(B1400),ALL!$B$1:$V$9998,2,FALSE)))</f>
        <v>CAN</v>
      </c>
      <c r="H1400" s="114" t="str">
        <f>IF(ISBLANK(VLOOKUP(TRIM(B1400),ALL!$B$1:$W$9995,4,FALSE)),"",IF(ISERROR(VLOOKUP(TRIM(B1400),ALL!$B$1:$W$9995,4,FALSE))," ",VLOOKUP(TRIM(B1400),ALL!$B$1:$W$9995,4,FALSE)))</f>
        <v>5</v>
      </c>
      <c r="I1400" s="114"/>
      <c r="J1400" s="10"/>
      <c r="K1400" s="10"/>
      <c r="L1400" s="10"/>
      <c r="M1400" s="10"/>
      <c r="N1400" s="10"/>
      <c r="O1400" s="118"/>
      <c r="P1400"/>
      <c r="Q1400"/>
      <c r="R1400"/>
      <c r="S1400"/>
      <c r="T1400"/>
      <c r="AB1400"/>
      <c r="AC1400"/>
    </row>
    <row r="1401" spans="1:29">
      <c r="A1401" s="10" t="str">
        <f>IF(ISERROR(VLOOKUP(TRIM(B1401),ALL!$B$1:$V$9991,3,FALSE)),"(unc)",VLOOKUP(TRIM(B1401),ALL!$B$1:$V$9991,3,FALSE))</f>
        <v>LCB ^</v>
      </c>
      <c r="B1401" s="37" t="s">
        <v>5780</v>
      </c>
      <c r="C1401" s="5" t="s">
        <v>6839</v>
      </c>
      <c r="D1401" s="111">
        <f>VLOOKUP(TRIM(B1401),BirthdateDraft!$A$1:$M$9796,2,FALSE)</f>
        <v>35430</v>
      </c>
      <c r="E1401" s="112" t="str">
        <f>VLOOKUP(TRIM(B1401),BirthdateDraft!$A$1:$M$9796,3,FALSE)</f>
        <v>18/2</v>
      </c>
      <c r="F1401" s="115"/>
      <c r="G1401" s="10" t="str">
        <f>IF(ISERROR(VLOOKUP(TRIM(B1401),ALL!$B$1:$V$9998,2,FALSE)),"",IF(ISERROR(VLOOKUP(TRIM(B1401),ALL!$B$1:$V$9998,2,FALSE))," ",VLOOKUP(TRIM(B1401),ALL!$B$1:$V$9998,2,FALSE)))</f>
        <v>DEN</v>
      </c>
      <c r="H1401" s="114" t="str">
        <f>IF(ISBLANK(VLOOKUP(TRIM(B1401),ALL!$B$1:$W$9995,4,FALSE)),"",IF(ISERROR(VLOOKUP(TRIM(B1401),ALL!$B$1:$W$9995,4,FALSE))," ",VLOOKUP(TRIM(B1401),ALL!$B$1:$W$9995,4,FALSE)))</f>
        <v>5</v>
      </c>
      <c r="I1401" s="114"/>
      <c r="J1401" s="10" t="str">
        <f>IF(ISBLANK(VLOOKUP(TRIM(B1401),ALL!$B$1:$W$9995,6,FALSE)),"",IF(ISERROR(VLOOKUP(TRIM(B1401),ALL!$B$1:$W$9995,6,FALSE))," ", VLOOKUP(TRIM(B1401),ALL!$B$1:$W$9995,6,FALSE)))</f>
        <v/>
      </c>
      <c r="K1401" s="10" t="str">
        <f>IF(ISBLANK(VLOOKUP(TRIM(B1401),ALL!$B$1:$W$9995,7,FALSE)),"",IF(ISERROR(VLOOKUP(TRIM(B1401),ALL!$B$1:$W$9995,7,FALSE))," ",VLOOKUP(TRIM(B1401),ALL!$B$1:$W$9995,7,FALSE)))</f>
        <v/>
      </c>
      <c r="L1401" s="10" t="str">
        <f>IF(ISBLANK(VLOOKUP(TRIM(B1401),ALL!$B$1:$W$9995,8,FALSE)),"",IF(ISERROR(VLOOKUP(TRIM(B1401),ALL!$B$1:$W$9995,8,FALSE))," ",VLOOKUP(TRIM(B1401),ALL!$B$1:$W$9995,8,FALSE)))</f>
        <v/>
      </c>
      <c r="M1401" s="10" t="str">
        <f>IF(ISBLANK(VLOOKUP(TRIM(B1401),ALL!$B$1:$W$9995,9,FALSE)),"",IF(ISERROR(VLOOKUP(TRIM(B1401),ALL!$B$1:$W$9995,9,FALSE))," ",VLOOKUP(TRIM(B1401),ALL!$B$1:$W$9995,9,FALSE)))</f>
        <v/>
      </c>
      <c r="N1401" s="10" t="str">
        <f>IF(ISBLANK(VLOOKUP(TRIM(B1401),ALL!$B$1:$W$9995,10,FALSE)),"",IF(ISERROR(VLOOKUP(TRIM(B1401),ALL!$B$1:$W$9995,10,FALSE))," ",VLOOKUP(TRIM(B1401),ALL!$B$1:$W$9995,10,FALSE)))</f>
        <v/>
      </c>
      <c r="O1401" s="118"/>
      <c r="P1401"/>
      <c r="Q1401"/>
      <c r="R1401"/>
      <c r="S1401"/>
      <c r="T1401"/>
      <c r="AB1401"/>
      <c r="AC1401"/>
    </row>
    <row r="1402" spans="1:29">
      <c r="A1402" s="10" t="str">
        <f>IF(ISERROR(VLOOKUP(TRIM(B1402),ALL!$B$1:$V$9991,3,FALSE)),"(unc)",VLOOKUP(TRIM(B1402),ALL!$B$1:$V$9991,3,FALSE))</f>
        <v>SS ^</v>
      </c>
      <c r="B1402" s="37" t="s">
        <v>6126</v>
      </c>
      <c r="C1402" s="5" t="s">
        <v>6839</v>
      </c>
      <c r="D1402" s="111">
        <f>VLOOKUP(TRIM(B1402),BirthdateDraft!$A$1:$M$8977,2,FALSE)</f>
        <v>35786</v>
      </c>
      <c r="E1402" s="112" t="str">
        <f>VLOOKUP(TRIM(B1402),BirthdateDraft!$A$1:$M$9842,3,FALSE)</f>
        <v>19/2</v>
      </c>
      <c r="F1402" s="115"/>
      <c r="G1402" s="10" t="str">
        <f>IF(ISERROR(VLOOKUP(TRIM(B1402),ALL!$B$1:$V$9998,2,FALSE)),"",IF(ISERROR(VLOOKUP(TRIM(B1402),ALL!$B$1:$V$9998,2,FALSE))," ",VLOOKUP(TRIM(B1402),ALL!$B$1:$V$9998,2,FALSE)))</f>
        <v>BFA</v>
      </c>
      <c r="H1402" s="114" t="str">
        <f>IF(ISBLANK(VLOOKUP(TRIM(B1402),ALL!$B$1:$W$9995,4,FALSE)),"",IF(ISERROR(VLOOKUP(TRIM(B1402),ALL!$B$1:$W$9995,4,FALSE))," ",VLOOKUP(TRIM(B1402),ALL!$B$1:$W$9995,4,FALSE)))</f>
        <v>4-6</v>
      </c>
      <c r="I1402" s="114"/>
      <c r="J1402" s="10"/>
      <c r="K1402" s="10"/>
      <c r="L1402" s="10" t="str">
        <f>IF(ISBLANK(VLOOKUP(TRIM(B1402),ALL!$B$1:$W$9995,8,FALSE)),"",IF(ISERROR(VLOOKUP(TRIM(B1402),ALL!$B$1:$W$9995,8,FALSE))," ",VLOOKUP(TRIM(B1402),ALL!$B$1:$W$9995,8,FALSE)))</f>
        <v/>
      </c>
      <c r="M1402" s="10" t="str">
        <f>IF(ISBLANK(VLOOKUP(TRIM(B1402),ALL!$B$1:$W$9995,9,FALSE)),"",IF(ISERROR(VLOOKUP(TRIM(B1402),ALL!$B$1:$W$9995,9,FALSE))," ",VLOOKUP(TRIM(B1402),ALL!$B$1:$W$9995,9,FALSE)))</f>
        <v/>
      </c>
      <c r="N1402" s="10" t="str">
        <f>IF(ISBLANK(VLOOKUP(TRIM(B1402),ALL!$B$1:$W$9995,10,FALSE)),"",IF(ISERROR(VLOOKUP(TRIM(B1402),ALL!$B$1:$W$9995,10,FALSE))," ",VLOOKUP(TRIM(B1402),ALL!$B$1:$W$9995,10,FALSE)))</f>
        <v/>
      </c>
      <c r="O1402" s="118"/>
      <c r="P1402"/>
      <c r="Q1402"/>
      <c r="R1402"/>
      <c r="S1402"/>
      <c r="T1402"/>
      <c r="AB1402"/>
      <c r="AC1402"/>
    </row>
    <row r="1403" spans="1:29">
      <c r="A1403" s="10" t="str">
        <f>IF(ISERROR(VLOOKUP(TRIM(B1403),ALL!$B$1:$V$9991,3,FALSE)),"(unc)",VLOOKUP(TRIM(B1403),ALL!$B$1:$V$9991,3,FALSE))</f>
        <v>SS ^ LB</v>
      </c>
      <c r="B1403" s="37" t="s">
        <v>6516</v>
      </c>
      <c r="C1403" s="5" t="s">
        <v>6839</v>
      </c>
      <c r="D1403" s="111">
        <f>VLOOKUP(TRIM(B1403),BirthdateDraft!$A$1:$M$8977,2,FALSE)</f>
        <v>35852</v>
      </c>
      <c r="E1403" s="112" t="str">
        <f>VLOOKUP(TRIM(B1403),BirthdateDraft!$A$1:$M$9842,3,FALSE)</f>
        <v>20/2</v>
      </c>
      <c r="F1403" s="115" t="s">
        <v>6904</v>
      </c>
      <c r="G1403" s="10" t="str">
        <f>IF(ISERROR(VLOOKUP(TRIM(B1403),ALL!$B$1:$V$9998,2,FALSE)),"",IF(ISERROR(VLOOKUP(TRIM(B1403),ALL!$B$1:$V$9998,2,FALSE))," ",VLOOKUP(TRIM(B1403),ALL!$B$1:$V$9998,2,FALSE)))</f>
        <v>WAN</v>
      </c>
      <c r="H1403" s="114" t="str">
        <f>IF(ISBLANK(VLOOKUP(TRIM(B1403),ALL!$B$1:$W$9995,4,FALSE)),"",IF(ISERROR(VLOOKUP(TRIM(B1403),ALL!$B$1:$W$9995,4,FALSE))," ",VLOOKUP(TRIM(B1403),ALL!$B$1:$W$9995,4,FALSE)))</f>
        <v>4-4</v>
      </c>
      <c r="I1403" s="114" t="str">
        <f>IF(ISBLANK(VLOOKUP(TRIM(B1403),ALL!$B$1:$W$9995,5,FALSE)),"",IF(ISERROR(VLOOKUP(TRIM(B1403),ALL!$B$1:$W$9995,5,FALSE))," ",VLOOKUP(TRIM(B1403),ALL!$B$1:$W$9995,5,FALSE)))</f>
        <v>4-4</v>
      </c>
      <c r="J1403" s="10"/>
      <c r="K1403" s="10"/>
      <c r="L1403" s="10" t="str">
        <f>IF(ISBLANK(VLOOKUP(TRIM(B1403),ALL!$B$1:$W$9995,8,FALSE)),"",IF(ISERROR(VLOOKUP(TRIM(B1403),ALL!$B$1:$W$9995,8,FALSE))," ",VLOOKUP(TRIM(B1403),ALL!$B$1:$W$9995,8,FALSE)))</f>
        <v/>
      </c>
      <c r="M1403" s="10" t="str">
        <f>IF(ISBLANK(VLOOKUP(TRIM(B1403),ALL!$B$1:$W$9995,9,FALSE)),"",IF(ISERROR(VLOOKUP(TRIM(B1403),ALL!$B$1:$W$9995,9,FALSE))," ",VLOOKUP(TRIM(B1403),ALL!$B$1:$W$9995,9,FALSE)))</f>
        <v/>
      </c>
      <c r="N1403" s="10" t="str">
        <f>IF(ISBLANK(VLOOKUP(TRIM(B1403),ALL!$B$1:$W$9995,10,FALSE)),"",IF(ISERROR(VLOOKUP(TRIM(B1403),ALL!$B$1:$W$9995,10,FALSE))," ",VLOOKUP(TRIM(B1403),ALL!$B$1:$W$9995,10,FALSE)))</f>
        <v/>
      </c>
      <c r="O1403" s="118"/>
      <c r="P1403"/>
      <c r="Q1403"/>
      <c r="R1403"/>
      <c r="S1403"/>
      <c r="T1403"/>
      <c r="AB1403"/>
      <c r="AC1403"/>
    </row>
    <row r="1404" spans="1:29">
      <c r="A1404" s="10" t="str">
        <f>IF(ISERROR(VLOOKUP(TRIM(B1404),ALL!$B$1:$V$9991,3,FALSE)),"(unc)",VLOOKUP(TRIM(B1404),ALL!$B$1:$V$9991,3,FALSE))</f>
        <v>CB ^</v>
      </c>
      <c r="B1404" s="119" t="s">
        <v>8204</v>
      </c>
      <c r="C1404" s="5" t="s">
        <v>6839</v>
      </c>
      <c r="D1404" s="111">
        <f>VLOOKUP(TRIM(B1404),BirthdateDraft!$A$1:$M$8977,2,FALSE)</f>
        <v>36718</v>
      </c>
      <c r="E1404" s="112" t="str">
        <f>VLOOKUP(TRIM(B1404),BirthdateDraft!$A$1:$M$9842,3,FALSE)</f>
        <v>23/4</v>
      </c>
      <c r="F1404" s="115" t="s">
        <v>8691</v>
      </c>
      <c r="G1404" s="10" t="str">
        <f>IF(ISERROR(VLOOKUP(TRIM(B1404),ALL!$B$1:$V$9998,2,FALSE)),"",IF(ISERROR(VLOOKUP(TRIM(B1404),ALL!$B$1:$V$9998,2,FALSE))," ",VLOOKUP(TRIM(B1404),ALL!$B$1:$V$9998,2,FALSE)))</f>
        <v>KCA</v>
      </c>
      <c r="H1404" s="114" t="str">
        <f>IF(ISBLANK(VLOOKUP(TRIM(B1404),ALL!$B$1:$W$9995,4,FALSE)),"",IF(ISERROR(VLOOKUP(TRIM(B1404),ALL!$B$1:$W$9995,4,FALSE))," ",VLOOKUP(TRIM(B1404),ALL!$B$1:$W$9995,4,FALSE)))</f>
        <v>4</v>
      </c>
      <c r="I1404" s="114"/>
      <c r="J1404" s="10"/>
      <c r="K1404" s="10"/>
      <c r="L1404" s="10"/>
      <c r="M1404" s="10"/>
      <c r="N1404" s="10"/>
      <c r="O1404" s="118"/>
      <c r="P1404"/>
      <c r="Q1404"/>
      <c r="R1404"/>
      <c r="S1404"/>
      <c r="T1404"/>
      <c r="AB1404"/>
      <c r="AC1404"/>
    </row>
    <row r="1405" spans="1:29">
      <c r="A1405" s="10" t="str">
        <f>IF(ISERROR(VLOOKUP(TRIM(B1405),ALL!$B$1:$V$9991,3,FALSE)),"(unc)",VLOOKUP(TRIM(B1405),ALL!$B$1:$V$9991,3,FALSE))</f>
        <v>CB ^</v>
      </c>
      <c r="B1405" s="37" t="s">
        <v>6999</v>
      </c>
      <c r="C1405" s="5" t="s">
        <v>6839</v>
      </c>
      <c r="D1405" s="111">
        <f>VLOOKUP(TRIM(B1405),BirthdateDraft!$A$1:$M$8977,2,FALSE)</f>
        <v>36312</v>
      </c>
      <c r="E1405" s="112" t="str">
        <f>VLOOKUP(TRIM(B1405),BirthdateDraft!$A$1:$M$9842,3,FALSE)</f>
        <v>21/5</v>
      </c>
      <c r="F1405" s="115" t="s">
        <v>8100</v>
      </c>
      <c r="G1405" s="10" t="str">
        <f>IF(ISERROR(VLOOKUP(TRIM(B1405),ALL!$B$1:$V$9998,2,FALSE)),"",IF(ISERROR(VLOOKUP(TRIM(B1405),ALL!$B$1:$V$9998,2,FALSE))," ",VLOOKUP(TRIM(B1405),ALL!$B$1:$V$9998,2,FALSE)))</f>
        <v>LVA</v>
      </c>
      <c r="H1405" s="114" t="str">
        <f>IF(ISBLANK(VLOOKUP(TRIM(B1405),ALL!$B$1:$W$9995,4,FALSE)),"",IF(ISERROR(VLOOKUP(TRIM(B1405),ALL!$B$1:$W$9995,4,FALSE))," ",VLOOKUP(TRIM(B1405),ALL!$B$1:$W$9995,4,FALSE)))</f>
        <v>4</v>
      </c>
      <c r="I1405" s="114"/>
      <c r="J1405" s="10"/>
      <c r="K1405" s="10"/>
      <c r="L1405" s="10" t="str">
        <f>IF(ISBLANK(VLOOKUP(TRIM(B1405),ALL!$B$1:$W$9995,8,FALSE)),"",IF(ISERROR(VLOOKUP(TRIM(B1405),ALL!$B$1:$W$9995,8,FALSE))," ",VLOOKUP(TRIM(B1405),ALL!$B$1:$W$9995,8,FALSE)))</f>
        <v/>
      </c>
      <c r="M1405" s="10" t="str">
        <f>IF(ISBLANK(VLOOKUP(TRIM(B1405),ALL!$B$1:$W$9995,9,FALSE)),"",IF(ISERROR(VLOOKUP(TRIM(B1405),ALL!$B$1:$W$9995,9,FALSE))," ",VLOOKUP(TRIM(B1405),ALL!$B$1:$W$9995,9,FALSE)))</f>
        <v/>
      </c>
      <c r="N1405" s="10" t="str">
        <f>IF(ISBLANK(VLOOKUP(TRIM(B1405),ALL!$B$1:$W$9995,10,FALSE)),"",IF(ISERROR(VLOOKUP(TRIM(B1405),ALL!$B$1:$W$9995,10,FALSE))," ",VLOOKUP(TRIM(B1405),ALL!$B$1:$W$9995,10,FALSE)))</f>
        <v/>
      </c>
      <c r="O1405" s="118"/>
      <c r="P1405"/>
      <c r="Q1405"/>
      <c r="R1405"/>
      <c r="S1405"/>
      <c r="T1405"/>
      <c r="AB1405"/>
      <c r="AC1405"/>
    </row>
    <row r="1406" spans="1:29">
      <c r="A1406" s="10" t="str">
        <f>IF(ISERROR(VLOOKUP(TRIM(B1406),ALL!$B$1:$V$9991,3,FALSE)),"(unc)",VLOOKUP(TRIM(B1406),ALL!$B$1:$V$9991,3,FALSE))</f>
        <v>S ^</v>
      </c>
      <c r="B1406" s="37" t="s">
        <v>8292</v>
      </c>
      <c r="C1406" s="5" t="s">
        <v>6839</v>
      </c>
      <c r="D1406" s="111">
        <f>VLOOKUP(TRIM(B1406),BirthdateDraft!$A$1:$M$9796,2,FALSE)</f>
        <v>36660</v>
      </c>
      <c r="E1406" s="112" t="str">
        <f>VLOOKUP(TRIM(B1406),BirthdateDraft!$A$1:$M$9796,3,FALSE)</f>
        <v>23/5</v>
      </c>
      <c r="F1406" s="115" t="s">
        <v>8614</v>
      </c>
      <c r="G1406" s="10" t="str">
        <f>IF(ISERROR(VLOOKUP(TRIM(B1406),ALL!$B$1:$V$9998,2,FALSE)),"",IF(ISERROR(VLOOKUP(TRIM(B1406),ALL!$B$1:$V$9998,2,FALSE))," ",VLOOKUP(TRIM(B1406),ALL!$B$1:$V$9998,2,FALSE)))</f>
        <v>NON</v>
      </c>
      <c r="H1406" s="114" t="str">
        <f>IF(ISBLANK(VLOOKUP(TRIM(B1406),ALL!$B$1:$W$9995,4,FALSE)),"",IF(ISERROR(VLOOKUP(TRIM(B1406),ALL!$B$1:$W$9995,4,FALSE))," ",VLOOKUP(TRIM(B1406),ALL!$B$1:$W$9995,4,FALSE)))</f>
        <v>0-5</v>
      </c>
      <c r="I1406" s="114"/>
      <c r="J1406" s="10"/>
      <c r="K1406" s="10"/>
      <c r="L1406" s="10"/>
      <c r="M1406" s="10"/>
      <c r="N1406" s="10"/>
      <c r="O1406" s="118"/>
      <c r="P1406"/>
      <c r="Q1406"/>
      <c r="R1406"/>
      <c r="S1406"/>
      <c r="T1406"/>
      <c r="AB1406"/>
      <c r="AC1406"/>
    </row>
    <row r="1407" spans="1:29">
      <c r="A1407" s="10" t="str">
        <f>IF(ISERROR(VLOOKUP(TRIM(B1407),ALL!$B$1:$V$9991,3,FALSE)),"(unc)",VLOOKUP(TRIM(B1407),ALL!$B$1:$V$9991,3,FALSE))</f>
        <v>RCB ^</v>
      </c>
      <c r="B1407" s="37" t="s">
        <v>8154</v>
      </c>
      <c r="C1407" s="5" t="s">
        <v>6839</v>
      </c>
      <c r="D1407" s="111">
        <f>VLOOKUP(TRIM(B1407),BirthdateDraft!$A$1:$M$9796,2,FALSE)</f>
        <v>36953</v>
      </c>
      <c r="E1407" s="112" t="str">
        <f>VLOOKUP(TRIM(B1407),BirthdateDraft!$A$1:$M$9796,3,FALSE)</f>
        <v>23/1</v>
      </c>
      <c r="F1407" s="115"/>
      <c r="G1407" s="10" t="str">
        <f>IF(ISERROR(VLOOKUP(TRIM(B1407),ALL!$B$1:$V$9998,2,FALSE)),"",IF(ISERROR(VLOOKUP(TRIM(B1407),ALL!$B$1:$V$9998,2,FALSE))," ",VLOOKUP(TRIM(B1407),ALL!$B$1:$V$9998,2,FALSE)))</f>
        <v>NYN</v>
      </c>
      <c r="H1407" s="114" t="str">
        <f>IF(ISBLANK(VLOOKUP(TRIM(B1407),ALL!$B$1:$W$9995,4,FALSE)),"",IF(ISERROR(VLOOKUP(TRIM(B1407),ALL!$B$1:$W$9995,4,FALSE))," ",VLOOKUP(TRIM(B1407),ALL!$B$1:$W$9995,4,FALSE)))</f>
        <v>0</v>
      </c>
      <c r="I1407" s="114"/>
      <c r="J1407" s="10"/>
      <c r="K1407" s="10"/>
      <c r="L1407" s="10"/>
      <c r="M1407" s="10"/>
      <c r="N1407" s="10"/>
      <c r="O1407" s="118"/>
      <c r="P1407"/>
      <c r="Q1407"/>
      <c r="R1407"/>
      <c r="S1407"/>
      <c r="T1407"/>
      <c r="AB1407"/>
      <c r="AC1407"/>
    </row>
    <row r="1408" spans="1:29">
      <c r="A1408" s="10" t="str">
        <f>IF(ISERROR(VLOOKUP(TRIM(B1408),ALL!$B$1:$V$9991,3,FALSE)),"(unc)",VLOOKUP(TRIM(B1408),ALL!$B$1:$V$9991,3,FALSE))</f>
        <v>RCB ^</v>
      </c>
      <c r="B1408" s="124" t="s">
        <v>9085</v>
      </c>
      <c r="C1408" s="5" t="s">
        <v>6839</v>
      </c>
      <c r="D1408" s="111">
        <f>VLOOKUP(TRIM(B1408),BirthdateDraft!$A$1:$M$8977,2,FALSE)</f>
        <v>37085</v>
      </c>
      <c r="E1408" s="112" t="str">
        <f>VLOOKUP(TRIM(B1408),BirthdateDraft!$A$1:$M$9842,3,FALSE)</f>
        <v>24/5(146)</v>
      </c>
      <c r="F1408" s="115" t="s">
        <v>10221</v>
      </c>
      <c r="G1408" s="10" t="str">
        <f>IF(ISERROR(VLOOKUP(TRIM(B1408),ALL!$B$1:$V$9998,2,FALSE)),"",IF(ISERROR(VLOOKUP(TRIM(B1408),ALL!$B$1:$V$9998,2,FALSE))," ",VLOOKUP(TRIM(B1408),ALL!$B$1:$V$9998,2,FALSE)))</f>
        <v>TNA</v>
      </c>
      <c r="H1408" s="114" t="str">
        <f>IF(ISBLANK(VLOOKUP(TRIM(B1408),ALL!$B$1:$W$9995,4,FALSE)),"",IF(ISERROR(VLOOKUP(TRIM(B1408),ALL!$B$1:$W$9995,4,FALSE))," ",VLOOKUP(TRIM(B1408),ALL!$B$1:$W$9995,4,FALSE)))</f>
        <v>0</v>
      </c>
      <c r="I1408" s="114"/>
      <c r="J1408" s="10"/>
      <c r="K1408" s="10"/>
      <c r="L1408" s="10"/>
      <c r="M1408" s="10"/>
      <c r="N1408" s="10"/>
      <c r="O1408" s="118"/>
      <c r="P1408"/>
      <c r="Q1408"/>
      <c r="R1408"/>
      <c r="S1408"/>
      <c r="T1408"/>
      <c r="AB1408"/>
      <c r="AC1408"/>
    </row>
    <row r="1409" spans="1:29">
      <c r="A1409" s="10" t="str">
        <f>IF(ISERROR(VLOOKUP(TRIM(B1409),ALL!$B$1:$V$9991,3,FALSE)),"(unc)",VLOOKUP(TRIM(B1409),ALL!$B$1:$V$9991,3,FALSE))</f>
        <v>DB ^</v>
      </c>
      <c r="B1409" s="124" t="s">
        <v>8916</v>
      </c>
      <c r="C1409" s="5" t="s">
        <v>6839</v>
      </c>
      <c r="D1409" s="111">
        <f>VLOOKUP(TRIM(B1409),BirthdateDraft!$A$1:$M$8977,2,FALSE)</f>
        <v>36811</v>
      </c>
      <c r="E1409" s="112" t="str">
        <f>VLOOKUP(TRIM(B1409),BirthdateDraft!$A$1:$M$9842,3,FALSE)</f>
        <v>24/FA</v>
      </c>
      <c r="F1409" s="115" t="s">
        <v>10234</v>
      </c>
      <c r="G1409" s="10" t="str">
        <f>IF(ISERROR(VLOOKUP(TRIM(B1409),ALL!$B$1:$V$9998,2,FALSE)),"",IF(ISERROR(VLOOKUP(TRIM(B1409),ALL!$B$1:$V$9998,2,FALSE))," ",VLOOKUP(TRIM(B1409),ALL!$B$1:$V$9998,2,FALSE)))</f>
        <v>LAN</v>
      </c>
      <c r="H1409" s="114" t="str">
        <f>IF(ISBLANK(VLOOKUP(TRIM(B1409),ALL!$B$1:$W$9995,4,FALSE)),"",IF(ISERROR(VLOOKUP(TRIM(B1409),ALL!$B$1:$W$9995,4,FALSE))," ",VLOOKUP(TRIM(B1409),ALL!$B$1:$W$9995,4,FALSE)))</f>
        <v>4-0</v>
      </c>
      <c r="I1409" s="114" t="str">
        <f>IF(ISBLANK(VLOOKUP(TRIM(B1409),ALL!$B$1:$W$9995,5,FALSE)),"",IF(ISERROR(VLOOKUP(TRIM(B1409),ALL!$B$1:$W$9995,5,FALSE))," ",VLOOKUP(TRIM(B1409),ALL!$B$1:$W$9995,5,FALSE)))</f>
        <v/>
      </c>
      <c r="J1409" s="10"/>
      <c r="K1409" s="10"/>
      <c r="L1409" s="10"/>
      <c r="M1409" s="10"/>
      <c r="N1409" s="10"/>
      <c r="O1409" s="118"/>
      <c r="P1409"/>
      <c r="Q1409"/>
      <c r="R1409"/>
      <c r="S1409"/>
      <c r="T1409"/>
      <c r="AB1409"/>
      <c r="AC1409"/>
    </row>
    <row r="1410" spans="1:29">
      <c r="A1410" s="10" t="str">
        <f>IF(ISERROR(VLOOKUP(TRIM(B1410),ALL!$B$1:$V$9991,3,FALSE)),"(unc)",VLOOKUP(TRIM(B1410),ALL!$B$1:$V$9991,3,FALSE))</f>
        <v>(unc)</v>
      </c>
      <c r="B1410" s="37" t="s">
        <v>7735</v>
      </c>
      <c r="C1410" s="5" t="s">
        <v>6839</v>
      </c>
      <c r="D1410" s="111">
        <f>VLOOKUP(TRIM(B1410),BirthdateDraft!$A$1:$M$8977,2,FALSE)</f>
        <v>36055</v>
      </c>
      <c r="E1410" s="112" t="str">
        <f>VLOOKUP(TRIM(B1410),BirthdateDraft!$A$1:$M$9842,3,FALSE)</f>
        <v>22/7</v>
      </c>
      <c r="F1410" s="115" t="s">
        <v>8098</v>
      </c>
      <c r="G1410" s="10" t="str">
        <f>IF(ISERROR(VLOOKUP(TRIM(B1410),ALL!$B$1:$V$9998,2,FALSE)),"",IF(ISERROR(VLOOKUP(TRIM(B1410),ALL!$B$1:$V$9998,2,FALSE))," ",VLOOKUP(TRIM(B1410),ALL!$B$1:$V$9998,2,FALSE)))</f>
        <v/>
      </c>
      <c r="H1410" s="114" t="str">
        <f>IF(ISBLANK(VLOOKUP(TRIM(B1410),ALL!$B$1:$W$9995,4,FALSE)),"",IF(ISERROR(VLOOKUP(TRIM(B1410),ALL!$B$1:$W$9995,4,FALSE))," ",VLOOKUP(TRIM(B1410),ALL!$B$1:$W$9995,4,FALSE)))</f>
        <v xml:space="preserve"> </v>
      </c>
      <c r="I1410" s="114" t="str">
        <f>IF(ISBLANK(VLOOKUP(TRIM(B1410),ALL!$B$1:$W$9995,5,FALSE)),"",IF(ISERROR(VLOOKUP(TRIM(B1410),ALL!$B$1:$W$9995,5,FALSE))," ",VLOOKUP(TRIM(B1410),ALL!$B$1:$W$9995,5,FALSE)))</f>
        <v xml:space="preserve"> </v>
      </c>
      <c r="J1410" s="10" t="str">
        <f>IF(ISBLANK(VLOOKUP(TRIM(B1410),ALL!$B$1:$W$9995,6,FALSE)),"",IF(ISERROR(VLOOKUP(TRIM(B1410),ALL!$B$1:$W$9995,6,FALSE))," ", VLOOKUP(TRIM(B1410),ALL!$B$1:$W$9995,6,FALSE)))</f>
        <v xml:space="preserve"> </v>
      </c>
      <c r="K1410" s="10" t="str">
        <f>IF(ISBLANK(VLOOKUP(TRIM(B1410),ALL!$B$1:$W$9995,7,FALSE)),"",IF(ISERROR(VLOOKUP(TRIM(B1410),ALL!$B$1:$W$9995,7,FALSE))," ",VLOOKUP(TRIM(B1410),ALL!$B$1:$W$9995,7,FALSE)))</f>
        <v xml:space="preserve"> </v>
      </c>
      <c r="L1410" s="10" t="str">
        <f>IF(ISBLANK(VLOOKUP(TRIM(B1410),ALL!$B$1:$W$9995,8,FALSE)),"",IF(ISERROR(VLOOKUP(TRIM(B1410),ALL!$B$1:$W$9995,8,FALSE))," ",VLOOKUP(TRIM(B1410),ALL!$B$1:$W$9995,8,FALSE)))</f>
        <v xml:space="preserve"> </v>
      </c>
      <c r="M1410" s="10" t="str">
        <f>IF(ISBLANK(VLOOKUP(TRIM(B1410),ALL!$B$1:$W$9995,9,FALSE)),"",IF(ISERROR(VLOOKUP(TRIM(B1410),ALL!$B$1:$W$9995,9,FALSE))," ",VLOOKUP(TRIM(B1410),ALL!$B$1:$W$9995,9,FALSE)))</f>
        <v xml:space="preserve"> </v>
      </c>
      <c r="N1410" s="10" t="str">
        <f>IF(ISBLANK(VLOOKUP(TRIM(B1410),ALL!$B$1:$W$9995,10,FALSE)),"",IF(ISERROR(VLOOKUP(TRIM(B1410),ALL!$B$1:$W$9995,10,FALSE))," ",VLOOKUP(TRIM(B1410),ALL!$B$1:$W$9995,10,FALSE)))</f>
        <v xml:space="preserve"> </v>
      </c>
      <c r="O1410" s="118"/>
      <c r="P1410"/>
      <c r="Q1410"/>
      <c r="R1410"/>
      <c r="S1410"/>
      <c r="T1410"/>
      <c r="AB1410"/>
      <c r="AC1410"/>
    </row>
    <row r="1411" spans="1:29">
      <c r="A1411" s="10"/>
      <c r="D1411" s="111"/>
      <c r="E1411" s="112"/>
    </row>
    <row r="1412" spans="1:29">
      <c r="A1412" s="10"/>
      <c r="B1412" s="37"/>
      <c r="C1412" s="5"/>
      <c r="D1412" s="111"/>
      <c r="E1412" s="112"/>
      <c r="F1412" s="115"/>
      <c r="G1412" s="10"/>
      <c r="H1412" s="114"/>
      <c r="I1412" s="114"/>
      <c r="J1412" s="10"/>
      <c r="K1412" s="10"/>
      <c r="L1412" s="10" t="str">
        <f>IF(ISBLANK(VLOOKUP(TRIM(B1412),ALL!$B$1:$W$9995,8,FALSE)),"",IF(ISERROR(VLOOKUP(TRIM(B1412),ALL!$B$1:$W$9995,8,FALSE))," ",VLOOKUP(TRIM(B1412),ALL!$B$1:$W$9995,8,FALSE)))</f>
        <v xml:space="preserve"> </v>
      </c>
      <c r="M1412" s="10" t="str">
        <f>IF(ISBLANK(VLOOKUP(TRIM(B1412),ALL!$B$1:$W$9995,9,FALSE)),"",IF(ISERROR(VLOOKUP(TRIM(B1412),ALL!$B$1:$W$9995,9,FALSE))," ",VLOOKUP(TRIM(B1412),ALL!$B$1:$W$9995,9,FALSE)))</f>
        <v xml:space="preserve"> </v>
      </c>
      <c r="N1412" s="10" t="str">
        <f>IF(ISBLANK(VLOOKUP(TRIM(B1412),ALL!$B$1:$W$9995,10,FALSE)),"",IF(ISERROR(VLOOKUP(TRIM(B1412),ALL!$B$1:$W$9995,10,FALSE))," ",VLOOKUP(TRIM(B1412),ALL!$B$1:$W$9995,10,FALSE)))</f>
        <v xml:space="preserve"> </v>
      </c>
      <c r="O1412" s="118"/>
      <c r="P1412"/>
      <c r="Q1412"/>
      <c r="R1412"/>
      <c r="S1412"/>
      <c r="T1412"/>
      <c r="AB1412"/>
      <c r="AC1412"/>
    </row>
    <row r="1413" spans="1:29">
      <c r="A1413" s="10" t="str">
        <f>IF(ISERROR(VLOOKUP(TRIM(B1413),ALL!$B$1:$V$9991,3,FALSE)),"(unc)",VLOOKUP(TRIM(B1413),ALL!$B$1:$V$9991,3,FALSE))</f>
        <v>PK</v>
      </c>
      <c r="B1413" s="124" t="s">
        <v>7407</v>
      </c>
      <c r="C1413" s="5" t="s">
        <v>6839</v>
      </c>
      <c r="D1413" s="111">
        <f>VLOOKUP(TRIM(B1413),BirthdateDraft!$A$1:$M$8977,2,FALSE)</f>
        <v>35156</v>
      </c>
      <c r="E1413" s="112">
        <f>VLOOKUP(TRIM(B1413),BirthdateDraft!$A$1:$M$9842,3,FALSE)</f>
        <v>0</v>
      </c>
      <c r="F1413" s="115"/>
      <c r="G1413" s="10" t="str">
        <f>IF(ISERROR(VLOOKUP(TRIM(#REF!),ALL!$B$1:$V$9998,2,FALSE)),"",IF(ISERROR(VLOOKUP(TRIM(#REF!),ALL!$B$1:$V$9998,2,FALSE))," ",VLOOKUP(TRIM(#REF!),ALL!$B$1:$V$9998,2,FALSE)))</f>
        <v/>
      </c>
      <c r="H1413" s="114" t="s">
        <v>3554</v>
      </c>
      <c r="I1413" s="114" t="s">
        <v>3554</v>
      </c>
      <c r="J1413" s="10"/>
      <c r="K1413" s="10"/>
      <c r="L1413" s="10" t="str">
        <f>IF(ISBLANK(VLOOKUP(TRIM(#REF!),ALL!$B$1:$W$9995,8,FALSE)),"",IF(ISERROR(VLOOKUP(TRIM(#REF!),ALL!$B$1:$W$9995,8,FALSE))," ",VLOOKUP(TRIM(#REF!),ALL!$B$1:$W$9995,8,FALSE)))</f>
        <v xml:space="preserve"> </v>
      </c>
      <c r="M1413" s="10" t="str">
        <f>IF(ISBLANK(VLOOKUP(TRIM(#REF!),ALL!$B$1:$W$9995,9,FALSE)),"",IF(ISERROR(VLOOKUP(TRIM(#REF!),ALL!$B$1:$W$9995,9,FALSE))," ",VLOOKUP(TRIM(#REF!),ALL!$B$1:$W$9995,9,FALSE)))</f>
        <v xml:space="preserve"> </v>
      </c>
      <c r="N1413" s="10" t="str">
        <f>IF(ISBLANK(VLOOKUP(TRIM(#REF!),ALL!$B$1:$W$9995,10,FALSE)),"",IF(ISERROR(VLOOKUP(TRIM(#REF!),ALL!$B$1:$W$9995,10,FALSE))," ",VLOOKUP(TRIM(#REF!),ALL!$B$1:$W$9995,10,FALSE)))</f>
        <v xml:space="preserve"> </v>
      </c>
      <c r="O1413" s="118"/>
      <c r="P1413"/>
      <c r="Q1413"/>
      <c r="R1413"/>
      <c r="S1413"/>
      <c r="T1413"/>
      <c r="AB1413"/>
      <c r="AC1413"/>
    </row>
    <row r="1414" spans="1:29">
      <c r="A1414" s="10" t="str">
        <f>IF(ISERROR(VLOOKUP(TRIM(B1414),ALL!$B$1:$V$9991,3,FALSE)),"(unc)",VLOOKUP(TRIM(B1414),ALL!$B$1:$V$9991,3,FALSE))</f>
        <v>Punt</v>
      </c>
      <c r="B1414" s="37" t="s">
        <v>7638</v>
      </c>
      <c r="C1414" s="5" t="s">
        <v>6839</v>
      </c>
      <c r="D1414" s="111">
        <f>VLOOKUP(TRIM(B1414),BirthdateDraft!$A$1:$M$8977,2,FALSE)</f>
        <v>36678</v>
      </c>
      <c r="E1414" s="112" t="str">
        <f>VLOOKUP(TRIM(B1414),BirthdateDraft!$A$1:$M$9842,3,FALSE)</f>
        <v>22/FA</v>
      </c>
      <c r="F1414" s="115"/>
      <c r="G1414" s="10" t="str">
        <f>IF(ISERROR(VLOOKUP(TRIM(B1414),ALL!$B$1:$V$9998,2,FALSE)),"",IF(ISERROR(VLOOKUP(TRIM(B1414),ALL!$B$1:$V$9998,2,FALSE))," ",VLOOKUP(TRIM(B1414),ALL!$B$1:$V$9998,2,FALSE)))</f>
        <v>MIN</v>
      </c>
      <c r="H1414" s="114" t="s">
        <v>3554</v>
      </c>
      <c r="I1414" s="114" t="s">
        <v>3554</v>
      </c>
      <c r="J1414" s="10"/>
      <c r="K1414" s="10"/>
      <c r="L1414" s="10" t="str">
        <f>IF(ISBLANK(VLOOKUP(TRIM(B1414),ALL!$B$1:$W$9995,8,FALSE)),"",IF(ISERROR(VLOOKUP(TRIM(B1414),ALL!$B$1:$W$9995,8,FALSE))," ",VLOOKUP(TRIM(B1414),ALL!$B$1:$W$9995,8,FALSE)))</f>
        <v/>
      </c>
      <c r="M1414" s="10" t="str">
        <f>IF(ISBLANK(VLOOKUP(TRIM(B1414),ALL!$B$1:$W$9995,9,FALSE)),"",IF(ISERROR(VLOOKUP(TRIM(B1414),ALL!$B$1:$W$9995,9,FALSE))," ",VLOOKUP(TRIM(B1414),ALL!$B$1:$W$9995,9,FALSE)))</f>
        <v/>
      </c>
      <c r="N1414" s="10" t="str">
        <f>IF(ISBLANK(VLOOKUP(TRIM(B1414),ALL!$B$1:$W$9995,10,FALSE)),"",IF(ISERROR(VLOOKUP(TRIM(B1414),ALL!$B$1:$W$9995,10,FALSE))," ",VLOOKUP(TRIM(B1414),ALL!$B$1:$W$9995,10,FALSE)))</f>
        <v/>
      </c>
      <c r="O1414" s="118"/>
      <c r="P1414"/>
      <c r="Q1414"/>
      <c r="R1414"/>
      <c r="S1414"/>
      <c r="T1414"/>
      <c r="AB1414"/>
      <c r="AC1414"/>
    </row>
    <row r="1415" spans="1:29">
      <c r="L1415" s="10" t="str">
        <f>IF(ISBLANK(VLOOKUP(TRIM(B1415),ALL!$B$1:$W$9995,8,FALSE)),"",IF(ISERROR(VLOOKUP(TRIM(B1415),ALL!$B$1:$W$9995,8,FALSE))," ",VLOOKUP(TRIM(B1415),ALL!$B$1:$W$9995,8,FALSE)))</f>
        <v xml:space="preserve"> </v>
      </c>
      <c r="M1415" s="10" t="str">
        <f>IF(ISBLANK(VLOOKUP(TRIM(B1415),ALL!$B$1:$W$9995,9,FALSE)),"",IF(ISERROR(VLOOKUP(TRIM(B1415),ALL!$B$1:$W$9995,9,FALSE))," ",VLOOKUP(TRIM(B1415),ALL!$B$1:$W$9995,9,FALSE)))</f>
        <v xml:space="preserve"> </v>
      </c>
      <c r="N1415" s="10" t="str">
        <f>IF(ISBLANK(VLOOKUP(TRIM(B1415),ALL!$B$1:$W$9995,10,FALSE)),"",IF(ISERROR(VLOOKUP(TRIM(B1415),ALL!$B$1:$W$9995,10,FALSE))," ",VLOOKUP(TRIM(B1415),ALL!$B$1:$W$9995,10,FALSE)))</f>
        <v xml:space="preserve"> </v>
      </c>
      <c r="O1415"/>
      <c r="P1415"/>
      <c r="Q1415"/>
      <c r="R1415"/>
      <c r="S1415"/>
      <c r="T1415"/>
      <c r="AB1415"/>
      <c r="AC1415"/>
    </row>
    <row r="1416" spans="1:29" ht="20.25">
      <c r="A1416" s="105" t="s">
        <v>5094</v>
      </c>
      <c r="I1416" s="123">
        <f>COUNTA(B1417:B1479)</f>
        <v>54</v>
      </c>
      <c r="J1416" s="108"/>
      <c r="L1416" s="10" t="str">
        <f>IF(ISBLANK(VLOOKUP(TRIM(B1416),ALL!$B$1:$W$9995,8,FALSE)),"",IF(ISERROR(VLOOKUP(TRIM(B1416),ALL!$B$1:$W$9995,8,FALSE))," ",VLOOKUP(TRIM(B1416),ALL!$B$1:$W$9995,8,FALSE)))</f>
        <v xml:space="preserve"> </v>
      </c>
      <c r="M1416" s="10" t="str">
        <f>IF(ISBLANK(VLOOKUP(TRIM(B1416),ALL!$B$1:$W$9995,9,FALSE)),"",IF(ISERROR(VLOOKUP(TRIM(B1416),ALL!$B$1:$W$9995,9,FALSE))," ",VLOOKUP(TRIM(B1416),ALL!$B$1:$W$9995,9,FALSE)))</f>
        <v xml:space="preserve"> </v>
      </c>
      <c r="N1416" s="10" t="str">
        <f>IF(ISBLANK(VLOOKUP(TRIM(B1416),ALL!$B$1:$W$9995,10,FALSE)),"",IF(ISERROR(VLOOKUP(TRIM(B1416),ALL!$B$1:$W$9995,10,FALSE))," ",VLOOKUP(TRIM(B1416),ALL!$B$1:$W$9995,10,FALSE)))</f>
        <v xml:space="preserve"> </v>
      </c>
      <c r="O1416"/>
      <c r="P1416"/>
      <c r="Q1416"/>
      <c r="R1416"/>
      <c r="S1416"/>
      <c r="T1416"/>
      <c r="AB1416"/>
      <c r="AC1416"/>
    </row>
    <row r="1417" spans="1:29">
      <c r="L1417" s="10" t="str">
        <f>IF(ISBLANK(VLOOKUP(TRIM(B1417),ALL!$B$1:$W$9995,8,FALSE)),"",IF(ISERROR(VLOOKUP(TRIM(B1417),ALL!$B$1:$W$9995,8,FALSE))," ",VLOOKUP(TRIM(B1417),ALL!$B$1:$W$9995,8,FALSE)))</f>
        <v xml:space="preserve"> </v>
      </c>
      <c r="M1417" s="10" t="str">
        <f>IF(ISBLANK(VLOOKUP(TRIM(B1417),ALL!$B$1:$W$9995,9,FALSE)),"",IF(ISERROR(VLOOKUP(TRIM(B1417),ALL!$B$1:$W$9995,9,FALSE))," ",VLOOKUP(TRIM(B1417),ALL!$B$1:$W$9995,9,FALSE)))</f>
        <v xml:space="preserve"> </v>
      </c>
      <c r="N1417" s="10" t="str">
        <f>IF(ISBLANK(VLOOKUP(TRIM(B1417),ALL!$B$1:$W$9995,10,FALSE)),"",IF(ISERROR(VLOOKUP(TRIM(B1417),ALL!$B$1:$W$9995,10,FALSE))," ",VLOOKUP(TRIM(B1417),ALL!$B$1:$W$9995,10,FALSE)))</f>
        <v xml:space="preserve"> </v>
      </c>
      <c r="O1417"/>
      <c r="P1417"/>
      <c r="Q1417"/>
      <c r="R1417"/>
      <c r="S1417"/>
      <c r="T1417"/>
      <c r="AB1417"/>
      <c r="AC1417"/>
    </row>
    <row r="1418" spans="1:29">
      <c r="A1418" s="10" t="str">
        <f>IF(ISERROR(VLOOKUP(TRIM(B1418),ALL!$B$1:$V$9991,3,FALSE)),"(unc)",VLOOKUP(TRIM(B1418),ALL!$B$1:$V$9991,3,FALSE))</f>
        <v>QB</v>
      </c>
      <c r="B1418" s="37" t="s">
        <v>5342</v>
      </c>
      <c r="C1418" s="5" t="s">
        <v>2791</v>
      </c>
      <c r="D1418" s="111">
        <f>VLOOKUP(TRIM(B1418),BirthdateDraft!$A$1:$M$8977,2,FALSE)</f>
        <v>34959</v>
      </c>
      <c r="E1418" s="112" t="str">
        <f>VLOOKUP(TRIM(B1418),BirthdateDraft!$A$1:$M$9842,3,FALSE)</f>
        <v>17/1 (10)</v>
      </c>
      <c r="F1418" s="115"/>
      <c r="G1418" s="10" t="str">
        <f>IF(ISERROR(VLOOKUP(TRIM(B1418),ALL!$B$1:$V$9998,2,FALSE)),"",IF(ISERROR(VLOOKUP(TRIM(B1418),ALL!$B$1:$V$9998,2,FALSE))," ",VLOOKUP(TRIM(B1418),ALL!$B$1:$V$9998,2,FALSE)))</f>
        <v>KCA</v>
      </c>
      <c r="H1418" s="114" t="str">
        <f>IF(ISBLANK(VLOOKUP(TRIM(B1418),ALL!$B$1:$W$9995,4,FALSE)),"",IF(ISERROR(VLOOKUP(TRIM(B1418),ALL!$B$1:$W$9995,4,FALSE))," ",VLOOKUP(TRIM(B1418),ALL!$B$1:$W$9995,4,FALSE)))</f>
        <v/>
      </c>
      <c r="I1418" s="114" t="str">
        <f>IF(ISBLANK(VLOOKUP(TRIM(B1418),ALL!$B$1:$W$9995,5,FALSE)),"",IF(ISERROR(VLOOKUP(TRIM(B1418),ALL!$B$1:$W$9995,5,FALSE))," ",VLOOKUP(TRIM(B1418),ALL!$B$1:$W$9995,5,FALSE)))</f>
        <v/>
      </c>
      <c r="J1418" s="10" t="str">
        <f>IF(ISBLANK(VLOOKUP(TRIM(B1418),ALL!$B$1:$W$9995,6,FALSE)),"",IF(ISERROR(VLOOKUP(TRIM(B1418),ALL!$B$1:$W$9995,6,FALSE))," ", VLOOKUP(TRIM(B1418),ALL!$B$1:$W$9995,6,FALSE)))</f>
        <v/>
      </c>
      <c r="K1418" s="10" t="str">
        <f>IF(ISBLANK(VLOOKUP(TRIM(B1418),ALL!$B$1:$W$9995,7,FALSE)),"",IF(ISERROR(VLOOKUP(TRIM(B1418),ALL!$B$1:$W$9995,7,FALSE))," ",VLOOKUP(TRIM(B1418),ALL!$B$1:$W$9995,7,FALSE)))</f>
        <v/>
      </c>
      <c r="L1418" s="10" t="str">
        <f>IF(ISBLANK(VLOOKUP(TRIM(B1418),ALL!$B$1:$W$9995,8,FALSE)),"",IF(ISERROR(VLOOKUP(TRIM(B1418),ALL!$B$1:$W$9995,8,FALSE))," ",VLOOKUP(TRIM(B1418),ALL!$B$1:$W$9995,8,FALSE)))</f>
        <v/>
      </c>
      <c r="M1418" s="10" t="str">
        <f>IF(ISBLANK(VLOOKUP(TRIM(B1418),ALL!$B$1:$W$9995,9,FALSE)),"",IF(ISERROR(VLOOKUP(TRIM(B1418),ALL!$B$1:$W$9995,9,FALSE))," ",VLOOKUP(TRIM(B1418),ALL!$B$1:$W$9995,9,FALSE)))</f>
        <v/>
      </c>
      <c r="N1418" s="10" t="str">
        <f>IF(ISBLANK(VLOOKUP(TRIM(B1418),ALL!$B$1:$W$9995,10,FALSE)),"",IF(ISERROR(VLOOKUP(TRIM(B1418),ALL!$B$1:$W$9995,10,FALSE))," ",VLOOKUP(TRIM(B1418),ALL!$B$1:$W$9995,10,FALSE)))</f>
        <v/>
      </c>
      <c r="O1418" s="118"/>
      <c r="P1418"/>
      <c r="Q1418"/>
      <c r="R1418"/>
      <c r="S1418"/>
      <c r="T1418"/>
      <c r="AB1418"/>
      <c r="AC1418"/>
    </row>
    <row r="1419" spans="1:29">
      <c r="A1419" s="10" t="str">
        <f>IF(ISERROR(VLOOKUP(TRIM(B1419),ALL!$B$1:$V$9991,3,FALSE)),"(unc)",VLOOKUP(TRIM(B1419),ALL!$B$1:$V$9991,3,FALSE))</f>
        <v>QB</v>
      </c>
      <c r="B1419" s="37" t="s">
        <v>8737</v>
      </c>
      <c r="C1419" s="5" t="s">
        <v>2791</v>
      </c>
      <c r="D1419" s="111">
        <f>VLOOKUP(TRIM(B1419),BirthdateDraft!$A$1:$M$9796,2,FALSE)</f>
        <v>36014</v>
      </c>
      <c r="E1419" s="112" t="str">
        <f>VLOOKUP(TRIM(B1419),BirthdateDraft!$A$1:$M$9796,3,FALSE)</f>
        <v>23/FA</v>
      </c>
      <c r="F1419" s="115" t="s">
        <v>8738</v>
      </c>
      <c r="G1419" s="10" t="str">
        <f>IF(ISERROR(VLOOKUP(TRIM(B1419),ALL!$B$1:$V$9998,2,FALSE)),"",IF(ISERROR(VLOOKUP(TRIM(B1419),ALL!$B$1:$V$9998,2,FALSE))," ",VLOOKUP(TRIM(B1419),ALL!$B$1:$V$9998,2,FALSE)))</f>
        <v>NYN</v>
      </c>
      <c r="H1419" s="114"/>
      <c r="I1419" s="114"/>
      <c r="J1419" s="10"/>
      <c r="K1419" s="10"/>
      <c r="L1419" s="10"/>
      <c r="M1419" s="10"/>
      <c r="N1419" s="10"/>
      <c r="O1419" s="118"/>
      <c r="P1419"/>
      <c r="Q1419"/>
      <c r="R1419"/>
      <c r="S1419"/>
      <c r="T1419"/>
      <c r="AB1419"/>
      <c r="AC1419"/>
    </row>
    <row r="1420" spans="1:29">
      <c r="A1420" s="10"/>
      <c r="B1420" s="37"/>
      <c r="C1420" s="5"/>
      <c r="D1420" s="111"/>
      <c r="E1420" s="112"/>
      <c r="F1420" s="115"/>
      <c r="G1420" s="10"/>
      <c r="H1420" s="114"/>
      <c r="I1420" s="114"/>
      <c r="J1420" s="10"/>
      <c r="K1420" s="10"/>
      <c r="L1420" s="10" t="str">
        <f>IF(ISBLANK(VLOOKUP(TRIM(B1420),ALL!$B$1:$W$9995,8,FALSE)),"",IF(ISERROR(VLOOKUP(TRIM(B1420),ALL!$B$1:$W$9995,8,FALSE))," ",VLOOKUP(TRIM(B1420),ALL!$B$1:$W$9995,8,FALSE)))</f>
        <v xml:space="preserve"> </v>
      </c>
      <c r="M1420" s="10" t="str">
        <f>IF(ISBLANK(VLOOKUP(TRIM(B1420),ALL!$B$1:$W$9995,9,FALSE)),"",IF(ISERROR(VLOOKUP(TRIM(B1420),ALL!$B$1:$W$9995,9,FALSE))," ",VLOOKUP(TRIM(B1420),ALL!$B$1:$W$9995,9,FALSE)))</f>
        <v xml:space="preserve"> </v>
      </c>
      <c r="N1420" s="10" t="str">
        <f>IF(ISBLANK(VLOOKUP(TRIM(B1420),ALL!$B$1:$W$9995,10,FALSE)),"",IF(ISERROR(VLOOKUP(TRIM(B1420),ALL!$B$1:$W$9995,10,FALSE))," ",VLOOKUP(TRIM(B1420),ALL!$B$1:$W$9995,10,FALSE)))</f>
        <v xml:space="preserve"> </v>
      </c>
      <c r="O1420" s="118"/>
      <c r="P1420"/>
      <c r="Q1420"/>
      <c r="R1420"/>
      <c r="S1420"/>
      <c r="T1420"/>
      <c r="AB1420"/>
      <c r="AC1420"/>
    </row>
    <row r="1421" spans="1:29">
      <c r="A1421" s="10" t="str">
        <f>IF(ISERROR(VLOOKUP(TRIM(B1421),ALL!$B$1:$V$9991,3,FALSE)),"(unc)",VLOOKUP(TRIM(B1421),ALL!$B$1:$V$9991,3,FALSE))</f>
        <v>HB KOR</v>
      </c>
      <c r="B1421" s="37" t="s">
        <v>6697</v>
      </c>
      <c r="C1421" s="5" t="s">
        <v>2791</v>
      </c>
      <c r="D1421" s="111">
        <f>VLOOKUP(TRIM(B1421),BirthdateDraft!$A$1:$M$8977,2,FALSE)</f>
        <v>36333</v>
      </c>
      <c r="E1421" s="112" t="str">
        <f>VLOOKUP(TRIM(B1421),BirthdateDraft!$A$1:$M$9842,3,FALSE)</f>
        <v>20/2</v>
      </c>
      <c r="F1421" s="115" t="s">
        <v>6914</v>
      </c>
      <c r="G1421" s="10" t="str">
        <f>IF(ISERROR(VLOOKUP(TRIM(B1421),ALL!$B$1:$V$9998,2,FALSE)),"",IF(ISERROR(VLOOKUP(TRIM(B1421),ALL!$B$1:$V$9998,2,FALSE))," ",VLOOKUP(TRIM(B1421),ALL!$B$1:$V$9998,2,FALSE)))</f>
        <v>MIN</v>
      </c>
      <c r="H1421" s="114" t="str">
        <f>IF(ISBLANK(VLOOKUP(TRIM(B1421),ALL!$B$1:$W$9995,11,FALSE)),"",IF(ISERROR(VLOOKUP(TRIM(B1421),ALL!$B$1:$W$9995,11,FALSE))," ",VLOOKUP(TRIM(B1421),ALL!$B$1:$W$9995,11,FALSE)))</f>
        <v>D</v>
      </c>
      <c r="I1421" s="114" t="str">
        <f>"Carries ="&amp;VLOOKUP(B1421,Rankings!$A$163:$C$283,3,FALSE)</f>
        <v>Carries =104</v>
      </c>
      <c r="J1421" s="10" t="str">
        <f>IF(ISBLANK(VLOOKUP(TRIM(B1421),ALL!$B$1:$W$9995,6,FALSE)),"",IF(ISERROR(VLOOKUP(TRIM(B1421),ALL!$B$1:$W$9995,6,FALSE))," ", VLOOKUP(TRIM(B1421),ALL!$B$1:$W$9995,6,FALSE)))</f>
        <v/>
      </c>
      <c r="K1421" s="10" t="str">
        <f>IF(ISBLANK(VLOOKUP(TRIM(B1421),ALL!$B$1:$W$9995,7,FALSE)),"",IF(ISERROR(VLOOKUP(TRIM(B1421),ALL!$B$1:$W$9995,7,FALSE))," ",VLOOKUP(TRIM(B1421),ALL!$B$1:$W$9995,7,FALSE)))</f>
        <v/>
      </c>
      <c r="L1421" s="10">
        <f>IF(ISBLANK(VLOOKUP(TRIM(B1421),ALL!$B$1:$W$9995,8,FALSE)),"",IF(ISERROR(VLOOKUP(TRIM(B1421),ALL!$B$1:$W$9995,8,FALSE))," ",VLOOKUP(TRIM(B1421),ALL!$B$1:$W$9995,8,FALSE)))</f>
        <v>0</v>
      </c>
      <c r="M1421" s="10" t="str">
        <f>IF(ISBLANK(VLOOKUP(TRIM(B1421),ALL!$B$1:$W$9995,9,FALSE)),"",IF(ISERROR(VLOOKUP(TRIM(B1421),ALL!$B$1:$W$9995,9,FALSE))," ",VLOOKUP(TRIM(B1421),ALL!$B$1:$W$9995,9,FALSE)))</f>
        <v/>
      </c>
      <c r="N1421" s="10">
        <f>IF(ISBLANK(VLOOKUP(TRIM(B1421),ALL!$B$1:$W$9995,10,FALSE)),"",IF(ISERROR(VLOOKUP(TRIM(B1421),ALL!$B$1:$W$9995,10,FALSE))," ",VLOOKUP(TRIM(B1421),ALL!$B$1:$W$9995,10,FALSE)))</f>
        <v>0</v>
      </c>
      <c r="O1421"/>
      <c r="P1421"/>
      <c r="Q1421"/>
      <c r="R1421"/>
      <c r="S1421"/>
      <c r="T1421"/>
      <c r="AB1421"/>
      <c r="AC1421"/>
    </row>
    <row r="1422" spans="1:29">
      <c r="A1422" s="10" t="str">
        <f>IF(ISERROR(VLOOKUP(TRIM(B1422),ALL!$B$1:$V$9991,3,FALSE)),"(unc)",VLOOKUP(TRIM(B1422),ALL!$B$1:$V$9991,3,FALSE))</f>
        <v>HB</v>
      </c>
      <c r="B1422" s="456" t="s">
        <v>6690</v>
      </c>
      <c r="C1422" s="5" t="s">
        <v>2791</v>
      </c>
      <c r="D1422" s="111">
        <f>VLOOKUP(TRIM(B1422),BirthdateDraft!$A$1:$M$8977,2,FALSE)</f>
        <v>36174</v>
      </c>
      <c r="E1422" s="112" t="str">
        <f>VLOOKUP(TRIM(B1422),BirthdateDraft!$A$1:$M$9842,3,FALSE)</f>
        <v>20/2</v>
      </c>
      <c r="F1422" s="115" t="s">
        <v>6914</v>
      </c>
      <c r="G1422" s="10" t="str">
        <f>IF(ISERROR(VLOOKUP(TRIM(B1422),ALL!$B$1:$V$9998,2,FALSE)),"",IF(ISERROR(VLOOKUP(TRIM(B1422),ALL!$B$1:$V$9998,2,FALSE))," ",VLOOKUP(TRIM(B1422),ALL!$B$1:$V$9998,2,FALSE)))</f>
        <v>CHN</v>
      </c>
      <c r="H1422" s="114" t="str">
        <f>IF(ISBLANK(VLOOKUP(TRIM(B1422),ALL!$B$1:$W$9995,11,FALSE)),"",IF(ISERROR(VLOOKUP(TRIM(B1422),ALL!$B$1:$W$9995,11,FALSE))," ",VLOOKUP(TRIM(B1422),ALL!$B$1:$W$9995,11,FALSE)))</f>
        <v>A</v>
      </c>
      <c r="I1422" s="114" t="str">
        <f>"Carries ="&amp;VLOOKUP(B1422,Rankings!$A$163:$C$283,3,FALSE)</f>
        <v>Carries =253</v>
      </c>
      <c r="J1422" s="10" t="str">
        <f>IF(ISBLANK(VLOOKUP(TRIM(B1422),ALL!$B$1:$W$9995,6,FALSE)),"",IF(ISERROR(VLOOKUP(TRIM(B1422),ALL!$B$1:$W$9995,6,FALSE))," ", VLOOKUP(TRIM(B1422),ALL!$B$1:$W$9995,6,FALSE)))</f>
        <v/>
      </c>
      <c r="K1422" s="10" t="str">
        <f>IF(ISBLANK(VLOOKUP(TRIM(B1422),ALL!$B$1:$W$9995,7,FALSE)),"",IF(ISERROR(VLOOKUP(TRIM(B1422),ALL!$B$1:$W$9995,7,FALSE))," ",VLOOKUP(TRIM(B1422),ALL!$B$1:$W$9995,7,FALSE)))</f>
        <v/>
      </c>
      <c r="L1422" s="10">
        <f>IF(ISBLANK(VLOOKUP(TRIM(B1422),ALL!$B$1:$W$9995,8,FALSE)),"",IF(ISERROR(VLOOKUP(TRIM(B1422),ALL!$B$1:$W$9995,8,FALSE))," ",VLOOKUP(TRIM(B1422),ALL!$B$1:$W$9995,8,FALSE)))</f>
        <v>0</v>
      </c>
      <c r="M1422" s="10" t="str">
        <f>IF(ISBLANK(VLOOKUP(TRIM(B1422),ALL!$B$1:$W$9995,9,FALSE)),"",IF(ISERROR(VLOOKUP(TRIM(B1422),ALL!$B$1:$W$9995,9,FALSE))," ",VLOOKUP(TRIM(B1422),ALL!$B$1:$W$9995,9,FALSE)))</f>
        <v/>
      </c>
      <c r="N1422" s="10">
        <f>IF(ISBLANK(VLOOKUP(TRIM(B1422),ALL!$B$1:$W$9995,10,FALSE)),"",IF(ISERROR(VLOOKUP(TRIM(B1422),ALL!$B$1:$W$9995,10,FALSE))," ",VLOOKUP(TRIM(B1422),ALL!$B$1:$W$9995,10,FALSE)))</f>
        <v>2</v>
      </c>
      <c r="O1422" s="118"/>
      <c r="P1422"/>
      <c r="Q1422"/>
      <c r="R1422"/>
      <c r="S1422"/>
      <c r="T1422"/>
      <c r="AB1422"/>
      <c r="AC1422"/>
    </row>
    <row r="1423" spans="1:29">
      <c r="A1423" s="10" t="str">
        <f>IF(ISERROR(VLOOKUP(TRIM(B1423),ALL!$B$1:$V$9991,3,FALSE)),"(unc)",VLOOKUP(TRIM(B1423),ALL!$B$1:$V$9991,3,FALSE))</f>
        <v>HB KOR</v>
      </c>
      <c r="B1423" s="124" t="s">
        <v>7836</v>
      </c>
      <c r="C1423" s="5" t="s">
        <v>2791</v>
      </c>
      <c r="D1423" s="111">
        <f>VLOOKUP(TRIM(B1423),BirthdateDraft!$A$1:$M$8977,2,FALSE)</f>
        <v>36825</v>
      </c>
      <c r="E1423" s="112" t="str">
        <f>VLOOKUP(TRIM(B1423),BirthdateDraft!$A$1:$M$9842,3,FALSE)</f>
        <v>22/FA</v>
      </c>
      <c r="F1423" s="115" t="s">
        <v>8109</v>
      </c>
      <c r="G1423" s="10" t="str">
        <f>IF(ISERROR(VLOOKUP(TRIM(B1423),ALL!$B$1:$V$9998,2,FALSE)),"",IF(ISERROR(VLOOKUP(TRIM(B1423),ALL!$B$1:$V$9998,2,FALSE))," ",VLOOKUP(TRIM(B1423),ALL!$B$1:$V$9998,2,FALSE)))</f>
        <v>TNA</v>
      </c>
      <c r="H1423" s="114" t="str">
        <f>IF(ISBLANK(VLOOKUP(TRIM(B1423),ALL!$B$1:$W$9995,11,FALSE)),"",IF(ISERROR(VLOOKUP(TRIM(B1423),ALL!$B$1:$W$9995,11,FALSE))," ",VLOOKUP(TRIM(B1423),ALL!$B$1:$W$9995,11,FALSE)))</f>
        <v>C</v>
      </c>
      <c r="I1423" s="114" t="str">
        <f>"Carries ="&amp;VLOOKUP(B1423,Rankings!$A$163:$C$283,3,FALSE)</f>
        <v>Carries =22</v>
      </c>
      <c r="J1423" s="10" t="str">
        <f>IF(ISBLANK(VLOOKUP(TRIM(B1423),ALL!$B$1:$W$9995,6,FALSE)),"",IF(ISERROR(VLOOKUP(TRIM(B1423),ALL!$B$1:$W$9995,6,FALSE))," ", VLOOKUP(TRIM(B1423),ALL!$B$1:$W$9995,6,FALSE)))</f>
        <v/>
      </c>
      <c r="K1423" s="10" t="str">
        <f>IF(ISBLANK(VLOOKUP(TRIM(B1423),ALL!$B$1:$W$9995,7,FALSE)),"",IF(ISERROR(VLOOKUP(TRIM(B1423),ALL!$B$1:$W$9995,7,FALSE))," ",VLOOKUP(TRIM(B1423),ALL!$B$1:$W$9995,7,FALSE)))</f>
        <v/>
      </c>
      <c r="L1423" s="10">
        <f>IF(ISBLANK(VLOOKUP(TRIM(B1423),ALL!$B$1:$W$9995,8,FALSE)),"",IF(ISERROR(VLOOKUP(TRIM(B1423),ALL!$B$1:$W$9995,8,FALSE))," ",VLOOKUP(TRIM(B1423),ALL!$B$1:$W$9995,8,FALSE)))</f>
        <v>4</v>
      </c>
      <c r="M1423" s="10" t="str">
        <f>IF(ISBLANK(VLOOKUP(TRIM(B1423),ALL!$B$1:$W$9995,9,FALSE)),"",IF(ISERROR(VLOOKUP(TRIM(B1423),ALL!$B$1:$W$9995,9,FALSE))," ",VLOOKUP(TRIM(B1423),ALL!$B$1:$W$9995,9,FALSE)))</f>
        <v/>
      </c>
      <c r="N1423" s="10">
        <f>IF(ISBLANK(VLOOKUP(TRIM(B1423),ALL!$B$1:$W$9995,10,FALSE)),"",IF(ISERROR(VLOOKUP(TRIM(B1423),ALL!$B$1:$W$9995,10,FALSE))," ",VLOOKUP(TRIM(B1423),ALL!$B$1:$W$9995,10,FALSE)))</f>
        <v>3</v>
      </c>
      <c r="O1423" s="118"/>
      <c r="P1423"/>
      <c r="Q1423"/>
      <c r="R1423"/>
      <c r="S1423"/>
      <c r="T1423"/>
      <c r="AB1423"/>
      <c r="AC1423"/>
    </row>
    <row r="1424" spans="1:29">
      <c r="A1424" s="10" t="str">
        <f>IF(ISERROR(VLOOKUP(TRIM(B1424),ALL!$B$1:$V$9991,3,FALSE)),"(unc)",VLOOKUP(TRIM(B1424),ALL!$B$1:$V$9991,3,FALSE))</f>
        <v>HB</v>
      </c>
      <c r="B1424" s="37" t="s">
        <v>5827</v>
      </c>
      <c r="C1424" s="5" t="s">
        <v>2791</v>
      </c>
      <c r="D1424" s="111">
        <f>VLOOKUP(TRIM(B1424),BirthdateDraft!$A$1:$M$8977,2,FALSE)</f>
        <v>34802</v>
      </c>
      <c r="E1424" s="112" t="str">
        <f>VLOOKUP(TRIM(B1424),BirthdateDraft!$A$1:$M$9842,3,FALSE)</f>
        <v>18/FA</v>
      </c>
      <c r="F1424" s="115"/>
      <c r="G1424" s="10" t="str">
        <f>IF(ISERROR(VLOOKUP(TRIM(B1424),ALL!$B$1:$V$9998,2,FALSE)),"",IF(ISERROR(VLOOKUP(TRIM(B1424),ALL!$B$1:$V$9998,2,FALSE))," ",VLOOKUP(TRIM(B1424),ALL!$B$1:$V$9998,2,FALSE)))</f>
        <v>LAA</v>
      </c>
      <c r="H1424" s="114" t="str">
        <f>IF(ISBLANK(VLOOKUP(TRIM(B1424),ALL!$B$1:$W$9995,4,FALSE)),"",IF(ISERROR(VLOOKUP(TRIM(B1424),ALL!$B$1:$W$9995,4,FALSE))," ",VLOOKUP(TRIM(B1424),ALL!$B$1:$W$9995,4,FALSE)))</f>
        <v/>
      </c>
      <c r="I1424" s="114" t="str">
        <f>"Carries ="&amp;VLOOKUP(B1424,Rankings!$A$163:$C$283,3,FALSE)</f>
        <v>Carries =101</v>
      </c>
      <c r="J1424" s="10" t="str">
        <f>IF(ISBLANK(VLOOKUP(TRIM(B1424),ALL!$B$1:$W$9995,6,FALSE)),"",IF(ISERROR(VLOOKUP(TRIM(B1424),ALL!$B$1:$W$9995,6,FALSE))," ", VLOOKUP(TRIM(B1424),ALL!$B$1:$W$9995,6,FALSE)))</f>
        <v/>
      </c>
      <c r="K1424" s="10" t="str">
        <f>IF(ISBLANK(VLOOKUP(TRIM(B1424),ALL!$B$1:$W$9995,7,FALSE)),"",IF(ISERROR(VLOOKUP(TRIM(B1424),ALL!$B$1:$W$9995,7,FALSE))," ",VLOOKUP(TRIM(B1424),ALL!$B$1:$W$9995,7,FALSE)))</f>
        <v/>
      </c>
      <c r="L1424" s="10">
        <f>IF(ISBLANK(VLOOKUP(TRIM(B1424),ALL!$B$1:$W$9995,8,FALSE)),"",IF(ISERROR(VLOOKUP(TRIM(B1424),ALL!$B$1:$W$9995,8,FALSE))," ",VLOOKUP(TRIM(B1424),ALL!$B$1:$W$9995,8,FALSE)))</f>
        <v>4</v>
      </c>
      <c r="M1424" s="10" t="str">
        <f>IF(ISBLANK(VLOOKUP(TRIM(B1424),ALL!$B$1:$W$9995,9,FALSE)),"",IF(ISERROR(VLOOKUP(TRIM(B1424),ALL!$B$1:$W$9995,9,FALSE))," ",VLOOKUP(TRIM(B1424),ALL!$B$1:$W$9995,9,FALSE)))</f>
        <v/>
      </c>
      <c r="N1424" s="10">
        <f>IF(ISBLANK(VLOOKUP(TRIM(B1424),ALL!$B$1:$W$9995,10,FALSE)),"",IF(ISERROR(VLOOKUP(TRIM(B1424),ALL!$B$1:$W$9995,10,FALSE))," ",VLOOKUP(TRIM(B1424),ALL!$B$1:$W$9995,10,FALSE)))</f>
        <v>4</v>
      </c>
      <c r="O1424" s="118"/>
      <c r="P1424"/>
      <c r="Q1424"/>
      <c r="R1424"/>
      <c r="S1424"/>
      <c r="T1424"/>
      <c r="AB1424"/>
      <c r="AC1424"/>
    </row>
    <row r="1425" spans="1:29">
      <c r="A1425" s="10" t="str">
        <f>IF(ISERROR(VLOOKUP(TRIM(B1425),ALL!$B$1:$V$9991,3,FALSE)),"(unc)",VLOOKUP(TRIM(B1425),ALL!$B$1:$V$9991,3,FALSE))</f>
        <v>HB</v>
      </c>
      <c r="B1425" s="37" t="s">
        <v>4854</v>
      </c>
      <c r="C1425" s="5" t="s">
        <v>2791</v>
      </c>
      <c r="D1425" s="111">
        <f>VLOOKUP(TRIM(B1425),BirthdateDraft!$A$1:$M$8977,2,FALSE)</f>
        <v>34902</v>
      </c>
      <c r="E1425" s="112" t="str">
        <f>VLOOKUP(TRIM(B1425),BirthdateDraft!$A$1:$M$9842,3,FALSE)</f>
        <v>16/1 (4)</v>
      </c>
      <c r="F1425" s="115" t="s">
        <v>6934</v>
      </c>
      <c r="G1425" s="10" t="str">
        <f>IF(ISERROR(VLOOKUP(TRIM(B1425),ALL!$B$1:$V$9998,2,FALSE)),"",IF(ISERROR(VLOOKUP(TRIM(B1425),ALL!$B$1:$V$9998,2,FALSE))," ",VLOOKUP(TRIM(B1425),ALL!$B$1:$V$9998,2,FALSE)))</f>
        <v>DAN</v>
      </c>
      <c r="H1425" s="114" t="str">
        <f>IF(ISBLANK(VLOOKUP(TRIM(B1425),ALL!$B$1:$W$9995,11,FALSE)),"",IF(ISERROR(VLOOKUP(TRIM(B1425),ALL!$B$1:$W$9995,11,FALSE))," ",VLOOKUP(TRIM(B1425),ALL!$B$1:$W$9995,11,FALSE)))</f>
        <v>B</v>
      </c>
      <c r="I1425" s="114" t="str">
        <f>"Carries ="&amp;VLOOKUP(B1425,Rankings!$A$163:$C$283,3,FALSE)</f>
        <v>Carries =74</v>
      </c>
      <c r="J1425" s="10" t="str">
        <f>IF(ISBLANK(VLOOKUP(TRIM(B1425),ALL!$B$1:$W$9995,6,FALSE)),"",IF(ISERROR(VLOOKUP(TRIM(B1425),ALL!$B$1:$W$9995,6,FALSE))," ", VLOOKUP(TRIM(B1425),ALL!$B$1:$W$9995,6,FALSE)))</f>
        <v/>
      </c>
      <c r="K1425" s="10" t="str">
        <f>IF(ISBLANK(VLOOKUP(TRIM(B1425),ALL!$B$1:$W$9995,7,FALSE)),"",IF(ISERROR(VLOOKUP(TRIM(B1425),ALL!$B$1:$W$9995,7,FALSE))," ",VLOOKUP(TRIM(B1425),ALL!$B$1:$W$9995,7,FALSE)))</f>
        <v/>
      </c>
      <c r="L1425" s="10">
        <f>IF(ISBLANK(VLOOKUP(TRIM(B1425),ALL!$B$1:$W$9995,8,FALSE)),"",IF(ISERROR(VLOOKUP(TRIM(B1425),ALL!$B$1:$W$9995,8,FALSE))," ",VLOOKUP(TRIM(B1425),ALL!$B$1:$W$9995,8,FALSE)))</f>
        <v>0</v>
      </c>
      <c r="M1425" s="10" t="str">
        <f>IF(ISBLANK(VLOOKUP(TRIM(B1425),ALL!$B$1:$W$9995,9,FALSE)),"",IF(ISERROR(VLOOKUP(TRIM(B1425),ALL!$B$1:$W$9995,9,FALSE))," ",VLOOKUP(TRIM(B1425),ALL!$B$1:$W$9995,9,FALSE)))</f>
        <v/>
      </c>
      <c r="N1425" s="10">
        <f>IF(ISBLANK(VLOOKUP(TRIM(B1425),ALL!$B$1:$W$9995,10,FALSE)),"",IF(ISERROR(VLOOKUP(TRIM(B1425),ALL!$B$1:$W$9995,10,FALSE))," ",VLOOKUP(TRIM(B1425),ALL!$B$1:$W$9995,10,FALSE)))</f>
        <v>2</v>
      </c>
      <c r="P1425"/>
      <c r="Q1425"/>
      <c r="R1425"/>
      <c r="S1425"/>
      <c r="T1425"/>
      <c r="AB1425"/>
      <c r="AC1425"/>
    </row>
    <row r="1426" spans="1:29">
      <c r="A1426" s="10" t="str">
        <f>IF(ISERROR(VLOOKUP(TRIM(B1426),ALL!$B$1:$V$9991,3,FALSE)),"(unc)",VLOOKUP(TRIM(B1426),ALL!$B$1:$V$9991,3,FALSE))</f>
        <v>FB</v>
      </c>
      <c r="B1426" s="37" t="s">
        <v>6317</v>
      </c>
      <c r="C1426" s="5" t="s">
        <v>2791</v>
      </c>
      <c r="D1426" s="111">
        <f>VLOOKUP(TRIM(B1426),BirthdateDraft!$A$1:$M$8977,2,FALSE)</f>
        <v>35255</v>
      </c>
      <c r="E1426" s="112" t="str">
        <f>VLOOKUP(TRIM(B1426),BirthdateDraft!$A$1:$M$9842,3,FALSE)</f>
        <v>19/FA</v>
      </c>
      <c r="F1426" s="115"/>
      <c r="G1426" s="10" t="str">
        <f>IF(ISERROR(VLOOKUP(TRIM(B1426),ALL!$B$1:$V$9998,2,FALSE)),"",IF(ISERROR(VLOOKUP(TRIM(B1426),ALL!$B$1:$V$9998,2,FALSE))," ",VLOOKUP(TRIM(B1426),ALL!$B$1:$V$9998,2,FALSE)))</f>
        <v>MIA</v>
      </c>
      <c r="H1426" s="114" t="str">
        <f>IF(ISBLANK(VLOOKUP(TRIM(B1426),ALL!$B$1:$W$9995,11,FALSE)),"",IF(ISERROR(VLOOKUP(TRIM(B1426),ALL!$B$1:$W$9995,11,FALSE))," ",VLOOKUP(TRIM(B1426),ALL!$B$1:$W$9995,11,FALSE)))</f>
        <v>B</v>
      </c>
      <c r="I1426" s="114" t="e">
        <f>"Carries ="&amp;VLOOKUP(B1426,Rankings!$A$163:$C$283,3,FALSE)</f>
        <v>#N/A</v>
      </c>
      <c r="J1426" s="10" t="str">
        <f>IF(ISBLANK(VLOOKUP(TRIM(B1426),ALL!$B$1:$W$9995,6,FALSE)),"",IF(ISERROR(VLOOKUP(TRIM(B1426),ALL!$B$1:$W$9995,6,FALSE))," ", VLOOKUP(TRIM(B1426),ALL!$B$1:$W$9995,6,FALSE)))</f>
        <v/>
      </c>
      <c r="K1426" s="10" t="str">
        <f>IF(ISBLANK(VLOOKUP(TRIM(B1426),ALL!$B$1:$W$9995,7,FALSE)),"",IF(ISERROR(VLOOKUP(TRIM(B1426),ALL!$B$1:$W$9995,7,FALSE))," ",VLOOKUP(TRIM(B1426),ALL!$B$1:$W$9995,7,FALSE)))</f>
        <v/>
      </c>
      <c r="L1426" s="10">
        <f>IF(ISBLANK(VLOOKUP(TRIM(B1426),ALL!$B$1:$W$9995,8,FALSE)),"",IF(ISERROR(VLOOKUP(TRIM(B1426),ALL!$B$1:$W$9995,8,FALSE))," ",VLOOKUP(TRIM(B1426),ALL!$B$1:$W$9995,8,FALSE)))</f>
        <v>0</v>
      </c>
      <c r="M1426" s="10" t="str">
        <f>IF(ISBLANK(VLOOKUP(TRIM(B1426),ALL!$B$1:$W$9995,9,FALSE)),"",IF(ISERROR(VLOOKUP(TRIM(B1426),ALL!$B$1:$W$9995,9,FALSE))," ",VLOOKUP(TRIM(B1426),ALL!$B$1:$W$9995,9,FALSE)))</f>
        <v/>
      </c>
      <c r="N1426" s="10">
        <f>IF(ISBLANK(VLOOKUP(TRIM(B1426),ALL!$B$1:$W$9995,10,FALSE)),"",IF(ISERROR(VLOOKUP(TRIM(B1426),ALL!$B$1:$W$9995,10,FALSE))," ",VLOOKUP(TRIM(B1426),ALL!$B$1:$W$9995,10,FALSE)))</f>
        <v>4</v>
      </c>
      <c r="O1426"/>
      <c r="P1426"/>
      <c r="Q1426"/>
      <c r="R1426"/>
      <c r="S1426"/>
      <c r="T1426"/>
      <c r="AB1426"/>
      <c r="AC1426"/>
    </row>
    <row r="1427" spans="1:29">
      <c r="A1427" s="10"/>
      <c r="B1427" s="37"/>
      <c r="C1427" s="5"/>
      <c r="D1427" s="111"/>
      <c r="E1427" s="112"/>
      <c r="F1427" s="115"/>
      <c r="G1427" s="10"/>
      <c r="H1427" s="114" t="str">
        <f>IF(ISBLANK(VLOOKUP(TRIM(B1427),ALL!$B$1:$W$9995,11,FALSE)),"",IF(ISERROR(VLOOKUP(TRIM(B1427),ALL!$B$1:$W$9995,11,FALSE))," ",VLOOKUP(TRIM(B1427),ALL!$B$1:$W$9995,11,FALSE)))</f>
        <v xml:space="preserve"> </v>
      </c>
      <c r="I1427" s="114"/>
      <c r="J1427" s="10"/>
      <c r="K1427" s="10"/>
      <c r="L1427" s="10" t="str">
        <f>IF(ISBLANK(VLOOKUP(TRIM(B1427),ALL!$B$1:$W$9995,8,FALSE)),"",IF(ISERROR(VLOOKUP(TRIM(B1427),ALL!$B$1:$W$9995,8,FALSE))," ",VLOOKUP(TRIM(B1427),ALL!$B$1:$W$9995,8,FALSE)))</f>
        <v xml:space="preserve"> </v>
      </c>
      <c r="M1427" s="10" t="str">
        <f>IF(ISBLANK(VLOOKUP(TRIM(B1427),ALL!$B$1:$W$9995,9,FALSE)),"",IF(ISERROR(VLOOKUP(TRIM(B1427),ALL!$B$1:$W$9995,9,FALSE))," ",VLOOKUP(TRIM(B1427),ALL!$B$1:$W$9995,9,FALSE)))</f>
        <v xml:space="preserve"> </v>
      </c>
      <c r="N1427" s="10" t="str">
        <f>IF(ISBLANK(VLOOKUP(TRIM(B1427),ALL!$B$1:$W$9995,10,FALSE)),"",IF(ISERROR(VLOOKUP(TRIM(B1427),ALL!$B$1:$W$9995,10,FALSE))," ",VLOOKUP(TRIM(B1427),ALL!$B$1:$W$9995,10,FALSE)))</f>
        <v xml:space="preserve"> </v>
      </c>
      <c r="O1427" s="118"/>
      <c r="P1427"/>
      <c r="Q1427"/>
      <c r="R1427"/>
      <c r="S1427"/>
      <c r="T1427"/>
      <c r="AB1427"/>
      <c r="AC1427"/>
    </row>
    <row r="1428" spans="1:29">
      <c r="A1428" s="10" t="str">
        <f>IF(ISERROR(VLOOKUP(TRIM(B1428),ALL!$B$1:$V$9991,3,FALSE)),"(unc)",VLOOKUP(TRIM(B1428),ALL!$B$1:$V$9991,3,FALSE))</f>
        <v>WR</v>
      </c>
      <c r="B1428" s="37" t="s">
        <v>5382</v>
      </c>
      <c r="C1428" s="5" t="s">
        <v>2791</v>
      </c>
      <c r="D1428" s="111">
        <f>VLOOKUP(TRIM(B1428),BirthdateDraft!$A$1:$M$8977,2,FALSE)</f>
        <v>35122</v>
      </c>
      <c r="E1428" s="112" t="str">
        <f>VLOOKUP(TRIM(B1428),BirthdateDraft!$A$1:$M$9842,3,FALSE)</f>
        <v>17/3</v>
      </c>
      <c r="F1428" s="115"/>
      <c r="G1428" s="10" t="str">
        <f>IF(ISERROR(VLOOKUP(TRIM(B1428),ALL!$B$1:$V$9998,2,FALSE)),"",IF(ISERROR(VLOOKUP(TRIM(B1428),ALL!$B$1:$V$9998,2,FALSE))," ",VLOOKUP(TRIM(B1428),ALL!$B$1:$V$9998,2,FALSE)))</f>
        <v>TBN</v>
      </c>
      <c r="H1428" s="114" t="str">
        <f>IF(ISBLANK(VLOOKUP(TRIM(B1428),ALL!$B$1:$W$9995,11,FALSE)),"",IF(ISERROR(VLOOKUP(TRIM(B1428),ALL!$B$1:$W$9995,11,FALSE))," ",VLOOKUP(TRIM(B1428),ALL!$B$1:$W$9995,11,FALSE)))</f>
        <v>B</v>
      </c>
      <c r="I1428" s="114" t="str">
        <f>VLOOKUP(TRIM(B1428),Rankings!$A$1:$M$9887,9,FALSE)</f>
        <v xml:space="preserve"> 6-5-3</v>
      </c>
      <c r="J1428" s="10" t="str">
        <f>IF(ISBLANK(VLOOKUP(TRIM(B1428),ALL!$B$1:$W$9995,6,FALSE)),"",IF(ISERROR(VLOOKUP(TRIM(B1428),ALL!$B$1:$W$9995,6,FALSE))," ", VLOOKUP(TRIM(B1428),ALL!$B$1:$W$9995,6,FALSE)))</f>
        <v/>
      </c>
      <c r="K1428" s="10" t="str">
        <f>IF(ISBLANK(VLOOKUP(TRIM(B1428),ALL!$B$1:$W$9995,7,FALSE)),"",IF(ISERROR(VLOOKUP(TRIM(B1428),ALL!$B$1:$W$9995,7,FALSE))," ",VLOOKUP(TRIM(B1428),ALL!$B$1:$W$9995,7,FALSE)))</f>
        <v/>
      </c>
      <c r="L1428" s="10" t="str">
        <f>IF(ISBLANK(VLOOKUP(TRIM(B1428),ALL!$B$1:$W$9995,8,FALSE)),"",IF(ISERROR(VLOOKUP(TRIM(B1428),ALL!$B$1:$W$9995,8,FALSE))," ",VLOOKUP(TRIM(B1428),ALL!$B$1:$W$9995,8,FALSE)))</f>
        <v/>
      </c>
      <c r="M1428" s="10" t="str">
        <f>IF(ISBLANK(VLOOKUP(TRIM(B1428),ALL!$B$1:$W$9995,9,FALSE)),"",IF(ISERROR(VLOOKUP(TRIM(B1428),ALL!$B$1:$W$9995,9,FALSE))," ",VLOOKUP(TRIM(B1428),ALL!$B$1:$W$9995,9,FALSE)))</f>
        <v/>
      </c>
      <c r="N1428" s="10" t="str">
        <f>IF(ISBLANK(VLOOKUP(TRIM(B1428),ALL!$B$1:$W$9995,10,FALSE)),"",IF(ISERROR(VLOOKUP(TRIM(B1428),ALL!$B$1:$W$9995,10,FALSE))," ",VLOOKUP(TRIM(B1428),ALL!$B$1:$W$9995,10,FALSE)))</f>
        <v/>
      </c>
      <c r="O1428" s="118"/>
      <c r="P1428"/>
      <c r="Q1428"/>
      <c r="R1428"/>
      <c r="S1428"/>
      <c r="T1428"/>
      <c r="AB1428"/>
      <c r="AC1428"/>
    </row>
    <row r="1429" spans="1:29">
      <c r="A1429" s="10" t="str">
        <f>IF(ISERROR(VLOOKUP(TRIM(B1429),ALL!$B$1:$V$9991,3,FALSE)),"(unc)",VLOOKUP(TRIM(B1429),ALL!$B$1:$V$9991,3,FALSE))</f>
        <v>WR</v>
      </c>
      <c r="B1429" s="37" t="s">
        <v>4323</v>
      </c>
      <c r="C1429" s="5" t="s">
        <v>2791</v>
      </c>
      <c r="D1429" s="111">
        <f>VLOOKUP(TRIM(B1429),BirthdateDraft!$A$1:$M$8977,2,FALSE)</f>
        <v>33107</v>
      </c>
      <c r="E1429" s="112" t="str">
        <f>VLOOKUP(TRIM(B1429),BirthdateDraft!$A$1:$M$9842,3,FALSE)</f>
        <v>13/FA</v>
      </c>
      <c r="F1429" s="115"/>
      <c r="G1429" s="10" t="str">
        <f>IF(ISERROR(VLOOKUP(TRIM(B1429),ALL!$B$1:$V$9998,2,FALSE)),"",IF(ISERROR(VLOOKUP(TRIM(B1429),ALL!$B$1:$V$9998,2,FALSE))," ",VLOOKUP(TRIM(B1429),ALL!$B$1:$V$9998,2,FALSE)))</f>
        <v>CAN</v>
      </c>
      <c r="H1429" s="114" t="str">
        <f>IF(ISBLANK(VLOOKUP(TRIM(B1429),ALL!$B$1:$W$9995,11,FALSE)),"",IF(ISERROR(VLOOKUP(TRIM(B1429),ALL!$B$1:$W$9995,11,FALSE))," ",VLOOKUP(TRIM(B1429),ALL!$B$1:$W$9995,11,FALSE)))</f>
        <v>D</v>
      </c>
      <c r="I1429" s="114" t="str">
        <f>VLOOKUP(TRIM(B1429),Rankings!$A$1:$M$9887,9,FALSE)</f>
        <v xml:space="preserve"> 5-5-5</v>
      </c>
      <c r="J1429" s="10" t="str">
        <f>IF(ISBLANK(VLOOKUP(TRIM(B1429),ALL!$B$1:$W$9995,6,FALSE)),"",IF(ISERROR(VLOOKUP(TRIM(B1429),ALL!$B$1:$W$9995,6,FALSE))," ", VLOOKUP(TRIM(B1429),ALL!$B$1:$W$9995,6,FALSE)))</f>
        <v/>
      </c>
      <c r="K1429" s="10" t="str">
        <f>IF(ISBLANK(VLOOKUP(TRIM(B1429),ALL!$B$1:$W$9995,7,FALSE)),"",IF(ISERROR(VLOOKUP(TRIM(B1429),ALL!$B$1:$W$9995,7,FALSE))," ",VLOOKUP(TRIM(B1429),ALL!$B$1:$W$9995,7,FALSE)))</f>
        <v/>
      </c>
      <c r="L1429" s="10" t="str">
        <f>IF(ISBLANK(VLOOKUP(TRIM(B1429),ALL!$B$1:$W$9995,8,FALSE)),"",IF(ISERROR(VLOOKUP(TRIM(B1429),ALL!$B$1:$W$9995,8,FALSE))," ",VLOOKUP(TRIM(B1429),ALL!$B$1:$W$9995,8,FALSE)))</f>
        <v/>
      </c>
      <c r="M1429" s="10" t="str">
        <f>IF(ISBLANK(VLOOKUP(TRIM(B1429),ALL!$B$1:$W$9995,9,FALSE)),"",IF(ISERROR(VLOOKUP(TRIM(B1429),ALL!$B$1:$W$9995,9,FALSE))," ",VLOOKUP(TRIM(B1429),ALL!$B$1:$W$9995,9,FALSE)))</f>
        <v/>
      </c>
      <c r="N1429" s="10" t="str">
        <f>IF(ISBLANK(VLOOKUP(TRIM(B1429),ALL!$B$1:$W$9995,10,FALSE)),"",IF(ISERROR(VLOOKUP(TRIM(B1429),ALL!$B$1:$W$9995,10,FALSE))," ",VLOOKUP(TRIM(B1429),ALL!$B$1:$W$9995,10,FALSE)))</f>
        <v/>
      </c>
      <c r="O1429" s="118"/>
      <c r="P1429"/>
      <c r="Q1429"/>
      <c r="R1429"/>
      <c r="S1429"/>
      <c r="T1429"/>
      <c r="AB1429"/>
      <c r="AC1429"/>
    </row>
    <row r="1430" spans="1:29">
      <c r="A1430" s="10" t="str">
        <f>IF(ISERROR(VLOOKUP(TRIM(B1430),ALL!$B$1:$V$9991,3,FALSE)),"(unc)",VLOOKUP(TRIM(B1430),ALL!$B$1:$V$9991,3,FALSE))</f>
        <v>WR</v>
      </c>
      <c r="B1430" s="37" t="s">
        <v>6741</v>
      </c>
      <c r="C1430" s="5" t="s">
        <v>2791</v>
      </c>
      <c r="D1430" s="111">
        <f>VLOOKUP(TRIM(B1430),BirthdateDraft!$A$1:$M$8977,2,FALSE)</f>
        <v>36274</v>
      </c>
      <c r="E1430" s="112" t="str">
        <f>VLOOKUP(TRIM(B1430),BirthdateDraft!$A$1:$M$9842,3,FALSE)</f>
        <v>20/1</v>
      </c>
      <c r="F1430" s="115" t="s">
        <v>6905</v>
      </c>
      <c r="G1430" s="10" t="str">
        <f>IF(ISERROR(VLOOKUP(TRIM(B1430),ALL!$B$1:$V$9998,2,FALSE)),"",IF(ISERROR(VLOOKUP(TRIM(B1430),ALL!$B$1:$V$9998,2,FALSE))," ",VLOOKUP(TRIM(B1430),ALL!$B$1:$V$9998,2,FALSE)))</f>
        <v>CLA</v>
      </c>
      <c r="H1430" s="114" t="str">
        <f>IF(ISBLANK(VLOOKUP(TRIM(B1430),ALL!$B$1:$W$9995,11,FALSE)),"",IF(ISERROR(VLOOKUP(TRIM(B1430),ALL!$B$1:$W$9995,11,FALSE))," ",VLOOKUP(TRIM(B1430),ALL!$B$1:$W$9995,11,FALSE)))</f>
        <v>C</v>
      </c>
      <c r="I1430" s="114" t="str">
        <f>VLOOKUP(TRIM(B1430),Rankings!$A$1:$M$9887,9,FALSE)</f>
        <v xml:space="preserve"> 5-6-5</v>
      </c>
      <c r="J1430" s="10"/>
      <c r="K1430" s="10"/>
      <c r="L1430" s="10" t="str">
        <f>IF(ISBLANK(VLOOKUP(TRIM(B1430),ALL!$B$1:$W$9995,8,FALSE)),"",IF(ISERROR(VLOOKUP(TRIM(B1430),ALL!$B$1:$W$9995,8,FALSE))," ",VLOOKUP(TRIM(B1430),ALL!$B$1:$W$9995,8,FALSE)))</f>
        <v/>
      </c>
      <c r="M1430" s="10" t="str">
        <f>IF(ISBLANK(VLOOKUP(TRIM(B1430),ALL!$B$1:$W$9995,9,FALSE)),"",IF(ISERROR(VLOOKUP(TRIM(B1430),ALL!$B$1:$W$9995,9,FALSE))," ",VLOOKUP(TRIM(B1430),ALL!$B$1:$W$9995,9,FALSE)))</f>
        <v/>
      </c>
      <c r="N1430" s="10" t="str">
        <f>IF(ISBLANK(VLOOKUP(TRIM(B1430),ALL!$B$1:$W$9995,10,FALSE)),"",IF(ISERROR(VLOOKUP(TRIM(B1430),ALL!$B$1:$W$9995,10,FALSE))," ",VLOOKUP(TRIM(B1430),ALL!$B$1:$W$9995,10,FALSE)))</f>
        <v/>
      </c>
      <c r="O1430" s="118"/>
      <c r="P1430"/>
      <c r="Q1430"/>
      <c r="R1430"/>
      <c r="S1430"/>
      <c r="T1430"/>
      <c r="AB1430"/>
      <c r="AC1430"/>
    </row>
    <row r="1431" spans="1:29">
      <c r="A1431" s="10" t="str">
        <f>IF(ISERROR(VLOOKUP(TRIM(B1431),ALL!$B$1:$V$9991,3,FALSE)),"(unc)",VLOOKUP(TRIM(B1431),ALL!$B$1:$V$9991,3,FALSE))</f>
        <v>WR</v>
      </c>
      <c r="B1431" s="124" t="s">
        <v>9156</v>
      </c>
      <c r="C1431" s="5" t="s">
        <v>2791</v>
      </c>
      <c r="D1431" s="111">
        <f>VLOOKUP(TRIM(B1431),BirthdateDraft!$A$1:$M$8977,2,FALSE)</f>
        <v>35776</v>
      </c>
      <c r="E1431" s="112" t="str">
        <f>VLOOKUP(TRIM(B1431),BirthdateDraft!$A$1:$M$9842,3,FALSE)</f>
        <v>24/7(235)</v>
      </c>
      <c r="F1431" s="115" t="s">
        <v>6904</v>
      </c>
      <c r="G1431" s="10" t="str">
        <f>IF(ISERROR(VLOOKUP(TRIM(B1431),ALL!$B$1:$V$9998,2,FALSE)),"",IF(ISERROR(VLOOKUP(TRIM(B1431),ALL!$B$1:$V$9998,2,FALSE))," ",VLOOKUP(TRIM(B1431),ALL!$B$1:$V$9998,2,FALSE)))</f>
        <v>DNA</v>
      </c>
      <c r="H1431" s="114" t="str">
        <f>IF(ISBLANK(VLOOKUP(TRIM(B1431),ALL!$B$1:$W$9995,11,FALSE)),"",IF(ISERROR(VLOOKUP(TRIM(B1431),ALL!$B$1:$W$9995,11,FALSE))," ",VLOOKUP(TRIM(B1431),ALL!$B$1:$W$9995,11,FALSE)))</f>
        <v>E</v>
      </c>
      <c r="I1431" s="114" t="str">
        <f>VLOOKUP(TRIM(B1431),Rankings!$A$1:$M$9887,9,FALSE)</f>
        <v xml:space="preserve"> 4-4-4</v>
      </c>
      <c r="J1431" s="10"/>
      <c r="K1431" s="10"/>
      <c r="L1431" s="10"/>
      <c r="M1431" s="10"/>
      <c r="N1431" s="10"/>
      <c r="O1431" s="118"/>
      <c r="P1431"/>
      <c r="Q1431"/>
      <c r="R1431"/>
      <c r="S1431"/>
      <c r="T1431"/>
      <c r="AB1431"/>
      <c r="AC1431"/>
    </row>
    <row r="1432" spans="1:29">
      <c r="A1432" s="10" t="str">
        <f>IF(ISERROR(VLOOKUP(TRIM(B1432),ALL!$B$1:$V$9991,3,FALSE)),"(unc)",VLOOKUP(TRIM(B1432),ALL!$B$1:$V$9991,3,FALSE))</f>
        <v>WR</v>
      </c>
      <c r="B1432" s="37" t="s">
        <v>6294</v>
      </c>
      <c r="C1432" s="5" t="s">
        <v>3018</v>
      </c>
      <c r="D1432" s="111">
        <f>VLOOKUP(TRIM(B1432),BirthdateDraft!$A$1:$M$8977,2,FALSE)</f>
        <v>35159</v>
      </c>
      <c r="E1432" s="112" t="str">
        <f>VLOOKUP(TRIM(B1432),BirthdateDraft!$A$1:$M$9842,3,FALSE)</f>
        <v>18/5</v>
      </c>
      <c r="F1432" s="115" t="s">
        <v>8101</v>
      </c>
      <c r="G1432" s="10" t="str">
        <f>IF(ISERROR(VLOOKUP(TRIM(B1432),ALL!$B$1:$V$9998,2,FALSE)),"",IF(ISERROR(VLOOKUP(TRIM(B1432),ALL!$B$1:$V$9998,2,FALSE))," ",VLOOKUP(TRIM(B1432),ALL!$B$1:$V$9998,2,FALSE)))</f>
        <v>KCA</v>
      </c>
      <c r="H1432" s="114" t="str">
        <f>IF(ISBLANK(VLOOKUP(TRIM(B1432),ALL!$B$1:$W$9995,11,FALSE)),"",IF(ISERROR(VLOOKUP(TRIM(B1432),ALL!$B$1:$W$9995,11,FALSE))," ",VLOOKUP(TRIM(B1432),ALL!$B$1:$W$9995,11,FALSE)))</f>
        <v>E</v>
      </c>
      <c r="I1432" s="114" t="str">
        <f>VLOOKUP(TRIM(B1432),Rankings!$A$1:$M$9887,9,FALSE)</f>
        <v xml:space="preserve"> 4-3-3</v>
      </c>
      <c r="J1432" s="10"/>
      <c r="K1432" s="10"/>
      <c r="L1432" s="10"/>
      <c r="M1432" s="10"/>
      <c r="N1432" s="10"/>
      <c r="O1432" s="118"/>
      <c r="P1432"/>
      <c r="Q1432"/>
      <c r="R1432"/>
      <c r="S1432"/>
      <c r="T1432"/>
      <c r="AB1432"/>
      <c r="AC1432"/>
    </row>
    <row r="1433" spans="1:29">
      <c r="A1433" s="10" t="str">
        <f>IF(ISERROR(VLOOKUP(TRIM(B1433),ALL!$B$1:$V$9991,3,FALSE)),"(unc)",VLOOKUP(TRIM(B1433),ALL!$B$1:$V$9991,3,FALSE))</f>
        <v>TE</v>
      </c>
      <c r="B1433" s="37" t="s">
        <v>7623</v>
      </c>
      <c r="C1433" s="5" t="s">
        <v>3018</v>
      </c>
      <c r="D1433" s="111">
        <f>VLOOKUP(TRIM(B1433),BirthdateDraft!$A$1:$M$8977,2,FALSE)</f>
        <v>36178</v>
      </c>
      <c r="E1433" s="112" t="str">
        <f>VLOOKUP(TRIM(B1433),BirthdateDraft!$A$1:$M$9842,3,FALSE)</f>
        <v>22/4</v>
      </c>
      <c r="F1433" s="115" t="s">
        <v>8060</v>
      </c>
      <c r="G1433" s="10" t="str">
        <f>IF(ISERROR(VLOOKUP(TRIM(B1433),ALL!$B$1:$V$9998,2,FALSE)),"",IF(ISERROR(VLOOKUP(TRIM(B1433),ALL!$B$1:$V$9998,2,FALSE))," ",VLOOKUP(TRIM(B1433),ALL!$B$1:$V$9998,2,FALSE)))</f>
        <v>DAN</v>
      </c>
      <c r="H1433" s="114" t="str">
        <f>IF(ISBLANK(VLOOKUP(TRIM(B1433),ALL!$B$1:$W$9995,11,FALSE)),"",IF(ISERROR(VLOOKUP(TRIM(B1433),ALL!$B$1:$W$9995,11,FALSE))," ",VLOOKUP(TRIM(B1433),ALL!$B$1:$W$9995,11,FALSE)))</f>
        <v>C</v>
      </c>
      <c r="I1433" s="114" t="str">
        <f>VLOOKUP(TRIM(B1433),Rankings!$A$1:$M$9887,9,FALSE)</f>
        <v xml:space="preserve"> 6-4-2</v>
      </c>
      <c r="J1433" s="10" t="str">
        <f>IF(ISBLANK(VLOOKUP(TRIM(B1433),ALL!$B$1:$W$9995,6,FALSE)),"",IF(ISERROR(VLOOKUP(TRIM(B1433),ALL!$B$1:$W$9995,6,FALSE))," ", VLOOKUP(TRIM(B1433),ALL!$B$1:$W$9995,6,FALSE)))</f>
        <v/>
      </c>
      <c r="K1433" s="10" t="str">
        <f>IF(ISBLANK(VLOOKUP(TRIM(B1433),ALL!$B$1:$W$9995,7,FALSE)),"",IF(ISERROR(VLOOKUP(TRIM(B1433),ALL!$B$1:$W$9995,7,FALSE))," ",VLOOKUP(TRIM(B1433),ALL!$B$1:$W$9995,7,FALSE)))</f>
        <v/>
      </c>
      <c r="L1433" s="10">
        <f>IF(ISBLANK(VLOOKUP(TRIM(B1433),ALL!$B$1:$W$9995,8,FALSE)),"",IF(ISERROR(VLOOKUP(TRIM(B1433),ALL!$B$1:$W$9995,8,FALSE))," ",VLOOKUP(TRIM(B1433),ALL!$B$1:$W$9995,8,FALSE)))</f>
        <v>4</v>
      </c>
      <c r="M1433" s="10" t="str">
        <f>IF(ISBLANK(VLOOKUP(TRIM(B1433),ALL!$B$1:$W$9995,9,FALSE)),"",IF(ISERROR(VLOOKUP(TRIM(B1433),ALL!$B$1:$W$9995,9,FALSE))," ",VLOOKUP(TRIM(B1433),ALL!$B$1:$W$9995,9,FALSE)))</f>
        <v/>
      </c>
      <c r="N1433" s="10">
        <f>IF(ISBLANK(VLOOKUP(TRIM(B1433),ALL!$B$1:$W$9995,10,FALSE)),"",IF(ISERROR(VLOOKUP(TRIM(B1433),ALL!$B$1:$W$9995,10,FALSE))," ",VLOOKUP(TRIM(B1433),ALL!$B$1:$W$9995,10,FALSE)))</f>
        <v>0</v>
      </c>
      <c r="O1433" s="118"/>
      <c r="P1433"/>
      <c r="Q1433"/>
      <c r="R1433"/>
      <c r="S1433"/>
      <c r="T1433"/>
      <c r="AB1433"/>
      <c r="AC1433"/>
    </row>
    <row r="1434" spans="1:29">
      <c r="A1434" s="10" t="str">
        <f>IF(ISERROR(VLOOKUP(TRIM(B1434),ALL!$B$1:$V$9991,3,FALSE)),"(unc)",VLOOKUP(TRIM(B1434),ALL!$B$1:$V$9991,3,FALSE))</f>
        <v>TE BB</v>
      </c>
      <c r="B1434" s="37" t="s">
        <v>1668</v>
      </c>
      <c r="C1434" s="5" t="s">
        <v>3018</v>
      </c>
      <c r="D1434" s="111">
        <f>VLOOKUP(TRIM(B1434),BirthdateDraft!$A$1:$M$8977,2,FALSE)</f>
        <v>30821</v>
      </c>
      <c r="E1434" s="112" t="str">
        <f>VLOOKUP(TRIM(B1434),BirthdateDraft!$A$1:$M$9842,3,FALSE)</f>
        <v>06/1 (28)</v>
      </c>
      <c r="F1434" s="115"/>
      <c r="G1434" s="10" t="str">
        <f>IF(ISERROR(VLOOKUP(TRIM(B1434),ALL!$B$1:$V$9998,2,FALSE)),"",IF(ISERROR(VLOOKUP(TRIM(B1434),ALL!$B$1:$V$9998,2,FALSE))," ",VLOOKUP(TRIM(B1434),ALL!$B$1:$V$9998,2,FALSE)))</f>
        <v>CHN</v>
      </c>
      <c r="H1434" s="114" t="str">
        <f>IF(ISBLANK(VLOOKUP(TRIM(B1434),ALL!$B$1:$W$9995,11,FALSE)),"",IF(ISERROR(VLOOKUP(TRIM(B1434),ALL!$B$1:$W$9995,11,FALSE))," ",VLOOKUP(TRIM(B1434),ALL!$B$1:$W$9995,11,FALSE)))</f>
        <v>E</v>
      </c>
      <c r="I1434" s="114" t="str">
        <f>VLOOKUP(TRIM(B1434),Rankings!$A$1:$M$9887,9,FALSE)</f>
        <v xml:space="preserve"> 3-3-2</v>
      </c>
      <c r="J1434" s="10" t="str">
        <f>IF(ISBLANK(VLOOKUP(TRIM(B1434),ALL!$B$1:$W$9995,6,FALSE)),"",IF(ISERROR(VLOOKUP(TRIM(B1434),ALL!$B$1:$W$9995,6,FALSE))," ", VLOOKUP(TRIM(B1434),ALL!$B$1:$W$9995,6,FALSE)))</f>
        <v/>
      </c>
      <c r="K1434" s="10" t="str">
        <f>IF(ISBLANK(VLOOKUP(TRIM(B1434),ALL!$B$1:$W$9995,7,FALSE)),"",IF(ISERROR(VLOOKUP(TRIM(B1434),ALL!$B$1:$W$9995,7,FALSE))," ",VLOOKUP(TRIM(B1434),ALL!$B$1:$W$9995,7,FALSE)))</f>
        <v/>
      </c>
      <c r="L1434" s="10">
        <f>IF(ISBLANK(VLOOKUP(TRIM(B1434),ALL!$B$1:$W$9995,8,FALSE)),"",IF(ISERROR(VLOOKUP(TRIM(B1434),ALL!$B$1:$W$9995,8,FALSE))," ",VLOOKUP(TRIM(B1434),ALL!$B$1:$W$9995,8,FALSE)))</f>
        <v>4</v>
      </c>
      <c r="M1434" s="10" t="str">
        <f>IF(ISBLANK(VLOOKUP(TRIM(B1434),ALL!$B$1:$W$9995,9,FALSE)),"",IF(ISERROR(VLOOKUP(TRIM(B1434),ALL!$B$1:$W$9995,9,FALSE))," ",VLOOKUP(TRIM(B1434),ALL!$B$1:$W$9995,9,FALSE)))</f>
        <v/>
      </c>
      <c r="N1434" s="10">
        <f>IF(ISBLANK(VLOOKUP(TRIM(B1434),ALL!$B$1:$W$9995,10,FALSE)),"",IF(ISERROR(VLOOKUP(TRIM(B1434),ALL!$B$1:$W$9995,10,FALSE))," ",VLOOKUP(TRIM(B1434),ALL!$B$1:$W$9995,10,FALSE)))</f>
        <v>0</v>
      </c>
      <c r="O1434" s="118"/>
      <c r="P1434"/>
      <c r="Q1434"/>
      <c r="R1434"/>
      <c r="S1434"/>
      <c r="T1434"/>
      <c r="AB1434"/>
      <c r="AC1434"/>
    </row>
    <row r="1435" spans="1:29">
      <c r="A1435" s="10" t="str">
        <f>IF(ISERROR(VLOOKUP(TRIM(B1435),ALL!$B$1:$V$9991,3,FALSE)),"(unc)",VLOOKUP(TRIM(B1435),ALL!$B$1:$V$9991,3,FALSE))</f>
        <v>TE BB</v>
      </c>
      <c r="B1435" s="119" t="s">
        <v>8231</v>
      </c>
      <c r="C1435" s="5" t="s">
        <v>3018</v>
      </c>
      <c r="D1435" s="111">
        <f>VLOOKUP(TRIM(B1435),BirthdateDraft!$A$1:$M$8977,2,FALSE)</f>
        <v>36692</v>
      </c>
      <c r="E1435" s="112" t="str">
        <f>VLOOKUP(TRIM(B1435),BirthdateDraft!$A$1:$M$9842,3,FALSE)</f>
        <v>23/5</v>
      </c>
      <c r="F1435" s="115" t="s">
        <v>8767</v>
      </c>
      <c r="G1435" s="10" t="str">
        <f>IF(ISERROR(VLOOKUP(TRIM(B1435),ALL!$B$1:$V$9998,2,FALSE)),"",IF(ISERROR(VLOOKUP(TRIM(B1435),ALL!$B$1:$V$9998,2,FALSE))," ",VLOOKUP(TRIM(B1435),ALL!$B$1:$V$9998,2,FALSE)))</f>
        <v>TBN</v>
      </c>
      <c r="H1435" s="114" t="str">
        <f>IF(ISBLANK(VLOOKUP(TRIM(B1435),ALL!$B$1:$W$9995,11,FALSE)),"",IF(ISERROR(VLOOKUP(TRIM(B1435),ALL!$B$1:$W$9995,11,FALSE))," ",VLOOKUP(TRIM(B1435),ALL!$B$1:$W$9995,11,FALSE)))</f>
        <v>E</v>
      </c>
      <c r="I1435" s="114" t="str">
        <f>VLOOKUP(TRIM(B1435),Rankings!$A$1:$M$9887,9,FALSE)</f>
        <v xml:space="preserve"> 3-3-2</v>
      </c>
      <c r="J1435" s="10" t="str">
        <f>IF(ISBLANK(VLOOKUP(TRIM(B1435),ALL!$B$1:$W$9995,6,FALSE)),"",IF(ISERROR(VLOOKUP(TRIM(B1435),ALL!$B$1:$W$9995,6,FALSE))," ", VLOOKUP(TRIM(B1435),ALL!$B$1:$W$9995,6,FALSE)))</f>
        <v/>
      </c>
      <c r="K1435" s="10" t="str">
        <f>IF(ISBLANK(VLOOKUP(TRIM(B1435),ALL!$B$1:$W$9995,7,FALSE)),"",IF(ISERROR(VLOOKUP(TRIM(B1435),ALL!$B$1:$W$9995,7,FALSE))," ",VLOOKUP(TRIM(B1435),ALL!$B$1:$W$9995,7,FALSE)))</f>
        <v/>
      </c>
      <c r="L1435" s="10">
        <f>IF(ISBLANK(VLOOKUP(TRIM(B1435),ALL!$B$1:$W$9995,8,FALSE)),"",IF(ISERROR(VLOOKUP(TRIM(B1435),ALL!$B$1:$W$9995,8,FALSE))," ",VLOOKUP(TRIM(B1435),ALL!$B$1:$W$9995,8,FALSE)))</f>
        <v>4</v>
      </c>
      <c r="M1435" s="10" t="str">
        <f>IF(ISBLANK(VLOOKUP(TRIM(B1435),ALL!$B$1:$W$9995,9,FALSE)),"",IF(ISERROR(VLOOKUP(TRIM(B1435),ALL!$B$1:$W$9995,9,FALSE))," ",VLOOKUP(TRIM(B1435),ALL!$B$1:$W$9995,9,FALSE)))</f>
        <v/>
      </c>
      <c r="N1435" s="10">
        <f>IF(ISBLANK(VLOOKUP(TRIM(B1435),ALL!$B$1:$W$9995,10,FALSE)),"",IF(ISERROR(VLOOKUP(TRIM(B1435),ALL!$B$1:$W$9995,10,FALSE))," ",VLOOKUP(TRIM(B1435),ALL!$B$1:$W$9995,10,FALSE)))</f>
        <v>0</v>
      </c>
      <c r="O1435" s="118"/>
      <c r="P1435"/>
      <c r="Q1435"/>
      <c r="R1435"/>
      <c r="S1435"/>
      <c r="T1435"/>
      <c r="AB1435"/>
      <c r="AC1435"/>
    </row>
    <row r="1436" spans="1:29">
      <c r="A1436" s="10" t="str">
        <f>IF(ISERROR(VLOOKUP(TRIM(B1436),ALL!$B$1:$V$9991,3,FALSE)),"(unc)",VLOOKUP(TRIM(B1436),ALL!$B$1:$V$9991,3,FALSE))</f>
        <v>(unc)</v>
      </c>
      <c r="B1436" s="37" t="s">
        <v>5815</v>
      </c>
      <c r="C1436" s="5" t="s">
        <v>3018</v>
      </c>
      <c r="D1436" s="111">
        <f>VLOOKUP(TRIM(B1436),BirthdateDraft!$A$1:$M$8977,2,FALSE)</f>
        <v>34454</v>
      </c>
      <c r="E1436" s="112" t="str">
        <f>VLOOKUP(TRIM(B1436),BirthdateDraft!$A$1:$M$9842,3,FALSE)</f>
        <v>17/FA</v>
      </c>
      <c r="F1436" s="115"/>
      <c r="G1436" s="10" t="str">
        <f>IF(ISERROR(VLOOKUP(TRIM(B1436),ALL!$B$1:$V$9998,2,FALSE)),"",IF(ISERROR(VLOOKUP(TRIM(B1436),ALL!$B$1:$V$9998,2,FALSE))," ",VLOOKUP(TRIM(B1436),ALL!$B$1:$V$9998,2,FALSE)))</f>
        <v/>
      </c>
      <c r="H1436" s="114" t="str">
        <f>IF(ISBLANK(VLOOKUP(TRIM(B1436),ALL!$B$1:$W$9995,11,FALSE)),"",IF(ISERROR(VLOOKUP(TRIM(B1436),ALL!$B$1:$W$9995,11,FALSE))," ",VLOOKUP(TRIM(B1436),ALL!$B$1:$W$9995,11,FALSE)))</f>
        <v xml:space="preserve"> </v>
      </c>
      <c r="I1436" s="114" t="str">
        <f>IF(ISBLANK(VLOOKUP(TRIM(B1436),ALL!$B$1:$W$9995,5,FALSE)),"",IF(ISERROR(VLOOKUP(TRIM(B1436),ALL!$B$1:$W$9995,5,FALSE))," ",VLOOKUP(TRIM(B1436),ALL!$B$1:$W$9995,5,FALSE)))</f>
        <v xml:space="preserve"> </v>
      </c>
      <c r="J1436" s="10" t="str">
        <f>IF(ISBLANK(VLOOKUP(TRIM(B1436),ALL!$B$1:$W$9995,6,FALSE)),"",IF(ISERROR(VLOOKUP(TRIM(B1436),ALL!$B$1:$W$9995,6,FALSE))," ", VLOOKUP(TRIM(B1436),ALL!$B$1:$W$9995,6,FALSE)))</f>
        <v xml:space="preserve"> </v>
      </c>
      <c r="K1436" s="10" t="str">
        <f>IF(ISBLANK(VLOOKUP(TRIM(B1436),ALL!$B$1:$W$9995,7,FALSE)),"",IF(ISERROR(VLOOKUP(TRIM(B1436),ALL!$B$1:$W$9995,7,FALSE))," ",VLOOKUP(TRIM(B1436),ALL!$B$1:$W$9995,7,FALSE)))</f>
        <v xml:space="preserve"> </v>
      </c>
      <c r="L1436" s="10" t="str">
        <f>IF(ISBLANK(VLOOKUP(TRIM(B1436),ALL!$B$1:$W$9995,8,FALSE)),"",IF(ISERROR(VLOOKUP(TRIM(B1436),ALL!$B$1:$W$9995,8,FALSE))," ",VLOOKUP(TRIM(B1436),ALL!$B$1:$W$9995,8,FALSE)))</f>
        <v xml:space="preserve"> </v>
      </c>
      <c r="M1436" s="10" t="str">
        <f>IF(ISBLANK(VLOOKUP(TRIM(B1436),ALL!$B$1:$W$9995,9,FALSE)),"",IF(ISERROR(VLOOKUP(TRIM(B1436),ALL!$B$1:$W$9995,9,FALSE))," ",VLOOKUP(TRIM(B1436),ALL!$B$1:$W$9995,9,FALSE)))</f>
        <v xml:space="preserve"> </v>
      </c>
      <c r="N1436" s="10" t="str">
        <f>IF(ISBLANK(VLOOKUP(TRIM(B1436),ALL!$B$1:$W$9995,10,FALSE)),"",IF(ISERROR(VLOOKUP(TRIM(B1436),ALL!$B$1:$W$9995,10,FALSE))," ",VLOOKUP(TRIM(B1436),ALL!$B$1:$W$9995,10,FALSE)))</f>
        <v xml:space="preserve"> </v>
      </c>
      <c r="O1436" s="118"/>
      <c r="P1436"/>
      <c r="Q1436"/>
      <c r="R1436"/>
      <c r="S1436"/>
      <c r="T1436"/>
      <c r="AB1436"/>
      <c r="AC1436"/>
    </row>
    <row r="1437" spans="1:29">
      <c r="A1437" s="10"/>
      <c r="B1437" s="37"/>
      <c r="C1437" s="5"/>
      <c r="D1437" s="111"/>
      <c r="E1437" s="112"/>
      <c r="F1437" s="115"/>
      <c r="G1437" s="10"/>
      <c r="H1437" s="114"/>
      <c r="I1437" s="114"/>
      <c r="J1437" s="10"/>
      <c r="K1437" s="10"/>
      <c r="L1437" s="10" t="str">
        <f>IF(ISBLANK(VLOOKUP(TRIM(B1437),ALL!$B$1:$W$9995,8,FALSE)),"",IF(ISERROR(VLOOKUP(TRIM(B1437),ALL!$B$1:$W$9995,8,FALSE))," ",VLOOKUP(TRIM(B1437),ALL!$B$1:$W$9995,8,FALSE)))</f>
        <v xml:space="preserve"> </v>
      </c>
      <c r="M1437" s="10" t="str">
        <f>IF(ISBLANK(VLOOKUP(TRIM(B1437),ALL!$B$1:$W$9995,9,FALSE)),"",IF(ISERROR(VLOOKUP(TRIM(B1437),ALL!$B$1:$W$9995,9,FALSE))," ",VLOOKUP(TRIM(B1437),ALL!$B$1:$W$9995,9,FALSE)))</f>
        <v xml:space="preserve"> </v>
      </c>
      <c r="N1437" s="10" t="str">
        <f>IF(ISBLANK(VLOOKUP(TRIM(B1437),ALL!$B$1:$W$9995,10,FALSE)),"",IF(ISERROR(VLOOKUP(TRIM(B1437),ALL!$B$1:$W$9995,10,FALSE))," ",VLOOKUP(TRIM(B1437),ALL!$B$1:$W$9995,10,FALSE)))</f>
        <v xml:space="preserve"> </v>
      </c>
      <c r="O1437" s="118"/>
      <c r="P1437"/>
      <c r="Q1437"/>
      <c r="R1437"/>
      <c r="S1437"/>
      <c r="T1437"/>
      <c r="AB1437"/>
      <c r="AC1437"/>
    </row>
    <row r="1438" spans="1:29">
      <c r="A1438" s="10" t="str">
        <f>IF(ISERROR(VLOOKUP(TRIM(B1438),ALL!$B$1:$V$9991,3,FALSE)),"(unc)",VLOOKUP(TRIM(B1438),ALL!$B$1:$V$9991,3,FALSE))</f>
        <v>(unc)</v>
      </c>
      <c r="B1438" s="37" t="s">
        <v>5616</v>
      </c>
      <c r="C1438" s="5" t="s">
        <v>3018</v>
      </c>
      <c r="D1438" s="111">
        <f>VLOOKUP(TRIM(B1438),BirthdateDraft!$A$1:$M$8977,2,FALSE)</f>
        <v>35650</v>
      </c>
      <c r="E1438" s="112" t="str">
        <f>VLOOKUP(TRIM(B1438),BirthdateDraft!$A$1:$M$9842,3,FALSE)</f>
        <v>18/3</v>
      </c>
      <c r="F1438" s="115" t="s">
        <v>6919</v>
      </c>
      <c r="G1438" s="10" t="str">
        <f>IF(ISERROR(VLOOKUP(TRIM(B1438),ALL!$B$1:$V$9998,2,FALSE)),"",IF(ISERROR(VLOOKUP(TRIM(B1438),ALL!$B$1:$V$9998,2,FALSE))," ",VLOOKUP(TRIM(B1438),ALL!$B$1:$V$9998,2,FALSE)))</f>
        <v/>
      </c>
      <c r="H1438" s="114" t="str">
        <f>IF(ISBLANK(VLOOKUP(TRIM(B1438),ALL!$B$1:$W$9995,4,FALSE)),"",IF(ISERROR(VLOOKUP(TRIM(B1438),ALL!$B$1:$W$9995,4,FALSE))," ",VLOOKUP(TRIM(B1438),ALL!$B$1:$W$9995,4,FALSE)))</f>
        <v xml:space="preserve"> </v>
      </c>
      <c r="I1438" s="114" t="str">
        <f>IF(ISBLANK(VLOOKUP(TRIM(B1438),ALL!$B$1:$W$9995,5,FALSE)),"",IF(ISERROR(VLOOKUP(TRIM(B1438),ALL!$B$1:$W$9995,5,FALSE))," ",VLOOKUP(TRIM(B1438),ALL!$B$1:$W$9995,5,FALSE)))</f>
        <v xml:space="preserve"> </v>
      </c>
      <c r="J1438" s="10" t="str">
        <f>IF(ISBLANK(VLOOKUP(TRIM(B1438),ALL!$B$1:$W$9995,6,FALSE)),"",IF(ISERROR(VLOOKUP(TRIM(B1438),ALL!$B$1:$W$9995,6,FALSE))," ", VLOOKUP(TRIM(B1438),ALL!$B$1:$W$9995,6,FALSE)))</f>
        <v xml:space="preserve"> </v>
      </c>
      <c r="K1438" s="10" t="str">
        <f>IF(ISBLANK(VLOOKUP(TRIM(B1438),ALL!$B$1:$W$9995,7,FALSE)),"",IF(ISERROR(VLOOKUP(TRIM(B1438),ALL!$B$1:$W$9995,7,FALSE))," ",VLOOKUP(TRIM(B1438),ALL!$B$1:$W$9995,7,FALSE)))</f>
        <v xml:space="preserve"> </v>
      </c>
      <c r="L1438" s="10" t="str">
        <f>IF(ISBLANK(VLOOKUP(TRIM(B1438),ALL!$B$1:$W$9995,8,FALSE)),"",IF(ISERROR(VLOOKUP(TRIM(B1438),ALL!$B$1:$W$9995,8,FALSE))," ",VLOOKUP(TRIM(B1438),ALL!$B$1:$W$9995,8,FALSE)))</f>
        <v xml:space="preserve"> </v>
      </c>
      <c r="M1438" s="10" t="str">
        <f>IF(ISBLANK(VLOOKUP(TRIM(B1438),ALL!$B$1:$W$9995,9,FALSE)),"",IF(ISERROR(VLOOKUP(TRIM(B1438),ALL!$B$1:$W$9995,9,FALSE))," ",VLOOKUP(TRIM(B1438),ALL!$B$1:$W$9995,9,FALSE)))</f>
        <v xml:space="preserve"> </v>
      </c>
      <c r="N1438" s="10" t="str">
        <f>IF(ISBLANK(VLOOKUP(TRIM(B1438),ALL!$B$1:$W$9995,10,FALSE)),"",IF(ISERROR(VLOOKUP(TRIM(B1438),ALL!$B$1:$W$9995,10,FALSE))," ",VLOOKUP(TRIM(B1438),ALL!$B$1:$W$9995,10,FALSE)))</f>
        <v xml:space="preserve"> </v>
      </c>
      <c r="O1438" s="118"/>
      <c r="P1438"/>
      <c r="Q1438"/>
      <c r="R1438"/>
      <c r="S1438"/>
      <c r="T1438"/>
      <c r="AB1438"/>
      <c r="AC1438"/>
    </row>
    <row r="1439" spans="1:29">
      <c r="A1439" s="10" t="str">
        <f>IF(ISERROR(VLOOKUP(TRIM(B1439),ALL!$B$1:$V$9991,3,FALSE)),"(unc)",VLOOKUP(TRIM(B1439),ALL!$B$1:$V$9991,3,FALSE))</f>
        <v>LOT @</v>
      </c>
      <c r="B1439" s="37" t="s">
        <v>2267</v>
      </c>
      <c r="C1439" s="5" t="s">
        <v>2791</v>
      </c>
      <c r="D1439" s="111">
        <f>VLOOKUP(TRIM(B1439),BirthdateDraft!$A$1:$M$8977,2,FALSE)</f>
        <v>32343</v>
      </c>
      <c r="E1439" s="112" t="str">
        <f>VLOOKUP(TRIM(B1439),BirthdateDraft!$A$1:$M$9842,3,FALSE)</f>
        <v>10/1 (4)</v>
      </c>
      <c r="F1439" s="115" t="s">
        <v>1062</v>
      </c>
      <c r="G1439" s="10" t="str">
        <f>IF(ISERROR(VLOOKUP(TRIM(B1439),ALL!$B$1:$V$9998,2,FALSE)),"",IF(ISERROR(VLOOKUP(TRIM(B1439),ALL!$B$1:$V$9998,2,FALSE))," ",VLOOKUP(TRIM(B1439),ALL!$B$1:$V$9998,2,FALSE)))</f>
        <v>SFN</v>
      </c>
      <c r="H1439" s="114" t="str">
        <f>IF(ISBLANK(VLOOKUP(TRIM(B1439),ALL!$B$1:$W$9995,4,FALSE)),"",IF(ISERROR(VLOOKUP(TRIM(B1439),ALL!$B$1:$W$9995,4,FALSE))," ",VLOOKUP(TRIM(B1439),ALL!$B$1:$W$9995,4,FALSE)))</f>
        <v/>
      </c>
      <c r="I1439" s="114" t="str">
        <f>IF(ISBLANK(VLOOKUP(TRIM(B1439),ALL!$B$1:$W$9995,5,FALSE)),"",IF(ISERROR(VLOOKUP(TRIM(B1439),ALL!$B$1:$W$9995,5,FALSE))," ",VLOOKUP(TRIM(B1439),ALL!$B$1:$W$9995,5,FALSE)))</f>
        <v/>
      </c>
      <c r="J1439" s="10" t="str">
        <f>IF(ISBLANK(VLOOKUP(TRIM(B1439),ALL!$B$1:$W$9995,6,FALSE)),"",IF(ISERROR(VLOOKUP(TRIM(B1439),ALL!$B$1:$W$9995,6,FALSE))," ", VLOOKUP(TRIM(B1439),ALL!$B$1:$W$9995,6,FALSE)))</f>
        <v/>
      </c>
      <c r="K1439" s="10" t="str">
        <f>IF(ISBLANK(VLOOKUP(TRIM(B1439),ALL!$B$1:$W$9995,7,FALSE)),"",IF(ISERROR(VLOOKUP(TRIM(B1439),ALL!$B$1:$W$9995,7,FALSE))," ",VLOOKUP(TRIM(B1439),ALL!$B$1:$W$9995,7,FALSE)))</f>
        <v/>
      </c>
      <c r="L1439" s="10">
        <f>IF(ISBLANK(VLOOKUP(TRIM(B1439),ALL!$B$1:$W$9995,8,FALSE)),"",IF(ISERROR(VLOOKUP(TRIM(B1439),ALL!$B$1:$W$9995,8,FALSE))," ",VLOOKUP(TRIM(B1439),ALL!$B$1:$W$9995,8,FALSE)))</f>
        <v>6</v>
      </c>
      <c r="M1439" s="10" t="str">
        <f>IF(ISBLANK(VLOOKUP(TRIM(B1439),ALL!$B$1:$W$9995,9,FALSE)),"",IF(ISERROR(VLOOKUP(TRIM(B1439),ALL!$B$1:$W$9995,9,FALSE))," ",VLOOKUP(TRIM(B1439),ALL!$B$1:$W$9995,9,FALSE)))</f>
        <v/>
      </c>
      <c r="N1439" s="10">
        <f>IF(ISBLANK(VLOOKUP(TRIM(B1439),ALL!$B$1:$W$9995,10,FALSE)),"",IF(ISERROR(VLOOKUP(TRIM(B1439),ALL!$B$1:$W$9995,10,FALSE))," ",VLOOKUP(TRIM(B1439),ALL!$B$1:$W$9995,10,FALSE)))</f>
        <v>7</v>
      </c>
      <c r="O1439" s="118"/>
      <c r="P1439"/>
      <c r="Q1439"/>
      <c r="R1439"/>
      <c r="S1439"/>
      <c r="T1439"/>
      <c r="AB1439"/>
      <c r="AC1439"/>
    </row>
    <row r="1440" spans="1:29">
      <c r="A1440" s="10" t="str">
        <f>IF(ISERROR(VLOOKUP(TRIM(B1440),ALL!$B$1:$V$9991,3,FALSE)),"(unc)",VLOOKUP(TRIM(B1440),ALL!$B$1:$V$9991,3,FALSE))</f>
        <v>LG @</v>
      </c>
      <c r="B1440" s="37" t="s">
        <v>6235</v>
      </c>
      <c r="C1440" s="5" t="s">
        <v>3018</v>
      </c>
      <c r="D1440" s="111">
        <f>VLOOKUP(TRIM(B1440),BirthdateDraft!$A$1:$M$8977,2,FALSE)</f>
        <v>35509</v>
      </c>
      <c r="E1440" s="112" t="str">
        <f>VLOOKUP(TRIM(B1440),BirthdateDraft!$A$1:$M$9842,3,FALSE)</f>
        <v>19/5</v>
      </c>
      <c r="F1440" s="115"/>
      <c r="G1440" s="10" t="str">
        <f>IF(ISERROR(VLOOKUP(TRIM(B1440),ALL!$B$1:$V$9998,2,FALSE)),"",IF(ISERROR(VLOOKUP(TRIM(B1440),ALL!$B$1:$V$9998,2,FALSE))," ",VLOOKUP(TRIM(B1440),ALL!$B$1:$V$9998,2,FALSE)))</f>
        <v>BFA</v>
      </c>
      <c r="H1440" s="114" t="str">
        <f>IF(ISBLANK(VLOOKUP(TRIM(B1440),ALL!$B$1:$W$9995,4,FALSE)),"",IF(ISERROR(VLOOKUP(TRIM(B1440),ALL!$B$1:$W$9995,4,FALSE))," ",VLOOKUP(TRIM(B1440),ALL!$B$1:$W$9995,4,FALSE)))</f>
        <v/>
      </c>
      <c r="I1440" s="114" t="str">
        <f>IF(ISBLANK(VLOOKUP(TRIM(B1440),ALL!$B$1:$W$9995,5,FALSE)),"",IF(ISERROR(VLOOKUP(TRIM(B1440),ALL!$B$1:$W$9995,5,FALSE))," ",VLOOKUP(TRIM(B1440),ALL!$B$1:$W$9995,5,FALSE)))</f>
        <v/>
      </c>
      <c r="J1440" s="10" t="str">
        <f>IF(ISBLANK(VLOOKUP(TRIM(B1440),ALL!$B$1:$W$9995,6,FALSE)),"",IF(ISERROR(VLOOKUP(TRIM(B1440),ALL!$B$1:$W$9995,6,FALSE))," ", VLOOKUP(TRIM(B1440),ALL!$B$1:$W$9995,6,FALSE)))</f>
        <v/>
      </c>
      <c r="K1440" s="10" t="str">
        <f>IF(ISBLANK(VLOOKUP(TRIM(B1440),ALL!$B$1:$W$9995,7,FALSE)),"",IF(ISERROR(VLOOKUP(TRIM(B1440),ALL!$B$1:$W$9995,7,FALSE))," ",VLOOKUP(TRIM(B1440),ALL!$B$1:$W$9995,7,FALSE)))</f>
        <v/>
      </c>
      <c r="L1440" s="10">
        <f>IF(ISBLANK(VLOOKUP(TRIM(B1440),ALL!$B$1:$W$9995,8,FALSE)),"",IF(ISERROR(VLOOKUP(TRIM(B1440),ALL!$B$1:$W$9995,8,FALSE))," ",VLOOKUP(TRIM(B1440),ALL!$B$1:$W$9995,8,FALSE)))</f>
        <v>4</v>
      </c>
      <c r="M1440" s="10" t="str">
        <f>IF(ISBLANK(VLOOKUP(TRIM(B1440),ALL!$B$1:$W$9995,9,FALSE)),"",IF(ISERROR(VLOOKUP(TRIM(B1440),ALL!$B$1:$W$9995,9,FALSE))," ",VLOOKUP(TRIM(B1440),ALL!$B$1:$W$9995,9,FALSE)))</f>
        <v/>
      </c>
      <c r="N1440" s="10">
        <f>IF(ISBLANK(VLOOKUP(TRIM(B1440),ALL!$B$1:$W$9995,10,FALSE)),"",IF(ISERROR(VLOOKUP(TRIM(B1440),ALL!$B$1:$W$9995,10,FALSE))," ",VLOOKUP(TRIM(B1440),ALL!$B$1:$W$9995,10,FALSE)))</f>
        <v>7</v>
      </c>
      <c r="O1440" s="118"/>
      <c r="P1440"/>
      <c r="Q1440"/>
      <c r="R1440"/>
      <c r="S1440"/>
      <c r="T1440"/>
      <c r="AB1440"/>
      <c r="AC1440"/>
    </row>
    <row r="1441" spans="1:29">
      <c r="A1441" s="10" t="str">
        <f>IF(ISERROR(VLOOKUP(TRIM(B1441),ALL!$B$1:$V$9991,3,FALSE)),"(unc)",VLOOKUP(TRIM(B1441),ALL!$B$1:$V$9991,3,FALSE))</f>
        <v>OC @</v>
      </c>
      <c r="B1441" s="37" t="s">
        <v>4420</v>
      </c>
      <c r="C1441" s="5" t="s">
        <v>2791</v>
      </c>
      <c r="D1441" s="111">
        <f>VLOOKUP(TRIM(B1441),BirthdateDraft!$A$1:$M$8977,2,FALSE)</f>
        <v>33715</v>
      </c>
      <c r="E1441" s="112" t="str">
        <f>VLOOKUP(TRIM(B1441),BirthdateDraft!$A$1:$M$9842,3,FALSE)</f>
        <v>15/2</v>
      </c>
      <c r="F1441" s="115"/>
      <c r="G1441" s="10" t="str">
        <f>IF(ISERROR(VLOOKUP(TRIM(B1441),ALL!$B$1:$V$9998,2,FALSE)),"",IF(ISERROR(VLOOKUP(TRIM(B1441),ALL!$B$1:$V$9998,2,FALSE))," ",VLOOKUP(TRIM(B1441),ALL!$B$1:$V$9998,2,FALSE)))</f>
        <v>JXA</v>
      </c>
      <c r="H1441" s="114" t="str">
        <f>IF(ISBLANK(VLOOKUP(TRIM(B1441),ALL!$B$1:$W$9995,4,FALSE)),"",IF(ISERROR(VLOOKUP(TRIM(B1441),ALL!$B$1:$W$9995,4,FALSE))," ",VLOOKUP(TRIM(B1441),ALL!$B$1:$W$9995,4,FALSE)))</f>
        <v/>
      </c>
      <c r="I1441" s="114" t="str">
        <f>IF(ISBLANK(VLOOKUP(TRIM(B1441),ALL!$B$1:$W$9995,5,FALSE)),"",IF(ISERROR(VLOOKUP(TRIM(B1441),ALL!$B$1:$W$9995,5,FALSE))," ",VLOOKUP(TRIM(B1441),ALL!$B$1:$W$9995,5,FALSE)))</f>
        <v/>
      </c>
      <c r="J1441" s="10" t="str">
        <f>IF(ISBLANK(VLOOKUP(TRIM(B1441),ALL!$B$1:$W$9995,6,FALSE)),"",IF(ISERROR(VLOOKUP(TRIM(B1441),ALL!$B$1:$W$9995,6,FALSE))," ", VLOOKUP(TRIM(B1441),ALL!$B$1:$W$9995,6,FALSE)))</f>
        <v/>
      </c>
      <c r="K1441" s="10" t="str">
        <f>IF(ISBLANK(VLOOKUP(TRIM(B1441),ALL!$B$1:$W$9995,7,FALSE)),"",IF(ISERROR(VLOOKUP(TRIM(B1441),ALL!$B$1:$W$9995,7,FALSE))," ",VLOOKUP(TRIM(B1441),ALL!$B$1:$W$9995,7,FALSE)))</f>
        <v/>
      </c>
      <c r="L1441" s="10">
        <f>IF(ISBLANK(VLOOKUP(TRIM(B1441),ALL!$B$1:$W$9995,8,FALSE)),"",IF(ISERROR(VLOOKUP(TRIM(B1441),ALL!$B$1:$W$9995,8,FALSE))," ",VLOOKUP(TRIM(B1441),ALL!$B$1:$W$9995,8,FALSE)))</f>
        <v>4</v>
      </c>
      <c r="M1441" s="10" t="str">
        <f>IF(ISBLANK(VLOOKUP(TRIM(B1441),ALL!$B$1:$W$9995,9,FALSE)),"",IF(ISERROR(VLOOKUP(TRIM(B1441),ALL!$B$1:$W$9995,9,FALSE))," ",VLOOKUP(TRIM(B1441),ALL!$B$1:$W$9995,9,FALSE)))</f>
        <v/>
      </c>
      <c r="N1441" s="10">
        <f>IF(ISBLANK(VLOOKUP(TRIM(B1441),ALL!$B$1:$W$9995,10,FALSE)),"",IF(ISERROR(VLOOKUP(TRIM(B1441),ALL!$B$1:$W$9995,10,FALSE))," ",VLOOKUP(TRIM(B1441),ALL!$B$1:$W$9995,10,FALSE)))</f>
        <v>4</v>
      </c>
      <c r="O1441" s="118"/>
      <c r="P1441"/>
      <c r="Q1441"/>
      <c r="R1441"/>
      <c r="S1441"/>
      <c r="T1441"/>
      <c r="AB1441"/>
      <c r="AC1441"/>
    </row>
    <row r="1442" spans="1:29">
      <c r="A1442" s="10" t="str">
        <f>IF(ISERROR(VLOOKUP(TRIM(B1442),ALL!$B$1:$V$9991,3,FALSE)),"(unc)",VLOOKUP(TRIM(B1442),ALL!$B$1:$V$9991,3,FALSE))</f>
        <v>RG @ OT @</v>
      </c>
      <c r="B1442" s="37" t="s">
        <v>7958</v>
      </c>
      <c r="C1442" s="5" t="s">
        <v>3018</v>
      </c>
      <c r="D1442" s="111">
        <f>VLOOKUP(TRIM(B1442),BirthdateDraft!$A$1:$M$8977,2,FALSE)</f>
        <v>35313</v>
      </c>
      <c r="E1442" s="112" t="str">
        <f>VLOOKUP(TRIM(B1442),BirthdateDraft!$A$1:$M$9842,3,FALSE)</f>
        <v>19/3</v>
      </c>
      <c r="F1442" s="115"/>
      <c r="G1442" s="10" t="str">
        <f>IF(ISERROR(VLOOKUP(TRIM(B1442),ALL!$B$1:$V$9998,2,FALSE)),"",IF(ISERROR(VLOOKUP(TRIM(B1442),ALL!$B$1:$V$9998,2,FALSE))," ",VLOOKUP(TRIM(B1442),ALL!$B$1:$V$9998,2,FALSE)))</f>
        <v>LAA</v>
      </c>
      <c r="H1442" s="114" t="str">
        <f>IF(ISBLANK(VLOOKUP(TRIM(B1442),ALL!$B$1:$W$9995,4,FALSE)),"",IF(ISERROR(VLOOKUP(TRIM(B1442),ALL!$B$1:$W$9995,4,FALSE))," ",VLOOKUP(TRIM(B1442),ALL!$B$1:$W$9995,4,FALSE)))</f>
        <v/>
      </c>
      <c r="I1442" s="114" t="str">
        <f>IF(ISBLANK(VLOOKUP(TRIM(B1442),ALL!$B$1:$W$9995,5,FALSE)),"",IF(ISERROR(VLOOKUP(TRIM(B1442),ALL!$B$1:$W$9995,5,FALSE))," ",VLOOKUP(TRIM(B1442),ALL!$B$1:$W$9995,5,FALSE)))</f>
        <v/>
      </c>
      <c r="J1442" s="10" t="str">
        <f>IF(ISBLANK(VLOOKUP(TRIM(B1442),ALL!$B$1:$W$9995,6,FALSE)),"",IF(ISERROR(VLOOKUP(TRIM(B1442),ALL!$B$1:$W$9995,6,FALSE))," ", VLOOKUP(TRIM(B1442),ALL!$B$1:$W$9995,6,FALSE)))</f>
        <v/>
      </c>
      <c r="K1442" s="10" t="str">
        <f>IF(ISBLANK(VLOOKUP(TRIM(B1442),ALL!$B$1:$W$9995,7,FALSE)),"",IF(ISERROR(VLOOKUP(TRIM(B1442),ALL!$B$1:$W$9995,7,FALSE))," ",VLOOKUP(TRIM(B1442),ALL!$B$1:$W$9995,7,FALSE)))</f>
        <v/>
      </c>
      <c r="L1442" s="10">
        <f>IF(ISBLANK(VLOOKUP(TRIM(B1442),ALL!$B$1:$W$9995,8,FALSE)),"",IF(ISERROR(VLOOKUP(TRIM(B1442),ALL!$B$1:$W$9995,8,FALSE))," ",VLOOKUP(TRIM(B1442),ALL!$B$1:$W$9995,8,FALSE)))</f>
        <v>4</v>
      </c>
      <c r="M1442" s="10">
        <f>IF(ISBLANK(VLOOKUP(TRIM(B1442),ALL!$B$1:$W$9995,9,FALSE)),"",IF(ISERROR(VLOOKUP(TRIM(B1442),ALL!$B$1:$W$9995,9,FALSE))," ",VLOOKUP(TRIM(B1442),ALL!$B$1:$W$9995,9,FALSE)))</f>
        <v>0</v>
      </c>
      <c r="N1442" s="10">
        <f>IF(ISBLANK(VLOOKUP(TRIM(B1442),ALL!$B$1:$W$9995,10,FALSE)),"",IF(ISERROR(VLOOKUP(TRIM(B1442),ALL!$B$1:$W$9995,10,FALSE))," ",VLOOKUP(TRIM(B1442),ALL!$B$1:$W$9995,10,FALSE)))</f>
        <v>4</v>
      </c>
      <c r="O1442" s="118"/>
      <c r="P1442"/>
      <c r="Q1442"/>
      <c r="R1442"/>
      <c r="S1442"/>
      <c r="T1442"/>
      <c r="AB1442"/>
      <c r="AC1442"/>
    </row>
    <row r="1443" spans="1:29">
      <c r="A1443" s="10" t="str">
        <f>IF(ISERROR(VLOOKUP(TRIM(B1443),ALL!$B$1:$V$9991,3,FALSE)),"(unc)",VLOOKUP(TRIM(B1443),ALL!$B$1:$V$9991,3,FALSE))</f>
        <v>LG @</v>
      </c>
      <c r="B1443" s="37" t="s">
        <v>7142</v>
      </c>
      <c r="C1443" s="5" t="s">
        <v>2791</v>
      </c>
      <c r="D1443" s="111">
        <f>VLOOKUP(TRIM(B1443),BirthdateDraft!$A$1:$M$8977,2,FALSE)</f>
        <v>35650</v>
      </c>
      <c r="E1443" s="112" t="str">
        <f>VLOOKUP(TRIM(B1443),BirthdateDraft!$A$1:$M$9842,3,FALSE)</f>
        <v>20/6</v>
      </c>
      <c r="F1443" s="115" t="s">
        <v>6965</v>
      </c>
      <c r="G1443" s="10" t="str">
        <f>IF(ISERROR(VLOOKUP(TRIM(B1443),ALL!$B$1:$V$9998,2,FALSE)),"",IF(ISERROR(VLOOKUP(TRIM(B1443),ALL!$B$1:$V$9998,2,FALSE))," ",VLOOKUP(TRIM(B1443),ALL!$B$1:$V$9998,2,FALSE)))</f>
        <v>NYN</v>
      </c>
      <c r="H1443" s="114" t="str">
        <f>IF(ISBLANK(VLOOKUP(TRIM(B1443),ALL!$B$1:$W$9995,4,FALSE)),"",IF(ISERROR(VLOOKUP(TRIM(B1443),ALL!$B$1:$W$9995,4,FALSE))," ",VLOOKUP(TRIM(B1443),ALL!$B$1:$W$9995,4,FALSE)))</f>
        <v/>
      </c>
      <c r="I1443" s="114" t="str">
        <f>IF(ISBLANK(VLOOKUP(TRIM(B1443),ALL!$B$1:$W$9995,5,FALSE)),"",IF(ISERROR(VLOOKUP(TRIM(B1443),ALL!$B$1:$W$9995,5,FALSE))," ",VLOOKUP(TRIM(B1443),ALL!$B$1:$W$9995,5,FALSE)))</f>
        <v/>
      </c>
      <c r="J1443" s="10" t="str">
        <f>IF(ISBLANK(VLOOKUP(TRIM(B1443),ALL!$B$1:$W$9995,6,FALSE)),"",IF(ISERROR(VLOOKUP(TRIM(B1443),ALL!$B$1:$W$9995,6,FALSE))," ", VLOOKUP(TRIM(B1443),ALL!$B$1:$W$9995,6,FALSE)))</f>
        <v/>
      </c>
      <c r="K1443" s="10" t="str">
        <f>IF(ISBLANK(VLOOKUP(TRIM(B1443),ALL!$B$1:$W$9995,7,FALSE)),"",IF(ISERROR(VLOOKUP(TRIM(B1443),ALL!$B$1:$W$9995,7,FALSE))," ",VLOOKUP(TRIM(B1443),ALL!$B$1:$W$9995,7,FALSE)))</f>
        <v/>
      </c>
      <c r="L1443" s="10">
        <f>IF(ISBLANK(VLOOKUP(TRIM(B1443),ALL!$B$1:$W$9995,8,FALSE)),"",IF(ISERROR(VLOOKUP(TRIM(B1443),ALL!$B$1:$W$9995,8,FALSE))," ",VLOOKUP(TRIM(B1443),ALL!$B$1:$W$9995,8,FALSE)))</f>
        <v>0</v>
      </c>
      <c r="M1443" s="10" t="str">
        <f>IF(ISBLANK(VLOOKUP(TRIM(B1443),ALL!$B$1:$W$9995,9,FALSE)),"",IF(ISERROR(VLOOKUP(TRIM(B1443),ALL!$B$1:$W$9995,9,FALSE))," ",VLOOKUP(TRIM(B1443),ALL!$B$1:$W$9995,9,FALSE)))</f>
        <v/>
      </c>
      <c r="N1443" s="10">
        <f>IF(ISBLANK(VLOOKUP(TRIM(B1443),ALL!$B$1:$W$9995,10,FALSE)),"",IF(ISERROR(VLOOKUP(TRIM(B1443),ALL!$B$1:$W$9995,10,FALSE))," ",VLOOKUP(TRIM(B1443),ALL!$B$1:$W$9995,10,FALSE)))</f>
        <v>4</v>
      </c>
      <c r="O1443" s="118"/>
      <c r="P1443"/>
      <c r="Q1443"/>
      <c r="R1443"/>
      <c r="S1443"/>
      <c r="T1443"/>
      <c r="AB1443"/>
      <c r="AC1443"/>
    </row>
    <row r="1444" spans="1:29">
      <c r="A1444" s="10" t="str">
        <f>IF(ISERROR(VLOOKUP(TRIM(B1444),ALL!$B$1:$V$9991,3,FALSE)),"(unc)",VLOOKUP(TRIM(B1444),ALL!$B$1:$V$9991,3,FALSE))</f>
        <v>LOT @</v>
      </c>
      <c r="B1444" s="124" t="s">
        <v>8375</v>
      </c>
      <c r="C1444" s="5" t="s">
        <v>3018</v>
      </c>
      <c r="D1444" s="111">
        <f>VLOOKUP(TRIM(B1444),BirthdateDraft!$A$1:$M$8977,2,FALSE)</f>
        <v>36809</v>
      </c>
      <c r="E1444" s="112" t="str">
        <f>VLOOKUP(TRIM(B1444),BirthdateDraft!$A$1:$M$9842,3,FALSE)</f>
        <v>23/3</v>
      </c>
      <c r="F1444" s="115" t="s">
        <v>8719</v>
      </c>
      <c r="G1444" s="10" t="str">
        <f>IF(ISERROR(VLOOKUP(TRIM(B1444),ALL!$B$1:$V$9998,2,FALSE)),"",IF(ISERROR(VLOOKUP(TRIM(B1444),ALL!$B$1:$V$9998,2,FALSE))," ",VLOOKUP(TRIM(B1444),ALL!$B$1:$V$9998,2,FALSE)))</f>
        <v>KCA</v>
      </c>
      <c r="H1444" s="114" t="str">
        <f>IF(ISBLANK(VLOOKUP(TRIM(B1444),ALL!$B$1:$W$9995,4,FALSE)),"",IF(ISERROR(VLOOKUP(TRIM(B1444),ALL!$B$1:$W$9995,4,FALSE))," ",VLOOKUP(TRIM(B1444),ALL!$B$1:$W$9995,4,FALSE)))</f>
        <v/>
      </c>
      <c r="I1444" s="114" t="str">
        <f>IF(ISBLANK(VLOOKUP(TRIM(B1444),ALL!$B$1:$W$9995,5,FALSE)),"",IF(ISERROR(VLOOKUP(TRIM(B1444),ALL!$B$1:$W$9995,5,FALSE))," ",VLOOKUP(TRIM(B1444),ALL!$B$1:$W$9995,5,FALSE)))</f>
        <v/>
      </c>
      <c r="J1444" s="10" t="str">
        <f>IF(ISBLANK(VLOOKUP(TRIM(B1444),ALL!$B$1:$W$9995,6,FALSE)),"",IF(ISERROR(VLOOKUP(TRIM(B1444),ALL!$B$1:$W$9995,6,FALSE))," ", VLOOKUP(TRIM(B1444),ALL!$B$1:$W$9995,6,FALSE)))</f>
        <v/>
      </c>
      <c r="K1444" s="10" t="str">
        <f>IF(ISBLANK(VLOOKUP(TRIM(B1444),ALL!$B$1:$W$9995,7,FALSE)),"",IF(ISERROR(VLOOKUP(TRIM(B1444),ALL!$B$1:$W$9995,7,FALSE))," ",VLOOKUP(TRIM(B1444),ALL!$B$1:$W$9995,7,FALSE)))</f>
        <v/>
      </c>
      <c r="L1444" s="10">
        <f>IF(ISBLANK(VLOOKUP(TRIM(B1444),ALL!$B$1:$W$9995,8,FALSE)),"",IF(ISERROR(VLOOKUP(TRIM(B1444),ALL!$B$1:$W$9995,8,FALSE))," ",VLOOKUP(TRIM(B1444),ALL!$B$1:$W$9995,8,FALSE)))</f>
        <v>0</v>
      </c>
      <c r="M1444" s="10" t="str">
        <f>IF(ISBLANK(VLOOKUP(TRIM(B1444),ALL!$B$1:$W$9995,9,FALSE)),"",IF(ISERROR(VLOOKUP(TRIM(B1444),ALL!$B$1:$W$9995,9,FALSE))," ",VLOOKUP(TRIM(B1444),ALL!$B$1:$W$9995,9,FALSE)))</f>
        <v/>
      </c>
      <c r="N1444" s="10">
        <f>IF(ISBLANK(VLOOKUP(TRIM(B1444),ALL!$B$1:$W$9995,10,FALSE)),"",IF(ISERROR(VLOOKUP(TRIM(B1444),ALL!$B$1:$W$9995,10,FALSE))," ",VLOOKUP(TRIM(B1444),ALL!$B$1:$W$9995,10,FALSE)))</f>
        <v>2</v>
      </c>
      <c r="O1444" s="118"/>
      <c r="P1444"/>
      <c r="Q1444"/>
      <c r="R1444"/>
      <c r="S1444"/>
      <c r="T1444"/>
      <c r="AB1444"/>
      <c r="AC1444"/>
    </row>
    <row r="1445" spans="1:29" ht="15">
      <c r="A1445" s="10" t="str">
        <f>IF(ISERROR(VLOOKUP(TRIM(B1445),ALL!$B$1:$V$9991,3,FALSE)),"(unc)",VLOOKUP(TRIM(B1445),ALL!$B$1:$V$9991,3,FALSE))</f>
        <v>OC @</v>
      </c>
      <c r="B1445" s="457" t="s">
        <v>8249</v>
      </c>
      <c r="C1445" s="5" t="s">
        <v>3018</v>
      </c>
      <c r="D1445" s="111">
        <f>VLOOKUP(TRIM(B1445),BirthdateDraft!$A$1:$M$8977,2,FALSE)</f>
        <v>36304</v>
      </c>
      <c r="E1445" s="112" t="str">
        <f>VLOOKUP(TRIM(B1445),BirthdateDraft!$A$1:$M$9842,3,FALSE)</f>
        <v>23/4</v>
      </c>
      <c r="F1445" s="115" t="s">
        <v>10287</v>
      </c>
      <c r="G1445" s="10" t="str">
        <f>IF(ISERROR(VLOOKUP(TRIM(B1445),ALL!$B$1:$V$9998,2,FALSE)),"",IF(ISERROR(VLOOKUP(TRIM(B1445),ALL!$B$1:$V$9998,2,FALSE))," ",VLOOKUP(TRIM(B1445),ALL!$B$1:$V$9998,2,FALSE)))</f>
        <v>ARN</v>
      </c>
      <c r="H1445" s="114" t="str">
        <f>IF(ISBLANK(VLOOKUP(TRIM(B1445),ALL!$B$1:$W$9995,4,FALSE)),"",IF(ISERROR(VLOOKUP(TRIM(B1445),ALL!$B$1:$W$9995,4,FALSE))," ",VLOOKUP(TRIM(B1445),ALL!$B$1:$W$9995,4,FALSE)))</f>
        <v/>
      </c>
      <c r="I1445" s="114" t="str">
        <f>IF(ISBLANK(VLOOKUP(TRIM(B1445),ALL!$B$1:$W$9995,5,FALSE)),"",IF(ISERROR(VLOOKUP(TRIM(B1445),ALL!$B$1:$W$9995,5,FALSE))," ",VLOOKUP(TRIM(B1445),ALL!$B$1:$W$9995,5,FALSE)))</f>
        <v/>
      </c>
      <c r="J1445" s="10" t="str">
        <f>IF(ISBLANK(VLOOKUP(TRIM(B1445),ALL!$B$1:$W$9995,6,FALSE)),"",IF(ISERROR(VLOOKUP(TRIM(B1445),ALL!$B$1:$W$9995,6,FALSE))," ", VLOOKUP(TRIM(B1445),ALL!$B$1:$W$9995,6,FALSE)))</f>
        <v/>
      </c>
      <c r="K1445" s="10" t="str">
        <f>IF(ISBLANK(VLOOKUP(TRIM(B1445),ALL!$B$1:$W$9995,7,FALSE)),"",IF(ISERROR(VLOOKUP(TRIM(B1445),ALL!$B$1:$W$9995,7,FALSE))," ",VLOOKUP(TRIM(B1445),ALL!$B$1:$W$9995,7,FALSE)))</f>
        <v/>
      </c>
      <c r="L1445" s="10">
        <f>IF(ISBLANK(VLOOKUP(TRIM(B1445),ALL!$B$1:$W$9995,8,FALSE)),"",IF(ISERROR(VLOOKUP(TRIM(B1445),ALL!$B$1:$W$9995,8,FALSE))," ",VLOOKUP(TRIM(B1445),ALL!$B$1:$W$9995,8,FALSE)))</f>
        <v>0</v>
      </c>
      <c r="M1445" s="10" t="str">
        <f>IF(ISBLANK(VLOOKUP(TRIM(B1445),ALL!$B$1:$W$9995,9,FALSE)),"",IF(ISERROR(VLOOKUP(TRIM(B1445),ALL!$B$1:$W$9995,9,FALSE))," ",VLOOKUP(TRIM(B1445),ALL!$B$1:$W$9995,9,FALSE)))</f>
        <v/>
      </c>
      <c r="N1445" s="10">
        <f>IF(ISBLANK(VLOOKUP(TRIM(B1445),ALL!$B$1:$W$9995,10,FALSE)),"",IF(ISERROR(VLOOKUP(TRIM(B1445),ALL!$B$1:$W$9995,10,FALSE))," ",VLOOKUP(TRIM(B1445),ALL!$B$1:$W$9995,10,FALSE)))</f>
        <v>2</v>
      </c>
      <c r="O1445" s="118"/>
      <c r="P1445"/>
      <c r="Q1445"/>
      <c r="R1445"/>
      <c r="S1445"/>
      <c r="T1445"/>
      <c r="AB1445"/>
      <c r="AC1445"/>
    </row>
    <row r="1446" spans="1:29">
      <c r="A1446" s="10"/>
      <c r="B1446" s="37"/>
      <c r="C1446" s="5"/>
      <c r="D1446" s="111"/>
      <c r="E1446" s="112"/>
      <c r="F1446" s="115"/>
      <c r="G1446" s="10"/>
      <c r="H1446" s="114"/>
      <c r="I1446" s="114"/>
      <c r="J1446" s="10"/>
      <c r="K1446" s="10"/>
      <c r="L1446" s="10" t="str">
        <f>IF(ISBLANK(VLOOKUP(TRIM(B1446),ALL!$B$1:$W$9995,8,FALSE)),"",IF(ISERROR(VLOOKUP(TRIM(B1446),ALL!$B$1:$W$9995,8,FALSE))," ",VLOOKUP(TRIM(B1446),ALL!$B$1:$W$9995,8,FALSE)))</f>
        <v xml:space="preserve"> </v>
      </c>
      <c r="M1446" s="10" t="str">
        <f>IF(ISBLANK(VLOOKUP(TRIM(B1446),ALL!$B$1:$W$9995,9,FALSE)),"",IF(ISERROR(VLOOKUP(TRIM(B1446),ALL!$B$1:$W$9995,9,FALSE))," ",VLOOKUP(TRIM(B1446),ALL!$B$1:$W$9995,9,FALSE)))</f>
        <v xml:space="preserve"> </v>
      </c>
      <c r="N1446" s="10" t="str">
        <f>IF(ISBLANK(VLOOKUP(TRIM(B1446),ALL!$B$1:$W$9995,10,FALSE)),"",IF(ISERROR(VLOOKUP(TRIM(B1446),ALL!$B$1:$W$9995,10,FALSE))," ",VLOOKUP(TRIM(B1446),ALL!$B$1:$W$9995,10,FALSE)))</f>
        <v xml:space="preserve"> </v>
      </c>
      <c r="O1446" s="118"/>
      <c r="P1446"/>
      <c r="Q1446"/>
      <c r="R1446"/>
      <c r="S1446"/>
      <c r="T1446"/>
      <c r="AB1446"/>
      <c r="AC1446"/>
    </row>
    <row r="1447" spans="1:29">
      <c r="A1447" s="10" t="str">
        <f>IF(ISERROR(VLOOKUP(TRIM(B1447),ALL!$B$1:$V$9991,3,FALSE)),"(unc)",VLOOKUP(TRIM(B1447),ALL!$B$1:$V$9991,3,FALSE))</f>
        <v>RDT $</v>
      </c>
      <c r="B1447" s="37" t="s">
        <v>7430</v>
      </c>
      <c r="C1447" s="5" t="s">
        <v>2791</v>
      </c>
      <c r="D1447" s="111">
        <f>VLOOKUP(TRIM(B1447),BirthdateDraft!$A$1:$M$8977,2,FALSE)</f>
        <v>34518</v>
      </c>
      <c r="E1447" s="112" t="str">
        <f>VLOOKUP(TRIM(B1447),BirthdateDraft!$A$1:$M$9842,3,FALSE)</f>
        <v>16/2</v>
      </c>
      <c r="F1447" s="115"/>
      <c r="G1447" s="10" t="str">
        <f>IF(ISERROR(VLOOKUP(TRIM(B1447),ALL!$B$1:$V$9998,2,FALSE)),"",IF(ISERROR(VLOOKUP(TRIM(B1447),ALL!$B$1:$V$9998,2,FALSE))," ",VLOOKUP(TRIM(B1447),ALL!$B$1:$V$9998,2,FALSE)))</f>
        <v>KCA</v>
      </c>
      <c r="H1447" s="114" t="str">
        <f>IF(ISBLANK(VLOOKUP(TRIM(B1447),ALL!$B$1:$W$9995,4,FALSE)),"",IF(ISERROR(VLOOKUP(TRIM(B1447),ALL!$B$1:$W$9995,4,FALSE))," ",VLOOKUP(TRIM(B1447),ALL!$B$1:$W$9995,4,FALSE)))</f>
        <v>6</v>
      </c>
      <c r="I1447" s="114" t="str">
        <f>IF(ISBLANK(VLOOKUP(TRIM(B1447),ALL!$B$1:$W$9995,5,FALSE)),"",IF(ISERROR(VLOOKUP(TRIM(B1447),ALL!$B$1:$W$9995,5,FALSE))," ",VLOOKUP(TRIM(B1447),ALL!$B$1:$W$9995,5,FALSE)))</f>
        <v/>
      </c>
      <c r="J1447" s="10">
        <f>IF(ISBLANK(VLOOKUP(TRIM(B1447),ALL!$B$1:$W$9995,6,FALSE)),"",IF(ISERROR(VLOOKUP(TRIM(B1447),ALL!$B$1:$W$9995,6,FALSE))," ", VLOOKUP(TRIM(B1447),ALL!$B$1:$W$9995,6,FALSE)))</f>
        <v>7</v>
      </c>
      <c r="K1447" s="10" t="str">
        <f>IF(ISBLANK(VLOOKUP(TRIM(B1447),ALL!$B$1:$W$9995,7,FALSE)),"",IF(ISERROR(VLOOKUP(TRIM(B1447),ALL!$B$1:$W$9995,7,FALSE))," ",VLOOKUP(TRIM(B1447),ALL!$B$1:$W$9995,7,FALSE)))</f>
        <v/>
      </c>
      <c r="L1447" s="10" t="str">
        <f>IF(ISBLANK(VLOOKUP(TRIM(B1447),ALL!$B$1:$W$9995,8,FALSE)),"",IF(ISERROR(VLOOKUP(TRIM(B1447),ALL!$B$1:$W$9995,8,FALSE))," ",VLOOKUP(TRIM(B1447),ALL!$B$1:$W$9995,8,FALSE)))</f>
        <v/>
      </c>
      <c r="M1447" s="10" t="str">
        <f>IF(ISBLANK(VLOOKUP(TRIM(B1447),ALL!$B$1:$W$9995,9,FALSE)),"",IF(ISERROR(VLOOKUP(TRIM(B1447),ALL!$B$1:$W$9995,9,FALSE))," ",VLOOKUP(TRIM(B1447),ALL!$B$1:$W$9995,9,FALSE)))</f>
        <v/>
      </c>
      <c r="N1447" s="10" t="str">
        <f>IF(ISBLANK(VLOOKUP(TRIM(B1447),ALL!$B$1:$W$9995,10,FALSE)),"",IF(ISERROR(VLOOKUP(TRIM(B1447),ALL!$B$1:$W$9995,10,FALSE))," ",VLOOKUP(TRIM(B1447),ALL!$B$1:$W$9995,10,FALSE)))</f>
        <v/>
      </c>
      <c r="O1447" s="118"/>
      <c r="P1447"/>
      <c r="Q1447"/>
      <c r="R1447"/>
      <c r="S1447"/>
      <c r="T1447"/>
      <c r="AB1447"/>
      <c r="AC1447"/>
    </row>
    <row r="1448" spans="1:29">
      <c r="A1448" s="10" t="str">
        <f>IF(ISERROR(VLOOKUP(TRIM(B1448),ALL!$B$1:$V$9991,3,FALSE)),"(unc)",VLOOKUP(TRIM(B1448),ALL!$B$1:$V$9991,3,FALSE))</f>
        <v>RE $</v>
      </c>
      <c r="B1448" s="427" t="s">
        <v>4668</v>
      </c>
      <c r="C1448" s="5" t="s">
        <v>2791</v>
      </c>
      <c r="D1448" s="111">
        <f>VLOOKUP(TRIM(B1448),BirthdateDraft!$A$1:$M$8977,2,FALSE)</f>
        <v>34279</v>
      </c>
      <c r="E1448" s="112" t="str">
        <f>VLOOKUP(TRIM(B1448),BirthdateDraft!$A$1:$M$9842,3,FALSE)</f>
        <v>16/2</v>
      </c>
      <c r="F1448" s="115" t="s">
        <v>9965</v>
      </c>
      <c r="G1448" s="10" t="str">
        <f>IF(ISERROR(VLOOKUP(TRIM(B1448),ALL!$B$1:$V$9998,2,FALSE)),"",IF(ISERROR(VLOOKUP(TRIM(B1448),ALL!$B$1:$V$9998,2,FALSE))," ",VLOOKUP(TRIM(B1448),ALL!$B$1:$V$9998,2,FALSE)))</f>
        <v>MIA</v>
      </c>
      <c r="H1448" s="114" t="str">
        <f>IF(ISBLANK(VLOOKUP(TRIM(B1448),ALL!$B$1:$W$9995,4,FALSE)),"",IF(ISERROR(VLOOKUP(TRIM(B1448),ALL!$B$1:$W$9995,4,FALSE))," ",VLOOKUP(TRIM(B1448),ALL!$B$1:$W$9995,4,FALSE)))</f>
        <v>5</v>
      </c>
      <c r="I1448" s="114" t="str">
        <f>IF(ISBLANK(VLOOKUP(TRIM(B1448),ALL!$B$1:$W$9995,5,FALSE)),"",IF(ISERROR(VLOOKUP(TRIM(B1448),ALL!$B$1:$W$9995,5,FALSE))," ",VLOOKUP(TRIM(B1448),ALL!$B$1:$W$9995,5,FALSE)))</f>
        <v/>
      </c>
      <c r="J1448" s="10">
        <f>IF(ISBLANK(VLOOKUP(TRIM(B1448),ALL!$B$1:$W$9995,6,FALSE)),"",IF(ISERROR(VLOOKUP(TRIM(B1448),ALL!$B$1:$W$9995,6,FALSE))," ", VLOOKUP(TRIM(B1448),ALL!$B$1:$W$9995,6,FALSE)))</f>
        <v>5</v>
      </c>
      <c r="K1448" s="10"/>
      <c r="L1448" s="10"/>
      <c r="M1448" s="10"/>
      <c r="N1448" s="10"/>
      <c r="O1448" s="118"/>
      <c r="P1448"/>
      <c r="Q1448"/>
      <c r="R1448"/>
      <c r="S1448"/>
      <c r="T1448"/>
      <c r="AB1448"/>
      <c r="AC1448"/>
    </row>
    <row r="1449" spans="1:29">
      <c r="A1449" s="10" t="str">
        <f>IF(ISERROR(VLOOKUP(TRIM(B1449),ALL!$B$1:$V$9991,3,FALSE)),"(unc)",VLOOKUP(TRIM(B1449),ALL!$B$1:$V$9991,3,FALSE))</f>
        <v>LE $</v>
      </c>
      <c r="B1449" s="37" t="s">
        <v>7092</v>
      </c>
      <c r="C1449" s="5" t="s">
        <v>2791</v>
      </c>
      <c r="D1449" s="111">
        <f>VLOOKUP(TRIM(B1449),BirthdateDraft!$A$1:$M$8977,2,FALSE)</f>
        <v>36617</v>
      </c>
      <c r="E1449" s="112" t="str">
        <f>VLOOKUP(TRIM(B1449),BirthdateDraft!$A$1:$M$9842,3,FALSE)</f>
        <v>21/1(30)</v>
      </c>
      <c r="F1449" s="115" t="s">
        <v>6910</v>
      </c>
      <c r="G1449" s="10" t="str">
        <f>IF(ISERROR(VLOOKUP(TRIM(B1449),ALL!$B$1:$V$9998,2,FALSE)),"",IF(ISERROR(VLOOKUP(TRIM(B1449),ALL!$B$1:$V$9998,2,FALSE))," ",VLOOKUP(TRIM(B1449),ALL!$B$1:$V$9998,2,FALSE)))</f>
        <v>BFA</v>
      </c>
      <c r="H1449" s="114" t="str">
        <f>IF(ISBLANK(VLOOKUP(TRIM(B1449),ALL!$B$1:$W$9995,4,FALSE)),"",IF(ISERROR(VLOOKUP(TRIM(B1449),ALL!$B$1:$W$9995,4,FALSE))," ",VLOOKUP(TRIM(B1449),ALL!$B$1:$W$9995,4,FALSE)))</f>
        <v>5</v>
      </c>
      <c r="I1449" s="114" t="str">
        <f>IF(ISBLANK(VLOOKUP(TRIM(B1449),ALL!$B$1:$W$9995,5,FALSE)),"",IF(ISERROR(VLOOKUP(TRIM(B1449),ALL!$B$1:$W$9995,5,FALSE))," ",VLOOKUP(TRIM(B1449),ALL!$B$1:$W$9995,5,FALSE)))</f>
        <v/>
      </c>
      <c r="J1449" s="10">
        <f>IF(ISBLANK(VLOOKUP(TRIM(B1449),ALL!$B$1:$W$9995,6,FALSE)),"",IF(ISERROR(VLOOKUP(TRIM(B1449),ALL!$B$1:$W$9995,6,FALSE))," ", VLOOKUP(TRIM(B1449),ALL!$B$1:$W$9995,6,FALSE)))</f>
        <v>10</v>
      </c>
      <c r="K1449" s="10"/>
      <c r="L1449" s="10" t="str">
        <f>IF(ISBLANK(VLOOKUP(TRIM(B1449),ALL!$B$1:$W$9995,8,FALSE)),"",IF(ISERROR(VLOOKUP(TRIM(B1449),ALL!$B$1:$W$9995,8,FALSE))," ",VLOOKUP(TRIM(B1449),ALL!$B$1:$W$9995,8,FALSE)))</f>
        <v/>
      </c>
      <c r="M1449" s="10" t="str">
        <f>IF(ISBLANK(VLOOKUP(TRIM(B1449),ALL!$B$1:$W$9995,9,FALSE)),"",IF(ISERROR(VLOOKUP(TRIM(B1449),ALL!$B$1:$W$9995,9,FALSE))," ",VLOOKUP(TRIM(B1449),ALL!$B$1:$W$9995,9,FALSE)))</f>
        <v/>
      </c>
      <c r="N1449" s="10" t="str">
        <f>IF(ISBLANK(VLOOKUP(TRIM(B1449),ALL!$B$1:$W$9995,10,FALSE)),"",IF(ISERROR(VLOOKUP(TRIM(B1449),ALL!$B$1:$W$9995,10,FALSE))," ",VLOOKUP(TRIM(B1449),ALL!$B$1:$W$9995,10,FALSE)))</f>
        <v/>
      </c>
      <c r="O1449" s="118"/>
      <c r="P1449"/>
      <c r="Q1449"/>
      <c r="R1449"/>
      <c r="S1449"/>
      <c r="T1449"/>
      <c r="AB1449"/>
      <c r="AC1449"/>
    </row>
    <row r="1450" spans="1:29">
      <c r="A1450" s="10" t="str">
        <f>IF(ISERROR(VLOOKUP(TRIM(B1450),ALL!$B$1:$V$9991,3,FALSE)),"(unc)",VLOOKUP(TRIM(B1450),ALL!$B$1:$V$9991,3,FALSE))</f>
        <v>End $ DT $</v>
      </c>
      <c r="B1450" s="126" t="s">
        <v>6553</v>
      </c>
      <c r="C1450" s="5" t="s">
        <v>2791</v>
      </c>
      <c r="D1450" s="111">
        <f>VLOOKUP(TRIM(B1450),BirthdateDraft!$A$1:$M$8977,2,FALSE)</f>
        <v>35955</v>
      </c>
      <c r="E1450" s="112" t="str">
        <f>VLOOKUP(TRIM(B1450),BirthdateDraft!$A$1:$M$9842,3,FALSE)</f>
        <v>20/FA</v>
      </c>
      <c r="F1450" s="115">
        <v>24.4</v>
      </c>
      <c r="G1450" s="10" t="str">
        <f>IF(ISERROR(VLOOKUP(TRIM(B1450),ALL!$B$1:$V$9998,2,FALSE)),"",IF(ISERROR(VLOOKUP(TRIM(B1450),ALL!$B$1:$V$9998,2,FALSE))," ",VLOOKUP(TRIM(B1450),ALL!$B$1:$V$9998,2,FALSE)))</f>
        <v>DNA</v>
      </c>
      <c r="H1450" s="114" t="str">
        <f>IF(ISBLANK(VLOOKUP(TRIM(B1450),ALL!$B$1:$W$9995,4,FALSE)),"",IF(ISERROR(VLOOKUP(TRIM(B1450),ALL!$B$1:$W$9995,4,FALSE))," ",VLOOKUP(TRIM(B1450),ALL!$B$1:$W$9995,4,FALSE)))</f>
        <v>0</v>
      </c>
      <c r="I1450" s="114" t="str">
        <f>IF(ISBLANK(VLOOKUP(TRIM(B1450),ALL!$B$1:$W$9995,5,FALSE)),"",IF(ISERROR(VLOOKUP(TRIM(B1450),ALL!$B$1:$W$9995,5,FALSE))," ",VLOOKUP(TRIM(B1450),ALL!$B$1:$W$9995,5,FALSE)))</f>
        <v>0</v>
      </c>
      <c r="J1450" s="10">
        <f>IF(ISBLANK(VLOOKUP(TRIM(B1450),ALL!$B$1:$W$9995,6,FALSE)),"",IF(ISERROR(VLOOKUP(TRIM(B1450),ALL!$B$1:$W$9995,6,FALSE))," ", VLOOKUP(TRIM(B1450),ALL!$B$1:$W$9995,6,FALSE)))</f>
        <v>2</v>
      </c>
      <c r="K1450" s="10"/>
      <c r="L1450" s="10"/>
      <c r="M1450" s="10"/>
      <c r="N1450" s="10"/>
      <c r="O1450" s="118"/>
      <c r="P1450"/>
      <c r="Q1450"/>
      <c r="R1450"/>
      <c r="S1450"/>
      <c r="T1450"/>
      <c r="AB1450"/>
      <c r="AC1450"/>
    </row>
    <row r="1451" spans="1:29">
      <c r="A1451" s="10" t="str">
        <f>IF(ISERROR(VLOOKUP(TRIM(B1451),ALL!$B$1:$V$9991,3,FALSE)),"(unc)",VLOOKUP(TRIM(B1451),ALL!$B$1:$V$9991,3,FALSE))</f>
        <v>End $</v>
      </c>
      <c r="B1451" s="37" t="s">
        <v>6124</v>
      </c>
      <c r="C1451" s="5" t="s">
        <v>2791</v>
      </c>
      <c r="D1451" s="111">
        <f>VLOOKUP(TRIM(B1451),BirthdateDraft!$A$1:$M$8977,2,FALSE)</f>
        <v>34813</v>
      </c>
      <c r="E1451" s="112" t="str">
        <f>VLOOKUP(TRIM(B1451),BirthdateDraft!$A$1:$M$9842,3,FALSE)</f>
        <v>18/5</v>
      </c>
      <c r="F1451" s="115" t="s">
        <v>7523</v>
      </c>
      <c r="G1451" s="10" t="str">
        <f>IF(ISERROR(VLOOKUP(TRIM(B1451),ALL!$B$1:$V$9998,2,FALSE)),"",IF(ISERROR(VLOOKUP(TRIM(B1451),ALL!$B$1:$V$9998,2,FALSE))," ",VLOOKUP(TRIM(B1451),ALL!$B$1:$V$9998,2,FALSE)))</f>
        <v>CLA</v>
      </c>
      <c r="H1451" s="114" t="str">
        <f>IF(ISBLANK(VLOOKUP(TRIM(B1451),ALL!$B$1:$W$9995,4,FALSE)),"",IF(ISERROR(VLOOKUP(TRIM(B1451),ALL!$B$1:$W$9995,4,FALSE))," ",VLOOKUP(TRIM(B1451),ALL!$B$1:$W$9995,4,FALSE)))</f>
        <v>0</v>
      </c>
      <c r="I1451" s="114" t="str">
        <f>IF(ISBLANK(VLOOKUP(TRIM(B1451),ALL!$B$1:$W$9995,5,FALSE)),"",IF(ISERROR(VLOOKUP(TRIM(B1451),ALL!$B$1:$W$9995,5,FALSE))," ",VLOOKUP(TRIM(B1451),ALL!$B$1:$W$9995,5,FALSE)))</f>
        <v/>
      </c>
      <c r="J1451" s="10">
        <f>IF(ISBLANK(VLOOKUP(TRIM(B1451),ALL!$B$1:$W$9995,6,FALSE)),"",IF(ISERROR(VLOOKUP(TRIM(B1451),ALL!$B$1:$W$9995,6,FALSE))," ", VLOOKUP(TRIM(B1451),ALL!$B$1:$W$9995,6,FALSE)))</f>
        <v>5</v>
      </c>
      <c r="K1451" s="10"/>
      <c r="L1451" s="10" t="str">
        <f>IF(ISBLANK(VLOOKUP(TRIM(B1451),ALL!$B$1:$W$9995,8,FALSE)),"",IF(ISERROR(VLOOKUP(TRIM(B1451),ALL!$B$1:$W$9995,8,FALSE))," ",VLOOKUP(TRIM(B1451),ALL!$B$1:$W$9995,8,FALSE)))</f>
        <v/>
      </c>
      <c r="M1451" s="10" t="str">
        <f>IF(ISBLANK(VLOOKUP(TRIM(B1451),ALL!$B$1:$W$9995,9,FALSE)),"",IF(ISERROR(VLOOKUP(TRIM(B1451),ALL!$B$1:$W$9995,9,FALSE))," ",VLOOKUP(TRIM(B1451),ALL!$B$1:$W$9995,9,FALSE)))</f>
        <v/>
      </c>
      <c r="N1451" s="10" t="str">
        <f>IF(ISBLANK(VLOOKUP(TRIM(B1451),ALL!$B$1:$W$9995,10,FALSE)),"",IF(ISERROR(VLOOKUP(TRIM(B1451),ALL!$B$1:$W$9995,10,FALSE))," ",VLOOKUP(TRIM(B1451),ALL!$B$1:$W$9995,10,FALSE)))</f>
        <v/>
      </c>
      <c r="O1451" s="118"/>
      <c r="P1451"/>
      <c r="Q1451"/>
      <c r="R1451"/>
      <c r="S1451"/>
      <c r="T1451"/>
      <c r="AB1451"/>
      <c r="AC1451"/>
    </row>
    <row r="1452" spans="1:29">
      <c r="A1452" s="10" t="str">
        <f>IF(ISERROR(VLOOKUP(TRIM(B1452),ALL!$B$1:$V$9991,3,FALSE)),"(unc)",VLOOKUP(TRIM(B1452),ALL!$B$1:$V$9991,3,FALSE))</f>
        <v>LDT $</v>
      </c>
      <c r="B1452" s="37" t="s">
        <v>4699</v>
      </c>
      <c r="C1452" s="5" t="s">
        <v>2791</v>
      </c>
      <c r="D1452" s="111">
        <f>VLOOKUP(TRIM(B1452),BirthdateDraft!$A$1:$M$8977,2,FALSE)</f>
        <v>34797</v>
      </c>
      <c r="E1452" s="112" t="str">
        <f>VLOOKUP(TRIM(B1452),BirthdateDraft!$A$1:$M$9842,3,FALSE)</f>
        <v>16/3</v>
      </c>
      <c r="F1452" s="115"/>
      <c r="G1452" s="10" t="str">
        <f>IF(ISERROR(VLOOKUP(TRIM(B1452),ALL!$B$1:$V$9998,2,FALSE)),"",IF(ISERROR(VLOOKUP(TRIM(B1452),ALL!$B$1:$V$9998,2,FALSE))," ",VLOOKUP(TRIM(B1452),ALL!$B$1:$V$9998,2,FALSE)))</f>
        <v>SFN</v>
      </c>
      <c r="H1452" s="114" t="str">
        <f>IF(ISBLANK(VLOOKUP(TRIM(B1452),ALL!$B$1:$W$9995,4,FALSE)),"",IF(ISERROR(VLOOKUP(TRIM(B1452),ALL!$B$1:$W$9995,4,FALSE))," ",VLOOKUP(TRIM(B1452),ALL!$B$1:$W$9995,4,FALSE)))</f>
        <v>0</v>
      </c>
      <c r="I1452" s="114" t="str">
        <f>IF(ISBLANK(VLOOKUP(TRIM(B1452),ALL!$B$1:$W$9995,5,FALSE)),"",IF(ISERROR(VLOOKUP(TRIM(B1452),ALL!$B$1:$W$9995,5,FALSE))," ",VLOOKUP(TRIM(B1452),ALL!$B$1:$W$9995,5,FALSE)))</f>
        <v/>
      </c>
      <c r="J1452" s="10">
        <f>IF(ISBLANK(VLOOKUP(TRIM(B1452),ALL!$B$1:$W$9995,6,FALSE)),"",IF(ISERROR(VLOOKUP(TRIM(B1452),ALL!$B$1:$W$9995,6,FALSE))," ", VLOOKUP(TRIM(B1452),ALL!$B$1:$W$9995,6,FALSE)))</f>
        <v>7</v>
      </c>
      <c r="K1452" s="10" t="str">
        <f>IF(ISBLANK(VLOOKUP(TRIM(B1452),ALL!$B$1:$W$9995,7,FALSE)),"",IF(ISERROR(VLOOKUP(TRIM(B1452),ALL!$B$1:$W$9995,7,FALSE))," ",VLOOKUP(TRIM(B1452),ALL!$B$1:$W$9995,7,FALSE)))</f>
        <v/>
      </c>
      <c r="L1452" s="10" t="str">
        <f>IF(ISBLANK(VLOOKUP(TRIM(B1452),ALL!$B$1:$W$9995,8,FALSE)),"",IF(ISERROR(VLOOKUP(TRIM(B1452),ALL!$B$1:$W$9995,8,FALSE))," ",VLOOKUP(TRIM(B1452),ALL!$B$1:$W$9995,8,FALSE)))</f>
        <v/>
      </c>
      <c r="M1452" s="10" t="str">
        <f>IF(ISBLANK(VLOOKUP(TRIM(B1452),ALL!$B$1:$W$9995,9,FALSE)),"",IF(ISERROR(VLOOKUP(TRIM(B1452),ALL!$B$1:$W$9995,9,FALSE))," ",VLOOKUP(TRIM(B1452),ALL!$B$1:$W$9995,9,FALSE)))</f>
        <v/>
      </c>
      <c r="N1452" s="10" t="str">
        <f>IF(ISBLANK(VLOOKUP(TRIM(B1452),ALL!$B$1:$W$9995,10,FALSE)),"",IF(ISERROR(VLOOKUP(TRIM(B1452),ALL!$B$1:$W$9995,10,FALSE))," ",VLOOKUP(TRIM(B1452),ALL!$B$1:$W$9995,10,FALSE)))</f>
        <v/>
      </c>
      <c r="O1452"/>
      <c r="P1452"/>
      <c r="Q1452"/>
      <c r="R1452"/>
      <c r="S1452"/>
      <c r="T1452"/>
      <c r="AB1452"/>
      <c r="AC1452"/>
    </row>
    <row r="1453" spans="1:29">
      <c r="A1453" s="10" t="str">
        <f>IF(ISERROR(VLOOKUP(TRIM(B1453),ALL!$B$1:$V$9991,3,FALSE)),"(unc)",VLOOKUP(TRIM(B1453),ALL!$B$1:$V$9991,3,FALSE))</f>
        <v>End $</v>
      </c>
      <c r="B1453" s="37" t="s">
        <v>4739</v>
      </c>
      <c r="C1453" s="5" t="s">
        <v>2791</v>
      </c>
      <c r="D1453" s="111">
        <f>VLOOKUP(TRIM(B1453),BirthdateDraft!$A$1:$M$8977,2,FALSE)</f>
        <v>34589</v>
      </c>
      <c r="E1453" s="112" t="str">
        <f>VLOOKUP(TRIM(B1453),BirthdateDraft!$A$1:$M$9842,3,FALSE)</f>
        <v>16/FA</v>
      </c>
      <c r="F1453" s="115"/>
      <c r="G1453" s="10" t="str">
        <f>IF(ISERROR(VLOOKUP(TRIM(B1453),ALL!$B$1:$V$9998,2,FALSE)),"",IF(ISERROR(VLOOKUP(TRIM(B1453),ALL!$B$1:$V$9998,2,FALSE))," ",VLOOKUP(TRIM(B1453),ALL!$B$1:$V$9998,2,FALSE)))</f>
        <v>LAA</v>
      </c>
      <c r="H1453" s="114" t="str">
        <f>IF(ISBLANK(VLOOKUP(TRIM(B1453),ALL!$B$1:$W$9995,4,FALSE)),"",IF(ISERROR(VLOOKUP(TRIM(B1453),ALL!$B$1:$W$9995,4,FALSE))," ",VLOOKUP(TRIM(B1453),ALL!$B$1:$W$9995,4,FALSE)))</f>
        <v>0</v>
      </c>
      <c r="I1453" s="114" t="str">
        <f>IF(ISBLANK(VLOOKUP(TRIM(B1453),ALL!$B$1:$W$9995,5,FALSE)),"",IF(ISERROR(VLOOKUP(TRIM(B1453),ALL!$B$1:$W$9995,5,FALSE))," ",VLOOKUP(TRIM(B1453),ALL!$B$1:$W$9995,5,FALSE)))</f>
        <v/>
      </c>
      <c r="J1453" s="10">
        <f>IF(ISBLANK(VLOOKUP(TRIM(B1453),ALL!$B$1:$W$9995,6,FALSE)),"",IF(ISERROR(VLOOKUP(TRIM(B1453),ALL!$B$1:$W$9995,6,FALSE))," ", VLOOKUP(TRIM(B1453),ALL!$B$1:$W$9995,6,FALSE)))</f>
        <v>4</v>
      </c>
      <c r="K1453" s="10"/>
      <c r="L1453" s="10" t="str">
        <f>IF(ISBLANK(VLOOKUP(TRIM(B1453),ALL!$B$1:$W$9995,8,FALSE)),"",IF(ISERROR(VLOOKUP(TRIM(B1453),ALL!$B$1:$W$9995,8,FALSE))," ",VLOOKUP(TRIM(B1453),ALL!$B$1:$W$9995,8,FALSE)))</f>
        <v/>
      </c>
      <c r="M1453" s="10" t="str">
        <f>IF(ISBLANK(VLOOKUP(TRIM(B1453),ALL!$B$1:$W$9995,9,FALSE)),"",IF(ISERROR(VLOOKUP(TRIM(B1453),ALL!$B$1:$W$9995,9,FALSE))," ",VLOOKUP(TRIM(B1453),ALL!$B$1:$W$9995,9,FALSE)))</f>
        <v/>
      </c>
      <c r="N1453" s="10" t="str">
        <f>IF(ISBLANK(VLOOKUP(TRIM(B1453),ALL!$B$1:$W$9995,10,FALSE)),"",IF(ISERROR(VLOOKUP(TRIM(B1453),ALL!$B$1:$W$9995,10,FALSE))," ",VLOOKUP(TRIM(B1453),ALL!$B$1:$W$9995,10,FALSE)))</f>
        <v/>
      </c>
      <c r="O1453" s="118"/>
      <c r="P1453"/>
      <c r="Q1453"/>
      <c r="R1453"/>
      <c r="S1453"/>
      <c r="T1453"/>
      <c r="AB1453"/>
      <c r="AC1453"/>
    </row>
    <row r="1454" spans="1:29">
      <c r="A1454" s="10" t="str">
        <f>IF(ISERROR(VLOOKUP(TRIM(B1454),ALL!$B$1:$V$9991,3,FALSE)),"(unc)",VLOOKUP(TRIM(B1454),ALL!$B$1:$V$9991,3,FALSE))</f>
        <v>DT $</v>
      </c>
      <c r="B1454" s="37" t="s">
        <v>4701</v>
      </c>
      <c r="C1454" s="5" t="s">
        <v>2791</v>
      </c>
      <c r="D1454" s="111">
        <f>VLOOKUP(TRIM(B1454),BirthdateDraft!$A$1:$M$8977,2,FALSE)</f>
        <v>33870</v>
      </c>
      <c r="E1454" s="112" t="str">
        <f>VLOOKUP(TRIM(B1454),BirthdateDraft!$A$1:$M$9842,3,FALSE)</f>
        <v>16/2</v>
      </c>
      <c r="F1454" s="115"/>
      <c r="G1454" s="10" t="str">
        <f>IF(ISERROR(VLOOKUP(TRIM(B1454),ALL!$B$1:$V$9998,2,FALSE)),"",IF(ISERROR(VLOOKUP(TRIM(B1454),ALL!$B$1:$V$9998,2,FALSE))," ",VLOOKUP(TRIM(B1454),ALL!$B$1:$V$9998,2,FALSE)))</f>
        <v>INA</v>
      </c>
      <c r="H1454" s="114" t="str">
        <f>IF(ISBLANK(VLOOKUP(TRIM(B1454),ALL!$B$1:$W$9995,4,FALSE)),"",IF(ISERROR(VLOOKUP(TRIM(B1454),ALL!$B$1:$W$9995,4,FALSE))," ",VLOOKUP(TRIM(B1454),ALL!$B$1:$W$9995,4,FALSE)))</f>
        <v>0</v>
      </c>
      <c r="I1454" s="114" t="str">
        <f>IF(ISBLANK(VLOOKUP(TRIM(B1454),ALL!$B$1:$W$9995,5,FALSE)),"",IF(ISERROR(VLOOKUP(TRIM(B1454),ALL!$B$1:$W$9995,5,FALSE))," ",VLOOKUP(TRIM(B1454),ALL!$B$1:$W$9995,5,FALSE)))</f>
        <v/>
      </c>
      <c r="J1454" s="10">
        <f>IF(ISBLANK(VLOOKUP(TRIM(B1454),ALL!$B$1:$W$9995,6,FALSE)),"",IF(ISERROR(VLOOKUP(TRIM(B1454),ALL!$B$1:$W$9995,6,FALSE))," ", VLOOKUP(TRIM(B1454),ALL!$B$1:$W$9995,6,FALSE)))</f>
        <v>0</v>
      </c>
      <c r="K1454" s="10" t="str">
        <f>IF(ISBLANK(VLOOKUP(TRIM(B1454),ALL!$B$1:$W$9995,7,FALSE)),"",IF(ISERROR(VLOOKUP(TRIM(B1454),ALL!$B$1:$W$9995,7,FALSE))," ",VLOOKUP(TRIM(B1454),ALL!$B$1:$W$9995,7,FALSE)))</f>
        <v/>
      </c>
      <c r="L1454" s="10" t="str">
        <f>IF(ISBLANK(VLOOKUP(TRIM(B1454),ALL!$B$1:$W$9995,8,FALSE)),"",IF(ISERROR(VLOOKUP(TRIM(B1454),ALL!$B$1:$W$9995,8,FALSE))," ",VLOOKUP(TRIM(B1454),ALL!$B$1:$W$9995,8,FALSE)))</f>
        <v/>
      </c>
      <c r="M1454" s="10" t="str">
        <f>IF(ISBLANK(VLOOKUP(TRIM(#REF!),ALL!$B$1:$W$9995,9,FALSE)),"",IF(ISERROR(VLOOKUP(TRIM(#REF!),ALL!$B$1:$W$9995,9,FALSE))," ",VLOOKUP(TRIM(#REF!),ALL!$B$1:$W$9995,9,FALSE)))</f>
        <v xml:space="preserve"> </v>
      </c>
      <c r="N1454" s="10" t="str">
        <f>IF(ISBLANK(VLOOKUP(TRIM(#REF!),ALL!$B$1:$W$9995,10,FALSE)),"",IF(ISERROR(VLOOKUP(TRIM(#REF!),ALL!$B$1:$W$9995,10,FALSE))," ",VLOOKUP(TRIM(#REF!),ALL!$B$1:$W$9995,10,FALSE)))</f>
        <v xml:space="preserve"> </v>
      </c>
      <c r="O1454" s="118"/>
      <c r="P1454"/>
      <c r="Q1454"/>
      <c r="R1454"/>
      <c r="S1454"/>
      <c r="T1454"/>
      <c r="AB1454"/>
      <c r="AC1454"/>
    </row>
    <row r="1455" spans="1:29">
      <c r="A1455" s="10" t="str">
        <f>IF(ISERROR(VLOOKUP(TRIM(B1455),ALL!$B$1:$V$9991,3,FALSE)),"(unc)",VLOOKUP(TRIM(B1455),ALL!$B$1:$V$9991,3,FALSE))</f>
        <v>End $ DT $</v>
      </c>
      <c r="B1455" s="37" t="s">
        <v>6099</v>
      </c>
      <c r="C1455" s="5" t="s">
        <v>2791</v>
      </c>
      <c r="D1455" s="111">
        <f>VLOOKUP(TRIM(B1455),BirthdateDraft!$A$1:$M$8977,2,FALSE)</f>
        <v>35662</v>
      </c>
      <c r="E1455" s="112" t="str">
        <f>VLOOKUP(TRIM(B1455),BirthdateDraft!$A$1:$M$9842,3,FALSE)</f>
        <v>19/5</v>
      </c>
      <c r="F1455" s="115" t="s">
        <v>8098</v>
      </c>
      <c r="G1455" s="10" t="str">
        <f>IF(ISERROR(VLOOKUP(TRIM(B1455),ALL!$B$1:$V$9998,2,FALSE)),"",IF(ISERROR(VLOOKUP(TRIM(B1455),ALL!$B$1:$V$9998,2,FALSE))," ",VLOOKUP(TRIM(B1455),ALL!$B$1:$V$9998,2,FALSE)))</f>
        <v>KCA</v>
      </c>
      <c r="H1455" s="114" t="str">
        <f>IF(ISBLANK(VLOOKUP(TRIM(B1455),ALL!$B$1:$W$9995,4,FALSE)),"",IF(ISERROR(VLOOKUP(TRIM(B1455),ALL!$B$1:$W$9995,4,FALSE))," ",VLOOKUP(TRIM(B1455),ALL!$B$1:$W$9995,4,FALSE)))</f>
        <v>4</v>
      </c>
      <c r="I1455" s="114" t="str">
        <f>IF(ISBLANK(VLOOKUP(TRIM(B1455),ALL!$B$1:$W$9995,5,FALSE)),"",IF(ISERROR(VLOOKUP(TRIM(B1455),ALL!$B$1:$W$9995,5,FALSE))," ",VLOOKUP(TRIM(B1455),ALL!$B$1:$W$9995,5,FALSE)))</f>
        <v>0</v>
      </c>
      <c r="J1455" s="10">
        <f>IF(ISBLANK(VLOOKUP(TRIM(B1455),ALL!$B$1:$W$9995,6,FALSE)),"",IF(ISERROR(VLOOKUP(TRIM(B1455),ALL!$B$1:$W$9995,6,FALSE))," ", VLOOKUP(TRIM(B1455),ALL!$B$1:$W$9995,6,FALSE)))</f>
        <v>3</v>
      </c>
      <c r="K1455" s="10"/>
      <c r="L1455" s="10"/>
      <c r="M1455" s="10"/>
      <c r="N1455" s="10"/>
      <c r="O1455" s="118"/>
      <c r="P1455"/>
      <c r="Q1455"/>
      <c r="R1455"/>
      <c r="S1455"/>
      <c r="T1455"/>
      <c r="AB1455"/>
      <c r="AC1455"/>
    </row>
    <row r="1457" spans="1:29" ht="10.5" customHeight="1">
      <c r="A1457" s="10"/>
      <c r="B1457" s="37"/>
      <c r="C1457" s="5"/>
      <c r="D1457" s="111"/>
      <c r="E1457" s="112"/>
      <c r="F1457" s="115"/>
      <c r="G1457" s="10"/>
      <c r="H1457" s="114"/>
      <c r="I1457" s="114"/>
      <c r="J1457" s="10"/>
      <c r="K1457" s="10"/>
      <c r="L1457" s="10" t="str">
        <f>IF(ISBLANK(VLOOKUP(TRIM(B1457),ALL!$B$1:$W$9995,8,FALSE)),"",IF(ISERROR(VLOOKUP(TRIM(B1457),ALL!$B$1:$W$9995,8,FALSE))," ",VLOOKUP(TRIM(B1457),ALL!$B$1:$W$9995,8,FALSE)))</f>
        <v xml:space="preserve"> </v>
      </c>
      <c r="M1457" s="10" t="str">
        <f>IF(ISBLANK(VLOOKUP(TRIM(B1457),ALL!$B$1:$W$9995,9,FALSE)),"",IF(ISERROR(VLOOKUP(TRIM(B1457),ALL!$B$1:$W$9995,9,FALSE))," ",VLOOKUP(TRIM(B1457),ALL!$B$1:$W$9995,9,FALSE)))</f>
        <v xml:space="preserve"> </v>
      </c>
      <c r="N1457" s="10" t="str">
        <f>IF(ISBLANK(VLOOKUP(TRIM(B1457),ALL!$B$1:$W$9995,10,FALSE)),"",IF(ISERROR(VLOOKUP(TRIM(B1457),ALL!$B$1:$W$9995,10,FALSE))," ",VLOOKUP(TRIM(B1457),ALL!$B$1:$W$9995,10,FALSE)))</f>
        <v xml:space="preserve"> </v>
      </c>
      <c r="O1457" s="118"/>
      <c r="P1457"/>
      <c r="Q1457"/>
      <c r="R1457"/>
      <c r="S1457"/>
      <c r="T1457"/>
      <c r="AB1457"/>
      <c r="AC1457"/>
    </row>
    <row r="1458" spans="1:29">
      <c r="A1458" s="10" t="str">
        <f>IF(ISERROR(VLOOKUP(TRIM(B1458),ALL!$B$1:$V$9991,3,FALSE)),"(unc)",VLOOKUP(TRIM(B1458),ALL!$B$1:$V$9991,3,FALSE))</f>
        <v>RILB</v>
      </c>
      <c r="B1458" s="37" t="s">
        <v>400</v>
      </c>
      <c r="C1458" s="5" t="s">
        <v>2791</v>
      </c>
      <c r="D1458" s="111">
        <f>VLOOKUP(TRIM(B1458),BirthdateDraft!$A$1:$M$8977,2,FALSE)</f>
        <v>32896</v>
      </c>
      <c r="E1458" s="112" t="str">
        <f>VLOOKUP(TRIM(B1458),BirthdateDraft!$A$1:$M$9842,3,FALSE)</f>
        <v>12/2</v>
      </c>
      <c r="F1458" s="115"/>
      <c r="G1458" s="10" t="str">
        <f>IF(ISERROR(VLOOKUP(TRIM(B1458),ALL!$B$1:$V$9998,2,FALSE)),"",IF(ISERROR(VLOOKUP(TRIM(B1458),ALL!$B$1:$V$9998,2,FALSE))," ",VLOOKUP(TRIM(B1458),ALL!$B$1:$V$9998,2,FALSE)))</f>
        <v>TBN</v>
      </c>
      <c r="H1458" s="114" t="str">
        <f>IF(ISBLANK(VLOOKUP(TRIM(B1458),ALL!$B$1:$W$9995,4,FALSE)),"",IF(ISERROR(VLOOKUP(TRIM(B1458),ALL!$B$1:$W$9995,4,FALSE))," ",VLOOKUP(TRIM(B1458),ALL!$B$1:$W$9995,4,FALSE)))</f>
        <v>0-5</v>
      </c>
      <c r="I1458" s="114" t="str">
        <f>IF(ISBLANK(VLOOKUP(TRIM(B1458),ALL!$B$1:$W$9995,5,FALSE)),"",IF(ISERROR(VLOOKUP(TRIM(B1458),ALL!$B$1:$W$9995,5,FALSE))," ",VLOOKUP(TRIM(B1458),ALL!$B$1:$W$9995,5,FALSE)))</f>
        <v/>
      </c>
      <c r="J1458" s="10">
        <f>IF(ISBLANK(VLOOKUP(TRIM(B1458),ALL!$B$1:$W$9995,6,FALSE)),"",IF(ISERROR(VLOOKUP(TRIM(B1458),ALL!$B$1:$W$9995,6,FALSE))," ", VLOOKUP(TRIM(B1458),ALL!$B$1:$W$9995,6,FALSE)))</f>
        <v>7</v>
      </c>
      <c r="K1458" s="10" t="str">
        <f>IF(ISBLANK(VLOOKUP(TRIM(B1458),ALL!$B$1:$W$9995,7,FALSE)),"",IF(ISERROR(VLOOKUP(TRIM(B1458),ALL!$B$1:$W$9995,7,FALSE))," ",VLOOKUP(TRIM(B1458),ALL!$B$1:$W$9995,7,FALSE)))</f>
        <v/>
      </c>
      <c r="L1458" s="10" t="str">
        <f>IF(ISBLANK(VLOOKUP(TRIM(B1458),ALL!$B$1:$W$9995,8,FALSE)),"",IF(ISERROR(VLOOKUP(TRIM(B1458),ALL!$B$1:$W$9995,8,FALSE))," ",VLOOKUP(TRIM(B1458),ALL!$B$1:$W$9995,8,FALSE)))</f>
        <v/>
      </c>
      <c r="M1458" s="10" t="str">
        <f>IF(ISBLANK(VLOOKUP(TRIM(B1458),ALL!$B$1:$W$9995,9,FALSE)),"",IF(ISERROR(VLOOKUP(TRIM(B1458),ALL!$B$1:$W$9995,9,FALSE))," ",VLOOKUP(TRIM(B1458),ALL!$B$1:$W$9995,9,FALSE)))</f>
        <v/>
      </c>
      <c r="N1458" s="10" t="str">
        <f>IF(ISBLANK(VLOOKUP(TRIM(B1458),ALL!$B$1:$W$9995,10,FALSE)),"",IF(ISERROR(VLOOKUP(TRIM(B1458),ALL!$B$1:$W$9995,10,FALSE))," ",VLOOKUP(TRIM(B1458),ALL!$B$1:$W$9995,10,FALSE)))</f>
        <v/>
      </c>
      <c r="O1458" s="118"/>
      <c r="P1458"/>
      <c r="Q1458"/>
      <c r="R1458"/>
      <c r="S1458"/>
      <c r="T1458"/>
      <c r="AB1458"/>
      <c r="AC1458"/>
    </row>
    <row r="1459" spans="1:29">
      <c r="A1459" s="10" t="str">
        <f>IF(ISERROR(VLOOKUP(TRIM(B1459),ALL!$B$1:$V$9991,3,FALSE)),"(unc)",VLOOKUP(TRIM(B1459),ALL!$B$1:$V$9991,3,FALSE))</f>
        <v>ROLB</v>
      </c>
      <c r="B1459" s="37" t="s">
        <v>8222</v>
      </c>
      <c r="C1459" s="5" t="s">
        <v>2791</v>
      </c>
      <c r="D1459" s="111">
        <f>VLOOKUP(TRIM(B1459),BirthdateDraft!$A$1:$M$8977,2,FALSE)</f>
        <v>36310</v>
      </c>
      <c r="E1459" s="112" t="str">
        <f>VLOOKUP(TRIM(B1459),BirthdateDraft!$A$1:$M$9842,3,FALSE)</f>
        <v>23/3</v>
      </c>
      <c r="F1459" s="115">
        <v>24.2</v>
      </c>
      <c r="G1459" s="10" t="str">
        <f>IF(ISERROR(VLOOKUP(TRIM(B1459),ALL!$B$1:$V$9998,2,FALSE)),"",IF(ISERROR(VLOOKUP(TRIM(B1459),ALL!$B$1:$V$9998,2,FALSE))," ",VLOOKUP(TRIM(B1459),ALL!$B$1:$V$9998,2,FALSE)))</f>
        <v>TBN</v>
      </c>
      <c r="H1459" s="114" t="str">
        <f>IF(ISBLANK(VLOOKUP(TRIM(B1459),ALL!$B$1:$W$9995,4,FALSE)),"",IF(ISERROR(VLOOKUP(TRIM(B1459),ALL!$B$1:$W$9995,4,FALSE))," ",VLOOKUP(TRIM(B1459),ALL!$B$1:$W$9995,4,FALSE)))</f>
        <v>0-4</v>
      </c>
      <c r="I1459" s="114" t="str">
        <f>IF(ISBLANK(VLOOKUP(TRIM(B1459),ALL!$B$1:$W$9995,5,FALSE)),"",IF(ISERROR(VLOOKUP(TRIM(B1459),ALL!$B$1:$W$9995,5,FALSE))," ",VLOOKUP(TRIM(B1459),ALL!$B$1:$W$9995,5,FALSE)))</f>
        <v/>
      </c>
      <c r="J1459" s="10">
        <f>IF(ISBLANK(VLOOKUP(TRIM(B1459),ALL!$B$1:$W$9995,6,FALSE)),"",IF(ISERROR(VLOOKUP(TRIM(B1459),ALL!$B$1:$W$9995,6,FALSE))," ", VLOOKUP(TRIM(B1459),ALL!$B$1:$W$9995,6,FALSE)))</f>
        <v>6</v>
      </c>
      <c r="K1459" s="10"/>
      <c r="L1459" s="10"/>
      <c r="M1459" s="10"/>
      <c r="N1459" s="10"/>
      <c r="O1459" s="118"/>
      <c r="P1459"/>
      <c r="Q1459"/>
      <c r="R1459"/>
      <c r="S1459"/>
      <c r="T1459"/>
      <c r="AB1459"/>
      <c r="AC1459"/>
    </row>
    <row r="1460" spans="1:29">
      <c r="A1460" s="10" t="str">
        <f>IF(ISERROR(VLOOKUP(TRIM(B1460),ALL!$B$1:$V$9991,3,FALSE)),"(unc)",VLOOKUP(TRIM(B1460),ALL!$B$1:$V$9991,3,FALSE))</f>
        <v>ROLB</v>
      </c>
      <c r="B1460" s="126" t="s">
        <v>8530</v>
      </c>
      <c r="C1460" s="5" t="s">
        <v>2791</v>
      </c>
      <c r="D1460" s="111">
        <f>VLOOKUP(TRIM(B1460),BirthdateDraft!$A$1:$M$8977,2,FALSE)</f>
        <v>35867</v>
      </c>
      <c r="E1460" s="112" t="str">
        <f>VLOOKUP(TRIM(B1460),BirthdateDraft!$A$1:$M$9842,3,FALSE)</f>
        <v>23/3</v>
      </c>
      <c r="F1460" s="115">
        <v>24.3</v>
      </c>
      <c r="G1460" s="10" t="str">
        <f>IF(ISERROR(VLOOKUP(TRIM(B1460),ALL!$B$1:$V$9998,2,FALSE)),"",IF(ISERROR(VLOOKUP(TRIM(B1460),ALL!$B$1:$V$9998,2,FALSE))," ",VLOOKUP(TRIM(B1460),ALL!$B$1:$V$9998,2,FALSE)))</f>
        <v>LAN</v>
      </c>
      <c r="H1460" s="114" t="str">
        <f>IF(ISBLANK(VLOOKUP(TRIM(B1460),ALL!$B$1:$W$9995,4,FALSE)),"",IF(ISERROR(VLOOKUP(TRIM(B1460),ALL!$B$1:$W$9995,4,FALSE))," ",VLOOKUP(TRIM(B1460),ALL!$B$1:$W$9995,4,FALSE)))</f>
        <v>4-0</v>
      </c>
      <c r="I1460" s="114" t="str">
        <f>IF(ISBLANK(VLOOKUP(TRIM(B1460),ALL!$B$1:$W$9995,5,FALSE)),"",IF(ISERROR(VLOOKUP(TRIM(B1460),ALL!$B$1:$W$9995,5,FALSE))," ",VLOOKUP(TRIM(B1460),ALL!$B$1:$W$9995,5,FALSE)))</f>
        <v/>
      </c>
      <c r="J1460" s="10">
        <f>IF(ISBLANK(VLOOKUP(TRIM(B1460),ALL!$B$1:$W$9995,6,FALSE)),"",IF(ISERROR(VLOOKUP(TRIM(B1460),ALL!$B$1:$W$9995,6,FALSE))," ", VLOOKUP(TRIM(B1460),ALL!$B$1:$W$9995,6,FALSE)))</f>
        <v>12</v>
      </c>
      <c r="K1460" s="10"/>
      <c r="L1460" s="10"/>
      <c r="M1460" s="10"/>
      <c r="N1460" s="10"/>
      <c r="O1460" s="118"/>
      <c r="P1460"/>
      <c r="Q1460"/>
      <c r="R1460"/>
      <c r="S1460"/>
      <c r="T1460"/>
      <c r="AB1460"/>
      <c r="AC1460"/>
    </row>
    <row r="1461" spans="1:29">
      <c r="A1461" s="10" t="str">
        <f>IF(ISERROR(VLOOKUP(TRIM(B1461),ALL!$B$1:$V$9991,3,FALSE)),"(unc)",VLOOKUP(TRIM(B1461),ALL!$B$1:$V$9991,3,FALSE))</f>
        <v>OLB</v>
      </c>
      <c r="B1461" s="37" t="s">
        <v>6532</v>
      </c>
      <c r="C1461" s="5" t="s">
        <v>3018</v>
      </c>
      <c r="D1461" s="111">
        <f>VLOOKUP(TRIM(B1461),BirthdateDraft!$A$1:$M$8977,2,FALSE)</f>
        <v>35791</v>
      </c>
      <c r="E1461" s="112" t="str">
        <f>VLOOKUP(TRIM(B1461),BirthdateDraft!$A$1:$M$9842,3,FALSE)</f>
        <v>20/3</v>
      </c>
      <c r="F1461" s="115" t="s">
        <v>7509</v>
      </c>
      <c r="G1461" s="10" t="str">
        <f>IF(ISERROR(VLOOKUP(TRIM(B1461),ALL!$B$1:$V$9998,2,FALSE)),"",IF(ISERROR(VLOOKUP(TRIM(B1461),ALL!$B$1:$V$9998,2,FALSE))," ",VLOOKUP(TRIM(B1461),ALL!$B$1:$V$9998,2,FALSE)))</f>
        <v>ARN</v>
      </c>
      <c r="H1461" s="114" t="str">
        <f>IF(ISBLANK(VLOOKUP(TRIM(B1461),ALL!$B$1:$W$9995,4,FALSE)),"",IF(ISERROR(VLOOKUP(TRIM(B1461),ALL!$B$1:$W$9995,4,FALSE))," ",VLOOKUP(TRIM(B1461),ALL!$B$1:$W$9995,4,FALSE)))</f>
        <v>0-4</v>
      </c>
      <c r="I1461" s="114" t="str">
        <f>IF(ISBLANK(VLOOKUP(TRIM(B1461),ALL!$B$1:$W$9995,5,FALSE)),"",IF(ISERROR(VLOOKUP(TRIM(B1461),ALL!$B$1:$W$9995,5,FALSE))," ",VLOOKUP(TRIM(B1461),ALL!$B$1:$W$9995,5,FALSE)))</f>
        <v/>
      </c>
      <c r="J1461" s="10">
        <f>IF(ISBLANK(VLOOKUP(TRIM(B1461),ALL!$B$1:$W$9995,6,FALSE)),"",IF(ISERROR(VLOOKUP(TRIM(B1461),ALL!$B$1:$W$9995,6,FALSE))," ", VLOOKUP(TRIM(B1461),ALL!$B$1:$W$9995,6,FALSE)))</f>
        <v>4</v>
      </c>
      <c r="K1461" s="10"/>
      <c r="L1461" s="10" t="str">
        <f>IF(ISBLANK(VLOOKUP(TRIM(B1461),ALL!$B$1:$W$9995,8,FALSE)),"",IF(ISERROR(VLOOKUP(TRIM(B1461),ALL!$B$1:$W$9995,8,FALSE))," ",VLOOKUP(TRIM(B1461),ALL!$B$1:$W$9995,8,FALSE)))</f>
        <v/>
      </c>
      <c r="M1461" s="10" t="str">
        <f>IF(ISBLANK(VLOOKUP(TRIM(B1461),ALL!$B$1:$W$9995,9,FALSE)),"",IF(ISERROR(VLOOKUP(TRIM(B1461),ALL!$B$1:$W$9995,9,FALSE))," ",VLOOKUP(TRIM(B1461),ALL!$B$1:$W$9995,9,FALSE)))</f>
        <v/>
      </c>
      <c r="N1461" s="10" t="str">
        <f>IF(ISBLANK(VLOOKUP(TRIM(B1461),ALL!$B$1:$W$9995,10,FALSE)),"",IF(ISERROR(VLOOKUP(TRIM(B1461),ALL!$B$1:$W$9995,10,FALSE))," ",VLOOKUP(TRIM(B1461),ALL!$B$1:$W$9995,10,FALSE)))</f>
        <v/>
      </c>
      <c r="O1461" s="118"/>
      <c r="P1461"/>
      <c r="Q1461"/>
      <c r="R1461"/>
      <c r="S1461"/>
      <c r="T1461"/>
      <c r="AB1461"/>
      <c r="AC1461"/>
    </row>
    <row r="1462" spans="1:29">
      <c r="A1462" s="10" t="str">
        <f>IF(ISERROR(VLOOKUP(TRIM(B1462),ALL!$B$1:$V$9991,3,FALSE)),"(unc)",VLOOKUP(TRIM(B1462),ALL!$B$1:$V$9991,3,FALSE))</f>
        <v>MLB</v>
      </c>
      <c r="B1462" s="37" t="s">
        <v>6984</v>
      </c>
      <c r="C1462" s="5" t="s">
        <v>2791</v>
      </c>
      <c r="D1462" s="111">
        <f>VLOOKUP(TRIM(B1462),BirthdateDraft!$A$1:$M$8977,2,FALSE)</f>
        <v>36526</v>
      </c>
      <c r="E1462" s="112" t="str">
        <f>VLOOKUP(TRIM(B1462),BirthdateDraft!$A$1:$M$9842,3,FALSE)</f>
        <v>21/5</v>
      </c>
      <c r="F1462" s="115" t="s">
        <v>6862</v>
      </c>
      <c r="G1462" s="10" t="str">
        <f>IF(ISERROR(VLOOKUP(TRIM(B1462),ALL!$B$1:$V$9998,2,FALSE)),"",IF(ISERROR(VLOOKUP(TRIM(B1462),ALL!$B$1:$V$9998,2,FALSE))," ",VLOOKUP(TRIM(B1462),ALL!$B$1:$V$9998,2,FALSE)))</f>
        <v>NYA</v>
      </c>
      <c r="H1462" s="114" t="str">
        <f>IF(ISBLANK(VLOOKUP(TRIM(B1462),ALL!$B$1:$W$9995,4,FALSE)),"",IF(ISERROR(VLOOKUP(TRIM(B1462),ALL!$B$1:$W$9995,4,FALSE))," ",VLOOKUP(TRIM(B1462),ALL!$B$1:$W$9995,4,FALSE)))</f>
        <v>4-5</v>
      </c>
      <c r="I1462" s="114" t="str">
        <f>IF(ISBLANK(VLOOKUP(TRIM(B1462),ALL!$B$1:$W$9995,5,FALSE)),"",IF(ISERROR(VLOOKUP(TRIM(B1462),ALL!$B$1:$W$9995,5,FALSE))," ",VLOOKUP(TRIM(B1462),ALL!$B$1:$W$9995,5,FALSE)))</f>
        <v/>
      </c>
      <c r="J1462" s="10">
        <f>IF(ISBLANK(VLOOKUP(TRIM(B1462),ALL!$B$1:$W$9995,6,FALSE)),"",IF(ISERROR(VLOOKUP(TRIM(B1462),ALL!$B$1:$W$9995,6,FALSE))," ", VLOOKUP(TRIM(B1462),ALL!$B$1:$W$9995,6,FALSE)))</f>
        <v>5</v>
      </c>
      <c r="K1462" s="10" t="str">
        <f>IF(ISBLANK(VLOOKUP(TRIM(B1462),ALL!$B$1:$W$9995,7,FALSE)),"",IF(ISERROR(VLOOKUP(TRIM(B1462),ALL!$B$1:$W$9995,7,FALSE))," ",VLOOKUP(TRIM(B1462),ALL!$B$1:$W$9995,7,FALSE)))</f>
        <v/>
      </c>
      <c r="L1462" s="10"/>
      <c r="M1462" s="10"/>
      <c r="N1462" s="10"/>
      <c r="O1462" s="118"/>
      <c r="P1462"/>
      <c r="Q1462"/>
      <c r="R1462"/>
      <c r="S1462"/>
      <c r="T1462"/>
      <c r="AB1462"/>
      <c r="AC1462"/>
    </row>
    <row r="1463" spans="1:29">
      <c r="A1463" s="10" t="str">
        <f>IF(ISERROR(VLOOKUP(TRIM(B1463),ALL!$B$1:$V$9991,3,FALSE)),"(unc)",VLOOKUP(TRIM(B1463),ALL!$B$1:$V$9991,3,FALSE))</f>
        <v>LB</v>
      </c>
      <c r="B1463" s="499" t="s">
        <v>8851</v>
      </c>
      <c r="C1463" s="5" t="s">
        <v>2791</v>
      </c>
      <c r="D1463" s="111">
        <f>VLOOKUP(TRIM(B1463),BirthdateDraft!$A$1:$M$8977,2,FALSE)</f>
        <v>36563</v>
      </c>
      <c r="E1463" s="112" t="str">
        <f>VLOOKUP(TRIM(B1463),BirthdateDraft!$A$1:$M$9842,3,FALSE)</f>
        <v>24/FA</v>
      </c>
      <c r="F1463" s="115" t="s">
        <v>6862</v>
      </c>
      <c r="G1463" s="10" t="str">
        <f>IF(ISERROR(VLOOKUP(TRIM(B1463),ALL!$B$1:$V$9998,2,FALSE)),"",IF(ISERROR(VLOOKUP(TRIM(B1463),ALL!$B$1:$V$9998,2,FALSE))," ",VLOOKUP(TRIM(B1463),ALL!$B$1:$V$9998,2,FALSE)))</f>
        <v>BFA</v>
      </c>
      <c r="H1463" s="114" t="str">
        <f>IF(ISBLANK(VLOOKUP(TRIM(B1463),ALL!$B$1:$W$9995,4,FALSE)),"",IF(ISERROR(VLOOKUP(TRIM(B1463),ALL!$B$1:$W$9995,4,FALSE))," ",VLOOKUP(TRIM(B1463),ALL!$B$1:$W$9995,4,FALSE)))</f>
        <v>0-4</v>
      </c>
      <c r="I1463" s="114" t="str">
        <f>IF(ISBLANK(VLOOKUP(TRIM(B1463),ALL!$B$1:$W$9995,5,FALSE)),"",IF(ISERROR(VLOOKUP(TRIM(B1463),ALL!$B$1:$W$9995,5,FALSE))," ",VLOOKUP(TRIM(B1463),ALL!$B$1:$W$9995,5,FALSE)))</f>
        <v/>
      </c>
      <c r="J1463" s="10">
        <f>IF(ISBLANK(VLOOKUP(TRIM(B1463),ALL!$B$1:$W$9995,6,FALSE)),"",IF(ISERROR(VLOOKUP(TRIM(B1463),ALL!$B$1:$W$9995,6,FALSE))," ", VLOOKUP(TRIM(B1463),ALL!$B$1:$W$9995,6,FALSE)))</f>
        <v>0</v>
      </c>
      <c r="K1463" s="10"/>
      <c r="L1463" s="10"/>
      <c r="M1463" s="10"/>
      <c r="N1463" s="10"/>
      <c r="O1463" s="118"/>
      <c r="P1463"/>
      <c r="Q1463"/>
      <c r="R1463"/>
      <c r="S1463"/>
      <c r="T1463"/>
      <c r="AB1463"/>
      <c r="AC1463"/>
    </row>
    <row r="1464" spans="1:29">
      <c r="A1464" s="10" t="str">
        <f>IF(ISERROR(VLOOKUP(TRIM(B1464),ALL!$B$1:$V$9991,3,FALSE)),"(unc)",VLOOKUP(TRIM(B1464),ALL!$B$1:$V$9991,3,FALSE))</f>
        <v>LB</v>
      </c>
      <c r="B1464" s="124" t="s">
        <v>8974</v>
      </c>
      <c r="C1464" s="5" t="s">
        <v>2791</v>
      </c>
      <c r="D1464" s="111">
        <f>VLOOKUP(TRIM(B1464),BirthdateDraft!$A$1:$M$8977,2,FALSE)</f>
        <v>37123</v>
      </c>
      <c r="E1464" s="112" t="str">
        <f>VLOOKUP(TRIM(B1464),BirthdateDraft!$A$1:$M$9842,3,FALSE)</f>
        <v>24/FA</v>
      </c>
      <c r="F1464" s="115" t="s">
        <v>10229</v>
      </c>
      <c r="G1464" s="10" t="str">
        <f>IF(ISERROR(VLOOKUP(TRIM(B1464),ALL!$B$1:$V$9998,2,FALSE)),"",IF(ISERROR(VLOOKUP(TRIM(B1464),ALL!$B$1:$V$9998,2,FALSE))," ",VLOOKUP(TRIM(B1464),ALL!$B$1:$V$9998,2,FALSE)))</f>
        <v>CAN</v>
      </c>
      <c r="H1464" s="114" t="str">
        <f>IF(ISBLANK(VLOOKUP(TRIM(B1464),ALL!$B$1:$W$9995,4,FALSE)),"",IF(ISERROR(VLOOKUP(TRIM(B1464),ALL!$B$1:$W$9995,4,FALSE))," ",VLOOKUP(TRIM(B1464),ALL!$B$1:$W$9995,4,FALSE)))</f>
        <v>0-0</v>
      </c>
      <c r="I1464" s="114" t="str">
        <f>IF(ISBLANK(VLOOKUP(TRIM(B1464),ALL!$B$1:$W$9995,5,FALSE)),"",IF(ISERROR(VLOOKUP(TRIM(B1464),ALL!$B$1:$W$9995,5,FALSE))," ",VLOOKUP(TRIM(B1464),ALL!$B$1:$W$9995,5,FALSE)))</f>
        <v/>
      </c>
      <c r="J1464" s="10">
        <f>IF(ISBLANK(VLOOKUP(TRIM(B1464),ALL!$B$1:$W$9995,6,FALSE)),"",IF(ISERROR(VLOOKUP(TRIM(B1464),ALL!$B$1:$W$9995,6,FALSE))," ", VLOOKUP(TRIM(B1464),ALL!$B$1:$W$9995,6,FALSE)))</f>
        <v>6</v>
      </c>
      <c r="K1464" s="10"/>
      <c r="L1464" s="10"/>
      <c r="M1464" s="10"/>
      <c r="N1464" s="10"/>
      <c r="O1464" s="118"/>
      <c r="P1464"/>
      <c r="Q1464"/>
      <c r="R1464"/>
      <c r="S1464"/>
      <c r="T1464"/>
      <c r="AB1464"/>
      <c r="AC1464"/>
    </row>
    <row r="1465" spans="1:29">
      <c r="A1465" s="10"/>
      <c r="B1465" s="37"/>
      <c r="C1465" s="5"/>
      <c r="D1465" s="111"/>
      <c r="E1465" s="112"/>
      <c r="F1465" s="115"/>
      <c r="G1465" s="10"/>
      <c r="H1465" s="114"/>
      <c r="I1465" s="114"/>
      <c r="J1465" s="10"/>
      <c r="K1465" s="10"/>
      <c r="L1465" s="10" t="str">
        <f>IF(ISBLANK(VLOOKUP(TRIM(B1465),ALL!$B$1:$W$9995,8,FALSE)),"",IF(ISERROR(VLOOKUP(TRIM(B1465),ALL!$B$1:$W$9995,8,FALSE))," ",VLOOKUP(TRIM(B1465),ALL!$B$1:$W$9995,8,FALSE)))</f>
        <v xml:space="preserve"> </v>
      </c>
      <c r="M1465" s="10" t="str">
        <f>IF(ISBLANK(VLOOKUP(TRIM(B1465),ALL!$B$1:$W$9995,9,FALSE)),"",IF(ISERROR(VLOOKUP(TRIM(B1465),ALL!$B$1:$W$9995,9,FALSE))," ",VLOOKUP(TRIM(B1465),ALL!$B$1:$W$9995,9,FALSE)))</f>
        <v xml:space="preserve"> </v>
      </c>
      <c r="N1465" s="10" t="str">
        <f>IF(ISBLANK(VLOOKUP(TRIM(B1465),ALL!$B$1:$W$9995,10,FALSE)),"",IF(ISERROR(VLOOKUP(TRIM(B1465),ALL!$B$1:$W$9995,10,FALSE))," ",VLOOKUP(TRIM(B1465),ALL!$B$1:$W$9995,10,FALSE)))</f>
        <v xml:space="preserve"> </v>
      </c>
      <c r="O1465" s="118"/>
      <c r="P1465"/>
      <c r="Q1465"/>
      <c r="R1465"/>
      <c r="S1465"/>
      <c r="T1465"/>
      <c r="AB1465"/>
      <c r="AC1465"/>
    </row>
    <row r="1466" spans="1:29">
      <c r="A1466" s="10" t="str">
        <f>IF(ISERROR(VLOOKUP(TRIM(B1466),ALL!$B$1:$V$9991,3,FALSE)),"(unc)",VLOOKUP(TRIM(B1466),ALL!$B$1:$V$9991,3,FALSE))</f>
        <v>(unc)</v>
      </c>
      <c r="B1466" s="37" t="s">
        <v>6632</v>
      </c>
      <c r="C1466" s="5" t="s">
        <v>2791</v>
      </c>
      <c r="D1466" s="111">
        <f>VLOOKUP(TRIM(B1466),BirthdateDraft!$A$1:$M$8977,2,FALSE)</f>
        <v>35451</v>
      </c>
      <c r="E1466" s="112" t="str">
        <f>VLOOKUP(TRIM(B1466),BirthdateDraft!$A$1:$M$9842,3,FALSE)</f>
        <v>20/4</v>
      </c>
      <c r="F1466" s="115" t="s">
        <v>6914</v>
      </c>
      <c r="G1466" s="10" t="str">
        <f>IF(ISERROR(VLOOKUP(TRIM(B1466),ALL!$B$1:$V$9998,2,FALSE)),"",IF(ISERROR(VLOOKUP(TRIM(B1466),ALL!$B$1:$V$9998,2,FALSE))," ",VLOOKUP(TRIM(B1466),ALL!$B$1:$V$9998,2,FALSE)))</f>
        <v/>
      </c>
      <c r="H1466" s="114" t="str">
        <f>IF(ISBLANK(VLOOKUP(TRIM(B1466),ALL!$B$1:$W$9995,4,FALSE)),"",IF(ISERROR(VLOOKUP(TRIM(B1466),ALL!$B$1:$W$9995,4,FALSE))," ",VLOOKUP(TRIM(B1466),ALL!$B$1:$W$9995,4,FALSE)))</f>
        <v xml:space="preserve"> </v>
      </c>
      <c r="I1466" s="114"/>
      <c r="J1466" s="10"/>
      <c r="K1466" s="10"/>
      <c r="L1466" s="10" t="str">
        <f>IF(ISBLANK(VLOOKUP(TRIM(B1466),ALL!$B$1:$W$9995,8,FALSE)),"",IF(ISERROR(VLOOKUP(TRIM(B1466),ALL!$B$1:$W$9995,8,FALSE))," ",VLOOKUP(TRIM(B1466),ALL!$B$1:$W$9995,8,FALSE)))</f>
        <v xml:space="preserve"> </v>
      </c>
      <c r="M1466" s="10" t="str">
        <f>IF(ISBLANK(VLOOKUP(TRIM(B1466),ALL!$B$1:$W$9995,9,FALSE)),"",IF(ISERROR(VLOOKUP(TRIM(B1466),ALL!$B$1:$W$9995,9,FALSE))," ",VLOOKUP(TRIM(B1466),ALL!$B$1:$W$9995,9,FALSE)))</f>
        <v xml:space="preserve"> </v>
      </c>
      <c r="N1466" s="10" t="str">
        <f>IF(ISBLANK(VLOOKUP(TRIM(B1466),ALL!$B$1:$W$9995,10,FALSE)),"",IF(ISERROR(VLOOKUP(TRIM(B1466),ALL!$B$1:$W$9995,10,FALSE))," ",VLOOKUP(TRIM(B1466),ALL!$B$1:$W$9995,10,FALSE)))</f>
        <v xml:space="preserve"> </v>
      </c>
      <c r="P1466"/>
      <c r="Q1466"/>
      <c r="R1466"/>
      <c r="S1466"/>
      <c r="T1466"/>
      <c r="AB1466"/>
      <c r="AC1466"/>
    </row>
    <row r="1467" spans="1:29">
      <c r="A1467" s="10" t="str">
        <f>IF(ISERROR(VLOOKUP(TRIM(B1467),ALL!$B$1:$V$9991,3,FALSE)),"(unc)",VLOOKUP(TRIM(B1467),ALL!$B$1:$V$9991,3,FALSE))</f>
        <v>(unc)</v>
      </c>
      <c r="B1467" s="37" t="s">
        <v>7756</v>
      </c>
      <c r="C1467" s="5" t="s">
        <v>3018</v>
      </c>
      <c r="D1467" s="111">
        <f>VLOOKUP(TRIM(B1467),BirthdateDraft!$A$1:$M$8977,2,FALSE)</f>
        <v>36288</v>
      </c>
      <c r="E1467" s="112" t="str">
        <f>VLOOKUP(TRIM(B1467),BirthdateDraft!$A$1:$M$9842,3,FALSE)</f>
        <v>22/7</v>
      </c>
      <c r="F1467" s="115" t="s">
        <v>6862</v>
      </c>
      <c r="G1467" s="10" t="str">
        <f>IF(ISERROR(VLOOKUP(TRIM(B1467),ALL!$B$1:$V$9998,2,FALSE)),"",IF(ISERROR(VLOOKUP(TRIM(B1467),ALL!$B$1:$V$9998,2,FALSE))," ",VLOOKUP(TRIM(B1467),ALL!$B$1:$V$9998,2,FALSE)))</f>
        <v/>
      </c>
      <c r="H1467" s="114" t="str">
        <f>IF(ISBLANK(VLOOKUP(TRIM(B1467),ALL!$B$1:$W$9995,4,FALSE)),"",IF(ISERROR(VLOOKUP(TRIM(B1467),ALL!$B$1:$W$9995,4,FALSE))," ",VLOOKUP(TRIM(B1467),ALL!$B$1:$W$9995,4,FALSE)))</f>
        <v xml:space="preserve"> </v>
      </c>
      <c r="I1467" s="114"/>
      <c r="J1467" s="10"/>
      <c r="K1467" s="10"/>
      <c r="L1467" s="10"/>
      <c r="M1467" s="10"/>
      <c r="N1467" s="10"/>
      <c r="O1467" s="118"/>
      <c r="P1467"/>
      <c r="Q1467"/>
      <c r="R1467"/>
      <c r="S1467"/>
      <c r="T1467"/>
      <c r="AB1467"/>
      <c r="AC1467"/>
    </row>
    <row r="1468" spans="1:29">
      <c r="A1468" s="10" t="str">
        <f>IF(ISERROR(VLOOKUP(TRIM(B1468),ALL!$B$1:$V$9991,3,FALSE)),"(unc)",VLOOKUP(TRIM(B1468),ALL!$B$1:$V$9991,3,FALSE))</f>
        <v>DB ^</v>
      </c>
      <c r="B1468" s="37" t="s">
        <v>8862</v>
      </c>
      <c r="C1468" s="5" t="s">
        <v>3018</v>
      </c>
      <c r="D1468" s="111">
        <f>VLOOKUP(TRIM(B1468),BirthdateDraft!$A$1:$M$8977,2,FALSE)</f>
        <v>37553</v>
      </c>
      <c r="E1468" s="112" t="str">
        <f>VLOOKUP(TRIM(B1468),BirthdateDraft!$A$1:$M$9842,3,FALSE)</f>
        <v>24/2(60)</v>
      </c>
      <c r="F1468" s="115" t="s">
        <v>10099</v>
      </c>
      <c r="G1468" s="10" t="str">
        <f>IF(ISERROR(VLOOKUP(TRIM(B1468),ALL!$B$1:$V$9998,2,FALSE)),"",IF(ISERROR(VLOOKUP(TRIM(B1468),ALL!$B$1:$V$9998,2,FALSE))," ",VLOOKUP(TRIM(B1468),ALL!$B$1:$V$9998,2,FALSE)))</f>
        <v>BFA</v>
      </c>
      <c r="H1468" s="114" t="str">
        <f>IF(ISBLANK(VLOOKUP(TRIM(B1468),ALL!$B$1:$W$9995,4,FALSE)),"",IF(ISERROR(VLOOKUP(TRIM(B1468),ALL!$B$1:$W$9995,4,FALSE))," ",VLOOKUP(TRIM(B1468),ALL!$B$1:$W$9995,4,FALSE)))</f>
        <v>0-0</v>
      </c>
      <c r="I1468" s="114"/>
      <c r="J1468" s="10"/>
      <c r="K1468" s="10"/>
      <c r="L1468" s="10"/>
      <c r="M1468" s="10"/>
      <c r="N1468" s="10"/>
      <c r="O1468" s="118"/>
      <c r="P1468"/>
      <c r="Q1468"/>
      <c r="R1468"/>
      <c r="S1468"/>
      <c r="T1468"/>
      <c r="AB1468"/>
      <c r="AC1468"/>
    </row>
    <row r="1469" spans="1:29">
      <c r="A1469" s="10" t="str">
        <f>IF(ISERROR(VLOOKUP(TRIM(B1469),ALL!$B$1:$V$9991,3,FALSE)),"(unc)",VLOOKUP(TRIM(B1469),ALL!$B$1:$V$9991,3,FALSE))</f>
        <v>LCB ^</v>
      </c>
      <c r="B1469" s="37" t="s">
        <v>8096</v>
      </c>
      <c r="C1469" s="5" t="s">
        <v>2791</v>
      </c>
      <c r="D1469" s="111">
        <f>VLOOKUP(TRIM(B1469),BirthdateDraft!$A$1:$M$8977,2,FALSE)</f>
        <v>36353</v>
      </c>
      <c r="E1469" s="112" t="str">
        <f>VLOOKUP(TRIM(B1469),BirthdateDraft!$A$1:$M$9842,3,FALSE)</f>
        <v>22/5</v>
      </c>
      <c r="F1469" s="115" t="s">
        <v>6919</v>
      </c>
      <c r="G1469" s="10" t="str">
        <f>IF(ISERROR(VLOOKUP(TRIM(B1469),ALL!$B$1:$V$9998,2,FALSE)),"",IF(ISERROR(VLOOKUP(TRIM(B1469),ALL!$B$1:$V$9998,2,FALSE))," ",VLOOKUP(TRIM(B1469),ALL!$B$1:$V$9998,2,FALSE)))</f>
        <v>DAN</v>
      </c>
      <c r="H1469" s="114" t="str">
        <f>IF(ISBLANK(VLOOKUP(TRIM(B1469),ALL!$B$1:$W$9995,4,FALSE)),"",IF(ISERROR(VLOOKUP(TRIM(B1469),ALL!$B$1:$W$9995,4,FALSE))," ",VLOOKUP(TRIM(B1469),ALL!$B$1:$W$9995,4,FALSE)))</f>
        <v>5</v>
      </c>
      <c r="I1469" s="114"/>
      <c r="J1469" s="10"/>
      <c r="K1469" s="10"/>
      <c r="L1469" s="10"/>
      <c r="M1469" s="10"/>
      <c r="N1469" s="10"/>
      <c r="O1469"/>
      <c r="P1469"/>
      <c r="Q1469"/>
      <c r="R1469"/>
      <c r="S1469"/>
      <c r="T1469"/>
      <c r="AB1469"/>
      <c r="AC1469"/>
    </row>
    <row r="1470" spans="1:29">
      <c r="A1470" s="10" t="str">
        <f>IF(ISERROR(VLOOKUP(TRIM(B1470),ALL!$B$1:$V$9991,3,FALSE)),"(unc)",VLOOKUP(TRIM(B1470),ALL!$B$1:$V$9991,3,FALSE))</f>
        <v>LCB ^</v>
      </c>
      <c r="B1470" s="37" t="s">
        <v>8970</v>
      </c>
      <c r="C1470" s="5" t="s">
        <v>2791</v>
      </c>
      <c r="D1470" s="111">
        <f>VLOOKUP(TRIM(B1470),BirthdateDraft!$A$1:$M$8977,2,FALSE)</f>
        <v>37861</v>
      </c>
      <c r="E1470" s="112" t="str">
        <f>VLOOKUP(TRIM(B1470),BirthdateDraft!$A$1:$M$9842,3,FALSE)</f>
        <v>24/1(30)</v>
      </c>
      <c r="F1470" s="115" t="s">
        <v>9839</v>
      </c>
      <c r="G1470" s="10" t="str">
        <f>IF(ISERROR(VLOOKUP(TRIM(B1470),ALL!$B$1:$V$9998,2,FALSE)),"",IF(ISERROR(VLOOKUP(TRIM(B1470),ALL!$B$1:$V$9998,2,FALSE))," ",VLOOKUP(TRIM(B1470),ALL!$B$1:$V$9998,2,FALSE)))</f>
        <v>BAA</v>
      </c>
      <c r="H1470" s="114" t="str">
        <f>IF(ISBLANK(VLOOKUP(TRIM(B1470),ALL!$B$1:$W$9995,4,FALSE)),"",IF(ISERROR(VLOOKUP(TRIM(B1470),ALL!$B$1:$W$9995,4,FALSE))," ",VLOOKUP(TRIM(B1470),ALL!$B$1:$W$9995,4,FALSE)))</f>
        <v>5</v>
      </c>
      <c r="I1470" s="114"/>
      <c r="J1470" s="10"/>
      <c r="K1470" s="10"/>
      <c r="L1470" s="10"/>
      <c r="M1470" s="10"/>
      <c r="N1470" s="10"/>
      <c r="O1470"/>
      <c r="P1470"/>
      <c r="Q1470"/>
      <c r="R1470"/>
      <c r="S1470"/>
      <c r="T1470"/>
      <c r="AB1470"/>
      <c r="AC1470"/>
    </row>
    <row r="1471" spans="1:29">
      <c r="A1471" s="10" t="str">
        <f>IF(ISERROR(VLOOKUP(TRIM(B1471),ALL!$B$1:$V$9991,3,FALSE)),"(unc)",VLOOKUP(TRIM(B1471),ALL!$B$1:$V$9991,3,FALSE))</f>
        <v>FS ^</v>
      </c>
      <c r="B1471" s="37" t="s">
        <v>7091</v>
      </c>
      <c r="C1471" s="5" t="s">
        <v>3018</v>
      </c>
      <c r="D1471" s="111">
        <f>VLOOKUP(TRIM(B1471),BirthdateDraft!$A$1:$M$8977,2,FALSE)</f>
        <v>36251</v>
      </c>
      <c r="E1471" s="112" t="str">
        <f>VLOOKUP(TRIM(B1471),BirthdateDraft!$A$1:$M$9842,3,FALSE)</f>
        <v>20/7</v>
      </c>
      <c r="F1471" s="115"/>
      <c r="G1471" s="10" t="str">
        <f>IF(ISERROR(VLOOKUP(TRIM(B1471),ALL!$B$1:$V$9998,2,FALSE)),"",IF(ISERROR(VLOOKUP(TRIM(B1471),ALL!$B$1:$V$9998,2,FALSE))," ",VLOOKUP(TRIM(B1471),ALL!$B$1:$V$9998,2,FALSE)))</f>
        <v>CNA</v>
      </c>
      <c r="H1471" s="114" t="str">
        <f>IF(ISBLANK(VLOOKUP(TRIM(B1471),ALL!$B$1:$W$9995,4,FALSE)),"",IF(ISERROR(VLOOKUP(TRIM(B1471),ALL!$B$1:$W$9995,4,FALSE))," ",VLOOKUP(TRIM(B1471),ALL!$B$1:$W$9995,4,FALSE)))</f>
        <v>4-0</v>
      </c>
      <c r="I1471" s="114"/>
      <c r="J1471" s="10"/>
      <c r="K1471" s="10"/>
      <c r="L1471" s="10"/>
      <c r="M1471" s="10"/>
      <c r="N1471" s="10"/>
      <c r="O1471" s="118"/>
      <c r="P1471"/>
      <c r="Q1471"/>
      <c r="R1471"/>
      <c r="S1471"/>
      <c r="T1471"/>
      <c r="AB1471"/>
      <c r="AC1471"/>
    </row>
    <row r="1472" spans="1:29">
      <c r="A1472" s="10" t="str">
        <f>IF(ISERROR(VLOOKUP(TRIM(B1472),ALL!$B$1:$V$9991,3,FALSE)),"(unc)",VLOOKUP(TRIM(B1472),ALL!$B$1:$V$9991,3,FALSE))</f>
        <v>S ^</v>
      </c>
      <c r="B1472" s="124" t="s">
        <v>8893</v>
      </c>
      <c r="C1472" s="5" t="s">
        <v>3018</v>
      </c>
      <c r="D1472" s="111">
        <f>VLOOKUP(TRIM(B1472),BirthdateDraft!$A$1:$M$8977,2,FALSE)</f>
        <v>37484</v>
      </c>
      <c r="E1472" s="112" t="str">
        <f>VLOOKUP(TRIM(B1472),BirthdateDraft!$A$1:$M$9842,3,FALSE)</f>
        <v>24/4(133)</v>
      </c>
      <c r="F1472" s="115"/>
      <c r="G1472" s="10" t="str">
        <f>IF(ISERROR(VLOOKUP(TRIM(B1472),ALL!$B$1:$V$9998,2,FALSE)),"",IF(ISERROR(VLOOKUP(TRIM(B1472),ALL!$B$1:$V$9998,2,FALSE))," ",VLOOKUP(TRIM(B1472),ALL!$B$1:$V$9998,2,FALSE)))</f>
        <v>KCA</v>
      </c>
      <c r="H1472" s="114" t="str">
        <f>IF(ISBLANK(VLOOKUP(TRIM(B1472),ALL!$B$1:$W$9995,4,FALSE)),"",IF(ISERROR(VLOOKUP(TRIM(B1472),ALL!$B$1:$W$9995,4,FALSE))," ",VLOOKUP(TRIM(B1472),ALL!$B$1:$W$9995,4,FALSE)))</f>
        <v>4-4</v>
      </c>
      <c r="I1472" s="114"/>
      <c r="J1472" s="10"/>
      <c r="K1472" s="10"/>
      <c r="L1472" s="10"/>
      <c r="M1472" s="10"/>
      <c r="N1472" s="10"/>
      <c r="O1472" s="118"/>
      <c r="P1472"/>
      <c r="Q1472"/>
      <c r="R1472"/>
      <c r="S1472"/>
      <c r="T1472"/>
      <c r="AB1472"/>
      <c r="AC1472"/>
    </row>
    <row r="1473" spans="1:46">
      <c r="A1473" s="10" t="str">
        <f>IF(ISERROR(VLOOKUP(TRIM(B1473),ALL!$B$1:$V$9991,3,FALSE)),"(unc)",VLOOKUP(TRIM(B1473),ALL!$B$1:$V$9991,3,FALSE))</f>
        <v>SS ^</v>
      </c>
      <c r="B1473" s="37" t="s">
        <v>5785</v>
      </c>
      <c r="C1473" s="5" t="s">
        <v>3018</v>
      </c>
      <c r="D1473" s="111">
        <f>VLOOKUP(TRIM(B1473),BirthdateDraft!$A$1:$M$8977,2,FALSE)</f>
        <v>35507</v>
      </c>
      <c r="E1473" s="112" t="str">
        <f>VLOOKUP(TRIM(B1473),BirthdateDraft!$A$1:$M$9842,3,FALSE)</f>
        <v>18/4</v>
      </c>
      <c r="F1473" s="115"/>
      <c r="G1473" s="10" t="str">
        <f>IF(ISERROR(VLOOKUP(TRIM(B1473),ALL!$B$1:$V$9998,2,FALSE)),"",IF(ISERROR(VLOOKUP(TRIM(B1473),ALL!$B$1:$V$9998,2,FALSE))," ",VLOOKUP(TRIM(B1473),ALL!$B$1:$V$9998,2,FALSE)))</f>
        <v>TBN</v>
      </c>
      <c r="H1473" s="114" t="str">
        <f>IF(ISBLANK(VLOOKUP(TRIM(B1473),ALL!$B$1:$W$9995,4,FALSE)),"",IF(ISERROR(VLOOKUP(TRIM(B1473),ALL!$B$1:$W$9995,4,FALSE))," ",VLOOKUP(TRIM(B1473),ALL!$B$1:$W$9995,4,FALSE)))</f>
        <v>0-4</v>
      </c>
      <c r="I1473" s="114" t="str">
        <f>IF(ISBLANK(VLOOKUP(TRIM(B1473),ALL!$B$1:$W$9995,5,FALSE)),"",IF(ISERROR(VLOOKUP(TRIM(B1473),ALL!$B$1:$W$9995,5,FALSE))," ",VLOOKUP(TRIM(B1473),ALL!$B$1:$W$9995,5,FALSE)))</f>
        <v/>
      </c>
      <c r="J1473" s="10" t="str">
        <f>IF(ISBLANK(VLOOKUP(TRIM(B1473),ALL!$B$1:$W$9995,6,FALSE)),"",IF(ISERROR(VLOOKUP(TRIM(B1473),ALL!$B$1:$W$9995,6,FALSE))," ", VLOOKUP(TRIM(B1473),ALL!$B$1:$W$9995,6,FALSE)))</f>
        <v/>
      </c>
      <c r="K1473" s="10" t="str">
        <f>IF(ISBLANK(VLOOKUP(TRIM(B1473),ALL!$B$1:$W$9995,7,FALSE)),"",IF(ISERROR(VLOOKUP(TRIM(B1473),ALL!$B$1:$W$9995,7,FALSE))," ",VLOOKUP(TRIM(B1473),ALL!$B$1:$W$9995,7,FALSE)))</f>
        <v/>
      </c>
      <c r="L1473" s="10" t="str">
        <f>IF(ISBLANK(VLOOKUP(TRIM(B1473),ALL!$B$1:$W$9995,8,FALSE)),"",IF(ISERROR(VLOOKUP(TRIM(B1473),ALL!$B$1:$W$9995,8,FALSE))," ",VLOOKUP(TRIM(B1473),ALL!$B$1:$W$9995,8,FALSE)))</f>
        <v/>
      </c>
      <c r="M1473" s="10" t="str">
        <f>IF(ISBLANK(VLOOKUP(TRIM(B1473),ALL!$B$1:$W$9995,9,FALSE)),"",IF(ISERROR(VLOOKUP(TRIM(B1473),ALL!$B$1:$W$9995,9,FALSE))," ",VLOOKUP(TRIM(B1473),ALL!$B$1:$W$9995,9,FALSE)))</f>
        <v/>
      </c>
      <c r="N1473" s="10" t="str">
        <f>IF(ISBLANK(VLOOKUP(TRIM(B1473),ALL!$B$1:$W$9995,10,FALSE)),"",IF(ISERROR(VLOOKUP(TRIM(B1473),ALL!$B$1:$W$9995,10,FALSE))," ",VLOOKUP(TRIM(B1473),ALL!$B$1:$W$9995,10,FALSE)))</f>
        <v/>
      </c>
      <c r="O1473" s="118"/>
      <c r="P1473"/>
      <c r="Q1473"/>
      <c r="R1473"/>
      <c r="S1473"/>
      <c r="T1473"/>
      <c r="AB1473"/>
      <c r="AC1473"/>
    </row>
    <row r="1474" spans="1:46">
      <c r="A1474" s="10" t="str">
        <f>IF(ISERROR(VLOOKUP(TRIM(B1474),ALL!$B$1:$V$9991,3,FALSE)),"(unc)",VLOOKUP(TRIM(B1474),ALL!$B$1:$V$9991,3,FALSE))</f>
        <v>LCB ^</v>
      </c>
      <c r="B1474" s="37" t="s">
        <v>5648</v>
      </c>
      <c r="C1474" s="5" t="s">
        <v>3018</v>
      </c>
      <c r="D1474" s="111">
        <f>VLOOKUP(TRIM(B1474),BirthdateDraft!$A$1:$M$8977,2,FALSE)</f>
        <v>35011</v>
      </c>
      <c r="E1474" s="112" t="str">
        <f>VLOOKUP(TRIM(B1474),BirthdateDraft!$A$1:$M$9842,3,FALSE)</f>
        <v>18/2</v>
      </c>
      <c r="F1474" s="115"/>
      <c r="G1474" s="10" t="str">
        <f>IF(ISERROR(VLOOKUP(TRIM(B1474),ALL!$B$1:$V$9998,2,FALSE)),"",IF(ISERROR(VLOOKUP(TRIM(B1474),ALL!$B$1:$V$9998,2,FALSE))," ",VLOOKUP(TRIM(B1474),ALL!$B$1:$V$9998,2,FALSE)))</f>
        <v>PIA</v>
      </c>
      <c r="H1474" s="114" t="str">
        <f>IF(ISBLANK(VLOOKUP(TRIM(B1474),ALL!$B$1:$W$9995,4,FALSE)),"",IF(ISERROR(VLOOKUP(TRIM(B1474),ALL!$B$1:$W$9995,4,FALSE))," ",VLOOKUP(TRIM(B1474),ALL!$B$1:$W$9995,4,FALSE)))</f>
        <v>0</v>
      </c>
      <c r="I1474" s="114" t="str">
        <f>IF(ISBLANK(VLOOKUP(TRIM(B1474),ALL!$B$1:$W$9995,5,FALSE)),"",IF(ISERROR(VLOOKUP(TRIM(B1474),ALL!$B$1:$W$9995,5,FALSE))," ",VLOOKUP(TRIM(B1474),ALL!$B$1:$W$9995,5,FALSE)))</f>
        <v/>
      </c>
      <c r="J1474" s="10" t="str">
        <f>IF(ISBLANK(VLOOKUP(TRIM(B1474),ALL!$B$1:$W$9995,6,FALSE)),"",IF(ISERROR(VLOOKUP(TRIM(B1474),ALL!$B$1:$W$9995,6,FALSE))," ", VLOOKUP(TRIM(B1474),ALL!$B$1:$W$9995,6,FALSE)))</f>
        <v/>
      </c>
      <c r="K1474" s="10" t="str">
        <f>IF(ISBLANK(VLOOKUP(TRIM(B1474),ALL!$B$1:$W$9995,7,FALSE)),"",IF(ISERROR(VLOOKUP(TRIM(B1474),ALL!$B$1:$W$9995,7,FALSE))," ",VLOOKUP(TRIM(B1474),ALL!$B$1:$W$9995,7,FALSE)))</f>
        <v/>
      </c>
      <c r="L1474" s="10" t="str">
        <f>IF(ISBLANK(VLOOKUP(TRIM(B1474),ALL!$B$1:$W$9995,8,FALSE)),"",IF(ISERROR(VLOOKUP(TRIM(B1474),ALL!$B$1:$W$9995,8,FALSE))," ",VLOOKUP(TRIM(B1474),ALL!$B$1:$W$9995,8,FALSE)))</f>
        <v/>
      </c>
      <c r="M1474" s="10" t="str">
        <f>IF(ISBLANK(VLOOKUP(TRIM(B1474),ALL!$B$1:$W$9995,9,FALSE)),"",IF(ISERROR(VLOOKUP(TRIM(B1474),ALL!$B$1:$W$9995,9,FALSE))," ",VLOOKUP(TRIM(B1474),ALL!$B$1:$W$9995,9,FALSE)))</f>
        <v/>
      </c>
      <c r="N1474" s="10" t="str">
        <f>IF(ISBLANK(VLOOKUP(TRIM(B1474),ALL!$B$1:$W$9995,10,FALSE)),"",IF(ISERROR(VLOOKUP(TRIM(B1474),ALL!$B$1:$W$9995,10,FALSE))," ",VLOOKUP(TRIM(B1474),ALL!$B$1:$W$9995,10,FALSE)))</f>
        <v/>
      </c>
      <c r="O1474" s="118"/>
      <c r="P1474"/>
      <c r="Q1474"/>
      <c r="R1474"/>
      <c r="S1474"/>
      <c r="T1474"/>
      <c r="AB1474"/>
      <c r="AC1474"/>
    </row>
    <row r="1476" spans="1:46">
      <c r="A1476" s="10" t="str">
        <f>IF(ISERROR(VLOOKUP(TRIM(B1476),ALL!$B$1:$V$9991,3,FALSE)),"(unc)",VLOOKUP(TRIM(B1476),ALL!$B$1:$V$9991,3,FALSE))</f>
        <v>WR PR</v>
      </c>
      <c r="B1476" s="37" t="s">
        <v>5837</v>
      </c>
      <c r="C1476" s="5" t="s">
        <v>3018</v>
      </c>
      <c r="D1476" s="111">
        <f>VLOOKUP(TRIM(B1476),BirthdateDraft!$A$1:$M$8977,2,FALSE)</f>
        <v>34995</v>
      </c>
      <c r="E1476" s="112" t="str">
        <f>VLOOKUP(TRIM(B1476),BirthdateDraft!$A$1:$M$9842,3,FALSE)</f>
        <v>18/2</v>
      </c>
      <c r="F1476" s="115" t="s">
        <v>7536</v>
      </c>
      <c r="G1476" s="10"/>
      <c r="H1476" s="114"/>
      <c r="I1476" s="114"/>
      <c r="J1476" s="10"/>
      <c r="K1476" s="10"/>
      <c r="L1476" s="10"/>
      <c r="M1476" s="10"/>
      <c r="N1476" s="10"/>
      <c r="O1476" s="118"/>
      <c r="P1476"/>
      <c r="Q1476"/>
      <c r="R1476"/>
      <c r="S1476"/>
      <c r="T1476"/>
      <c r="AB1476"/>
      <c r="AC1476"/>
    </row>
    <row r="1477" spans="1:46">
      <c r="A1477" s="10" t="str">
        <f>IF(ISERROR(VLOOKUP(TRIM(B1477),ALL!$B$1:$V$9991,3,FALSE)),"(unc)",VLOOKUP(TRIM(B1477),ALL!$B$1:$V$9991,3,FALSE))</f>
        <v>KOR PR</v>
      </c>
      <c r="B1477" s="124" t="s">
        <v>9489</v>
      </c>
      <c r="C1477" s="5" t="s">
        <v>3018</v>
      </c>
      <c r="D1477" s="111">
        <f>VLOOKUP(TRIM(B1477),BirthdateDraft!$A$1:$M$8977,2,FALSE)</f>
        <v>36468</v>
      </c>
      <c r="E1477" s="112" t="str">
        <f>VLOOKUP(TRIM(B1477),BirthdateDraft!$A$1:$M$9842,3,FALSE)</f>
        <v>24/FA</v>
      </c>
      <c r="F1477" s="115" t="s">
        <v>10257</v>
      </c>
      <c r="G1477" s="10"/>
      <c r="H1477" s="114"/>
      <c r="I1477" s="114"/>
      <c r="J1477" s="10"/>
      <c r="K1477" s="10"/>
      <c r="L1477" s="10"/>
      <c r="M1477" s="10"/>
      <c r="N1477" s="10"/>
      <c r="O1477" s="118"/>
      <c r="P1477"/>
      <c r="Q1477"/>
      <c r="R1477"/>
      <c r="S1477"/>
      <c r="T1477"/>
      <c r="AB1477"/>
      <c r="AC1477"/>
    </row>
    <row r="1478" spans="1:46">
      <c r="A1478" s="10" t="str">
        <f>IF(ISERROR(VLOOKUP(TRIM(B1478),ALL!$B$1:$V$9991,3,FALSE)),"(unc)",VLOOKUP(TRIM(B1478),ALL!$B$1:$V$9991,3,FALSE))</f>
        <v>PK</v>
      </c>
      <c r="B1478" s="37" t="s">
        <v>9145</v>
      </c>
      <c r="C1478" s="5" t="s">
        <v>3018</v>
      </c>
      <c r="D1478" s="111">
        <f>VLOOKUP(TRIM(B1478),BirthdateDraft!$A$1:$M$8977,2,FALSE)</f>
        <v>36900</v>
      </c>
      <c r="E1478" s="112" t="str">
        <f>VLOOKUP(TRIM(B1478),BirthdateDraft!$A$1:$M$9842,3,FALSE)</f>
        <v>24/6(203)</v>
      </c>
      <c r="F1478" s="115" t="s">
        <v>7536</v>
      </c>
      <c r="G1478" s="10" t="str">
        <f>IF(ISERROR(VLOOKUP(TRIM(B1478),ALL!$B$1:$V$9998,2,FALSE)),"",IF(ISERROR(VLOOKUP(TRIM(B1478),ALL!$B$1:$V$9998,2,FALSE))," ",VLOOKUP(TRIM(B1478),ALL!$B$1:$V$9998,2,FALSE)))</f>
        <v>MIN</v>
      </c>
      <c r="H1478" s="114"/>
      <c r="I1478" s="114"/>
      <c r="J1478" s="10"/>
      <c r="K1478" s="10"/>
      <c r="L1478" s="10"/>
      <c r="M1478" s="10"/>
      <c r="N1478" s="10"/>
      <c r="O1478" s="118"/>
      <c r="P1478"/>
      <c r="Q1478"/>
      <c r="R1478"/>
      <c r="S1478"/>
      <c r="T1478"/>
      <c r="AB1478"/>
      <c r="AC1478"/>
    </row>
    <row r="1479" spans="1:46">
      <c r="A1479" s="10" t="str">
        <f>IF(ISERROR(VLOOKUP(TRIM(B1479),ALL!$B$1:$V$9991,3,FALSE)),"(unc)",VLOOKUP(TRIM(B1479),ALL!$B$1:$V$9991,3,FALSE))</f>
        <v>Punt</v>
      </c>
      <c r="B1479" s="37" t="s">
        <v>2108</v>
      </c>
      <c r="C1479" s="5" t="s">
        <v>3018</v>
      </c>
      <c r="D1479" s="111">
        <f>VLOOKUP(TRIM(B1479),BirthdateDraft!$A$1:$M$8977,2,FALSE)</f>
        <v>31479</v>
      </c>
      <c r="E1479" s="112" t="str">
        <f>VLOOKUP(TRIM(B1479),BirthdateDraft!$A$1:$M$9842,3,FALSE)</f>
        <v>09/5</v>
      </c>
      <c r="F1479" s="115"/>
      <c r="G1479" s="10" t="str">
        <f>IF(ISERROR(VLOOKUP(TRIM(B1479),ALL!$B$1:$V$9998,2,FALSE)),"",IF(ISERROR(VLOOKUP(TRIM(B1479),ALL!$B$1:$V$9998,2,FALSE))," ",VLOOKUP(TRIM(B1479),ALL!$B$1:$V$9998,2,FALSE)))</f>
        <v>NYA</v>
      </c>
      <c r="H1479" s="114" t="str">
        <f>IF(ISBLANK(VLOOKUP(TRIM(B1479),ALL!$B$1:$W$9995,4,FALSE)),"",IF(ISERROR(VLOOKUP(TRIM(B1479),ALL!$B$1:$W$9995,4,FALSE))," ",VLOOKUP(TRIM(B1479),ALL!$B$1:$W$9995,4,FALSE)))</f>
        <v/>
      </c>
      <c r="I1479" s="114" t="str">
        <f>IF(ISBLANK(VLOOKUP(TRIM(B1479),ALL!$B$1:$W$9995,5,FALSE)),"",IF(ISERROR(VLOOKUP(TRIM(B1479),ALL!$B$1:$W$9995,5,FALSE))," ",VLOOKUP(TRIM(B1479),ALL!$B$1:$W$9995,5,FALSE)))</f>
        <v/>
      </c>
      <c r="J1479" s="10" t="str">
        <f>IF(ISBLANK(VLOOKUP(TRIM(B1479),ALL!$B$1:$W$9995,6,FALSE)),"",IF(ISERROR(VLOOKUP(TRIM(B1479),ALL!$B$1:$W$9995,6,FALSE))," ", VLOOKUP(TRIM(B1479),ALL!$B$1:$W$9995,6,FALSE)))</f>
        <v/>
      </c>
      <c r="K1479" s="10" t="str">
        <f>IF(ISBLANK(VLOOKUP(TRIM(B1479),ALL!$B$1:$W$9995,7,FALSE)),"",IF(ISERROR(VLOOKUP(TRIM(B1479),ALL!$B$1:$W$9995,7,FALSE))," ",VLOOKUP(TRIM(B1479),ALL!$B$1:$W$9995,7,FALSE)))</f>
        <v/>
      </c>
      <c r="L1479" s="10" t="str">
        <f>IF(ISBLANK(VLOOKUP(TRIM(B1479),ALL!$B$1:$W$9995,8,FALSE)),"",IF(ISERROR(VLOOKUP(TRIM(B1479),ALL!$B$1:$W$9995,8,FALSE))," ",VLOOKUP(TRIM(B1479),ALL!$B$1:$W$9995,8,FALSE)))</f>
        <v/>
      </c>
      <c r="M1479" s="10" t="str">
        <f>IF(ISBLANK(VLOOKUP(TRIM(B1479),ALL!$B$1:$W$9995,9,FALSE)),"",IF(ISERROR(VLOOKUP(TRIM(B1479),ALL!$B$1:$W$9995,9,FALSE))," ",VLOOKUP(TRIM(B1479),ALL!$B$1:$W$9995,9,FALSE)))</f>
        <v/>
      </c>
      <c r="N1479" s="10" t="str">
        <f>IF(ISBLANK(VLOOKUP(TRIM(B1479),ALL!$B$1:$W$9995,10,FALSE)),"",IF(ISERROR(VLOOKUP(TRIM(B1479),ALL!$B$1:$W$9995,10,FALSE))," ",VLOOKUP(TRIM(B1479),ALL!$B$1:$W$9995,10,FALSE)))</f>
        <v/>
      </c>
      <c r="O1479" s="118"/>
      <c r="P1479"/>
      <c r="Q1479"/>
      <c r="R1479" t="str">
        <f>""</f>
        <v/>
      </c>
      <c r="S1479" t="str">
        <f>""</f>
        <v/>
      </c>
      <c r="T1479" t="str">
        <f>""</f>
        <v/>
      </c>
      <c r="U1479" t="str">
        <f>""</f>
        <v/>
      </c>
      <c r="V1479" t="str">
        <f>""</f>
        <v/>
      </c>
      <c r="W1479" t="str">
        <f>""</f>
        <v/>
      </c>
      <c r="X1479" t="str">
        <f>""</f>
        <v/>
      </c>
      <c r="Y1479" t="str">
        <f>""</f>
        <v/>
      </c>
      <c r="Z1479" t="str">
        <f>""</f>
        <v/>
      </c>
      <c r="AA1479" t="str">
        <f>""</f>
        <v/>
      </c>
      <c r="AB1479" t="str">
        <f>""</f>
        <v/>
      </c>
      <c r="AC1479" t="str">
        <f>""</f>
        <v/>
      </c>
      <c r="AD1479" t="str">
        <f>""</f>
        <v/>
      </c>
      <c r="AE1479" t="str">
        <f>""</f>
        <v/>
      </c>
      <c r="AF1479" t="str">
        <f>""</f>
        <v/>
      </c>
      <c r="AG1479" t="str">
        <f>""</f>
        <v/>
      </c>
      <c r="AH1479" t="str">
        <f>""</f>
        <v/>
      </c>
      <c r="AI1479" t="str">
        <f>""</f>
        <v/>
      </c>
      <c r="AJ1479" t="str">
        <f>""</f>
        <v/>
      </c>
      <c r="AK1479" t="str">
        <f>""</f>
        <v/>
      </c>
      <c r="AL1479" t="str">
        <f>""</f>
        <v/>
      </c>
      <c r="AM1479" t="str">
        <f>""</f>
        <v/>
      </c>
      <c r="AN1479" t="str">
        <f>""</f>
        <v/>
      </c>
      <c r="AO1479" t="str">
        <f>""</f>
        <v/>
      </c>
      <c r="AP1479" t="str">
        <f>""</f>
        <v/>
      </c>
      <c r="AQ1479" t="str">
        <f>""</f>
        <v/>
      </c>
      <c r="AR1479" t="str">
        <f>""</f>
        <v/>
      </c>
      <c r="AS1479" t="str">
        <f>""</f>
        <v/>
      </c>
      <c r="AT1479" t="str">
        <f>""</f>
        <v/>
      </c>
    </row>
    <row r="1480" spans="1:46">
      <c r="L1480" s="10" t="str">
        <f>IF(ISBLANK(VLOOKUP(TRIM(B1480),ALL!$B$1:$W$9995,8,FALSE)),"",IF(ISERROR(VLOOKUP(TRIM(B1480),ALL!$B$1:$W$9995,8,FALSE))," ",VLOOKUP(TRIM(B1480),ALL!$B$1:$W$9995,8,FALSE)))</f>
        <v xml:space="preserve"> </v>
      </c>
      <c r="M1480" s="10" t="str">
        <f>IF(ISBLANK(VLOOKUP(TRIM(B1480),ALL!$B$1:$W$9995,9,FALSE)),"",IF(ISERROR(VLOOKUP(TRIM(B1480),ALL!$B$1:$W$9995,9,FALSE))," ",VLOOKUP(TRIM(B1480),ALL!$B$1:$W$9995,9,FALSE)))</f>
        <v xml:space="preserve"> </v>
      </c>
      <c r="N1480" s="10" t="str">
        <f>IF(ISBLANK(VLOOKUP(TRIM(B1480),ALL!$B$1:$W$9995,10,FALSE)),"",IF(ISERROR(VLOOKUP(TRIM(B1480),ALL!$B$1:$W$9995,10,FALSE))," ",VLOOKUP(TRIM(B1480),ALL!$B$1:$W$9995,10,FALSE)))</f>
        <v xml:space="preserve"> </v>
      </c>
      <c r="P1480"/>
      <c r="Q1480"/>
      <c r="R1480"/>
      <c r="S1480"/>
      <c r="T1480"/>
      <c r="AB1480"/>
      <c r="AC1480"/>
    </row>
    <row r="1481" spans="1:46" ht="20.25">
      <c r="A1481" s="105" t="s">
        <v>5093</v>
      </c>
      <c r="I1481" s="123">
        <f>COUNTA(B139:B1546)</f>
        <v>1133</v>
      </c>
      <c r="J1481" s="108"/>
      <c r="L1481" s="10" t="str">
        <f>IF(ISBLANK(VLOOKUP(TRIM(B1481),ALL!$B$1:$W$9995,8,FALSE)),"",IF(ISERROR(VLOOKUP(TRIM(B1481),ALL!$B$1:$W$9995,8,FALSE))," ",VLOOKUP(TRIM(B1481),ALL!$B$1:$W$9995,8,FALSE)))</f>
        <v xml:space="preserve"> </v>
      </c>
      <c r="M1481" s="10" t="str">
        <f>IF(ISBLANK(VLOOKUP(TRIM(B1481),ALL!$B$1:$W$9995,9,FALSE)),"",IF(ISERROR(VLOOKUP(TRIM(B1481),ALL!$B$1:$W$9995,9,FALSE))," ",VLOOKUP(TRIM(B1481),ALL!$B$1:$W$9995,9,FALSE)))</f>
        <v xml:space="preserve"> </v>
      </c>
      <c r="N1481" s="10" t="str">
        <f>IF(ISBLANK(VLOOKUP(TRIM(B1481),ALL!$B$1:$W$9995,10,FALSE)),"",IF(ISERROR(VLOOKUP(TRIM(B1481),ALL!$B$1:$W$9995,10,FALSE))," ",VLOOKUP(TRIM(B1481),ALL!$B$1:$W$9995,10,FALSE)))</f>
        <v xml:space="preserve"> </v>
      </c>
      <c r="P1481"/>
      <c r="Q1481"/>
      <c r="R1481"/>
      <c r="S1481"/>
      <c r="T1481"/>
      <c r="AB1481"/>
      <c r="AC1481"/>
    </row>
    <row r="1482" spans="1:46">
      <c r="A1482" s="10" t="str">
        <f>IF(ISERROR(VLOOKUP(TRIM(B1482),ALL!$B$1:$V$9991,3,FALSE)),"(unc)",VLOOKUP(TRIM(B1482),ALL!$B$1:$V$9991,3,FALSE))</f>
        <v>QB</v>
      </c>
      <c r="B1482" s="37" t="s">
        <v>6792</v>
      </c>
      <c r="C1482" s="5" t="s">
        <v>3019</v>
      </c>
      <c r="D1482" s="111">
        <f>VLOOKUP(TRIM(B1482),BirthdateDraft!$A$1:$M$8977,2,FALSE)</f>
        <v>35864</v>
      </c>
      <c r="E1482" s="112" t="str">
        <f>VLOOKUP(TRIM(B1482),BirthdateDraft!$A$1:$M$9842,3,FALSE)</f>
        <v>20/1</v>
      </c>
      <c r="F1482" s="115" t="s">
        <v>6889</v>
      </c>
      <c r="G1482" s="10" t="str">
        <f>IF(ISERROR(VLOOKUP(TRIM(B1482),ALL!$B$1:$V$9998,2,FALSE)),"",IF(ISERROR(VLOOKUP(TRIM(B1482),ALL!$B$1:$V$9998,2,FALSE))," ",VLOOKUP(TRIM(B1482),ALL!$B$1:$V$9998,2,FALSE)))</f>
        <v>LAA</v>
      </c>
      <c r="H1482" s="114"/>
      <c r="I1482" s="114"/>
      <c r="J1482" s="10"/>
      <c r="K1482" s="10"/>
      <c r="L1482" s="10" t="str">
        <f>IF(ISBLANK(VLOOKUP(TRIM(B1482),ALL!$B$1:$W$9995,8,FALSE)),"",IF(ISERROR(VLOOKUP(TRIM(B1482),ALL!$B$1:$W$9995,8,FALSE))," ",VLOOKUP(TRIM(B1482),ALL!$B$1:$W$9995,8,FALSE)))</f>
        <v/>
      </c>
      <c r="M1482" s="10" t="str">
        <f>IF(ISBLANK(VLOOKUP(TRIM(B1482),ALL!$B$1:$W$9995,9,FALSE)),"",IF(ISERROR(VLOOKUP(TRIM(B1482),ALL!$B$1:$W$9995,9,FALSE))," ",VLOOKUP(TRIM(B1482),ALL!$B$1:$W$9995,9,FALSE)))</f>
        <v/>
      </c>
      <c r="N1482" s="10" t="str">
        <f>IF(ISBLANK(VLOOKUP(TRIM(B1482),ALL!$B$1:$W$9995,10,FALSE)),"",IF(ISERROR(VLOOKUP(TRIM(B1482),ALL!$B$1:$W$9995,10,FALSE))," ",VLOOKUP(TRIM(B1482),ALL!$B$1:$W$9995,10,FALSE)))</f>
        <v/>
      </c>
      <c r="O1482" s="118"/>
      <c r="P1482"/>
      <c r="Q1482"/>
      <c r="R1482"/>
      <c r="S1482"/>
      <c r="T1482"/>
      <c r="AB1482"/>
      <c r="AC1482"/>
    </row>
    <row r="1483" spans="1:46">
      <c r="A1483" s="10" t="str">
        <f>IF(ISERROR(VLOOKUP(TRIM(B1483),ALL!$B$1:$V$9991,3,FALSE)),"(unc)",VLOOKUP(TRIM(B1483),ALL!$B$1:$V$9991,3,FALSE))</f>
        <v>QB</v>
      </c>
      <c r="B1483" s="37" t="s">
        <v>9126</v>
      </c>
      <c r="C1483" s="5" t="s">
        <v>3019</v>
      </c>
      <c r="D1483" s="111">
        <f>VLOOKUP(TRIM(B1483),BirthdateDraft!$A$1:$M$8977,2,FALSE)</f>
        <v>36797</v>
      </c>
      <c r="E1483" s="112" t="str">
        <f>VLOOKUP(TRIM(B1483),BirthdateDraft!$A$1:$M$9842,3,FALSE)</f>
        <v>24/5(150)</v>
      </c>
      <c r="F1483" s="115" t="s">
        <v>9980</v>
      </c>
      <c r="G1483" s="10" t="str">
        <f>IF(ISERROR(VLOOKUP(TRIM(B1483),ALL!$B$1:$V$9998,2,FALSE)),"",IF(ISERROR(VLOOKUP(TRIM(B1483),ALL!$B$1:$V$9998,2,FALSE))," ",VLOOKUP(TRIM(B1483),ALL!$B$1:$V$9998,2,FALSE)))</f>
        <v>NON</v>
      </c>
      <c r="H1483" s="114"/>
      <c r="I1483" s="114"/>
      <c r="J1483" s="10"/>
      <c r="K1483" s="10"/>
      <c r="L1483" s="10"/>
      <c r="M1483" s="10"/>
      <c r="N1483" s="10"/>
      <c r="O1483" s="118"/>
      <c r="P1483"/>
      <c r="Q1483"/>
      <c r="R1483"/>
      <c r="S1483"/>
      <c r="T1483"/>
      <c r="AB1483"/>
      <c r="AC1483"/>
    </row>
    <row r="1485" spans="1:46">
      <c r="A1485" s="10"/>
      <c r="B1485" s="37"/>
      <c r="C1485" s="5"/>
      <c r="D1485" s="111"/>
      <c r="E1485" s="112"/>
      <c r="F1485" s="115"/>
      <c r="G1485" s="10"/>
      <c r="H1485" s="114"/>
      <c r="I1485" s="114"/>
      <c r="J1485" s="10"/>
      <c r="K1485" s="10"/>
      <c r="L1485" s="10" t="str">
        <f>IF(ISBLANK(VLOOKUP(TRIM(B1485),ALL!$B$1:$W$9995,8,FALSE)),"",IF(ISERROR(VLOOKUP(TRIM(B1485),ALL!$B$1:$W$9995,8,FALSE))," ",VLOOKUP(TRIM(B1485),ALL!$B$1:$W$9995,8,FALSE)))</f>
        <v xml:space="preserve"> </v>
      </c>
      <c r="M1485" s="10" t="str">
        <f>IF(ISBLANK(VLOOKUP(TRIM(B1485),ALL!$B$1:$W$9995,9,FALSE)),"",IF(ISERROR(VLOOKUP(TRIM(B1485),ALL!$B$1:$W$9995,9,FALSE))," ",VLOOKUP(TRIM(B1485),ALL!$B$1:$W$9995,9,FALSE)))</f>
        <v xml:space="preserve"> </v>
      </c>
      <c r="N1485" s="10" t="str">
        <f>IF(ISBLANK(VLOOKUP(TRIM(B1485),ALL!$B$1:$W$9995,10,FALSE)),"",IF(ISERROR(VLOOKUP(TRIM(B1485),ALL!$B$1:$W$9995,10,FALSE))," ",VLOOKUP(TRIM(B1485),ALL!$B$1:$W$9995,10,FALSE)))</f>
        <v xml:space="preserve"> </v>
      </c>
      <c r="O1485" s="118"/>
      <c r="P1485"/>
      <c r="Q1485"/>
      <c r="R1485"/>
      <c r="S1485"/>
      <c r="T1485"/>
      <c r="AB1485"/>
      <c r="AC1485"/>
    </row>
    <row r="1486" spans="1:46">
      <c r="A1486" s="10" t="str">
        <f>IF(ISERROR(VLOOKUP(TRIM(B1486),ALL!$B$1:$V$9991,3,FALSE)),"(unc)",VLOOKUP(TRIM(B1486),ALL!$B$1:$V$9991,3,FALSE))</f>
        <v>HB</v>
      </c>
      <c r="B1486" s="37" t="s">
        <v>6748</v>
      </c>
      <c r="C1486" s="5" t="s">
        <v>2624</v>
      </c>
      <c r="D1486" s="111">
        <f>VLOOKUP(TRIM(B1486),BirthdateDraft!$A$1:$M$8977,2,FALSE)</f>
        <v>36179</v>
      </c>
      <c r="E1486" s="112" t="str">
        <f>VLOOKUP(TRIM(B1486),BirthdateDraft!$A$1:$M$9842,3,FALSE)</f>
        <v>20/2</v>
      </c>
      <c r="F1486" s="115" t="s">
        <v>6891</v>
      </c>
      <c r="G1486" s="10" t="str">
        <f>IF(ISERROR(VLOOKUP(TRIM(B1486),ALL!$B$1:$V$9998,2,FALSE)),"",IF(ISERROR(VLOOKUP(TRIM(B1486),ALL!$B$1:$V$9998,2,FALSE))," ",VLOOKUP(TRIM(B1486),ALL!$B$1:$V$9998,2,FALSE)))</f>
        <v>INA</v>
      </c>
      <c r="H1486" s="114" t="str">
        <f>IF(ISBLANK(VLOOKUP(TRIM(B1486),ALL!$B$1:$W$9995,11,FALSE)),"",IF(ISERROR(VLOOKUP(TRIM(B1486),ALL!$B$1:$W$9995,11,FALSE))," ",VLOOKUP(TRIM(B1486),ALL!$B$1:$W$9995,11,FALSE)))</f>
        <v>B</v>
      </c>
      <c r="I1486" s="114" t="str">
        <f>"Carries ="&amp;VLOOKUP(B1486,Rankings!$A$163:$C$283,3,FALSE)</f>
        <v>Carries =303</v>
      </c>
      <c r="J1486" s="10"/>
      <c r="K1486" s="10"/>
      <c r="L1486" s="10">
        <f>IF(ISBLANK(VLOOKUP(TRIM(B1486),ALL!$B$1:$W$9995,8,FALSE)),"",IF(ISERROR(VLOOKUP(TRIM(B1486),ALL!$B$1:$W$9995,8,FALSE))," ",VLOOKUP(TRIM(B1486),ALL!$B$1:$W$9995,8,FALSE)))</f>
        <v>0</v>
      </c>
      <c r="M1486" s="10" t="str">
        <f>IF(ISBLANK(VLOOKUP(TRIM(B1486),ALL!$B$1:$W$9995,9,FALSE)),"",IF(ISERROR(VLOOKUP(TRIM(B1486),ALL!$B$1:$W$9995,9,FALSE))," ",VLOOKUP(TRIM(B1486),ALL!$B$1:$W$9995,9,FALSE)))</f>
        <v/>
      </c>
      <c r="N1486" s="10">
        <f>IF(ISBLANK(VLOOKUP(TRIM(B1486),ALL!$B$1:$W$9995,10,FALSE)),"",IF(ISERROR(VLOOKUP(TRIM(B1486),ALL!$B$1:$W$9995,10,FALSE))," ",VLOOKUP(TRIM(B1486),ALL!$B$1:$W$9995,10,FALSE)))</f>
        <v>0</v>
      </c>
      <c r="O1486"/>
      <c r="P1486"/>
      <c r="Q1486"/>
      <c r="R1486"/>
      <c r="S1486"/>
      <c r="T1486"/>
      <c r="AB1486"/>
      <c r="AC1486"/>
    </row>
    <row r="1487" spans="1:46">
      <c r="A1487" s="10" t="str">
        <f>IF(ISERROR(VLOOKUP(TRIM(B1487),ALL!$B$1:$V$9991,3,FALSE)),"(unc)",VLOOKUP(TRIM(B1487),ALL!$B$1:$V$9991,3,FALSE))</f>
        <v>HB</v>
      </c>
      <c r="B1487" s="37" t="s">
        <v>9095</v>
      </c>
      <c r="C1487" s="5" t="s">
        <v>2624</v>
      </c>
      <c r="D1487" s="111">
        <f>VLOOKUP(TRIM(B1487),BirthdateDraft!$A$1:$M$8977,2,FALSE)</f>
        <v>36241</v>
      </c>
      <c r="E1487" s="112" t="str">
        <f>VLOOKUP(TRIM(B1487),BirthdateDraft!$A$1:$M$9842,3,FALSE)</f>
        <v>22/3</v>
      </c>
      <c r="F1487" s="115" t="s">
        <v>8086</v>
      </c>
      <c r="G1487" s="10" t="str">
        <f>IF(ISERROR(VLOOKUP(TRIM(B1487),ALL!$B$1:$V$9998,2,FALSE)),"",IF(ISERROR(VLOOKUP(TRIM(B1487),ALL!$B$1:$V$9998,2,FALSE))," ",VLOOKUP(TRIM(B1487),ALL!$B$1:$V$9998,2,FALSE)))</f>
        <v>WAN</v>
      </c>
      <c r="H1487" s="114" t="str">
        <f>IF(ISBLANK(VLOOKUP(TRIM(B1487),ALL!$B$1:$W$9995,11,FALSE)),"",IF(ISERROR(VLOOKUP(TRIM(B1487),ALL!$B$1:$W$9995,11,FALSE))," ",VLOOKUP(TRIM(B1487),ALL!$B$1:$W$9995,11,FALSE)))</f>
        <v>B</v>
      </c>
      <c r="I1487" s="114" t="str">
        <f>"Carries ="&amp;VLOOKUP(B1487,Rankings!$A$163:$C$283,3,FALSE)</f>
        <v>Carries =187</v>
      </c>
      <c r="J1487" s="10" t="str">
        <f>IF(ISBLANK(VLOOKUP(TRIM(B1487),ALL!$B$1:$W$9995,6,FALSE)),"",IF(ISERROR(VLOOKUP(TRIM(B1487),ALL!$B$1:$W$9995,6,FALSE))," ", VLOOKUP(TRIM(B1487),ALL!$B$1:$W$9995,6,FALSE)))</f>
        <v/>
      </c>
      <c r="K1487" s="10" t="str">
        <f>IF(ISBLANK(VLOOKUP(TRIM(B1487),ALL!$B$1:$W$9995,7,FALSE)),"",IF(ISERROR(VLOOKUP(TRIM(B1487),ALL!$B$1:$W$9995,7,FALSE))," ",VLOOKUP(TRIM(B1487),ALL!$B$1:$W$9995,7,FALSE)))</f>
        <v/>
      </c>
      <c r="L1487" s="10">
        <f>IF(ISBLANK(VLOOKUP(TRIM(B1487),ALL!$B$1:$W$9995,8,FALSE)),"",IF(ISERROR(VLOOKUP(TRIM(B1487),ALL!$B$1:$W$9995,8,FALSE))," ",VLOOKUP(TRIM(B1487),ALL!$B$1:$W$9995,8,FALSE)))</f>
        <v>4</v>
      </c>
      <c r="M1487" s="10" t="str">
        <f>IF(ISBLANK(VLOOKUP(TRIM(B1487),ALL!$B$1:$W$9995,9,FALSE)),"",IF(ISERROR(VLOOKUP(TRIM(B1487),ALL!$B$1:$W$9995,9,FALSE))," ",VLOOKUP(TRIM(B1487),ALL!$B$1:$W$9995,9,FALSE)))</f>
        <v/>
      </c>
      <c r="N1487" s="10">
        <f>IF(ISBLANK(VLOOKUP(TRIM(B1487),ALL!$B$1:$W$9995,10,FALSE)),"",IF(ISERROR(VLOOKUP(TRIM(B1487),ALL!$B$1:$W$9995,10,FALSE))," ",VLOOKUP(TRIM(B1487),ALL!$B$1:$W$9995,10,FALSE)))</f>
        <v>0</v>
      </c>
      <c r="O1487" s="118"/>
      <c r="P1487"/>
      <c r="Q1487"/>
      <c r="R1487"/>
      <c r="S1487"/>
      <c r="T1487"/>
      <c r="AB1487"/>
      <c r="AC1487"/>
    </row>
    <row r="1488" spans="1:46">
      <c r="A1488" s="10" t="str">
        <f>IF(ISERROR(VLOOKUP(TRIM(B1488),ALL!$B$1:$V$9991,3,FALSE)),"(unc)",VLOOKUP(TRIM(B1488),ALL!$B$1:$V$9991,3,FALSE))</f>
        <v>HB</v>
      </c>
      <c r="B1488" s="37" t="s">
        <v>6377</v>
      </c>
      <c r="C1488" s="5" t="s">
        <v>2624</v>
      </c>
      <c r="D1488" s="111">
        <f>VLOOKUP(TRIM(B1488),BirthdateDraft!$A$1:$M$8977,2,FALSE)</f>
        <v>36014</v>
      </c>
      <c r="E1488" s="112" t="str">
        <f>VLOOKUP(TRIM(B1488),BirthdateDraft!$A$1:$M$9842,3,FALSE)</f>
        <v>19/6</v>
      </c>
      <c r="F1488" s="115" t="s">
        <v>10260</v>
      </c>
      <c r="G1488" s="10" t="str">
        <f>IF(ISERROR(VLOOKUP(TRIM(B1488),ALL!$B$1:$V$9998,2,FALSE)),"",IF(ISERROR(VLOOKUP(TRIM(B1488),ALL!$B$1:$V$9998,2,FALSE))," ",VLOOKUP(TRIM(B1488),ALL!$B$1:$V$9998,2,FALSE)))</f>
        <v>CHN</v>
      </c>
      <c r="H1488" s="114" t="str">
        <f>IF(ISBLANK(VLOOKUP(TRIM(B1488),ALL!$B$1:$W$9995,11,FALSE)),"",IF(ISERROR(VLOOKUP(TRIM(B1488),ALL!$B$1:$W$9995,11,FALSE))," ",VLOOKUP(TRIM(B1488),ALL!$B$1:$W$9995,11,FALSE)))</f>
        <v>E</v>
      </c>
      <c r="I1488" s="114" t="e">
        <f>"Carries ="&amp;VLOOKUP(B1488,Rankings!$A$163:$C$283,3,FALSE)</f>
        <v>#N/A</v>
      </c>
      <c r="J1488" s="10" t="str">
        <f>IF(ISBLANK(VLOOKUP(TRIM(B1488),ALL!$B$1:$W$9995,6,FALSE)),"",IF(ISERROR(VLOOKUP(TRIM(B1488),ALL!$B$1:$W$9995,6,FALSE))," ", VLOOKUP(TRIM(B1488),ALL!$B$1:$W$9995,6,FALSE)))</f>
        <v/>
      </c>
      <c r="K1488" s="10" t="str">
        <f>IF(ISBLANK(VLOOKUP(TRIM(B1488),ALL!$B$1:$W$9995,7,FALSE)),"",IF(ISERROR(VLOOKUP(TRIM(B1488),ALL!$B$1:$W$9995,7,FALSE))," ",VLOOKUP(TRIM(B1488),ALL!$B$1:$W$9995,7,FALSE)))</f>
        <v/>
      </c>
      <c r="L1488" s="10">
        <f>IF(ISBLANK(VLOOKUP(TRIM(B1488),ALL!$B$1:$W$9995,8,FALSE)),"",IF(ISERROR(VLOOKUP(TRIM(B1488),ALL!$B$1:$W$9995,8,FALSE))," ",VLOOKUP(TRIM(B1488),ALL!$B$1:$W$9995,8,FALSE)))</f>
        <v>0</v>
      </c>
      <c r="M1488" s="10" t="str">
        <f>IF(ISBLANK(VLOOKUP(TRIM(B1488),ALL!$B$1:$W$9995,9,FALSE)),"",IF(ISERROR(VLOOKUP(TRIM(B1488),ALL!$B$1:$W$9995,9,FALSE))," ",VLOOKUP(TRIM(B1488),ALL!$B$1:$W$9995,9,FALSE)))</f>
        <v/>
      </c>
      <c r="N1488" s="10">
        <f>IF(ISBLANK(VLOOKUP(TRIM(B1488),ALL!$B$1:$W$9995,10,FALSE)),"",IF(ISERROR(VLOOKUP(TRIM(B1488),ALL!$B$1:$W$9995,10,FALSE))," ",VLOOKUP(TRIM(B1488),ALL!$B$1:$W$9995,10,FALSE)))</f>
        <v>7</v>
      </c>
      <c r="O1488" s="118"/>
      <c r="P1488"/>
      <c r="Q1488"/>
      <c r="R1488"/>
      <c r="S1488"/>
      <c r="T1488"/>
      <c r="AB1488"/>
      <c r="AC1488"/>
    </row>
    <row r="1489" spans="1:29">
      <c r="A1489" s="10"/>
      <c r="B1489" s="37"/>
      <c r="C1489" s="5"/>
      <c r="D1489" s="111"/>
      <c r="E1489" s="112"/>
      <c r="F1489" s="115"/>
      <c r="G1489" s="10"/>
      <c r="H1489" s="114" t="str">
        <f>IF(ISBLANK(VLOOKUP(TRIM(B1489),ALL!$B$1:$W$9995,11,FALSE)),"",IF(ISERROR(VLOOKUP(TRIM(B1489),ALL!$B$1:$W$9995,11,FALSE))," ",VLOOKUP(TRIM(B1489),ALL!$B$1:$W$9995,11,FALSE)))</f>
        <v xml:space="preserve"> </v>
      </c>
      <c r="I1489" s="114"/>
      <c r="J1489" s="10"/>
      <c r="K1489" s="10"/>
      <c r="L1489" s="10" t="str">
        <f>IF(ISBLANK(VLOOKUP(TRIM(B1489),ALL!$B$1:$W$9995,8,FALSE)),"",IF(ISERROR(VLOOKUP(TRIM(B1489),ALL!$B$1:$W$9995,8,FALSE))," ",VLOOKUP(TRIM(B1489),ALL!$B$1:$W$9995,8,FALSE)))</f>
        <v xml:space="preserve"> </v>
      </c>
      <c r="M1489" s="10" t="str">
        <f>IF(ISBLANK(VLOOKUP(TRIM(B1489),ALL!$B$1:$W$9995,9,FALSE)),"",IF(ISERROR(VLOOKUP(TRIM(B1489),ALL!$B$1:$W$9995,9,FALSE))," ",VLOOKUP(TRIM(B1489),ALL!$B$1:$W$9995,9,FALSE)))</f>
        <v xml:space="preserve"> </v>
      </c>
      <c r="N1489" s="10" t="str">
        <f>IF(ISBLANK(VLOOKUP(TRIM(B1489),ALL!$B$1:$W$9995,10,FALSE)),"",IF(ISERROR(VLOOKUP(TRIM(B1489),ALL!$B$1:$W$9995,10,FALSE))," ",VLOOKUP(TRIM(B1489),ALL!$B$1:$W$9995,10,FALSE)))</f>
        <v xml:space="preserve"> </v>
      </c>
      <c r="O1489" s="118"/>
      <c r="P1489"/>
      <c r="Q1489"/>
      <c r="R1489"/>
      <c r="S1489"/>
      <c r="T1489"/>
      <c r="AB1489"/>
      <c r="AC1489"/>
    </row>
    <row r="1490" spans="1:29">
      <c r="A1490" s="10" t="str">
        <f>IF(ISERROR(VLOOKUP(TRIM(B1490),ALL!$B$1:$V$9991,3,FALSE)),"(unc)",VLOOKUP(TRIM(B1490),ALL!$B$1:$V$9991,3,FALSE))</f>
        <v>WR</v>
      </c>
      <c r="B1490" s="37" t="s">
        <v>6271</v>
      </c>
      <c r="C1490" s="5" t="s">
        <v>2624</v>
      </c>
      <c r="D1490" s="111">
        <f>VLOOKUP(TRIM(B1490),BirthdateDraft!$A$1:$M$8977,2,FALSE)</f>
        <v>34957</v>
      </c>
      <c r="E1490" s="112" t="str">
        <f>VLOOKUP(TRIM(B1490),BirthdateDraft!$A$1:$M$9842,3,FALSE)</f>
        <v>19/3</v>
      </c>
      <c r="F1490" s="115" t="s">
        <v>6856</v>
      </c>
      <c r="G1490" s="10" t="str">
        <f>IF(ISERROR(VLOOKUP(TRIM(B1490),ALL!$B$1:$V$9998,2,FALSE)),"",IF(ISERROR(VLOOKUP(TRIM(B1490),ALL!$B$1:$V$9998,2,FALSE))," ",VLOOKUP(TRIM(B1490),ALL!$B$1:$V$9998,2,FALSE)))</f>
        <v>WAN</v>
      </c>
      <c r="H1490" s="114" t="str">
        <f>IF(ISBLANK(VLOOKUP(TRIM(B1490),ALL!$B$1:$W$9995,11,FALSE)),"",IF(ISERROR(VLOOKUP(TRIM(B1490),ALL!$B$1:$W$9995,11,FALSE))," ",VLOOKUP(TRIM(B1490),ALL!$B$1:$W$9995,11,FALSE)))</f>
        <v>D</v>
      </c>
      <c r="I1490" s="114" t="str">
        <f>VLOOKUP(TRIM(B1490),Rankings!$A$1:$M$9887,9,FALSE)</f>
        <v xml:space="preserve"> 5-6-5</v>
      </c>
      <c r="J1490" s="10"/>
      <c r="K1490" s="10"/>
      <c r="L1490" s="10" t="str">
        <f>IF(ISBLANK(VLOOKUP(TRIM(B1490),ALL!$B$1:$W$9995,8,FALSE)),"",IF(ISERROR(VLOOKUP(TRIM(B1490),ALL!$B$1:$W$9995,8,FALSE))," ",VLOOKUP(TRIM(B1490),ALL!$B$1:$W$9995,8,FALSE)))</f>
        <v/>
      </c>
      <c r="M1490" s="10" t="str">
        <f>IF(ISBLANK(VLOOKUP(TRIM(B1490),ALL!$B$1:$W$9995,9,FALSE)),"",IF(ISERROR(VLOOKUP(TRIM(B1490),ALL!$B$1:$W$9995,9,FALSE))," ",VLOOKUP(TRIM(B1490),ALL!$B$1:$W$9995,9,FALSE)))</f>
        <v/>
      </c>
      <c r="N1490" s="10" t="str">
        <f>IF(ISBLANK(VLOOKUP(TRIM(B1490),ALL!$B$1:$W$9995,10,FALSE)),"",IF(ISERROR(VLOOKUP(TRIM(B1490),ALL!$B$1:$W$9995,10,FALSE))," ",VLOOKUP(TRIM(B1490),ALL!$B$1:$W$9995,10,FALSE)))</f>
        <v/>
      </c>
      <c r="O1490" s="118"/>
      <c r="P1490"/>
      <c r="Q1490"/>
      <c r="R1490"/>
      <c r="S1490"/>
      <c r="T1490"/>
      <c r="AB1490"/>
      <c r="AC1490"/>
    </row>
    <row r="1491" spans="1:29">
      <c r="A1491" s="10" t="str">
        <f>IF(ISERROR(VLOOKUP(TRIM(B1491),ALL!$B$1:$V$9991,3,FALSE)),"(unc)",VLOOKUP(TRIM(B1491),ALL!$B$1:$V$9991,3,FALSE))</f>
        <v>WR</v>
      </c>
      <c r="B1491" s="37" t="s">
        <v>7606</v>
      </c>
      <c r="C1491" s="5" t="s">
        <v>2624</v>
      </c>
      <c r="D1491" s="111">
        <f>VLOOKUP(TRIM(B1491),BirthdateDraft!$A$1:$M$8977,2,FALSE)</f>
        <v>37096</v>
      </c>
      <c r="E1491" s="112" t="str">
        <f>VLOOKUP(TRIM(B1491),BirthdateDraft!$A$1:$M$9842,3,FALSE)</f>
        <v>22/1</v>
      </c>
      <c r="F1491" s="115" t="s">
        <v>7508</v>
      </c>
      <c r="G1491" s="10" t="str">
        <f>IF(ISERROR(VLOOKUP(TRIM(B1491),ALL!$B$1:$V$9998,2,FALSE)),"",IF(ISERROR(VLOOKUP(TRIM(B1491),ALL!$B$1:$V$9998,2,FALSE))," ",VLOOKUP(TRIM(B1491),ALL!$B$1:$V$9998,2,FALSE)))</f>
        <v>ATN</v>
      </c>
      <c r="H1491" s="114" t="str">
        <f>IF(ISBLANK(VLOOKUP(TRIM(B1491),ALL!$B$1:$W$9995,11,FALSE)),"",IF(ISERROR(VLOOKUP(TRIM(B1491),ALL!$B$1:$W$9995,11,FALSE))," ",VLOOKUP(TRIM(B1491),ALL!$B$1:$W$9995,11,FALSE)))</f>
        <v>C</v>
      </c>
      <c r="I1491" s="114" t="str">
        <f>VLOOKUP(TRIM(B1491),Rankings!$A$1:$M$9887,9,FALSE)</f>
        <v xml:space="preserve"> 6-6-4</v>
      </c>
      <c r="J1491" s="10"/>
      <c r="K1491" s="10"/>
      <c r="L1491" s="10"/>
      <c r="M1491" s="10"/>
      <c r="N1491" s="10"/>
      <c r="O1491" s="118"/>
      <c r="P1491"/>
      <c r="Q1491"/>
      <c r="R1491"/>
      <c r="S1491"/>
      <c r="T1491"/>
      <c r="AB1491"/>
      <c r="AC1491"/>
    </row>
    <row r="1492" spans="1:29">
      <c r="A1492" s="10" t="str">
        <f>IF(ISERROR(VLOOKUP(TRIM(B1492),ALL!$B$1:$V$9991,3,FALSE)),"(unc)",VLOOKUP(TRIM(B1492),ALL!$B$1:$V$9991,3,FALSE))</f>
        <v>WR PR</v>
      </c>
      <c r="B1492" s="37" t="s">
        <v>6674</v>
      </c>
      <c r="C1492" s="5" t="s">
        <v>3019</v>
      </c>
      <c r="D1492" s="111">
        <f>VLOOKUP(TRIM(B1492),BirthdateDraft!$A$1:$M$8977,2,FALSE)</f>
        <v>35634</v>
      </c>
      <c r="E1492" s="112" t="str">
        <f>VLOOKUP(TRIM(B1492),BirthdateDraft!$A$1:$M$9842,3,FALSE)</f>
        <v>20/FA</v>
      </c>
      <c r="F1492" s="115" t="s">
        <v>6950</v>
      </c>
      <c r="G1492" s="10" t="str">
        <f>IF(ISERROR(VLOOKUP(TRIM(B1492),ALL!$B$1:$V$9998,2,FALSE)),"",IF(ISERROR(VLOOKUP(TRIM(B1492),ALL!$B$1:$V$9998,2,FALSE))," ",VLOOKUP(TRIM(B1492),ALL!$B$1:$V$9998,2,FALSE)))</f>
        <v>WAN</v>
      </c>
      <c r="H1492" s="114" t="str">
        <f>IF(ISBLANK(VLOOKUP(TRIM(B1492),ALL!$B$1:$W$9995,11,FALSE)),"",IF(ISERROR(VLOOKUP(TRIM(B1492),ALL!$B$1:$W$9995,11,FALSE))," ",VLOOKUP(TRIM(B1492),ALL!$B$1:$W$9995,11,FALSE)))</f>
        <v>C</v>
      </c>
      <c r="I1492" s="114" t="str">
        <f>VLOOKUP(TRIM(B1492),Rankings!$A$1:$M$9887,9,FALSE)</f>
        <v xml:space="preserve"> 4-4-3</v>
      </c>
      <c r="J1492" s="10" t="str">
        <f>IF(ISBLANK(VLOOKUP(TRIM(B1492),ALL!$B$1:$W$9995,6,FALSE)),"",IF(ISERROR(VLOOKUP(TRIM(B1492),ALL!$B$1:$W$9995,6,FALSE))," ", VLOOKUP(TRIM(B1492),ALL!$B$1:$W$9995,6,FALSE)))</f>
        <v/>
      </c>
      <c r="K1492" s="10"/>
      <c r="L1492" s="10" t="str">
        <f>IF(ISBLANK(VLOOKUP(TRIM(B1492),ALL!$B$1:$W$9995,8,FALSE)),"",IF(ISERROR(VLOOKUP(TRIM(B1492),ALL!$B$1:$W$9995,8,FALSE))," ",VLOOKUP(TRIM(B1492),ALL!$B$1:$W$9995,8,FALSE)))</f>
        <v/>
      </c>
      <c r="M1492" s="10" t="str">
        <f>IF(ISBLANK(VLOOKUP(TRIM(B1492),ALL!$B$1:$W$9995,9,FALSE)),"",IF(ISERROR(VLOOKUP(TRIM(B1492),ALL!$B$1:$W$9995,9,FALSE))," ",VLOOKUP(TRIM(B1492),ALL!$B$1:$W$9995,9,FALSE)))</f>
        <v/>
      </c>
      <c r="N1492" s="10" t="str">
        <f>IF(ISBLANK(VLOOKUP(TRIM(B1492),ALL!$B$1:$W$9995,10,FALSE)),"",IF(ISERROR(VLOOKUP(TRIM(B1492),ALL!$B$1:$W$9995,10,FALSE))," ",VLOOKUP(TRIM(B1492),ALL!$B$1:$W$9995,10,FALSE)))</f>
        <v/>
      </c>
      <c r="O1492" s="118"/>
      <c r="P1492"/>
      <c r="Q1492"/>
      <c r="R1492"/>
      <c r="S1492"/>
      <c r="T1492"/>
      <c r="AB1492"/>
      <c r="AC1492"/>
    </row>
    <row r="1493" spans="1:29">
      <c r="A1493" s="10" t="str">
        <f>IF(ISERROR(VLOOKUP(TRIM(B1493),ALL!$B$1:$V$9991,3,FALSE)),"(unc)",VLOOKUP(TRIM(B1493),ALL!$B$1:$V$9991,3,FALSE))</f>
        <v>WR</v>
      </c>
      <c r="B1493" s="124" t="s">
        <v>5849</v>
      </c>
      <c r="C1493" s="5" t="s">
        <v>3019</v>
      </c>
      <c r="D1493" s="111">
        <f>VLOOKUP(TRIM(B1493),BirthdateDraft!$A$1:$M$8977,2,FALSE)</f>
        <v>34296</v>
      </c>
      <c r="E1493" s="112" t="str">
        <f>VLOOKUP(TRIM(B1493),BirthdateDraft!$A$1:$M$9842,3,FALSE)</f>
        <v>17/FA</v>
      </c>
      <c r="F1493" s="115" t="s">
        <v>10286</v>
      </c>
      <c r="G1493" s="10" t="str">
        <f>IF(ISERROR(VLOOKUP(TRIM(B1493),ALL!$B$1:$V$9998,2,FALSE)),"",IF(ISERROR(VLOOKUP(TRIM(B1493),ALL!$B$1:$V$9998,2,FALSE))," ",VLOOKUP(TRIM(B1493),ALL!$B$1:$V$9998,2,FALSE)))</f>
        <v>DEN</v>
      </c>
      <c r="H1493" s="114" t="str">
        <f>IF(ISBLANK(VLOOKUP(TRIM(B1493),ALL!$B$1:$W$9995,11,FALSE)),"",IF(ISERROR(VLOOKUP(TRIM(B1493),ALL!$B$1:$W$9995,11,FALSE))," ",VLOOKUP(TRIM(B1493),ALL!$B$1:$W$9995,11,FALSE)))</f>
        <v>D</v>
      </c>
      <c r="I1493" s="114" t="str">
        <f>VLOOKUP(TRIM(B1493),Rankings!$A$1:$M$9887,9,FALSE)</f>
        <v xml:space="preserve"> 4-4-3</v>
      </c>
      <c r="J1493" s="10"/>
      <c r="K1493" s="10"/>
      <c r="L1493" s="10"/>
      <c r="M1493" s="10"/>
      <c r="N1493" s="10"/>
      <c r="O1493" s="118"/>
      <c r="P1493"/>
      <c r="Q1493"/>
      <c r="R1493"/>
      <c r="S1493"/>
      <c r="T1493"/>
      <c r="AB1493"/>
      <c r="AC1493"/>
    </row>
    <row r="1494" spans="1:29">
      <c r="A1494" s="10" t="str">
        <f>IF(ISERROR(VLOOKUP(TRIM(B1494),ALL!$B$1:$V$9991,3,FALSE)),"(unc)",VLOOKUP(TRIM(B1494),ALL!$B$1:$V$9991,3,FALSE))</f>
        <v>WR</v>
      </c>
      <c r="B1494" s="64" t="s">
        <v>5854</v>
      </c>
      <c r="C1494" s="5" t="s">
        <v>3019</v>
      </c>
      <c r="D1494" s="111">
        <f>VLOOKUP(TRIM(B1494),BirthdateDraft!$A$1:$M$8977,2,FALSE)</f>
        <v>34715</v>
      </c>
      <c r="E1494" s="112" t="str">
        <f>VLOOKUP(TRIM(B1494),BirthdateDraft!$A$1:$M$9842,3,FALSE)</f>
        <v>17/7</v>
      </c>
      <c r="F1494" s="115" t="s">
        <v>10488</v>
      </c>
      <c r="G1494" s="10" t="str">
        <f>IF(ISERROR(VLOOKUP(TRIM(B1494),ALL!$B$1:$V$9998,2,FALSE)),"",IF(ISERROR(VLOOKUP(TRIM(B1494),ALL!$B$1:$V$9998,2,FALSE))," ",VLOOKUP(TRIM(B1494),ALL!$B$1:$V$9998,2,FALSE)))</f>
        <v>CAN</v>
      </c>
      <c r="H1494" s="114" t="str">
        <f>IF(ISBLANK(VLOOKUP(TRIM(B1494),ALL!$B$1:$W$9995,11,FALSE)),"",IF(ISERROR(VLOOKUP(TRIM(B1494),ALL!$B$1:$W$9995,11,FALSE))," ",VLOOKUP(TRIM(B1494),ALL!$B$1:$W$9995,11,FALSE)))</f>
        <v>E</v>
      </c>
      <c r="I1494" s="114" t="str">
        <f>VLOOKUP(TRIM(B1494),Rankings!$A$1:$M$9887,9,FALSE)</f>
        <v xml:space="preserve"> 4-4-3</v>
      </c>
      <c r="J1494" s="10"/>
      <c r="K1494" s="10"/>
      <c r="L1494" s="10"/>
      <c r="M1494" s="10"/>
      <c r="N1494" s="10"/>
      <c r="O1494" s="118"/>
      <c r="P1494"/>
      <c r="Q1494"/>
      <c r="R1494"/>
      <c r="S1494"/>
      <c r="T1494"/>
      <c r="AB1494"/>
      <c r="AC1494"/>
    </row>
    <row r="1495" spans="1:29">
      <c r="A1495" s="10" t="str">
        <f>IF(ISERROR(VLOOKUP(TRIM(B1495),ALL!$B$1:$V$9991,3,FALSE)),"(unc)",VLOOKUP(TRIM(B1495),ALL!$B$1:$V$9991,3,FALSE))</f>
        <v>TE</v>
      </c>
      <c r="B1495" s="37" t="s">
        <v>5520</v>
      </c>
      <c r="C1495" s="5" t="s">
        <v>3019</v>
      </c>
      <c r="D1495" s="111">
        <f>VLOOKUP(TRIM(B1495),BirthdateDraft!$A$1:$M$8977,2,FALSE)</f>
        <v>34251</v>
      </c>
      <c r="E1495" s="112" t="str">
        <f>VLOOKUP(TRIM(B1495),BirthdateDraft!$A$1:$M$9842,3,FALSE)</f>
        <v>17/5</v>
      </c>
      <c r="F1495" s="115"/>
      <c r="G1495" s="10" t="str">
        <f>IF(ISERROR(VLOOKUP(TRIM(B1495),ALL!$B$1:$V$9998,2,FALSE)),"",IF(ISERROR(VLOOKUP(TRIM(B1495),ALL!$B$1:$V$9998,2,FALSE))," ",VLOOKUP(TRIM(B1495),ALL!$B$1:$V$9998,2,FALSE)))</f>
        <v>SFN</v>
      </c>
      <c r="H1495" s="114" t="str">
        <f>IF(ISBLANK(VLOOKUP(TRIM(B1495),ALL!$B$1:$W$9995,11,FALSE)),"",IF(ISERROR(VLOOKUP(TRIM(B1495),ALL!$B$1:$W$9995,11,FALSE))," ",VLOOKUP(TRIM(B1495),ALL!$B$1:$W$9995,11,FALSE)))</f>
        <v>A</v>
      </c>
      <c r="I1495" s="114" t="str">
        <f>VLOOKUP(TRIM(B1495),Rankings!$A$1:$M$9887,9,FALSE)</f>
        <v xml:space="preserve"> 6-6-3</v>
      </c>
      <c r="J1495" s="10" t="str">
        <f>IF(ISBLANK(VLOOKUP(TRIM(B1495),ALL!$B$1:$W$9995,6,FALSE)),"",IF(ISERROR(VLOOKUP(TRIM(B1495),ALL!$B$1:$W$9995,6,FALSE))," ", VLOOKUP(TRIM(B1495),ALL!$B$1:$W$9995,6,FALSE)))</f>
        <v/>
      </c>
      <c r="K1495" s="10" t="str">
        <f>IF(ISBLANK(VLOOKUP(TRIM(B1495),ALL!$B$1:$W$9995,7,FALSE)),"",IF(ISERROR(VLOOKUP(TRIM(B1495),ALL!$B$1:$W$9995,7,FALSE))," ",VLOOKUP(TRIM(B1495),ALL!$B$1:$W$9995,7,FALSE)))</f>
        <v/>
      </c>
      <c r="L1495" s="10">
        <f>IF(ISBLANK(VLOOKUP(TRIM(B1495),ALL!$B$1:$W$9995,8,FALSE)),"",IF(ISERROR(VLOOKUP(TRIM(B1495),ALL!$B$1:$W$9995,8,FALSE))," ",VLOOKUP(TRIM(B1495),ALL!$B$1:$W$9995,8,FALSE)))</f>
        <v>6</v>
      </c>
      <c r="M1495" s="10" t="str">
        <f>IF(ISBLANK(VLOOKUP(TRIM(B1495),ALL!$B$1:$W$9995,9,FALSE)),"",IF(ISERROR(VLOOKUP(TRIM(B1495),ALL!$B$1:$W$9995,9,FALSE))," ",VLOOKUP(TRIM(B1495),ALL!$B$1:$W$9995,9,FALSE)))</f>
        <v/>
      </c>
      <c r="N1495" s="10">
        <f>IF(ISBLANK(VLOOKUP(TRIM(B1495),ALL!$B$1:$W$9995,10,FALSE)),"",IF(ISERROR(VLOOKUP(TRIM(B1495),ALL!$B$1:$W$9995,10,FALSE))," ",VLOOKUP(TRIM(B1495),ALL!$B$1:$W$9995,10,FALSE)))</f>
        <v>0</v>
      </c>
      <c r="O1495" s="118"/>
      <c r="P1495"/>
      <c r="Q1495"/>
      <c r="R1495"/>
      <c r="S1495"/>
      <c r="T1495"/>
      <c r="AB1495"/>
      <c r="AC1495"/>
    </row>
    <row r="1496" spans="1:29">
      <c r="A1496" s="10" t="str">
        <f>IF(ISERROR(VLOOKUP(TRIM(B1496),ALL!$B$1:$V$9991,3,FALSE)),"(unc)",VLOOKUP(TRIM(B1496),ALL!$B$1:$V$9991,3,FALSE))</f>
        <v>TE BB</v>
      </c>
      <c r="B1496" s="124" t="s">
        <v>8385</v>
      </c>
      <c r="C1496" s="5" t="s">
        <v>3019</v>
      </c>
      <c r="D1496" s="111">
        <f>VLOOKUP(TRIM(B1496),BirthdateDraft!$A$1:$M$8977,2,FALSE)</f>
        <v>36004</v>
      </c>
      <c r="E1496" s="112" t="str">
        <f>VLOOKUP(TRIM(B1496),BirthdateDraft!$A$1:$M$9842,3,FALSE)</f>
        <v>23/6</v>
      </c>
      <c r="F1496" s="115" t="s">
        <v>8725</v>
      </c>
      <c r="G1496" s="10" t="str">
        <f>IF(ISERROR(VLOOKUP(TRIM(B1496),ALL!$B$1:$V$9998,2,FALSE)),"",IF(ISERROR(VLOOKUP(TRIM(B1496),ALL!$B$1:$V$9998,2,FALSE))," ",VLOOKUP(TRIM(B1496),ALL!$B$1:$V$9998,2,FALSE)))</f>
        <v>INA</v>
      </c>
      <c r="H1496" s="114" t="str">
        <f>IF(ISBLANK(VLOOKUP(TRIM(B1496),ALL!$B$1:$W$9995,11,FALSE)),"",IF(ISERROR(VLOOKUP(TRIM(B1496),ALL!$B$1:$W$9995,11,FALSE))," ",VLOOKUP(TRIM(B1496),ALL!$B$1:$W$9995,11,FALSE)))</f>
        <v>D</v>
      </c>
      <c r="I1496" s="114" t="str">
        <f>VLOOKUP(TRIM(B1496),Rankings!$A$1:$M$9887,9,FALSE)</f>
        <v xml:space="preserve"> 3-3-2</v>
      </c>
      <c r="J1496" s="10" t="str">
        <f>IF(ISBLANK(VLOOKUP(TRIM(B1496),ALL!$B$1:$W$9995,6,FALSE)),"",IF(ISERROR(VLOOKUP(TRIM(B1496),ALL!$B$1:$W$9995,6,FALSE))," ", VLOOKUP(TRIM(B1496),ALL!$B$1:$W$9995,6,FALSE)))</f>
        <v/>
      </c>
      <c r="K1496" s="10" t="str">
        <f>IF(ISBLANK(VLOOKUP(TRIM(B1496),ALL!$B$1:$W$9995,7,FALSE)),"",IF(ISERROR(VLOOKUP(TRIM(B1496),ALL!$B$1:$W$9995,7,FALSE))," ",VLOOKUP(TRIM(B1496),ALL!$B$1:$W$9995,7,FALSE)))</f>
        <v/>
      </c>
      <c r="L1496" s="10">
        <f>IF(ISBLANK(VLOOKUP(TRIM(B1496),ALL!$B$1:$W$9995,8,FALSE)),"",IF(ISERROR(VLOOKUP(TRIM(B1496),ALL!$B$1:$W$9995,8,FALSE))," ",VLOOKUP(TRIM(B1496),ALL!$B$1:$W$9995,8,FALSE)))</f>
        <v>5</v>
      </c>
      <c r="M1496" s="10" t="str">
        <f>IF(ISBLANK(VLOOKUP(TRIM(B1496),ALL!$B$1:$W$9995,9,FALSE)),"",IF(ISERROR(VLOOKUP(TRIM(B1496),ALL!$B$1:$W$9995,9,FALSE))," ",VLOOKUP(TRIM(B1496),ALL!$B$1:$W$9995,9,FALSE)))</f>
        <v/>
      </c>
      <c r="N1496" s="10">
        <f>IF(ISBLANK(VLOOKUP(TRIM(B1496),ALL!$B$1:$W$9995,10,FALSE)),"",IF(ISERROR(VLOOKUP(TRIM(B1496),ALL!$B$1:$W$9995,10,FALSE))," ",VLOOKUP(TRIM(B1496),ALL!$B$1:$W$9995,10,FALSE)))</f>
        <v>0</v>
      </c>
      <c r="O1496" s="118"/>
      <c r="P1496"/>
      <c r="Q1496"/>
      <c r="R1496"/>
      <c r="S1496"/>
      <c r="T1496"/>
      <c r="AB1496"/>
      <c r="AC1496"/>
    </row>
    <row r="1497" spans="1:29">
      <c r="A1497" s="10" t="str">
        <f>IF(ISERROR(VLOOKUP(TRIM(B1497),ALL!$B$1:$V$9991,3,FALSE)),"(unc)",VLOOKUP(TRIM(B1497),ALL!$B$1:$V$9991,3,FALSE))</f>
        <v>TE</v>
      </c>
      <c r="B1497" s="37" t="s">
        <v>6677</v>
      </c>
      <c r="C1497" s="5" t="s">
        <v>3019</v>
      </c>
      <c r="D1497" s="111">
        <f>VLOOKUP(TRIM(B1497),BirthdateDraft!$A$1:$M$8977,2,FALSE)</f>
        <v>36229</v>
      </c>
      <c r="E1497" s="112" t="str">
        <f>VLOOKUP(TRIM(B1497),BirthdateDraft!$A$1:$M$9842,3,FALSE)</f>
        <v>20/2</v>
      </c>
      <c r="F1497" s="115"/>
      <c r="G1497" s="10" t="str">
        <f>IF(ISERROR(VLOOKUP(TRIM(B1497),ALL!$B$1:$V$9998,2,FALSE)),"",IF(ISERROR(VLOOKUP(TRIM(B1497),ALL!$B$1:$V$9998,2,FALSE))," ",VLOOKUP(TRIM(B1497),ALL!$B$1:$V$9998,2,FALSE)))</f>
        <v>CHN</v>
      </c>
      <c r="H1497" s="114" t="str">
        <f>IF(ISBLANK(VLOOKUP(TRIM(B1497),ALL!$B$1:$W$9995,11,FALSE)),"",IF(ISERROR(VLOOKUP(TRIM(B1497),ALL!$B$1:$W$9995,11,FALSE))," ",VLOOKUP(TRIM(B1497),ALL!$B$1:$W$9995,11,FALSE)))</f>
        <v>D</v>
      </c>
      <c r="I1497" s="114" t="str">
        <f>VLOOKUP(TRIM(B1497),Rankings!$A$1:$M$9887,9,FALSE)</f>
        <v xml:space="preserve"> 4-4-3</v>
      </c>
      <c r="J1497" s="10" t="str">
        <f>IF(ISBLANK(VLOOKUP(TRIM(B1497),ALL!$B$1:$W$9995,6,FALSE)),"",IF(ISERROR(VLOOKUP(TRIM(B1497),ALL!$B$1:$W$9995,6,FALSE))," ", VLOOKUP(TRIM(B1497),ALL!$B$1:$W$9995,6,FALSE)))</f>
        <v/>
      </c>
      <c r="K1497" s="10" t="str">
        <f>IF(ISBLANK(VLOOKUP(TRIM(B1497),ALL!$B$1:$W$9995,7,FALSE)),"",IF(ISERROR(VLOOKUP(TRIM(B1497),ALL!$B$1:$W$9995,7,FALSE))," ",VLOOKUP(TRIM(B1497),ALL!$B$1:$W$9995,7,FALSE)))</f>
        <v/>
      </c>
      <c r="L1497" s="10">
        <f>IF(ISBLANK(VLOOKUP(TRIM(B1497),ALL!$B$1:$W$9995,8,FALSE)),"",IF(ISERROR(VLOOKUP(TRIM(B1497),ALL!$B$1:$W$9995,8,FALSE))," ",VLOOKUP(TRIM(B1497),ALL!$B$1:$W$9995,8,FALSE)))</f>
        <v>5</v>
      </c>
      <c r="M1497" s="10" t="str">
        <f>IF(ISBLANK(VLOOKUP(TRIM(B1497),ALL!$B$1:$W$9995,9,FALSE)),"",IF(ISERROR(VLOOKUP(TRIM(B1497),ALL!$B$1:$W$9995,9,FALSE))," ",VLOOKUP(TRIM(B1497),ALL!$B$1:$W$9995,9,FALSE)))</f>
        <v/>
      </c>
      <c r="N1497" s="10">
        <f>IF(ISBLANK(VLOOKUP(TRIM(B1497),ALL!$B$1:$W$9995,10,FALSE)),"",IF(ISERROR(VLOOKUP(TRIM(B1497),ALL!$B$1:$W$9995,10,FALSE))," ",VLOOKUP(TRIM(B1497),ALL!$B$1:$W$9995,10,FALSE)))</f>
        <v>0</v>
      </c>
      <c r="O1497" s="118"/>
      <c r="P1497"/>
      <c r="Q1497"/>
      <c r="R1497"/>
      <c r="S1497"/>
      <c r="T1497"/>
      <c r="AB1497"/>
      <c r="AC1497"/>
    </row>
    <row r="1498" spans="1:29">
      <c r="A1498" s="10" t="str">
        <f>IF(ISERROR(VLOOKUP(TRIM(B1498),ALL!$B$1:$V$9991,3,FALSE)),"(unc)",VLOOKUP(TRIM(B1498),ALL!$B$1:$V$9991,3,FALSE))</f>
        <v>TE BB</v>
      </c>
      <c r="B1498" s="124" t="s">
        <v>9083</v>
      </c>
      <c r="C1498" s="5" t="s">
        <v>3019</v>
      </c>
      <c r="D1498" s="111">
        <f>VLOOKUP(TRIM(B1498),BirthdateDraft!$A$1:$M$8977,2,FALSE)</f>
        <v>37421</v>
      </c>
      <c r="E1498" s="112" t="str">
        <f>VLOOKUP(TRIM(B1498),BirthdateDraft!$A$1:$M$9842,3,FALSE)</f>
        <v>24/2(53)</v>
      </c>
      <c r="F1498" s="115" t="s">
        <v>10288</v>
      </c>
      <c r="G1498" s="10" t="str">
        <f>IF(ISERROR(VLOOKUP(TRIM(B1498),ALL!$B$1:$V$9998,2,FALSE)),"",IF(ISERROR(VLOOKUP(TRIM(B1498),ALL!$B$1:$V$9998,2,FALSE))," ",VLOOKUP(TRIM(B1498),ALL!$B$1:$V$9998,2,FALSE)))</f>
        <v>WAN</v>
      </c>
      <c r="H1498" s="114" t="str">
        <f>IF(ISBLANK(VLOOKUP(TRIM(B1498),ALL!$B$1:$W$9995,11,FALSE)),"",IF(ISERROR(VLOOKUP(TRIM(B1498),ALL!$B$1:$W$9995,11,FALSE))," ",VLOOKUP(TRIM(B1498),ALL!$B$1:$W$9995,11,FALSE)))</f>
        <v>E</v>
      </c>
      <c r="I1498" s="114" t="str">
        <f>VLOOKUP(TRIM(B1498),Rankings!$A$1:$M$9887,9,FALSE)</f>
        <v xml:space="preserve"> 3-3-2</v>
      </c>
      <c r="J1498" s="10" t="str">
        <f>IF(ISBLANK(VLOOKUP(TRIM(B1498),ALL!$B$1:$W$9995,6,FALSE)),"",IF(ISERROR(VLOOKUP(TRIM(B1498),ALL!$B$1:$W$9995,6,FALSE))," ", VLOOKUP(TRIM(B1498),ALL!$B$1:$W$9995,6,FALSE)))</f>
        <v/>
      </c>
      <c r="K1498" s="10" t="str">
        <f>IF(ISBLANK(VLOOKUP(TRIM(B1498),ALL!$B$1:$W$9995,7,FALSE)),"",IF(ISERROR(VLOOKUP(TRIM(B1498),ALL!$B$1:$W$9995,7,FALSE))," ",VLOOKUP(TRIM(B1498),ALL!$B$1:$W$9995,7,FALSE)))</f>
        <v/>
      </c>
      <c r="L1498" s="10">
        <f>IF(ISBLANK(VLOOKUP(TRIM(B1498),ALL!$B$1:$W$9995,8,FALSE)),"",IF(ISERROR(VLOOKUP(TRIM(B1498),ALL!$B$1:$W$9995,8,FALSE))," ",VLOOKUP(TRIM(B1498),ALL!$B$1:$W$9995,8,FALSE)))</f>
        <v>4</v>
      </c>
      <c r="M1498" s="10" t="str">
        <f>IF(ISBLANK(VLOOKUP(TRIM(B1498),ALL!$B$1:$W$9995,9,FALSE)),"",IF(ISERROR(VLOOKUP(TRIM(B1498),ALL!$B$1:$W$9995,9,FALSE))," ",VLOOKUP(TRIM(B1498),ALL!$B$1:$W$9995,9,FALSE)))</f>
        <v/>
      </c>
      <c r="N1498" s="10">
        <f>IF(ISBLANK(VLOOKUP(TRIM(B1498),ALL!$B$1:$W$9995,10,FALSE)),"",IF(ISERROR(VLOOKUP(TRIM(B1498),ALL!$B$1:$W$9995,10,FALSE))," ",VLOOKUP(TRIM(B1498),ALL!$B$1:$W$9995,10,FALSE)))</f>
        <v>0</v>
      </c>
      <c r="O1498" s="118"/>
      <c r="P1498"/>
      <c r="Q1498"/>
      <c r="R1498"/>
      <c r="S1498"/>
      <c r="T1498"/>
      <c r="AB1498"/>
      <c r="AC1498"/>
    </row>
    <row r="1499" spans="1:29">
      <c r="A1499" s="10" t="str">
        <f>IF(ISERROR(VLOOKUP(TRIM(B1499),ALL!$B$1:$V$9991,3,FALSE)),"(unc)",VLOOKUP(TRIM(B1499),ALL!$B$1:$V$9991,3,FALSE))</f>
        <v>(unc)</v>
      </c>
      <c r="B1499" s="37" t="s">
        <v>5222</v>
      </c>
      <c r="C1499" s="5" t="s">
        <v>3019</v>
      </c>
      <c r="D1499" s="111">
        <f>VLOOKUP(TRIM(B1499),BirthdateDraft!$A$1:$M$9796,2,FALSE)</f>
        <v>34792</v>
      </c>
      <c r="E1499" s="112" t="str">
        <f>VLOOKUP(TRIM(B1499),BirthdateDraft!$A$1:$M$9796,3,FALSE)</f>
        <v>17/5</v>
      </c>
      <c r="F1499" s="115"/>
      <c r="G1499" s="10" t="str">
        <f>IF(ISERROR(VLOOKUP(TRIM(B1499),ALL!$B$1:$V$9998,2,FALSE)),"",IF(ISERROR(VLOOKUP(TRIM(B1499),ALL!$B$1:$V$9998,2,FALSE))," ",VLOOKUP(TRIM(B1499),ALL!$B$1:$V$9998,2,FALSE)))</f>
        <v/>
      </c>
      <c r="H1499" s="114" t="str">
        <f>IF(ISBLANK(VLOOKUP(TRIM(B1499),ALL!$B$1:$W$9995,11,FALSE)),"",IF(ISERROR(VLOOKUP(TRIM(B1499),ALL!$B$1:$W$9995,11,FALSE))," ",VLOOKUP(TRIM(B1499),ALL!$B$1:$W$9995,11,FALSE)))</f>
        <v xml:space="preserve"> </v>
      </c>
      <c r="I1499" s="114" t="str">
        <f>IF(ISBLANK(VLOOKUP(TRIM(B1499),ALL!$B$1:$W$9995,5,FALSE)),"",IF(ISERROR(VLOOKUP(TRIM(B1499),ALL!$B$1:$W$9995,5,FALSE))," ",VLOOKUP(TRIM(B1499),ALL!$B$1:$W$9995,5,FALSE)))</f>
        <v xml:space="preserve"> </v>
      </c>
      <c r="J1499" s="10" t="str">
        <f>IF(ISBLANK(VLOOKUP(TRIM(B1499),ALL!$B$1:$W$9995,6,FALSE)),"",IF(ISERROR(VLOOKUP(TRIM(B1499),ALL!$B$1:$W$9995,6,FALSE))," ", VLOOKUP(TRIM(B1499),ALL!$B$1:$W$9995,6,FALSE)))</f>
        <v xml:space="preserve"> </v>
      </c>
      <c r="K1499" s="10" t="str">
        <f>IF(ISBLANK(VLOOKUP(TRIM(B1499),ALL!$B$1:$W$9995,7,FALSE)),"",IF(ISERROR(VLOOKUP(TRIM(B1499),ALL!$B$1:$W$9995,7,FALSE))," ",VLOOKUP(TRIM(B1499),ALL!$B$1:$W$9995,7,FALSE)))</f>
        <v xml:space="preserve"> </v>
      </c>
      <c r="L1499" s="10" t="str">
        <f>IF(ISBLANK(VLOOKUP(TRIM(B1499),ALL!$B$1:$W$9995,8,FALSE)),"",IF(ISERROR(VLOOKUP(TRIM(B1499),ALL!$B$1:$W$9995,8,FALSE))," ",VLOOKUP(TRIM(B1499),ALL!$B$1:$W$9995,8,FALSE)))</f>
        <v xml:space="preserve"> </v>
      </c>
      <c r="M1499" s="10" t="str">
        <f>IF(ISBLANK(VLOOKUP(TRIM(B1499),ALL!$B$1:$W$9995,9,FALSE)),"",IF(ISERROR(VLOOKUP(TRIM(B1499),ALL!$B$1:$W$9995,9,FALSE))," ",VLOOKUP(TRIM(B1499),ALL!$B$1:$W$9995,9,FALSE)))</f>
        <v xml:space="preserve"> </v>
      </c>
      <c r="N1499" s="10" t="str">
        <f>IF(ISBLANK(VLOOKUP(TRIM(B1499),ALL!$B$1:$W$9995,10,FALSE)),"",IF(ISERROR(VLOOKUP(TRIM(B1499),ALL!$B$1:$W$9995,10,FALSE))," ",VLOOKUP(TRIM(B1499),ALL!$B$1:$W$9995,10,FALSE)))</f>
        <v xml:space="preserve"> </v>
      </c>
      <c r="O1499" s="118"/>
      <c r="P1499"/>
      <c r="Q1499"/>
      <c r="R1499"/>
      <c r="S1499"/>
      <c r="T1499"/>
      <c r="AB1499"/>
      <c r="AC1499"/>
    </row>
    <row r="1501" spans="1:29">
      <c r="B1501" s="37"/>
    </row>
    <row r="1502" spans="1:29">
      <c r="A1502" s="10" t="str">
        <f>IF(ISERROR(VLOOKUP(TRIM(B1502),ALL!$B$1:$V$9991,3,FALSE)),"(unc)",VLOOKUP(TRIM(B1502),ALL!$B$1:$V$9991,3,FALSE))</f>
        <v>(unc)</v>
      </c>
      <c r="B1502" s="37" t="s">
        <v>6705</v>
      </c>
      <c r="C1502" s="5" t="s">
        <v>3019</v>
      </c>
      <c r="D1502" s="111">
        <f>VLOOKUP(TRIM(B1502),BirthdateDraft!$A$1:$M$8977,2,FALSE)</f>
        <v>36182</v>
      </c>
      <c r="E1502" s="112" t="str">
        <f>VLOOKUP(TRIM(B1502),BirthdateDraft!$A$1:$M$9842,3,FALSE)</f>
        <v>20/1</v>
      </c>
      <c r="F1502" s="115"/>
      <c r="G1502" s="10" t="str">
        <f>IF(ISERROR(VLOOKUP(TRIM(B1502),ALL!$B$1:$V$9998,2,FALSE)),"",IF(ISERROR(VLOOKUP(TRIM(B1502),ALL!$B$1:$V$9998,2,FALSE))," ",VLOOKUP(TRIM(B1502),ALL!$B$1:$V$9998,2,FALSE)))</f>
        <v/>
      </c>
      <c r="H1502" s="114" t="str">
        <f>IF(ISBLANK(VLOOKUP(TRIM(B1502),ALL!$B$1:$W$9995,4,FALSE)),"",IF(ISERROR(VLOOKUP(TRIM(B1502),ALL!$B$1:$W$9995,4,FALSE))," ",VLOOKUP(TRIM(B1502),ALL!$B$1:$W$9995,4,FALSE)))</f>
        <v xml:space="preserve"> </v>
      </c>
      <c r="I1502" s="114" t="str">
        <f>IF(ISBLANK(VLOOKUP(TRIM(B1502),ALL!$B$1:$W$9995,5,FALSE)),"",IF(ISERROR(VLOOKUP(TRIM(B1502),ALL!$B$1:$W$9995,5,FALSE))," ",VLOOKUP(TRIM(B1502),ALL!$B$1:$W$9995,5,FALSE)))</f>
        <v xml:space="preserve"> </v>
      </c>
      <c r="J1502" s="10" t="str">
        <f>IF(ISBLANK(VLOOKUP(TRIM(B1502),ALL!$B$1:$W$9995,6,FALSE)),"",IF(ISERROR(VLOOKUP(TRIM(B1502),ALL!$B$1:$W$9995,6,FALSE))," ", VLOOKUP(TRIM(B1502),ALL!$B$1:$W$9995,6,FALSE)))</f>
        <v xml:space="preserve"> </v>
      </c>
      <c r="K1502" s="10" t="str">
        <f>IF(ISBLANK(VLOOKUP(TRIM(B1502),ALL!$B$1:$W$9995,7,FALSE)),"",IF(ISERROR(VLOOKUP(TRIM(B1502),ALL!$B$1:$W$9995,7,FALSE))," ",VLOOKUP(TRIM(B1502),ALL!$B$1:$W$9995,7,FALSE)))</f>
        <v xml:space="preserve"> </v>
      </c>
      <c r="L1502" s="10" t="str">
        <f>IF(ISBLANK(VLOOKUP(TRIM(B1502),ALL!$B$1:$W$9995,8,FALSE)),"",IF(ISERROR(VLOOKUP(TRIM(B1502),ALL!$B$1:$W$9995,8,FALSE))," ",VLOOKUP(TRIM(B1502),ALL!$B$1:$W$9995,8,FALSE)))</f>
        <v xml:space="preserve"> </v>
      </c>
      <c r="M1502" s="10" t="str">
        <f>IF(ISBLANK(VLOOKUP(TRIM(B1502),ALL!$B$1:$W$9995,9,FALSE)),"",IF(ISERROR(VLOOKUP(TRIM(B1502),ALL!$B$1:$W$9995,9,FALSE))," ",VLOOKUP(TRIM(B1502),ALL!$B$1:$W$9995,9,FALSE)))</f>
        <v xml:space="preserve"> </v>
      </c>
      <c r="N1502" s="10" t="str">
        <f>IF(ISBLANK(VLOOKUP(TRIM(B1502),ALL!$B$1:$W$9995,10,FALSE)),"",IF(ISERROR(VLOOKUP(TRIM(B1502),ALL!$B$1:$W$9995,10,FALSE))," ",VLOOKUP(TRIM(B1502),ALL!$B$1:$W$9995,10,FALSE)))</f>
        <v xml:space="preserve"> </v>
      </c>
      <c r="O1502" s="118"/>
      <c r="P1502"/>
      <c r="Q1502"/>
      <c r="R1502"/>
      <c r="S1502"/>
      <c r="T1502"/>
      <c r="AB1502"/>
      <c r="AC1502"/>
    </row>
    <row r="1503" spans="1:29" ht="15">
      <c r="A1503" s="10" t="str">
        <f>IF(ISERROR(VLOOKUP(TRIM(B1503),ALL!$B$1:$V$9991,3,FALSE)),"(unc)",VLOOKUP(TRIM(B1503),ALL!$B$1:$V$9991,3,FALSE))</f>
        <v>LG @ LOT @</v>
      </c>
      <c r="B1503" s="117" t="s">
        <v>4863</v>
      </c>
      <c r="C1503" s="5" t="s">
        <v>2624</v>
      </c>
      <c r="D1503" s="111">
        <f>VLOOKUP(TRIM(B1503),BirthdateDraft!$A$1:$M$8977,2,FALSE)</f>
        <v>33924</v>
      </c>
      <c r="E1503" s="112" t="str">
        <f>VLOOKUP(TRIM(B1503),BirthdateDraft!$A$1:$M$9842,3,FALSE)</f>
        <v>16/3</v>
      </c>
      <c r="F1503" s="115"/>
      <c r="G1503" s="10" t="str">
        <f>IF(ISERROR(VLOOKUP(TRIM(B1503),ALL!$B$1:$V$9998,2,FALSE)),"",IF(ISERROR(VLOOKUP(TRIM(B1503),ALL!$B$1:$V$9998,2,FALSE))," ",VLOOKUP(TRIM(B1503),ALL!$B$1:$V$9998,2,FALSE)))</f>
        <v>KCA</v>
      </c>
      <c r="H1503" s="114" t="str">
        <f>IF(ISBLANK(VLOOKUP(TRIM(B1503),ALL!$B$1:$W$9995,4,FALSE)),"",IF(ISERROR(VLOOKUP(TRIM(B1503),ALL!$B$1:$W$9995,4,FALSE))," ",VLOOKUP(TRIM(B1503),ALL!$B$1:$W$9995,4,FALSE)))</f>
        <v/>
      </c>
      <c r="I1503" s="114" t="str">
        <f>IF(ISBLANK(VLOOKUP(TRIM(B1503),ALL!$B$1:$W$9995,5,FALSE)),"",IF(ISERROR(VLOOKUP(TRIM(B1503),ALL!$B$1:$W$9995,5,FALSE))," ",VLOOKUP(TRIM(B1503),ALL!$B$1:$W$9995,5,FALSE)))</f>
        <v/>
      </c>
      <c r="J1503" s="10" t="str">
        <f>IF(ISBLANK(VLOOKUP(TRIM(B1503),ALL!$B$1:$W$9995,6,FALSE)),"",IF(ISERROR(VLOOKUP(TRIM(B1503),ALL!$B$1:$W$9995,6,FALSE))," ", VLOOKUP(TRIM(B1503),ALL!$B$1:$W$9995,6,FALSE)))</f>
        <v/>
      </c>
      <c r="K1503" s="10" t="str">
        <f>IF(ISBLANK(VLOOKUP(TRIM(B1503),ALL!$B$1:$W$9995,7,FALSE)),"",IF(ISERROR(VLOOKUP(TRIM(B1503),ALL!$B$1:$W$9995,7,FALSE))," ",VLOOKUP(TRIM(B1503),ALL!$B$1:$W$9995,7,FALSE)))</f>
        <v/>
      </c>
      <c r="L1503" s="10">
        <f>IF(ISBLANK(VLOOKUP(TRIM(B1503),ALL!$B$1:$W$9995,8,FALSE)),"",IF(ISERROR(VLOOKUP(TRIM(B1503),ALL!$B$1:$W$9995,8,FALSE))," ",VLOOKUP(TRIM(B1503),ALL!$B$1:$W$9995,8,FALSE)))</f>
        <v>6</v>
      </c>
      <c r="M1503" s="10">
        <f>IF(ISBLANK(VLOOKUP(TRIM(B1503),ALL!$B$1:$W$9995,9,FALSE)),"",IF(ISERROR(VLOOKUP(TRIM(B1503),ALL!$B$1:$W$9995,9,FALSE))," ",VLOOKUP(TRIM(B1503),ALL!$B$1:$W$9995,9,FALSE)))</f>
        <v>4</v>
      </c>
      <c r="N1503" s="10">
        <f>IF(ISBLANK(VLOOKUP(TRIM(B1503),ALL!$B$1:$W$9995,10,FALSE)),"",IF(ISERROR(VLOOKUP(TRIM(B1503),ALL!$B$1:$W$9995,10,FALSE))," ",VLOOKUP(TRIM(B1503),ALL!$B$1:$W$9995,10,FALSE)))</f>
        <v>7</v>
      </c>
      <c r="O1503" s="118"/>
      <c r="P1503"/>
      <c r="Q1503"/>
      <c r="R1503"/>
      <c r="S1503"/>
      <c r="T1503"/>
      <c r="AB1503"/>
      <c r="AC1503"/>
    </row>
    <row r="1504" spans="1:29">
      <c r="A1504" s="10" t="str">
        <f>IF(ISERROR(VLOOKUP(TRIM(B1504),ALL!$B$1:$V$9991,3,FALSE)),"(unc)",VLOOKUP(TRIM(B1504),ALL!$B$1:$V$9991,3,FALSE))</f>
        <v>LG @</v>
      </c>
      <c r="B1504" s="37" t="s">
        <v>6757</v>
      </c>
      <c r="C1504" s="5" t="s">
        <v>3019</v>
      </c>
      <c r="D1504" s="111">
        <f>VLOOKUP(TRIM(B1504),BirthdateDraft!$A$1:$M$8977,2,FALSE)</f>
        <v>35661</v>
      </c>
      <c r="E1504" s="112" t="str">
        <f>VLOOKUP(TRIM(B1504),BirthdateDraft!$A$1:$M$9842,3,FALSE)</f>
        <v>20/4</v>
      </c>
      <c r="F1504" s="115" t="s">
        <v>6950</v>
      </c>
      <c r="G1504" s="10" t="str">
        <f>IF(ISERROR(VLOOKUP(TRIM(B1504),ALL!$B$1:$V$9998,2,FALSE)),"",IF(ISERROR(VLOOKUP(TRIM(B1504),ALL!$B$1:$V$9998,2,FALSE))," ",VLOOKUP(TRIM(B1504),ALL!$B$1:$V$9998,2,FALSE)))</f>
        <v>NYA</v>
      </c>
      <c r="H1504" s="114" t="str">
        <f>IF(ISBLANK(VLOOKUP(TRIM(B1504),ALL!$B$1:$W$9995,4,FALSE)),"",IF(ISERROR(VLOOKUP(TRIM(B1504),ALL!$B$1:$W$9995,4,FALSE))," ",VLOOKUP(TRIM(B1504),ALL!$B$1:$W$9995,4,FALSE)))</f>
        <v/>
      </c>
      <c r="I1504" s="114" t="str">
        <f>IF(ISBLANK(VLOOKUP(TRIM(B1504),ALL!$B$1:$W$9995,5,FALSE)),"",IF(ISERROR(VLOOKUP(TRIM(B1504),ALL!$B$1:$W$9995,5,FALSE))," ",VLOOKUP(TRIM(B1504),ALL!$B$1:$W$9995,5,FALSE)))</f>
        <v/>
      </c>
      <c r="J1504" s="10" t="str">
        <f>IF(ISBLANK(VLOOKUP(TRIM(B1504),ALL!$B$1:$W$9995,6,FALSE)),"",IF(ISERROR(VLOOKUP(TRIM(B1504),ALL!$B$1:$W$9995,6,FALSE))," ", VLOOKUP(TRIM(B1504),ALL!$B$1:$W$9995,6,FALSE)))</f>
        <v/>
      </c>
      <c r="K1504" s="10" t="str">
        <f>IF(ISBLANK(VLOOKUP(TRIM(B1504),ALL!$B$1:$W$9995,7,FALSE)),"",IF(ISERROR(VLOOKUP(TRIM(B1504),ALL!$B$1:$W$9995,7,FALSE))," ",VLOOKUP(TRIM(B1504),ALL!$B$1:$W$9995,7,FALSE)))</f>
        <v/>
      </c>
      <c r="L1504" s="10">
        <f>IF(ISBLANK(VLOOKUP(TRIM(B1504),ALL!$B$1:$W$9995,8,FALSE)),"",IF(ISERROR(VLOOKUP(TRIM(B1504),ALL!$B$1:$W$9995,8,FALSE))," ",VLOOKUP(TRIM(B1504),ALL!$B$1:$W$9995,8,FALSE)))</f>
        <v>5</v>
      </c>
      <c r="M1504" s="10" t="str">
        <f>IF(ISBLANK(VLOOKUP(TRIM(B1504),ALL!$B$1:$W$9995,9,FALSE)),"",IF(ISERROR(VLOOKUP(TRIM(B1504),ALL!$B$1:$W$9995,9,FALSE))," ",VLOOKUP(TRIM(B1504),ALL!$B$1:$W$9995,9,FALSE)))</f>
        <v/>
      </c>
      <c r="N1504" s="10">
        <f>IF(ISBLANK(VLOOKUP(TRIM(B1504),ALL!$B$1:$W$9995,10,FALSE)),"",IF(ISERROR(VLOOKUP(TRIM(B1504),ALL!$B$1:$W$9995,10,FALSE))," ",VLOOKUP(TRIM(B1504),ALL!$B$1:$W$9995,10,FALSE)))</f>
        <v>7</v>
      </c>
      <c r="O1504" s="118"/>
      <c r="P1504"/>
      <c r="Q1504"/>
      <c r="R1504"/>
      <c r="S1504"/>
      <c r="T1504"/>
      <c r="AB1504"/>
      <c r="AC1504"/>
    </row>
    <row r="1505" spans="1:29" ht="15">
      <c r="A1505" s="10" t="str">
        <f>IF(ISERROR(VLOOKUP(TRIM(B1505),ALL!$B$1:$V$9991,3,FALSE)),"(unc)",VLOOKUP(TRIM(B1505),ALL!$B$1:$V$9991,3,FALSE))</f>
        <v>RG @</v>
      </c>
      <c r="B1505" s="117" t="s">
        <v>3784</v>
      </c>
      <c r="C1505" s="5" t="s">
        <v>2624</v>
      </c>
      <c r="D1505" s="111">
        <f>VLOOKUP(TRIM(B1505),BirthdateDraft!$A$1:$M$8977,2,FALSE)</f>
        <v>33166</v>
      </c>
      <c r="E1505" s="112" t="str">
        <f>VLOOKUP(TRIM(B1505),BirthdateDraft!$A$1:$M$9842,3,FALSE)</f>
        <v>14/1 (16)</v>
      </c>
      <c r="F1505" s="115"/>
      <c r="G1505" s="10" t="str">
        <f>IF(ISERROR(VLOOKUP(TRIM(B1505),ALL!$B$1:$V$9998,2,FALSE)),"",IF(ISERROR(VLOOKUP(TRIM(B1505),ALL!$B$1:$V$9998,2,FALSE))," ",VLOOKUP(TRIM(B1505),ALL!$B$1:$V$9998,2,FALSE)))</f>
        <v>DAN</v>
      </c>
      <c r="H1505" s="114" t="str">
        <f>IF(ISBLANK(VLOOKUP(TRIM(B1505),ALL!$B$1:$W$9995,4,FALSE)),"",IF(ISERROR(VLOOKUP(TRIM(B1505),ALL!$B$1:$W$9995,4,FALSE))," ",VLOOKUP(TRIM(B1505),ALL!$B$1:$W$9995,4,FALSE)))</f>
        <v/>
      </c>
      <c r="I1505" s="114" t="str">
        <f>IF(ISBLANK(VLOOKUP(TRIM(B1505),ALL!$B$1:$W$9995,5,FALSE)),"",IF(ISERROR(VLOOKUP(TRIM(B1505),ALL!$B$1:$W$9995,5,FALSE))," ",VLOOKUP(TRIM(B1505),ALL!$B$1:$W$9995,5,FALSE)))</f>
        <v/>
      </c>
      <c r="J1505" s="10" t="str">
        <f>IF(ISBLANK(VLOOKUP(TRIM(B1505),ALL!$B$1:$W$9995,6,FALSE)),"",IF(ISERROR(VLOOKUP(TRIM(B1505),ALL!$B$1:$W$9995,6,FALSE))," ", VLOOKUP(TRIM(B1505),ALL!$B$1:$W$9995,6,FALSE)))</f>
        <v/>
      </c>
      <c r="K1505" s="10" t="str">
        <f>IF(ISBLANK(VLOOKUP(TRIM(B1505),ALL!$B$1:$W$9995,7,FALSE)),"",IF(ISERROR(VLOOKUP(TRIM(B1505),ALL!$B$1:$W$9995,7,FALSE))," ",VLOOKUP(TRIM(B1505),ALL!$B$1:$W$9995,7,FALSE)))</f>
        <v/>
      </c>
      <c r="L1505" s="10">
        <f>IF(ISBLANK(VLOOKUP(TRIM(B1505),ALL!$B$1:$W$9995,8,FALSE)),"",IF(ISERROR(VLOOKUP(TRIM(B1505),ALL!$B$1:$W$9995,8,FALSE))," ",VLOOKUP(TRIM(B1505),ALL!$B$1:$W$9995,8,FALSE)))</f>
        <v>4</v>
      </c>
      <c r="M1505" s="10" t="str">
        <f>IF(ISBLANK(VLOOKUP(TRIM(B1505),ALL!$B$1:$W$9995,9,FALSE)),"",IF(ISERROR(VLOOKUP(TRIM(B1505),ALL!$B$1:$W$9995,9,FALSE))," ",VLOOKUP(TRIM(B1505),ALL!$B$1:$W$9995,9,FALSE)))</f>
        <v/>
      </c>
      <c r="N1505" s="10">
        <f>IF(ISBLANK(VLOOKUP(TRIM(B1505),ALL!$B$1:$W$9995,10,FALSE)),"",IF(ISERROR(VLOOKUP(TRIM(B1505),ALL!$B$1:$W$9995,10,FALSE))," ",VLOOKUP(TRIM(B1505),ALL!$B$1:$W$9995,10,FALSE)))</f>
        <v>7</v>
      </c>
      <c r="O1505" s="118"/>
      <c r="P1505"/>
      <c r="Q1505"/>
      <c r="R1505"/>
      <c r="S1505"/>
      <c r="T1505"/>
      <c r="AB1505"/>
      <c r="AC1505"/>
    </row>
    <row r="1506" spans="1:29">
      <c r="A1506" s="10" t="str">
        <f>IF(ISERROR(VLOOKUP(TRIM(B1506),ALL!$B$1:$V$9991,3,FALSE)),"(unc)",VLOOKUP(TRIM(B1506),ALL!$B$1:$V$9991,3,FALSE))</f>
        <v>LOT @</v>
      </c>
      <c r="B1506" s="64" t="s">
        <v>7713</v>
      </c>
      <c r="C1506" s="5" t="s">
        <v>3019</v>
      </c>
      <c r="D1506" s="111">
        <f>VLOOKUP(TRIM(B1506),BirthdateDraft!$A$1:$M$8977,2,FALSE)</f>
        <v>36569</v>
      </c>
      <c r="E1506" s="112" t="str">
        <f>VLOOKUP(TRIM(B1506),BirthdateDraft!$A$1:$M$9842,3,FALSE)</f>
        <v>22/7</v>
      </c>
      <c r="F1506" s="115" t="s">
        <v>8712</v>
      </c>
      <c r="G1506" s="10" t="str">
        <f>IF(ISERROR(VLOOKUP(TRIM(B1506),ALL!$B$1:$V$9998,2,FALSE)),"",IF(ISERROR(VLOOKUP(TRIM(B1506),ALL!$B$1:$V$9998,2,FALSE))," ",VLOOKUP(TRIM(B1506),ALL!$B$1:$V$9998,2,FALSE)))</f>
        <v>GBN</v>
      </c>
      <c r="H1506" s="114" t="str">
        <f>IF(ISBLANK(VLOOKUP(TRIM(B1506),ALL!$B$1:$W$9995,4,FALSE)),"",IF(ISERROR(VLOOKUP(TRIM(B1506),ALL!$B$1:$W$9995,4,FALSE))," ",VLOOKUP(TRIM(B1506),ALL!$B$1:$W$9995,4,FALSE)))</f>
        <v/>
      </c>
      <c r="I1506" s="114" t="str">
        <f>IF(ISBLANK(VLOOKUP(TRIM(B1506),ALL!$B$1:$W$9995,5,FALSE)),"",IF(ISERROR(VLOOKUP(TRIM(B1506),ALL!$B$1:$W$9995,5,FALSE))," ",VLOOKUP(TRIM(B1506),ALL!$B$1:$W$9995,5,FALSE)))</f>
        <v/>
      </c>
      <c r="J1506" s="10" t="str">
        <f>IF(ISBLANK(VLOOKUP(TRIM(B1506),ALL!$B$1:$W$9995,6,FALSE)),"",IF(ISERROR(VLOOKUP(TRIM(B1506),ALL!$B$1:$W$9995,6,FALSE))," ", VLOOKUP(TRIM(B1506),ALL!$B$1:$W$9995,6,FALSE)))</f>
        <v/>
      </c>
      <c r="K1506" s="10" t="str">
        <f>IF(ISBLANK(VLOOKUP(TRIM(B1506),ALL!$B$1:$W$9995,7,FALSE)),"",IF(ISERROR(VLOOKUP(TRIM(B1506),ALL!$B$1:$W$9995,7,FALSE))," ",VLOOKUP(TRIM(B1506),ALL!$B$1:$W$9995,7,FALSE)))</f>
        <v/>
      </c>
      <c r="L1506" s="10">
        <f>IF(ISBLANK(VLOOKUP(TRIM(B1506),ALL!$B$1:$W$9995,8,FALSE)),"",IF(ISERROR(VLOOKUP(TRIM(B1506),ALL!$B$1:$W$9995,8,FALSE))," ",VLOOKUP(TRIM(B1506),ALL!$B$1:$W$9995,8,FALSE)))</f>
        <v>0</v>
      </c>
      <c r="M1506" s="10" t="str">
        <f>IF(ISBLANK(VLOOKUP(TRIM(B1506),ALL!$B$1:$W$9995,9,FALSE)),"",IF(ISERROR(VLOOKUP(TRIM(B1506),ALL!$B$1:$W$9995,9,FALSE))," ",VLOOKUP(TRIM(B1506),ALL!$B$1:$W$9995,9,FALSE)))</f>
        <v/>
      </c>
      <c r="N1506" s="10">
        <f>IF(ISBLANK(VLOOKUP(TRIM(B1506),ALL!$B$1:$W$9995,10,FALSE)),"",IF(ISERROR(VLOOKUP(TRIM(B1506),ALL!$B$1:$W$9995,10,FALSE))," ",VLOOKUP(TRIM(B1506),ALL!$B$1:$W$9995,10,FALSE)))</f>
        <v>7</v>
      </c>
      <c r="O1506" s="118"/>
      <c r="P1506"/>
      <c r="Q1506"/>
      <c r="R1506"/>
      <c r="S1506"/>
      <c r="T1506"/>
      <c r="AB1506"/>
      <c r="AC1506"/>
    </row>
    <row r="1507" spans="1:29">
      <c r="A1507" s="10" t="str">
        <f>IF(ISERROR(VLOOKUP(TRIM(B1507),ALL!$B$1:$V$9991,3,FALSE)),"(unc)",VLOOKUP(TRIM(B1507),ALL!$B$1:$V$9991,3,FALSE))</f>
        <v>LG @</v>
      </c>
      <c r="B1507" s="37" t="s">
        <v>6698</v>
      </c>
      <c r="C1507" s="5" t="s">
        <v>3019</v>
      </c>
      <c r="D1507" s="111">
        <f>VLOOKUP(TRIM(B1507),BirthdateDraft!$A$1:$M$8977,2,FALSE)</f>
        <v>35923</v>
      </c>
      <c r="E1507" s="112" t="str">
        <f>VLOOKUP(TRIM(B1507),BirthdateDraft!$A$1:$M$9842,3,FALSE)</f>
        <v>20/2</v>
      </c>
      <c r="F1507" s="115" t="s">
        <v>6902</v>
      </c>
      <c r="G1507" s="10" t="str">
        <f>IF(ISERROR(VLOOKUP(TRIM(B1507),ALL!$B$1:$V$9998,2,FALSE)),"",IF(ISERROR(VLOOKUP(TRIM(B1507),ALL!$B$1:$V$9998,2,FALSE))," ",VLOOKUP(TRIM(B1507),ALL!$B$1:$V$9998,2,FALSE)))</f>
        <v>JXA</v>
      </c>
      <c r="H1507" s="114" t="str">
        <f>IF(ISBLANK(VLOOKUP(TRIM(B1507),ALL!$B$1:$W$9995,4,FALSE)),"",IF(ISERROR(VLOOKUP(TRIM(B1507),ALL!$B$1:$W$9995,4,FALSE))," ",VLOOKUP(TRIM(B1507),ALL!$B$1:$W$9995,4,FALSE)))</f>
        <v/>
      </c>
      <c r="I1507" s="114" t="str">
        <f>IF(ISBLANK(VLOOKUP(TRIM(B1507),ALL!$B$1:$W$9995,5,FALSE)),"",IF(ISERROR(VLOOKUP(TRIM(B1507),ALL!$B$1:$W$9995,5,FALSE))," ",VLOOKUP(TRIM(B1507),ALL!$B$1:$W$9995,5,FALSE)))</f>
        <v/>
      </c>
      <c r="J1507" s="10" t="str">
        <f>IF(ISBLANK(VLOOKUP(TRIM(B1507),ALL!$B$1:$W$9995,6,FALSE)),"",IF(ISERROR(VLOOKUP(TRIM(B1507),ALL!$B$1:$W$9995,6,FALSE))," ", VLOOKUP(TRIM(B1507),ALL!$B$1:$W$9995,6,FALSE)))</f>
        <v/>
      </c>
      <c r="K1507" s="10" t="str">
        <f>IF(ISBLANK(VLOOKUP(TRIM(B1507),ALL!$B$1:$W$9995,7,FALSE)),"",IF(ISERROR(VLOOKUP(TRIM(B1507),ALL!$B$1:$W$9995,7,FALSE))," ",VLOOKUP(TRIM(B1507),ALL!$B$1:$W$9995,7,FALSE)))</f>
        <v/>
      </c>
      <c r="L1507" s="10">
        <f>IF(ISBLANK(VLOOKUP(TRIM(B1507),ALL!$B$1:$W$9995,8,FALSE)),"",IF(ISERROR(VLOOKUP(TRIM(B1507),ALL!$B$1:$W$9995,8,FALSE))," ",VLOOKUP(TRIM(B1507),ALL!$B$1:$W$9995,8,FALSE)))</f>
        <v>4</v>
      </c>
      <c r="M1507" s="10" t="str">
        <f>IF(ISBLANK(VLOOKUP(TRIM(B1507),ALL!$B$1:$W$9995,9,FALSE)),"",IF(ISERROR(VLOOKUP(TRIM(B1507),ALL!$B$1:$W$9995,9,FALSE))," ",VLOOKUP(TRIM(B1507),ALL!$B$1:$W$9995,9,FALSE)))</f>
        <v/>
      </c>
      <c r="N1507" s="10">
        <f>IF(ISBLANK(VLOOKUP(TRIM(B1507),ALL!$B$1:$W$9995,10,FALSE)),"",IF(ISERROR(VLOOKUP(TRIM(B1507),ALL!$B$1:$W$9995,10,FALSE))," ",VLOOKUP(TRIM(B1507),ALL!$B$1:$W$9995,10,FALSE)))</f>
        <v>5</v>
      </c>
      <c r="O1507" s="118"/>
      <c r="P1507"/>
      <c r="Q1507"/>
      <c r="R1507"/>
      <c r="S1507"/>
      <c r="T1507"/>
      <c r="AB1507"/>
      <c r="AC1507"/>
    </row>
    <row r="1508" spans="1:29">
      <c r="A1508" s="10" t="str">
        <f>IF(ISERROR(VLOOKUP(TRIM(B1508),ALL!$B$1:$V$9991,3,FALSE)),"(unc)",VLOOKUP(TRIM(B1508),ALL!$B$1:$V$9991,3,FALSE))</f>
        <v>OC @</v>
      </c>
      <c r="B1508" s="433" t="s">
        <v>5594</v>
      </c>
      <c r="C1508" s="5" t="s">
        <v>2624</v>
      </c>
      <c r="D1508" s="111">
        <f>VLOOKUP(TRIM(B1508),BirthdateDraft!$A$1:$M$8977,2,FALSE)</f>
        <v>35562</v>
      </c>
      <c r="E1508" s="112" t="str">
        <f>VLOOKUP(TRIM(B1508),BirthdateDraft!$A$1:$M$9842,3,FALSE)</f>
        <v>18/2</v>
      </c>
      <c r="F1508" s="115"/>
      <c r="G1508" s="10" t="str">
        <f>IF(ISERROR(VLOOKUP(TRIM(B1508),ALL!$B$1:$V$9998,2,FALSE)),"",IF(ISERROR(VLOOKUP(TRIM(B1508),ALL!$B$1:$V$9998,2,FALSE))," ",VLOOKUP(TRIM(B1508),ALL!$B$1:$V$9998,2,FALSE)))</f>
        <v>SEN</v>
      </c>
      <c r="H1508" s="114" t="str">
        <f>IF(ISBLANK(VLOOKUP(TRIM(B1508),ALL!$B$1:$W$9995,4,FALSE)),"",IF(ISERROR(VLOOKUP(TRIM(B1508),ALL!$B$1:$W$9995,4,FALSE))," ",VLOOKUP(TRIM(B1508),ALL!$B$1:$W$9995,4,FALSE)))</f>
        <v/>
      </c>
      <c r="I1508" s="114" t="str">
        <f>IF(ISBLANK(VLOOKUP(TRIM(B1508),ALL!$B$1:$W$9995,5,FALSE)),"",IF(ISERROR(VLOOKUP(TRIM(B1508),ALL!$B$1:$W$9995,5,FALSE))," ",VLOOKUP(TRIM(B1508),ALL!$B$1:$W$9995,5,FALSE)))</f>
        <v/>
      </c>
      <c r="J1508" s="10" t="str">
        <f>IF(ISBLANK(VLOOKUP(TRIM(B1508),ALL!$B$1:$W$9995,6,FALSE)),"",IF(ISERROR(VLOOKUP(TRIM(B1508),ALL!$B$1:$W$9995,6,FALSE))," ", VLOOKUP(TRIM(B1508),ALL!$B$1:$W$9995,6,FALSE)))</f>
        <v/>
      </c>
      <c r="K1508" s="10" t="str">
        <f>IF(ISBLANK(VLOOKUP(TRIM(B1508),ALL!$B$1:$W$9995,7,FALSE)),"",IF(ISERROR(VLOOKUP(TRIM(B1508),ALL!$B$1:$W$9995,7,FALSE))," ",VLOOKUP(TRIM(B1508),ALL!$B$1:$W$9995,7,FALSE)))</f>
        <v/>
      </c>
      <c r="L1508" s="10">
        <f>IF(ISBLANK(VLOOKUP(TRIM(B1508),ALL!$B$1:$W$9995,8,FALSE)),"",IF(ISERROR(VLOOKUP(TRIM(B1508),ALL!$B$1:$W$9995,8,FALSE))," ",VLOOKUP(TRIM(B1508),ALL!$B$1:$W$9995,8,FALSE)))</f>
        <v>4</v>
      </c>
      <c r="M1508" s="10" t="str">
        <f>IF(ISBLANK(VLOOKUP(TRIM(B1508),ALL!$B$1:$W$9995,9,FALSE)),"",IF(ISERROR(VLOOKUP(TRIM(B1508),ALL!$B$1:$W$9995,9,FALSE))," ",VLOOKUP(TRIM(B1508),ALL!$B$1:$W$9995,9,FALSE)))</f>
        <v/>
      </c>
      <c r="N1508" s="10">
        <f>IF(ISBLANK(VLOOKUP(TRIM(B1508),ALL!$B$1:$W$9995,10,FALSE)),"",IF(ISERROR(VLOOKUP(TRIM(B1508),ALL!$B$1:$W$9995,10,FALSE))," ",VLOOKUP(TRIM(B1508),ALL!$B$1:$W$9995,10,FALSE)))</f>
        <v>4</v>
      </c>
      <c r="O1508" s="118"/>
      <c r="P1508"/>
      <c r="Q1508"/>
      <c r="R1508"/>
      <c r="S1508"/>
      <c r="T1508"/>
      <c r="AB1508"/>
      <c r="AC1508"/>
    </row>
    <row r="1509" spans="1:29">
      <c r="A1509" s="10" t="str">
        <f>IF(ISERROR(VLOOKUP(TRIM(B1509),ALL!$B$1:$V$9991,3,FALSE)),"(unc)",VLOOKUP(TRIM(B1509),ALL!$B$1:$V$9991,3,FALSE))</f>
        <v>LOT @</v>
      </c>
      <c r="B1509" s="37" t="s">
        <v>5143</v>
      </c>
      <c r="C1509" s="5" t="s">
        <v>3019</v>
      </c>
      <c r="D1509" s="111">
        <f>VLOOKUP(TRIM(B1509),BirthdateDraft!$A$1:$M$8977,2,FALSE)</f>
        <v>34981</v>
      </c>
      <c r="E1509" s="112" t="str">
        <f>VLOOKUP(TRIM(B1509),BirthdateDraft!$A$1:$M$9842,3,FALSE)</f>
        <v>17/2</v>
      </c>
      <c r="F1509" s="115"/>
      <c r="G1509" s="10" t="str">
        <f>IF(ISERROR(VLOOKUP(TRIM(B1509),ALL!$B$1:$V$9998,2,FALSE)),"",IF(ISERROR(VLOOKUP(TRIM(B1509),ALL!$B$1:$V$9998,2,FALSE))," ",VLOOKUP(TRIM(B1509),ALL!$B$1:$V$9998,2,FALSE)))</f>
        <v>MIN</v>
      </c>
      <c r="H1509" s="114" t="str">
        <f>IF(ISBLANK(VLOOKUP(TRIM(B1509),ALL!$B$1:$W$9995,4,FALSE)),"",IF(ISERROR(VLOOKUP(TRIM(B1509),ALL!$B$1:$W$9995,4,FALSE))," ",VLOOKUP(TRIM(B1509),ALL!$B$1:$W$9995,4,FALSE)))</f>
        <v/>
      </c>
      <c r="I1509" s="114" t="str">
        <f>IF(ISBLANK(VLOOKUP(TRIM(B1509),ALL!$B$1:$W$9995,5,FALSE)),"",IF(ISERROR(VLOOKUP(TRIM(B1509),ALL!$B$1:$W$9995,5,FALSE))," ",VLOOKUP(TRIM(B1509),ALL!$B$1:$W$9995,5,FALSE)))</f>
        <v/>
      </c>
      <c r="J1509" s="10" t="str">
        <f>IF(ISBLANK(VLOOKUP(TRIM(B1509),ALL!$B$1:$W$9995,6,FALSE)),"",IF(ISERROR(VLOOKUP(TRIM(B1509),ALL!$B$1:$W$9995,6,FALSE))," ", VLOOKUP(TRIM(B1509),ALL!$B$1:$W$9995,6,FALSE)))</f>
        <v/>
      </c>
      <c r="K1509" s="10" t="str">
        <f>IF(ISBLANK(VLOOKUP(TRIM(B1509),ALL!$B$1:$W$9995,7,FALSE)),"",IF(ISERROR(VLOOKUP(TRIM(B1509),ALL!$B$1:$W$9995,7,FALSE))," ",VLOOKUP(TRIM(B1509),ALL!$B$1:$W$9995,7,FALSE)))</f>
        <v/>
      </c>
      <c r="L1509" s="10">
        <f>IF(ISBLANK(VLOOKUP(TRIM(B1509),ALL!$B$1:$W$9995,8,FALSE)),"",IF(ISERROR(VLOOKUP(TRIM(B1509),ALL!$B$1:$W$9995,8,FALSE))," ",VLOOKUP(TRIM(B1509),ALL!$B$1:$W$9995,8,FALSE)))</f>
        <v>4</v>
      </c>
      <c r="M1509" s="10" t="str">
        <f>IF(ISBLANK(VLOOKUP(TRIM(B1509),ALL!$B$1:$W$9995,9,FALSE)),"",IF(ISERROR(VLOOKUP(TRIM(B1509),ALL!$B$1:$W$9995,9,FALSE))," ",VLOOKUP(TRIM(B1509),ALL!$B$1:$W$9995,9,FALSE)))</f>
        <v/>
      </c>
      <c r="N1509" s="10">
        <f>IF(ISBLANK(VLOOKUP(TRIM(B1509),ALL!$B$1:$W$9995,10,FALSE)),"",IF(ISERROR(VLOOKUP(TRIM(B1509),ALL!$B$1:$W$9995,10,FALSE))," ",VLOOKUP(TRIM(B1509),ALL!$B$1:$W$9995,10,FALSE)))</f>
        <v>4</v>
      </c>
      <c r="O1509" s="118"/>
      <c r="P1509"/>
      <c r="Q1509"/>
      <c r="R1509"/>
      <c r="S1509"/>
      <c r="T1509"/>
      <c r="AB1509"/>
      <c r="AC1509"/>
    </row>
    <row r="1510" spans="1:29">
      <c r="A1510" s="10" t="str">
        <f>IF(ISERROR(VLOOKUP(TRIM(B1510),ALL!$B$1:$V$9991,3,FALSE)),"(unc)",VLOOKUP(TRIM(B1510),ALL!$B$1:$V$9991,3,FALSE))</f>
        <v>OC @ OG @</v>
      </c>
      <c r="B1510" s="124" t="s">
        <v>9023</v>
      </c>
      <c r="C1510" s="5" t="s">
        <v>3019</v>
      </c>
      <c r="D1510" s="111">
        <f>VLOOKUP(TRIM(B1510),BirthdateDraft!$A$1:$M$8977,2,FALSE)</f>
        <v>37425</v>
      </c>
      <c r="E1510" s="112" t="str">
        <f>VLOOKUP(TRIM(B1510),BirthdateDraft!$A$1:$M$9842,3,FALSE)</f>
        <v>24/4(117)</v>
      </c>
      <c r="F1510" s="115" t="s">
        <v>10081</v>
      </c>
      <c r="G1510" s="10" t="str">
        <f>IF(ISERROR(VLOOKUP(TRIM(B1510),ALL!$B$1:$V$9998,2,FALSE)),"",IF(ISERROR(VLOOKUP(TRIM(B1510),ALL!$B$1:$V$9998,2,FALSE))," ",VLOOKUP(TRIM(B1510),ALL!$B$1:$V$9998,2,FALSE)))</f>
        <v>INA</v>
      </c>
      <c r="H1510" s="114" t="str">
        <f>IF(ISBLANK(VLOOKUP(TRIM(B1510),ALL!$B$1:$W$9995,4,FALSE)),"",IF(ISERROR(VLOOKUP(TRIM(B1510),ALL!$B$1:$W$9995,4,FALSE))," ",VLOOKUP(TRIM(B1510),ALL!$B$1:$W$9995,4,FALSE)))</f>
        <v/>
      </c>
      <c r="I1510" s="114" t="str">
        <f>IF(ISBLANK(VLOOKUP(TRIM(B1510),ALL!$B$1:$W$9995,5,FALSE)),"",IF(ISERROR(VLOOKUP(TRIM(B1510),ALL!$B$1:$W$9995,5,FALSE))," ",VLOOKUP(TRIM(B1510),ALL!$B$1:$W$9995,5,FALSE)))</f>
        <v/>
      </c>
      <c r="J1510" s="10" t="str">
        <f>IF(ISBLANK(VLOOKUP(TRIM(B1510),ALL!$B$1:$W$9995,6,FALSE)),"",IF(ISERROR(VLOOKUP(TRIM(B1510),ALL!$B$1:$W$9995,6,FALSE))," ", VLOOKUP(TRIM(B1510),ALL!$B$1:$W$9995,6,FALSE)))</f>
        <v/>
      </c>
      <c r="K1510" s="10" t="str">
        <f>IF(ISBLANK(VLOOKUP(TRIM(B1510),ALL!$B$1:$W$9995,7,FALSE)),"",IF(ISERROR(VLOOKUP(TRIM(B1510),ALL!$B$1:$W$9995,7,FALSE))," ",VLOOKUP(TRIM(B1510),ALL!$B$1:$W$9995,7,FALSE)))</f>
        <v/>
      </c>
      <c r="L1510" s="10">
        <f>IF(ISBLANK(VLOOKUP(TRIM(B1510),ALL!$B$1:$W$9995,8,FALSE)),"",IF(ISERROR(VLOOKUP(TRIM(B1510),ALL!$B$1:$W$9995,8,FALSE))," ",VLOOKUP(TRIM(B1510),ALL!$B$1:$W$9995,8,FALSE)))</f>
        <v>0</v>
      </c>
      <c r="M1510" s="10">
        <f>IF(ISBLANK(VLOOKUP(TRIM(B1510),ALL!$B$1:$W$9995,9,FALSE)),"",IF(ISERROR(VLOOKUP(TRIM(B1510),ALL!$B$1:$W$9995,9,FALSE))," ",VLOOKUP(TRIM(B1510),ALL!$B$1:$W$9995,9,FALSE)))</f>
        <v>0</v>
      </c>
      <c r="N1510" s="10">
        <f>IF(ISBLANK(VLOOKUP(TRIM(B1510),ALL!$B$1:$W$9995,10,FALSE)),"",IF(ISERROR(VLOOKUP(TRIM(B1510),ALL!$B$1:$W$9995,10,FALSE))," ",VLOOKUP(TRIM(B1510),ALL!$B$1:$W$9995,10,FALSE)))</f>
        <v>0</v>
      </c>
      <c r="O1510" s="118"/>
      <c r="P1510"/>
      <c r="Q1510"/>
      <c r="R1510"/>
      <c r="S1510"/>
      <c r="T1510"/>
      <c r="AB1510"/>
      <c r="AC1510"/>
    </row>
    <row r="1512" spans="1:29">
      <c r="A1512" s="10"/>
      <c r="B1512" s="37"/>
      <c r="C1512" s="5"/>
      <c r="D1512" s="111"/>
      <c r="E1512" s="112"/>
      <c r="F1512" s="115"/>
      <c r="G1512" s="10"/>
      <c r="H1512" s="114"/>
      <c r="I1512" s="114"/>
      <c r="J1512" s="10"/>
      <c r="K1512" s="10"/>
      <c r="L1512" s="10" t="str">
        <f>IF(ISBLANK(VLOOKUP(TRIM(B1512),ALL!$B$1:$W$9995,8,FALSE)),"",IF(ISERROR(VLOOKUP(TRIM(B1512),ALL!$B$1:$W$9995,8,FALSE))," ",VLOOKUP(TRIM(B1512),ALL!$B$1:$W$9995,8,FALSE)))</f>
        <v xml:space="preserve"> </v>
      </c>
      <c r="M1512" s="10" t="str">
        <f>IF(ISBLANK(VLOOKUP(TRIM(B1512),ALL!$B$1:$W$9995,9,FALSE)),"",IF(ISERROR(VLOOKUP(TRIM(B1512),ALL!$B$1:$W$9995,9,FALSE))," ",VLOOKUP(TRIM(B1512),ALL!$B$1:$W$9995,9,FALSE)))</f>
        <v xml:space="preserve"> </v>
      </c>
      <c r="N1512" s="10" t="str">
        <f>IF(ISBLANK(VLOOKUP(TRIM(B1512),ALL!$B$1:$W$9995,10,FALSE)),"",IF(ISERROR(VLOOKUP(TRIM(B1512),ALL!$B$1:$W$9995,10,FALSE))," ",VLOOKUP(TRIM(B1512),ALL!$B$1:$W$9995,10,FALSE)))</f>
        <v xml:space="preserve"> </v>
      </c>
      <c r="O1512" s="118"/>
      <c r="P1512"/>
      <c r="Q1512"/>
      <c r="R1512"/>
      <c r="S1512"/>
      <c r="T1512"/>
      <c r="AB1512"/>
      <c r="AC1512"/>
    </row>
    <row r="1513" spans="1:29" ht="15">
      <c r="A1513" s="10" t="str">
        <f>IF(ISERROR(VLOOKUP(TRIM(B1513),ALL!$B$1:$V$9991,3,FALSE)),"(unc)",VLOOKUP(TRIM(B1513),ALL!$B$1:$V$9991,3,FALSE))</f>
        <v>RE $</v>
      </c>
      <c r="B1513" s="117" t="s">
        <v>4254</v>
      </c>
      <c r="C1513" s="5" t="s">
        <v>2624</v>
      </c>
      <c r="D1513" s="111">
        <f>VLOOKUP(TRIM(B1513),BirthdateDraft!$A$1:$M$8977,2,FALSE)</f>
        <v>34636</v>
      </c>
      <c r="E1513" s="112" t="str">
        <f>VLOOKUP(TRIM(B1513),BirthdateDraft!$A$1:$M$9842,3,FALSE)</f>
        <v>15/3</v>
      </c>
      <c r="F1513" s="115" t="s">
        <v>8037</v>
      </c>
      <c r="G1513" s="10" t="str">
        <f>IF(ISERROR(VLOOKUP(TRIM(B1513),ALL!$B$1:$V$9998,2,FALSE)),"",IF(ISERROR(VLOOKUP(TRIM(B1513),ALL!$B$1:$V$9998,2,FALSE))," ",VLOOKUP(TRIM(B1513),ALL!$B$1:$V$9998,2,FALSE)))</f>
        <v>HOA</v>
      </c>
      <c r="H1513" s="114" t="str">
        <f>IF(ISBLANK(VLOOKUP(TRIM(B1513),ALL!$B$1:$W$9995,4,FALSE)),"",IF(ISERROR(VLOOKUP(TRIM(B1513),ALL!$B$1:$W$9995,4,FALSE))," ",VLOOKUP(TRIM(B1513),ALL!$B$1:$W$9995,4,FALSE)))</f>
        <v>5</v>
      </c>
      <c r="I1513" s="114" t="str">
        <f>IF(ISBLANK(VLOOKUP(TRIM(B1513),ALL!$B$1:$W$9995,5,FALSE)),"",IF(ISERROR(VLOOKUP(TRIM(B1513),ALL!$B$1:$W$9995,5,FALSE))," ",VLOOKUP(TRIM(B1513),ALL!$B$1:$W$9995,5,FALSE)))</f>
        <v/>
      </c>
      <c r="J1513" s="10">
        <f>IF(ISBLANK(VLOOKUP(TRIM(B1513),ALL!$B$1:$W$9995,6,FALSE)),"",IF(ISERROR(VLOOKUP(TRIM(B1513),ALL!$B$1:$W$9995,6,FALSE))," ", VLOOKUP(TRIM(B1513),ALL!$B$1:$W$9995,6,FALSE)))</f>
        <v>12</v>
      </c>
      <c r="K1513" s="10">
        <f>IF(ISBLANK(VLOOKUP(TRIM(B1513),ALL!$B$1:$W$9995,7,FALSE)),"",IF(ISERROR(VLOOKUP(TRIM(B1513),ALL!$B$1:$W$9995,7,FALSE))," ",VLOOKUP(TRIM(B1513),ALL!$B$1:$W$9995,7,FALSE)))</f>
        <v>2</v>
      </c>
      <c r="L1513" s="10" t="str">
        <f>IF(ISBLANK(VLOOKUP(TRIM(B1513),ALL!$B$1:$W$9995,8,FALSE)),"",IF(ISERROR(VLOOKUP(TRIM(B1513),ALL!$B$1:$W$9995,8,FALSE))," ",VLOOKUP(TRIM(B1513),ALL!$B$1:$W$9995,8,FALSE)))</f>
        <v/>
      </c>
      <c r="M1513" s="10" t="str">
        <f>IF(ISBLANK(VLOOKUP(TRIM(B1513),ALL!$B$1:$W$9995,9,FALSE)),"",IF(ISERROR(VLOOKUP(TRIM(B1513),ALL!$B$1:$W$9995,9,FALSE))," ",VLOOKUP(TRIM(B1513),ALL!$B$1:$W$9995,9,FALSE)))</f>
        <v/>
      </c>
      <c r="N1513" s="10" t="str">
        <f>IF(ISBLANK(VLOOKUP(TRIM(B1513),ALL!$B$1:$W$9995,10,FALSE)),"",IF(ISERROR(VLOOKUP(TRIM(B1513),ALL!$B$1:$W$9995,10,FALSE))," ",VLOOKUP(TRIM(B1513),ALL!$B$1:$W$9995,10,FALSE)))</f>
        <v/>
      </c>
      <c r="P1513"/>
      <c r="Q1513"/>
      <c r="R1513"/>
      <c r="S1513"/>
      <c r="T1513"/>
      <c r="AB1513"/>
      <c r="AC1513"/>
    </row>
    <row r="1514" spans="1:29">
      <c r="A1514" s="10" t="str">
        <f>IF(ISERROR(VLOOKUP(TRIM(B1514),ALL!$B$1:$V$9991,3,FALSE)),"(unc)",VLOOKUP(TRIM(B1514),ALL!$B$1:$V$9991,3,FALSE))</f>
        <v>RDT $</v>
      </c>
      <c r="B1514" s="37" t="s">
        <v>7043</v>
      </c>
      <c r="C1514" s="5" t="s">
        <v>2624</v>
      </c>
      <c r="D1514" s="111">
        <f>VLOOKUP(TRIM(B1514),BirthdateDraft!$A$1:$M$8977,2,FALSE)</f>
        <v>35704</v>
      </c>
      <c r="E1514" s="112" t="str">
        <f>VLOOKUP(TRIM(B1514),BirthdateDraft!$A$1:$M$9842,3,FALSE)</f>
        <v>21/5</v>
      </c>
      <c r="F1514" s="115" t="s">
        <v>6940</v>
      </c>
      <c r="G1514" s="10" t="str">
        <f>IF(ISERROR(VLOOKUP(TRIM(B1514),ALL!$B$1:$V$9998,2,FALSE)),"",IF(ISERROR(VLOOKUP(TRIM(B1514),ALL!$B$1:$V$9998,2,FALSE))," ",VLOOKUP(TRIM(B1514),ALL!$B$1:$V$9998,2,FALSE)))</f>
        <v>GBN</v>
      </c>
      <c r="H1514" s="114" t="str">
        <f>IF(ISBLANK(VLOOKUP(TRIM(B1514),ALL!$B$1:$W$9995,4,FALSE)),"",IF(ISERROR(VLOOKUP(TRIM(B1514),ALL!$B$1:$W$9995,4,FALSE))," ",VLOOKUP(TRIM(B1514),ALL!$B$1:$W$9995,4,FALSE)))</f>
        <v>5</v>
      </c>
      <c r="I1514" s="114" t="str">
        <f>IF(ISBLANK(VLOOKUP(TRIM(B1514),ALL!$B$1:$W$9995,5,FALSE)),"",IF(ISERROR(VLOOKUP(TRIM(B1514),ALL!$B$1:$W$9995,5,FALSE))," ",VLOOKUP(TRIM(B1514),ALL!$B$1:$W$9995,5,FALSE)))</f>
        <v/>
      </c>
      <c r="J1514" s="10">
        <f>IF(ISBLANK(VLOOKUP(TRIM(B1514),ALL!$B$1:$W$9995,6,FALSE)),"",IF(ISERROR(VLOOKUP(TRIM(B1514),ALL!$B$1:$W$9995,6,FALSE))," ", VLOOKUP(TRIM(B1514),ALL!$B$1:$W$9995,6,FALSE)))</f>
        <v>2</v>
      </c>
      <c r="K1514" s="10"/>
      <c r="L1514" s="10"/>
      <c r="M1514" s="10"/>
      <c r="N1514" s="10"/>
      <c r="O1514" s="118"/>
      <c r="P1514"/>
      <c r="Q1514"/>
      <c r="R1514"/>
      <c r="S1514"/>
      <c r="T1514"/>
      <c r="AB1514"/>
      <c r="AC1514"/>
    </row>
    <row r="1515" spans="1:29">
      <c r="A1515" s="10" t="str">
        <f>IF(ISERROR(VLOOKUP(TRIM(B1515),ALL!$B$1:$V$9991,3,FALSE)),"(unc)",VLOOKUP(TRIM(B1515),ALL!$B$1:$V$9991,3,FALSE))</f>
        <v>LDT $</v>
      </c>
      <c r="B1515" s="37" t="s">
        <v>5298</v>
      </c>
      <c r="C1515" s="5" t="s">
        <v>2624</v>
      </c>
      <c r="D1515" s="111">
        <f>VLOOKUP(TRIM(B1515),BirthdateDraft!$A$1:$M$8977,2,FALSE)</f>
        <v>34393</v>
      </c>
      <c r="E1515" s="112" t="str">
        <f>VLOOKUP(TRIM(B1515),BirthdateDraft!$A$1:$M$9842,3,FALSE)</f>
        <v>17/2</v>
      </c>
      <c r="F1515" s="115"/>
      <c r="G1515" s="10" t="str">
        <f>IF(ISERROR(VLOOKUP(TRIM(B1515),ALL!$B$1:$V$9998,2,FALSE)),"",IF(ISERROR(VLOOKUP(TRIM(B1515),ALL!$B$1:$V$9998,2,FALSE))," ",VLOOKUP(TRIM(B1515),ALL!$B$1:$V$9998,2,FALSE)))</f>
        <v>CLA</v>
      </c>
      <c r="H1515" s="114" t="str">
        <f>IF(ISBLANK(VLOOKUP(TRIM(B1515),ALL!$B$1:$W$9995,4,FALSE)),"",IF(ISERROR(VLOOKUP(TRIM(B1515),ALL!$B$1:$W$9995,4,FALSE))," ",VLOOKUP(TRIM(B1515),ALL!$B$1:$W$9995,4,FALSE)))</f>
        <v>5</v>
      </c>
      <c r="I1515" s="114" t="str">
        <f>IF(ISBLANK(VLOOKUP(TRIM(B1515),ALL!$B$1:$W$9995,5,FALSE)),"",IF(ISERROR(VLOOKUP(TRIM(B1515),ALL!$B$1:$W$9995,5,FALSE))," ",VLOOKUP(TRIM(B1515),ALL!$B$1:$W$9995,5,FALSE)))</f>
        <v/>
      </c>
      <c r="J1515" s="10">
        <f>IF(ISBLANK(VLOOKUP(TRIM(B1515),ALL!$B$1:$W$9995,6,FALSE)),"",IF(ISERROR(VLOOKUP(TRIM(B1515),ALL!$B$1:$W$9995,6,FALSE))," ", VLOOKUP(TRIM(B1515),ALL!$B$1:$W$9995,6,FALSE)))</f>
        <v>5</v>
      </c>
      <c r="K1515" s="10" t="str">
        <f>IF(ISBLANK(VLOOKUP(TRIM(B1515),ALL!$B$1:$W$9995,7,FALSE)),"",IF(ISERROR(VLOOKUP(TRIM(B1515),ALL!$B$1:$W$9995,7,FALSE))," ",VLOOKUP(TRIM(B1515),ALL!$B$1:$W$9995,7,FALSE)))</f>
        <v/>
      </c>
      <c r="L1515" s="10" t="str">
        <f>IF(ISBLANK(VLOOKUP(TRIM(B1515),ALL!$B$1:$W$9995,8,FALSE)),"",IF(ISERROR(VLOOKUP(TRIM(B1515),ALL!$B$1:$W$9995,8,FALSE))," ",VLOOKUP(TRIM(B1515),ALL!$B$1:$W$9995,8,FALSE)))</f>
        <v/>
      </c>
      <c r="M1515" s="10" t="str">
        <f>IF(ISBLANK(VLOOKUP(TRIM(B1515),ALL!$B$1:$W$9995,9,FALSE)),"",IF(ISERROR(VLOOKUP(TRIM(B1515),ALL!$B$1:$W$9995,9,FALSE))," ",VLOOKUP(TRIM(B1515),ALL!$B$1:$W$9995,9,FALSE)))</f>
        <v/>
      </c>
      <c r="N1515" s="10" t="str">
        <f>IF(ISBLANK(VLOOKUP(TRIM(B1515),ALL!$B$1:$W$9995,10,FALSE)),"",IF(ISERROR(VLOOKUP(TRIM(B1515),ALL!$B$1:$W$9995,10,FALSE))," ",VLOOKUP(TRIM(B1515),ALL!$B$1:$W$9995,10,FALSE)))</f>
        <v/>
      </c>
      <c r="O1515" s="118"/>
      <c r="P1515"/>
      <c r="Q1515"/>
      <c r="R1515"/>
      <c r="S1515"/>
      <c r="T1515"/>
      <c r="AB1515"/>
      <c r="AC1515"/>
    </row>
    <row r="1516" spans="1:29">
      <c r="A1516" s="10" t="str">
        <f>IF(ISERROR(VLOOKUP(TRIM(B1516),ALL!$B$1:$V$9991,3,FALSE)),"(unc)",VLOOKUP(TRIM(B1516),ALL!$B$1:$V$9991,3,FALSE))</f>
        <v>ROLB End $</v>
      </c>
      <c r="B1516" s="126" t="s">
        <v>8509</v>
      </c>
      <c r="C1516" s="5" t="s">
        <v>2624</v>
      </c>
      <c r="D1516" s="111">
        <f>VLOOKUP(TRIM(B1516),BirthdateDraft!$A$1:$M$8977,2,FALSE)</f>
        <v>36180</v>
      </c>
      <c r="E1516" s="112" t="str">
        <f>VLOOKUP(TRIM(B1516),BirthdateDraft!$A$1:$M$9842,3,FALSE)</f>
        <v>23/2</v>
      </c>
      <c r="F1516" s="115">
        <v>24.2</v>
      </c>
      <c r="G1516" s="10" t="str">
        <f>IF(ISERROR(VLOOKUP(TRIM(B1516),ALL!$B$1:$V$9998,2,FALSE)),"",IF(ISERROR(VLOOKUP(TRIM(B1516),ALL!$B$1:$V$9998,2,FALSE))," ",VLOOKUP(TRIM(B1516),ALL!$B$1:$V$9998,2,FALSE)))</f>
        <v>NEA</v>
      </c>
      <c r="H1516" s="114" t="str">
        <f>IF(ISBLANK(VLOOKUP(TRIM(B1516),ALL!$B$1:$W$9995,4,FALSE)),"",IF(ISERROR(VLOOKUP(TRIM(B1516),ALL!$B$1:$W$9995,4,FALSE))," ",VLOOKUP(TRIM(B1516),ALL!$B$1:$W$9995,4,FALSE)))</f>
        <v>4-0</v>
      </c>
      <c r="I1516" s="114" t="str">
        <f>IF(ISBLANK(VLOOKUP(TRIM(B1516),ALL!$B$1:$W$9995,5,FALSE)),"",IF(ISERROR(VLOOKUP(TRIM(B1516),ALL!$B$1:$W$9995,5,FALSE))," ",VLOOKUP(TRIM(B1516),ALL!$B$1:$W$9995,5,FALSE)))</f>
        <v>0</v>
      </c>
      <c r="J1516" s="10">
        <f>IF(ISBLANK(VLOOKUP(TRIM(B1516),ALL!$B$1:$W$9995,6,FALSE)),"",IF(ISERROR(VLOOKUP(TRIM(B1516),ALL!$B$1:$W$9995,6,FALSE))," ", VLOOKUP(TRIM(B1516),ALL!$B$1:$W$9995,6,FALSE)))</f>
        <v>9</v>
      </c>
      <c r="K1516" s="10"/>
      <c r="L1516" s="10"/>
      <c r="M1516" s="10"/>
      <c r="N1516" s="10"/>
      <c r="O1516" s="118"/>
      <c r="P1516"/>
      <c r="Q1516"/>
      <c r="R1516"/>
      <c r="S1516"/>
      <c r="T1516"/>
      <c r="AB1516"/>
      <c r="AC1516"/>
    </row>
    <row r="1517" spans="1:29">
      <c r="A1517" s="10" t="str">
        <f>IF(ISERROR(VLOOKUP(TRIM(B1517),ALL!$B$1:$V$9991,3,FALSE)),"(unc)",VLOOKUP(TRIM(B1517),ALL!$B$1:$V$9991,3,FALSE))</f>
        <v>DT $</v>
      </c>
      <c r="B1517" s="37" t="s">
        <v>5235</v>
      </c>
      <c r="C1517" s="5" t="s">
        <v>2624</v>
      </c>
      <c r="D1517" s="111">
        <f>VLOOKUP(TRIM(B1517),BirthdateDraft!$A$1:$M$8977,2,FALSE)</f>
        <v>34904</v>
      </c>
      <c r="E1517" s="112" t="str">
        <f>VLOOKUP(TRIM(B1517),BirthdateDraft!$A$1:$M$9842,3,FALSE)</f>
        <v>17/3</v>
      </c>
      <c r="F1517" s="115" t="s">
        <v>8098</v>
      </c>
      <c r="G1517" s="10" t="str">
        <f>IF(ISERROR(VLOOKUP(TRIM(B1517),ALL!$B$1:$V$9998,2,FALSE)),"",IF(ISERROR(VLOOKUP(TRIM(B1517),ALL!$B$1:$V$9998,2,FALSE))," ",VLOOKUP(TRIM(B1517),ALL!$B$1:$V$9998,2,FALSE)))</f>
        <v>PIA</v>
      </c>
      <c r="H1517" s="114" t="str">
        <f>IF(ISBLANK(VLOOKUP(TRIM(B1517),ALL!$B$1:$W$9995,4,FALSE)),"",IF(ISERROR(VLOOKUP(TRIM(B1517),ALL!$B$1:$W$9995,4,FALSE))," ",VLOOKUP(TRIM(B1517),ALL!$B$1:$W$9995,4,FALSE)))</f>
        <v>0</v>
      </c>
      <c r="I1517" s="114" t="str">
        <f>IF(ISBLANK(VLOOKUP(TRIM(B1517),ALL!$B$1:$W$9995,5,FALSE)),"",IF(ISERROR(VLOOKUP(TRIM(B1517),ALL!$B$1:$W$9995,5,FALSE))," ",VLOOKUP(TRIM(B1517),ALL!$B$1:$W$9995,5,FALSE)))</f>
        <v/>
      </c>
      <c r="J1517" s="10">
        <f>IF(ISBLANK(VLOOKUP(TRIM(B1517),ALL!$B$1:$W$9995,6,FALSE)),"",IF(ISERROR(VLOOKUP(TRIM(B1517),ALL!$B$1:$W$9995,6,FALSE))," ", VLOOKUP(TRIM(B1517),ALL!$B$1:$W$9995,6,FALSE)))</f>
        <v>1</v>
      </c>
      <c r="K1517" s="10"/>
      <c r="L1517" s="10"/>
      <c r="M1517" s="10"/>
      <c r="N1517" s="10"/>
      <c r="O1517" s="118"/>
      <c r="P1517"/>
      <c r="Q1517"/>
      <c r="R1517"/>
      <c r="S1517"/>
      <c r="T1517"/>
      <c r="AB1517"/>
      <c r="AC1517"/>
    </row>
    <row r="1518" spans="1:29">
      <c r="A1518" s="10" t="str">
        <f>IF(ISERROR(VLOOKUP(TRIM(B1518),ALL!$B$1:$V$9991,3,FALSE)),"(unc)",VLOOKUP(TRIM(B1518),ALL!$B$1:$V$9991,3,FALSE))</f>
        <v>DT $</v>
      </c>
      <c r="B1518" s="37" t="s">
        <v>3229</v>
      </c>
      <c r="C1518" s="5" t="s">
        <v>2624</v>
      </c>
      <c r="D1518" s="111">
        <f>VLOOKUP(TRIM(B1518),BirthdateDraft!$A$1:$M$8977,2,FALSE)</f>
        <v>33692</v>
      </c>
      <c r="E1518" s="112" t="str">
        <f>VLOOKUP(TRIM(B1518),BirthdateDraft!$A$1:$M$9842,3,FALSE)</f>
        <v>13/2</v>
      </c>
      <c r="F1518" s="115"/>
      <c r="G1518" s="10" t="str">
        <f>IF(ISERROR(VLOOKUP(TRIM(B1518),ALL!$B$1:$V$9998,2,FALSE)),"",IF(ISERROR(VLOOKUP(TRIM(B1518),ALL!$B$1:$V$9998,2,FALSE))," ",VLOOKUP(TRIM(B1518),ALL!$B$1:$V$9998,2,FALSE)))</f>
        <v>SEN</v>
      </c>
      <c r="H1518" s="114" t="str">
        <f>IF(ISBLANK(VLOOKUP(TRIM(B1518),ALL!$B$1:$W$9995,4,FALSE)),"",IF(ISERROR(VLOOKUP(TRIM(B1518),ALL!$B$1:$W$9995,4,FALSE))," ",VLOOKUP(TRIM(B1518),ALL!$B$1:$W$9995,4,FALSE)))</f>
        <v>0</v>
      </c>
      <c r="I1518" s="114" t="str">
        <f>IF(ISBLANK(VLOOKUP(TRIM(B1518),ALL!$B$1:$W$9995,5,FALSE)),"",IF(ISERROR(VLOOKUP(TRIM(B1518),ALL!$B$1:$W$9995,5,FALSE))," ",VLOOKUP(TRIM(B1518),ALL!$B$1:$W$9995,5,FALSE)))</f>
        <v/>
      </c>
      <c r="J1518" s="10">
        <f>IF(ISBLANK(VLOOKUP(TRIM(B1518),ALL!$B$1:$W$9995,6,FALSE)),"",IF(ISERROR(VLOOKUP(TRIM(B1518),ALL!$B$1:$W$9995,6,FALSE))," ", VLOOKUP(TRIM(B1518),ALL!$B$1:$W$9995,6,FALSE)))</f>
        <v>1</v>
      </c>
      <c r="K1518" s="10" t="str">
        <f>IF(ISBLANK(VLOOKUP(TRIM(B1518),ALL!$B$1:$W$9995,7,FALSE)),"",IF(ISERROR(VLOOKUP(TRIM(B1518),ALL!$B$1:$W$9995,7,FALSE))," ",VLOOKUP(TRIM(B1518),ALL!$B$1:$W$9995,7,FALSE)))</f>
        <v/>
      </c>
      <c r="L1518" s="10" t="str">
        <f>IF(ISBLANK(VLOOKUP(TRIM(B1518),ALL!$B$1:$W$9995,8,FALSE)),"",IF(ISERROR(VLOOKUP(TRIM(B1518),ALL!$B$1:$W$9995,8,FALSE))," ",VLOOKUP(TRIM(B1518),ALL!$B$1:$W$9995,8,FALSE)))</f>
        <v/>
      </c>
      <c r="M1518" s="10" t="str">
        <f>IF(ISBLANK(VLOOKUP(TRIM(B1518),ALL!$B$1:$W$9995,9,FALSE)),"",IF(ISERROR(VLOOKUP(TRIM(B1518),ALL!$B$1:$W$9995,9,FALSE))," ",VLOOKUP(TRIM(B1518),ALL!$B$1:$W$9995,9,FALSE)))</f>
        <v/>
      </c>
      <c r="N1518" s="10" t="str">
        <f>IF(ISBLANK(VLOOKUP(TRIM(B1518),ALL!$B$1:$W$9995,10,FALSE)),"",IF(ISERROR(VLOOKUP(TRIM(B1518),ALL!$B$1:$W$9995,10,FALSE))," ",VLOOKUP(TRIM(B1518),ALL!$B$1:$W$9995,10,FALSE)))</f>
        <v/>
      </c>
      <c r="O1518" s="118"/>
      <c r="P1518"/>
      <c r="Q1518"/>
      <c r="R1518"/>
      <c r="S1518"/>
      <c r="T1518"/>
      <c r="AB1518"/>
      <c r="AC1518"/>
    </row>
    <row r="1519" spans="1:29">
      <c r="A1519" s="10" t="str">
        <f>IF(ISERROR(VLOOKUP(TRIM(B1519),ALL!$B$1:$V$9991,3,FALSE)),"(unc)",VLOOKUP(TRIM(B1519),ALL!$B$1:$V$9991,3,FALSE))</f>
        <v>DT $</v>
      </c>
      <c r="B1519" s="37" t="s">
        <v>7691</v>
      </c>
      <c r="C1519" s="5" t="s">
        <v>2624</v>
      </c>
      <c r="D1519" s="111">
        <f>VLOOKUP(TRIM(B1519),BirthdateDraft!$A$1:$M$8977,2,FALSE)</f>
        <v>36287</v>
      </c>
      <c r="E1519" s="112" t="str">
        <f>VLOOKUP(TRIM(B1519),BirthdateDraft!$A$1:$M$9842,3,FALSE)</f>
        <v>22/5</v>
      </c>
      <c r="F1519" s="115" t="s">
        <v>6862</v>
      </c>
      <c r="G1519" s="10" t="str">
        <f>IF(ISERROR(VLOOKUP(TRIM(B1519),ALL!$B$1:$V$9998,2,FALSE)),"",IF(ISERROR(VLOOKUP(TRIM(B1519),ALL!$B$1:$V$9998,2,FALSE))," ",VLOOKUP(TRIM(B1519),ALL!$B$1:$V$9998,2,FALSE)))</f>
        <v>NON</v>
      </c>
      <c r="H1519" s="114" t="str">
        <f>IF(ISBLANK(VLOOKUP(TRIM(B1519),ALL!$B$1:$W$9995,4,FALSE)),"",IF(ISERROR(VLOOKUP(TRIM(B1519),ALL!$B$1:$W$9995,4,FALSE))," ",VLOOKUP(TRIM(B1519),ALL!$B$1:$W$9995,4,FALSE)))</f>
        <v>0</v>
      </c>
      <c r="I1519" s="114" t="str">
        <f>IF(ISBLANK(VLOOKUP(TRIM(B1519),ALL!$B$1:$W$9995,5,FALSE)),"",IF(ISERROR(VLOOKUP(TRIM(B1519),ALL!$B$1:$W$9995,5,FALSE))," ",VLOOKUP(TRIM(B1519),ALL!$B$1:$W$9995,5,FALSE)))</f>
        <v/>
      </c>
      <c r="J1519" s="10">
        <f>IF(ISBLANK(VLOOKUP(TRIM(B1519),ALL!$B$1:$W$9995,6,FALSE)),"",IF(ISERROR(VLOOKUP(TRIM(B1519),ALL!$B$1:$W$9995,6,FALSE))," ", VLOOKUP(TRIM(B1519),ALL!$B$1:$W$9995,6,FALSE)))</f>
        <v>0</v>
      </c>
      <c r="K1519" s="10"/>
      <c r="L1519" s="10"/>
      <c r="M1519" s="10"/>
      <c r="N1519" s="10"/>
      <c r="O1519" s="118"/>
      <c r="P1519"/>
      <c r="Q1519"/>
      <c r="R1519"/>
      <c r="S1519"/>
      <c r="T1519"/>
      <c r="AB1519"/>
      <c r="AC1519"/>
    </row>
    <row r="1520" spans="1:29">
      <c r="A1520" s="10" t="str">
        <f>IF(ISERROR(VLOOKUP(TRIM(B1520),ALL!$B$1:$V$9991,3,FALSE)),"(unc)",VLOOKUP(TRIM(B1520),ALL!$B$1:$V$9991,3,FALSE))</f>
        <v>End $</v>
      </c>
      <c r="B1520" s="507" t="s">
        <v>6518</v>
      </c>
      <c r="C1520" s="5" t="s">
        <v>2624</v>
      </c>
      <c r="D1520" s="111">
        <f>VLOOKUP(TRIM(B1520),BirthdateDraft!$A$1:$M$8977,2,FALSE)</f>
        <v>35852</v>
      </c>
      <c r="E1520" s="112" t="str">
        <f>VLOOKUP(TRIM(B1520),BirthdateDraft!$A$1:$M$9842,3,FALSE)</f>
        <v>20/2</v>
      </c>
      <c r="F1520" s="115" t="s">
        <v>6862</v>
      </c>
      <c r="G1520" s="10" t="str">
        <f>IF(ISERROR(VLOOKUP(TRIM(B1520),ALL!$B$1:$V$9998,2,FALSE)),"",IF(ISERROR(VLOOKUP(TRIM(B1520),ALL!$B$1:$V$9998,2,FALSE))," ",VLOOKUP(TRIM(B1520),ALL!$B$1:$V$9998,2,FALSE)))</f>
        <v>SFN</v>
      </c>
      <c r="H1520" s="114" t="str">
        <f>IF(ISBLANK(VLOOKUP(TRIM(B1520),ALL!$B$1:$W$9995,4,FALSE)),"",IF(ISERROR(VLOOKUP(TRIM(B1520),ALL!$B$1:$W$9995,4,FALSE))," ",VLOOKUP(TRIM(B1520),ALL!$B$1:$W$9995,4,FALSE)))</f>
        <v>0</v>
      </c>
      <c r="I1520" s="114" t="str">
        <f>IF(ISBLANK(VLOOKUP(TRIM(B1520),ALL!$B$1:$W$9995,5,FALSE)),"",IF(ISERROR(VLOOKUP(TRIM(B1520),ALL!$B$1:$W$9995,5,FALSE))," ",VLOOKUP(TRIM(B1520),ALL!$B$1:$W$9995,5,FALSE)))</f>
        <v/>
      </c>
      <c r="J1520" s="10">
        <f>IF(ISBLANK(VLOOKUP(TRIM(B1520),ALL!$B$1:$W$9995,6,FALSE)),"",IF(ISERROR(VLOOKUP(TRIM(B1520),ALL!$B$1:$W$9995,6,FALSE))," ", VLOOKUP(TRIM(B1520),ALL!$B$1:$W$9995,6,FALSE)))</f>
        <v>6</v>
      </c>
      <c r="K1520" s="10"/>
      <c r="L1520" s="10"/>
      <c r="M1520" s="10"/>
      <c r="N1520" s="10"/>
      <c r="O1520" s="118"/>
      <c r="P1520"/>
      <c r="Q1520"/>
      <c r="R1520"/>
      <c r="S1520"/>
      <c r="T1520"/>
      <c r="AB1520"/>
      <c r="AC1520"/>
    </row>
    <row r="1521" spans="1:46">
      <c r="A1521" s="10" t="str">
        <f>IF(ISERROR(VLOOKUP(TRIM(B1521),ALL!$B$1:$V$9991,3,FALSE)),"(unc)",VLOOKUP(TRIM(B1521),ALL!$B$1:$V$9991,3,FALSE))</f>
        <v>LLB</v>
      </c>
      <c r="B1521" s="37" t="s">
        <v>7396</v>
      </c>
      <c r="C1521" s="5" t="s">
        <v>2624</v>
      </c>
      <c r="D1521" s="111">
        <f>VLOOKUP(TRIM(B1521),BirthdateDraft!$A$1:$M$8977,2,FALSE)</f>
        <v>34549</v>
      </c>
      <c r="E1521" s="112" t="str">
        <f>VLOOKUP(TRIM(B1521),BirthdateDraft!$A$1:$M$9842,3,FALSE)</f>
        <v>15/1 (3)</v>
      </c>
      <c r="F1521" s="115"/>
      <c r="G1521" s="10" t="str">
        <f>IF(ISERROR(VLOOKUP(TRIM(B1521),ALL!$B$1:$V$9998,2,FALSE)),"",IF(ISERROR(VLOOKUP(TRIM(B1521),ALL!$B$1:$V$9998,2,FALSE))," ",VLOOKUP(TRIM(B1521),ALL!$B$1:$V$9998,2,FALSE)))</f>
        <v>WAN</v>
      </c>
      <c r="H1521" s="114" t="str">
        <f>IF(ISBLANK(VLOOKUP(TRIM(B1521),ALL!$B$1:$W$9995,4,FALSE)),"",IF(ISERROR(VLOOKUP(TRIM(B1521),ALL!$B$1:$W$9995,4,FALSE))," ",VLOOKUP(TRIM(B1521),ALL!$B$1:$W$9995,4,FALSE)))</f>
        <v>0-0</v>
      </c>
      <c r="I1521" s="114" t="str">
        <f>IF(ISBLANK(VLOOKUP(TRIM(B1521),ALL!$B$1:$W$9995,5,FALSE)),"",IF(ISERROR(VLOOKUP(TRIM(B1521),ALL!$B$1:$W$9995,5,FALSE))," ",VLOOKUP(TRIM(B1521),ALL!$B$1:$W$9995,5,FALSE)))</f>
        <v/>
      </c>
      <c r="J1521" s="10">
        <f>IF(ISBLANK(VLOOKUP(TRIM(B1521),ALL!$B$1:$W$9995,6,FALSE)),"",IF(ISERROR(VLOOKUP(TRIM(B1521),ALL!$B$1:$W$9995,6,FALSE))," ", VLOOKUP(TRIM(B1521),ALL!$B$1:$W$9995,6,FALSE)))</f>
        <v>12</v>
      </c>
      <c r="K1521" s="10">
        <f>IF(ISBLANK(VLOOKUP(TRIM(B1521),ALL!$B$1:$W$9995,7,FALSE)),"",IF(ISERROR(VLOOKUP(TRIM(B1521),ALL!$B$1:$W$9995,7,FALSE))," ",VLOOKUP(TRIM(B1521),ALL!$B$1:$W$9995,7,FALSE)))</f>
        <v>7</v>
      </c>
      <c r="L1521" s="10" t="str">
        <f>IF(ISBLANK(VLOOKUP(TRIM(B1521),ALL!$B$1:$W$9995,8,FALSE)),"",IF(ISERROR(VLOOKUP(TRIM(B1521),ALL!$B$1:$W$9995,8,FALSE))," ",VLOOKUP(TRIM(B1521),ALL!$B$1:$W$9995,8,FALSE)))</f>
        <v/>
      </c>
      <c r="M1521" s="10" t="str">
        <f>IF(ISBLANK(VLOOKUP(TRIM(B1521),ALL!$B$1:$W$9995,9,FALSE)),"",IF(ISERROR(VLOOKUP(TRIM(B1521),ALL!$B$1:$W$9995,9,FALSE))," ",VLOOKUP(TRIM(B1521),ALL!$B$1:$W$9995,9,FALSE)))</f>
        <v/>
      </c>
      <c r="N1521" s="10" t="str">
        <f>IF(ISBLANK(VLOOKUP(TRIM(B1521),ALL!$B$1:$W$9995,10,FALSE)),"",IF(ISERROR(VLOOKUP(TRIM(B1521),ALL!$B$1:$W$9995,10,FALSE))," ",VLOOKUP(TRIM(B1521),ALL!$B$1:$W$9995,10,FALSE)))</f>
        <v/>
      </c>
      <c r="O1521" s="118"/>
      <c r="P1521"/>
      <c r="Q1521"/>
      <c r="R1521"/>
      <c r="S1521"/>
      <c r="T1521"/>
      <c r="AB1521"/>
      <c r="AC1521"/>
    </row>
    <row r="1522" spans="1:46">
      <c r="A1522" s="10"/>
      <c r="B1522" s="37"/>
      <c r="C1522" s="5"/>
      <c r="D1522" s="111"/>
      <c r="E1522" s="112"/>
      <c r="F1522" s="115"/>
      <c r="G1522" s="10"/>
      <c r="H1522" s="114"/>
      <c r="I1522" s="114"/>
      <c r="J1522" s="10"/>
      <c r="K1522" s="10"/>
      <c r="L1522" s="10" t="str">
        <f>IF(ISBLANK(VLOOKUP(TRIM(B1522),ALL!$B$1:$W$9995,8,FALSE)),"",IF(ISERROR(VLOOKUP(TRIM(B1522),ALL!$B$1:$W$9995,8,FALSE))," ",VLOOKUP(TRIM(B1522),ALL!$B$1:$W$9995,8,FALSE)))</f>
        <v xml:space="preserve"> </v>
      </c>
      <c r="M1522" s="10" t="str">
        <f>IF(ISBLANK(VLOOKUP(TRIM(B1522),ALL!$B$1:$W$9995,9,FALSE)),"",IF(ISERROR(VLOOKUP(TRIM(B1522),ALL!$B$1:$W$9995,9,FALSE))," ",VLOOKUP(TRIM(B1522),ALL!$B$1:$W$9995,9,FALSE)))</f>
        <v xml:space="preserve"> </v>
      </c>
      <c r="N1522" s="10" t="str">
        <f>IF(ISBLANK(VLOOKUP(TRIM(B1522),ALL!$B$1:$W$9995,10,FALSE)),"",IF(ISERROR(VLOOKUP(TRIM(B1522),ALL!$B$1:$W$9995,10,FALSE))," ",VLOOKUP(TRIM(B1522),ALL!$B$1:$W$9995,10,FALSE)))</f>
        <v xml:space="preserve"> </v>
      </c>
      <c r="O1522" s="118"/>
      <c r="P1522"/>
      <c r="Q1522"/>
      <c r="R1522"/>
      <c r="S1522"/>
      <c r="T1522"/>
      <c r="AB1522"/>
      <c r="AC1522"/>
    </row>
    <row r="1523" spans="1:46">
      <c r="A1523" s="10" t="str">
        <f>IF(ISERROR(VLOOKUP(TRIM(B1523),ALL!$B$1:$V$9991,3,FALSE)),"(unc)",VLOOKUP(TRIM(B1523),ALL!$B$1:$V$9991,3,FALSE))</f>
        <v>LILB</v>
      </c>
      <c r="B1523" s="37" t="s">
        <v>5655</v>
      </c>
      <c r="C1523" s="5" t="s">
        <v>3019</v>
      </c>
      <c r="D1523" s="111">
        <f>VLOOKUP(TRIM(B1523),BirthdateDraft!$A$1:$M$8977,2,FALSE)</f>
        <v>35528</v>
      </c>
      <c r="E1523" s="112" t="str">
        <f>VLOOKUP(TRIM(B1523),BirthdateDraft!$A$1:$M$9842,3,FALSE)</f>
        <v>18/1 (8)</v>
      </c>
      <c r="F1523" s="115"/>
      <c r="G1523" s="10" t="str">
        <f>IF(ISERROR(VLOOKUP(TRIM(B1523),ALL!$B$1:$V$9998,2,FALSE)),"",IF(ISERROR(VLOOKUP(TRIM(B1523),ALL!$B$1:$V$9998,2,FALSE))," ",VLOOKUP(TRIM(B1523),ALL!$B$1:$V$9998,2,FALSE)))</f>
        <v>BAA</v>
      </c>
      <c r="H1523" s="114" t="str">
        <f>IF(ISBLANK(VLOOKUP(TRIM(B1523),ALL!$B$1:$W$9995,4,FALSE)),"",IF(ISERROR(VLOOKUP(TRIM(B1523),ALL!$B$1:$W$9995,4,FALSE))," ",VLOOKUP(TRIM(B1523),ALL!$B$1:$W$9995,4,FALSE)))</f>
        <v>4-6</v>
      </c>
      <c r="I1523" s="114" t="str">
        <f>IF(ISBLANK(VLOOKUP(TRIM(B1523),ALL!$B$1:$W$9995,5,FALSE)),"",IF(ISERROR(VLOOKUP(TRIM(B1523),ALL!$B$1:$W$9995,5,FALSE))," ",VLOOKUP(TRIM(B1523),ALL!$B$1:$W$9995,5,FALSE)))</f>
        <v/>
      </c>
      <c r="J1523" s="10">
        <f>IF(ISBLANK(VLOOKUP(TRIM(B1523),ALL!$B$1:$W$9995,6,FALSE)),"",IF(ISERROR(VLOOKUP(TRIM(B1523),ALL!$B$1:$W$9995,6,FALSE))," ", VLOOKUP(TRIM(B1523),ALL!$B$1:$W$9995,6,FALSE)))</f>
        <v>3</v>
      </c>
      <c r="K1523" s="10" t="str">
        <f>IF(ISBLANK(VLOOKUP(TRIM(B1523),ALL!$B$1:$W$9995,7,FALSE)),"",IF(ISERROR(VLOOKUP(TRIM(B1523),ALL!$B$1:$W$9995,7,FALSE))," ",VLOOKUP(TRIM(B1523),ALL!$B$1:$W$9995,7,FALSE)))</f>
        <v/>
      </c>
      <c r="L1523" s="10" t="str">
        <f>IF(ISBLANK(VLOOKUP(TRIM(B1523),ALL!$B$1:$W$9995,8,FALSE)),"",IF(ISERROR(VLOOKUP(TRIM(B1523),ALL!$B$1:$W$9995,8,FALSE))," ",VLOOKUP(TRIM(B1523),ALL!$B$1:$W$9995,8,FALSE)))</f>
        <v/>
      </c>
      <c r="M1523" s="10" t="str">
        <f>IF(ISBLANK(VLOOKUP(TRIM(B1523),ALL!$B$1:$W$9995,9,FALSE)),"",IF(ISERROR(VLOOKUP(TRIM(B1523),ALL!$B$1:$W$9995,9,FALSE))," ",VLOOKUP(TRIM(B1523),ALL!$B$1:$W$9995,9,FALSE)))</f>
        <v/>
      </c>
      <c r="N1523" s="10" t="str">
        <f>IF(ISBLANK(VLOOKUP(TRIM(B1523),ALL!$B$1:$W$9995,10,FALSE)),"",IF(ISERROR(VLOOKUP(TRIM(B1523),ALL!$B$1:$W$9995,10,FALSE))," ",VLOOKUP(TRIM(B1523),ALL!$B$1:$W$9995,10,FALSE)))</f>
        <v/>
      </c>
      <c r="O1523" s="118"/>
      <c r="P1523"/>
      <c r="Q1523"/>
      <c r="R1523"/>
      <c r="S1523"/>
      <c r="T1523"/>
      <c r="AB1523"/>
      <c r="AC1523"/>
    </row>
    <row r="1524" spans="1:46">
      <c r="A1524" s="10" t="str">
        <f>IF(ISERROR(VLOOKUP(TRIM(B1524),ALL!$B$1:$V$9991,3,FALSE)),"(unc)",VLOOKUP(TRIM(B1524),ALL!$B$1:$V$9991,3,FALSE))</f>
        <v>LLB</v>
      </c>
      <c r="B1524" s="124" t="s">
        <v>8869</v>
      </c>
      <c r="C1524" s="5" t="s">
        <v>3019</v>
      </c>
      <c r="D1524" s="111">
        <f>VLOOKUP(TRIM(B1524),BirthdateDraft!$A$1:$M$8977,2,FALSE)</f>
        <v>37147</v>
      </c>
      <c r="E1524" s="112" t="str">
        <f>VLOOKUP(TRIM(B1524),BirthdateDraft!$A$1:$M$9842,3,FALSE)</f>
        <v>24/5(151)</v>
      </c>
      <c r="F1524" s="115" t="s">
        <v>9863</v>
      </c>
      <c r="G1524" s="10" t="str">
        <f>IF(ISERROR(VLOOKUP(TRIM(B1524),ALL!$B$1:$V$9998,2,FALSE)),"",IF(ISERROR(VLOOKUP(TRIM(B1524),ALL!$B$1:$V$9998,2,FALSE))," ",VLOOKUP(TRIM(B1524),ALL!$B$1:$V$9998,2,FALSE)))</f>
        <v>INA</v>
      </c>
      <c r="H1524" s="114" t="str">
        <f>IF(ISBLANK(VLOOKUP(TRIM(B1524),ALL!$B$1:$W$9995,4,FALSE)),"",IF(ISERROR(VLOOKUP(TRIM(B1524),ALL!$B$1:$W$9995,4,FALSE))," ",VLOOKUP(TRIM(B1524),ALL!$B$1:$W$9995,4,FALSE)))</f>
        <v>6-0</v>
      </c>
      <c r="I1524" s="114" t="str">
        <f>IF(ISBLANK(VLOOKUP(TRIM(B1524),ALL!$B$1:$W$9995,5,FALSE)),"",IF(ISERROR(VLOOKUP(TRIM(B1524),ALL!$B$1:$W$9995,5,FALSE))," ",VLOOKUP(TRIM(B1524),ALL!$B$1:$W$9995,5,FALSE)))</f>
        <v/>
      </c>
      <c r="J1524" s="10">
        <f>IF(ISBLANK(VLOOKUP(TRIM(B1524),ALL!$B$1:$W$9995,6,FALSE)),"",IF(ISERROR(VLOOKUP(TRIM(B1524),ALL!$B$1:$W$9995,6,FALSE))," ", VLOOKUP(TRIM(B1524),ALL!$B$1:$W$9995,6,FALSE)))</f>
        <v>4</v>
      </c>
      <c r="K1524" s="10"/>
      <c r="L1524" s="10"/>
      <c r="M1524" s="10"/>
      <c r="N1524" s="10"/>
      <c r="O1524" s="118"/>
      <c r="P1524"/>
      <c r="Q1524"/>
      <c r="R1524"/>
      <c r="S1524"/>
      <c r="T1524"/>
      <c r="AB1524"/>
      <c r="AC1524"/>
    </row>
    <row r="1525" spans="1:46">
      <c r="A1525" s="10" t="str">
        <f>IF(ISERROR(VLOOKUP(TRIM(B1525),ALL!$B$1:$V$9991,3,FALSE)),"(unc)",VLOOKUP(TRIM(B1525),ALL!$B$1:$V$9991,3,FALSE))</f>
        <v>LB</v>
      </c>
      <c r="B1525" s="37" t="s">
        <v>6509</v>
      </c>
      <c r="C1525" s="5" t="s">
        <v>3019</v>
      </c>
      <c r="D1525" s="111">
        <f>VLOOKUP(TRIM(B1525),BirthdateDraft!$A$1:$M$8977,2,FALSE)</f>
        <v>35670</v>
      </c>
      <c r="E1525" s="112" t="str">
        <f>VLOOKUP(TRIM(B1525),BirthdateDraft!$A$1:$M$9842,3,FALSE)</f>
        <v>20/4</v>
      </c>
      <c r="F1525" s="115" t="s">
        <v>6914</v>
      </c>
      <c r="G1525" s="10" t="str">
        <f>IF(ISERROR(VLOOKUP(TRIM(B1525),ALL!$B$1:$V$9998,2,FALSE)),"",IF(ISERROR(VLOOKUP(TRIM(B1525),ALL!$B$1:$V$9998,2,FALSE))," ",VLOOKUP(TRIM(B1525),ALL!$B$1:$V$9998,2,FALSE)))</f>
        <v>WAN</v>
      </c>
      <c r="H1525" s="114" t="str">
        <f>IF(ISBLANK(VLOOKUP(TRIM(B1525),ALL!$B$1:$W$9995,4,FALSE)),"",IF(ISERROR(VLOOKUP(TRIM(B1525),ALL!$B$1:$W$9995,4,FALSE))," ",VLOOKUP(TRIM(B1525),ALL!$B$1:$W$9995,4,FALSE)))</f>
        <v>0-0</v>
      </c>
      <c r="I1525" s="114" t="str">
        <f>IF(ISBLANK(VLOOKUP(TRIM(B1525),ALL!$B$1:$W$9995,5,FALSE)),"",IF(ISERROR(VLOOKUP(TRIM(B1525),ALL!$B$1:$W$9995,5,FALSE))," ",VLOOKUP(TRIM(B1525),ALL!$B$1:$W$9995,5,FALSE)))</f>
        <v/>
      </c>
      <c r="J1525" s="10">
        <f>IF(ISBLANK(VLOOKUP(TRIM(B1525),ALL!$B$1:$W$9995,6,FALSE)),"",IF(ISERROR(VLOOKUP(TRIM(B1525),ALL!$B$1:$W$9995,6,FALSE))," ", VLOOKUP(TRIM(B1525),ALL!$B$1:$W$9995,6,FALSE)))</f>
        <v>0</v>
      </c>
      <c r="K1525" s="10"/>
      <c r="L1525" s="10" t="str">
        <f>IF(ISBLANK(VLOOKUP(TRIM(B1525),ALL!$B$1:$W$9995,8,FALSE)),"",IF(ISERROR(VLOOKUP(TRIM(B1525),ALL!$B$1:$W$9995,8,FALSE))," ",VLOOKUP(TRIM(B1525),ALL!$B$1:$W$9995,8,FALSE)))</f>
        <v/>
      </c>
      <c r="M1525" s="10" t="str">
        <f>IF(ISBLANK(VLOOKUP(TRIM(B1525),ALL!$B$1:$W$9995,9,FALSE)),"",IF(ISERROR(VLOOKUP(TRIM(B1525),ALL!$B$1:$W$9995,9,FALSE))," ",VLOOKUP(TRIM(B1525),ALL!$B$1:$W$9995,9,FALSE)))</f>
        <v/>
      </c>
      <c r="N1525" s="10" t="str">
        <f>IF(ISBLANK(VLOOKUP(TRIM(B1525),ALL!$B$1:$W$9995,10,FALSE)),"",IF(ISERROR(VLOOKUP(TRIM(B1525),ALL!$B$1:$W$9995,10,FALSE))," ",VLOOKUP(TRIM(B1525),ALL!$B$1:$W$9995,10,FALSE)))</f>
        <v/>
      </c>
      <c r="O1525" s="118"/>
      <c r="P1525"/>
      <c r="Q1525"/>
      <c r="R1525"/>
      <c r="S1525"/>
      <c r="T1525"/>
      <c r="AB1525"/>
      <c r="AC1525"/>
    </row>
    <row r="1526" spans="1:46">
      <c r="A1526" s="10" t="str">
        <f>IF(ISERROR(VLOOKUP(TRIM(B1526),ALL!$B$1:$V$9991,3,FALSE)),"(unc)",VLOOKUP(TRIM(B1526),ALL!$B$1:$V$9991,3,FALSE))</f>
        <v>LE $ OLB</v>
      </c>
      <c r="B1526" s="37" t="s">
        <v>7711</v>
      </c>
      <c r="C1526" s="5" t="s">
        <v>3019</v>
      </c>
      <c r="D1526" s="111">
        <f>VLOOKUP(TRIM(B1526),BirthdateDraft!$A$1:$M$9796,2,FALSE)</f>
        <v>36543</v>
      </c>
      <c r="E1526" s="112" t="str">
        <f>VLOOKUP(TRIM(B1526),BirthdateDraft!$A$1:$M$9796,3,FALSE)</f>
        <v>22/5</v>
      </c>
      <c r="F1526" s="115" t="s">
        <v>8101</v>
      </c>
      <c r="G1526" s="10" t="str">
        <f>IF(ISERROR(VLOOKUP(TRIM(B1526),ALL!$B$1:$V$9998,2,FALSE)),"",IF(ISERROR(VLOOKUP(TRIM(B1526),ALL!$B$1:$V$9998,2,FALSE))," ",VLOOKUP(TRIM(B1526),ALL!$B$1:$V$9998,2,FALSE)))</f>
        <v>GBN</v>
      </c>
      <c r="H1526" s="114" t="str">
        <f>IF(ISBLANK(VLOOKUP(TRIM(B1526),ALL!$B$1:$W$9995,4,FALSE)),"",IF(ISERROR(VLOOKUP(TRIM(B1526),ALL!$B$1:$W$9995,4,FALSE))," ",VLOOKUP(TRIM(B1526),ALL!$B$1:$W$9995,4,FALSE)))</f>
        <v>4</v>
      </c>
      <c r="I1526" s="114" t="str">
        <f>IF(ISBLANK(VLOOKUP(TRIM(B1526),ALL!$B$1:$W$9995,5,FALSE)),"",IF(ISERROR(VLOOKUP(TRIM(B1526),ALL!$B$1:$W$9995,5,FALSE))," ",VLOOKUP(TRIM(B1526),ALL!$B$1:$W$9995,5,FALSE)))</f>
        <v>0-4</v>
      </c>
      <c r="J1526" s="10">
        <f>IF(ISBLANK(VLOOKUP(TRIM(B1526),ALL!$B$1:$W$9995,6,FALSE)),"",IF(ISERROR(VLOOKUP(TRIM(B1526),ALL!$B$1:$W$9995,6,FALSE))," ", VLOOKUP(TRIM(B1526),ALL!$B$1:$W$9995,6,FALSE)))</f>
        <v>6</v>
      </c>
      <c r="K1526" s="10"/>
      <c r="L1526" s="10"/>
      <c r="M1526" s="10"/>
      <c r="N1526" s="10"/>
      <c r="O1526" s="118"/>
      <c r="P1526"/>
      <c r="Q1526"/>
      <c r="R1526"/>
      <c r="S1526"/>
      <c r="T1526"/>
      <c r="AB1526"/>
      <c r="AC1526"/>
    </row>
    <row r="1527" spans="1:46">
      <c r="A1527" s="10" t="str">
        <f>IF(ISERROR(VLOOKUP(TRIM(B1527),ALL!$B$1:$V$9991,3,FALSE)),"(unc)",VLOOKUP(TRIM(B1527),ALL!$B$1:$V$9991,3,FALSE))</f>
        <v>OLB</v>
      </c>
      <c r="B1527" s="37" t="s">
        <v>7652</v>
      </c>
      <c r="C1527" s="5" t="s">
        <v>3019</v>
      </c>
      <c r="D1527" s="111">
        <f>VLOOKUP(TRIM(B1527),BirthdateDraft!$A$1:$M$9796,2,FALSE)</f>
        <v>36663</v>
      </c>
      <c r="E1527" s="112" t="str">
        <f>VLOOKUP(TRIM(B1527),BirthdateDraft!$A$1:$M$9796,3,FALSE)</f>
        <v>22/2</v>
      </c>
      <c r="F1527" s="115" t="s">
        <v>8092</v>
      </c>
      <c r="G1527" s="10" t="str">
        <f>IF(ISERROR(VLOOKUP(TRIM(B1527),ALL!$B$1:$V$9998,2,FALSE)),"",IF(ISERROR(VLOOKUP(TRIM(B1527),ALL!$B$1:$V$9998,2,FALSE))," ",VLOOKUP(TRIM(B1527),ALL!$B$1:$V$9998,2,FALSE)))</f>
        <v>BAA</v>
      </c>
      <c r="H1527" s="114" t="str">
        <f>IF(ISBLANK(VLOOKUP(TRIM(B1527),ALL!$B$1:$W$9995,4,FALSE)),"",IF(ISERROR(VLOOKUP(TRIM(B1527),ALL!$B$1:$W$9995,4,FALSE))," ",VLOOKUP(TRIM(B1527),ALL!$B$1:$W$9995,4,FALSE)))</f>
        <v>0-0</v>
      </c>
      <c r="I1527" s="114" t="str">
        <f>IF(ISBLANK(VLOOKUP(TRIM(B1527),ALL!$B$1:$W$9995,5,FALSE)),"",IF(ISERROR(VLOOKUP(TRIM(B1527),ALL!$B$1:$W$9995,5,FALSE))," ",VLOOKUP(TRIM(B1527),ALL!$B$1:$W$9995,5,FALSE)))</f>
        <v/>
      </c>
      <c r="J1527" s="10">
        <f>IF(ISBLANK(VLOOKUP(TRIM(B1527),ALL!$B$1:$W$9995,6,FALSE)),"",IF(ISERROR(VLOOKUP(TRIM(B1527),ALL!$B$1:$W$9995,6,FALSE))," ", VLOOKUP(TRIM(B1527),ALL!$B$1:$W$9995,6,FALSE)))</f>
        <v>4</v>
      </c>
      <c r="K1527" s="10"/>
      <c r="L1527" s="10"/>
      <c r="M1527" s="10"/>
      <c r="N1527" s="10"/>
      <c r="O1527" s="118"/>
      <c r="P1527"/>
      <c r="Q1527"/>
      <c r="R1527"/>
      <c r="S1527"/>
      <c r="T1527"/>
      <c r="AB1527"/>
      <c r="AC1527"/>
    </row>
    <row r="1528" spans="1:46">
      <c r="A1528" s="10" t="str">
        <f>IF(ISERROR(VLOOKUP(TRIM(B1528),ALL!$B$1:$V$9991,3,FALSE)),"(unc)",VLOOKUP(TRIM(B1528),ALL!$B$1:$V$9991,3,FALSE))</f>
        <v>LLB</v>
      </c>
      <c r="B1528" s="37" t="s">
        <v>6601</v>
      </c>
      <c r="C1528" s="5" t="s">
        <v>3019</v>
      </c>
      <c r="D1528" s="111">
        <f>VLOOKUP(TRIM(B1528),BirthdateDraft!$A$1:$M$8977,2,FALSE)</f>
        <v>35694</v>
      </c>
      <c r="E1528" s="112" t="str">
        <f>VLOOKUP(TRIM(B1528),BirthdateDraft!$A$1:$M$9842,3,FALSE)</f>
        <v>20/4</v>
      </c>
      <c r="F1528" s="115" t="s">
        <v>6963</v>
      </c>
      <c r="G1528" s="10" t="str">
        <f>IF(ISERROR(VLOOKUP(TRIM(B1528),ALL!$B$1:$V$9998,2,FALSE)),"",IF(ISERROR(VLOOKUP(TRIM(B1528),ALL!$B$1:$V$9998,2,FALSE))," ",VLOOKUP(TRIM(B1528),ALL!$B$1:$V$9998,2,FALSE)))</f>
        <v>CNA</v>
      </c>
      <c r="H1528" s="114" t="str">
        <f>IF(ISBLANK(VLOOKUP(TRIM(B1528),ALL!$B$1:$W$9995,4,FALSE)),"",IF(ISERROR(VLOOKUP(TRIM(B1528),ALL!$B$1:$W$9995,4,FALSE))," ",VLOOKUP(TRIM(B1528),ALL!$B$1:$W$9995,4,FALSE)))</f>
        <v>0-0</v>
      </c>
      <c r="I1528" s="114" t="str">
        <f>IF(ISBLANK(VLOOKUP(TRIM(B1528),ALL!$B$1:$W$9995,5,FALSE)),"",IF(ISERROR(VLOOKUP(TRIM(B1528),ALL!$B$1:$W$9995,5,FALSE))," ",VLOOKUP(TRIM(B1528),ALL!$B$1:$W$9995,5,FALSE)))</f>
        <v/>
      </c>
      <c r="J1528" s="10">
        <f>IF(ISBLANK(VLOOKUP(TRIM(B1528),ALL!$B$1:$W$9995,6,FALSE)),"",IF(ISERROR(VLOOKUP(TRIM(B1528),ALL!$B$1:$W$9995,6,FALSE))," ", VLOOKUP(TRIM(B1528),ALL!$B$1:$W$9995,6,FALSE)))</f>
        <v>0</v>
      </c>
      <c r="K1528" s="10" t="str">
        <f>IF(ISBLANK(VLOOKUP(TRIM(B1528),ALL!$B$1:$W$9995,7,FALSE)),"",IF(ISERROR(VLOOKUP(TRIM(B1528),ALL!$B$1:$W$9995,7,FALSE))," ",VLOOKUP(TRIM(B1528),ALL!$B$1:$W$9995,7,FALSE)))</f>
        <v/>
      </c>
      <c r="L1528" s="10" t="str">
        <f>IF(ISBLANK(VLOOKUP(TRIM(B1528),ALL!$B$1:$W$9995,8,FALSE)),"",IF(ISERROR(VLOOKUP(TRIM(B1528),ALL!$B$1:$W$9995,8,FALSE))," ",VLOOKUP(TRIM(B1528),ALL!$B$1:$W$9995,8,FALSE)))</f>
        <v/>
      </c>
      <c r="M1528" s="10" t="str">
        <f>IF(ISBLANK(VLOOKUP(TRIM(B1528),ALL!$B$1:$W$9995,9,FALSE)),"",IF(ISERROR(VLOOKUP(TRIM(B1528),ALL!$B$1:$W$9995,9,FALSE))," ",VLOOKUP(TRIM(B1528),ALL!$B$1:$W$9995,9,FALSE)))</f>
        <v/>
      </c>
      <c r="N1528" s="10" t="str">
        <f>IF(ISBLANK(VLOOKUP(TRIM(B1528),ALL!$B$1:$W$9995,10,FALSE)),"",IF(ISERROR(VLOOKUP(TRIM(B1528),ALL!$B$1:$W$9995,10,FALSE))," ",VLOOKUP(TRIM(B1528),ALL!$B$1:$W$9995,10,FALSE)))</f>
        <v/>
      </c>
      <c r="O1528" s="118"/>
      <c r="P1528"/>
      <c r="Q1528"/>
      <c r="R1528" t="str">
        <f>""</f>
        <v/>
      </c>
      <c r="S1528" t="str">
        <f>""</f>
        <v/>
      </c>
      <c r="T1528" t="str">
        <f>""</f>
        <v/>
      </c>
      <c r="U1528" t="str">
        <f>""</f>
        <v/>
      </c>
      <c r="V1528" t="str">
        <f>""</f>
        <v/>
      </c>
      <c r="W1528" t="str">
        <f>""</f>
        <v/>
      </c>
      <c r="X1528" t="str">
        <f>""</f>
        <v/>
      </c>
      <c r="Y1528" t="str">
        <f>""</f>
        <v/>
      </c>
      <c r="Z1528" t="str">
        <f>""</f>
        <v/>
      </c>
      <c r="AA1528" t="str">
        <f>""</f>
        <v/>
      </c>
      <c r="AB1528" t="str">
        <f>""</f>
        <v/>
      </c>
      <c r="AC1528" t="str">
        <f>""</f>
        <v/>
      </c>
      <c r="AD1528" t="str">
        <f>""</f>
        <v/>
      </c>
      <c r="AE1528" t="str">
        <f>""</f>
        <v/>
      </c>
      <c r="AF1528" t="str">
        <f>""</f>
        <v/>
      </c>
      <c r="AG1528" t="str">
        <f>""</f>
        <v/>
      </c>
      <c r="AH1528" t="str">
        <f>""</f>
        <v/>
      </c>
      <c r="AI1528" t="str">
        <f>""</f>
        <v/>
      </c>
      <c r="AJ1528" t="str">
        <f>""</f>
        <v/>
      </c>
      <c r="AK1528" t="str">
        <f>""</f>
        <v/>
      </c>
      <c r="AL1528" t="str">
        <f>""</f>
        <v/>
      </c>
      <c r="AM1528" t="str">
        <f>""</f>
        <v/>
      </c>
      <c r="AN1528" t="str">
        <f>""</f>
        <v/>
      </c>
      <c r="AO1528" t="str">
        <f>""</f>
        <v/>
      </c>
      <c r="AP1528" t="str">
        <f>""</f>
        <v/>
      </c>
      <c r="AQ1528" t="str">
        <f>""</f>
        <v/>
      </c>
      <c r="AR1528" t="str">
        <f>""</f>
        <v/>
      </c>
      <c r="AS1528" t="str">
        <f>""</f>
        <v/>
      </c>
      <c r="AT1528" t="str">
        <f>""</f>
        <v/>
      </c>
    </row>
    <row r="1529" spans="1:46">
      <c r="A1529" s="10" t="str">
        <f>IF(ISERROR(VLOOKUP(TRIM(B1529),ALL!$B$1:$V$9991,3,FALSE)),"(unc)",VLOOKUP(TRIM(B1529),ALL!$B$1:$V$9991,3,FALSE))</f>
        <v>RLB</v>
      </c>
      <c r="B1529" s="124" t="s">
        <v>8914</v>
      </c>
      <c r="C1529" s="5" t="s">
        <v>3019</v>
      </c>
      <c r="D1529" s="111">
        <f>VLOOKUP(TRIM(B1529),BirthdateDraft!$A$1:$M$8977,2,FALSE)</f>
        <v>36931</v>
      </c>
      <c r="E1529" s="112" t="str">
        <f>VLOOKUP(TRIM(B1529),BirthdateDraft!$A$1:$M$9842,3,FALSE)</f>
        <v>24/3(87)</v>
      </c>
      <c r="F1529" s="115" t="s">
        <v>10101</v>
      </c>
      <c r="G1529" s="10" t="str">
        <f>IF(ISERROR(VLOOKUP(TRIM(B1529),ALL!$B$1:$V$9998,2,FALSE)),"",IF(ISERROR(VLOOKUP(TRIM(B1529),ALL!$B$1:$V$9998,2,FALSE))," ",VLOOKUP(TRIM(B1529),ALL!$B$1:$V$9998,2,FALSE)))</f>
        <v>DAN</v>
      </c>
      <c r="H1529" s="114" t="str">
        <f>IF(ISBLANK(VLOOKUP(TRIM(B1529),ALL!$B$1:$W$9995,4,FALSE)),"",IF(ISERROR(VLOOKUP(TRIM(B1529),ALL!$B$1:$W$9995,4,FALSE))," ",VLOOKUP(TRIM(B1529),ALL!$B$1:$W$9995,4,FALSE)))</f>
        <v>0-0</v>
      </c>
      <c r="I1529" s="114" t="str">
        <f>IF(ISBLANK(VLOOKUP(TRIM(B1529),ALL!$B$1:$W$9995,5,FALSE)),"",IF(ISERROR(VLOOKUP(TRIM(B1529),ALL!$B$1:$W$9995,5,FALSE))," ",VLOOKUP(TRIM(B1529),ALL!$B$1:$W$9995,5,FALSE)))</f>
        <v/>
      </c>
      <c r="J1529" s="10">
        <f>IF(ISBLANK(VLOOKUP(TRIM(B1529),ALL!$B$1:$W$9995,6,FALSE)),"",IF(ISERROR(VLOOKUP(TRIM(B1529),ALL!$B$1:$W$9995,6,FALSE))," ", VLOOKUP(TRIM(B1529),ALL!$B$1:$W$9995,6,FALSE)))</f>
        <v>4</v>
      </c>
      <c r="K1529" s="10"/>
      <c r="L1529" s="10"/>
      <c r="M1529" s="10"/>
      <c r="N1529" s="10"/>
      <c r="O1529" s="118"/>
      <c r="P1529"/>
      <c r="Q1529"/>
      <c r="R1529"/>
      <c r="S1529"/>
      <c r="T1529"/>
      <c r="AB1529"/>
      <c r="AC1529"/>
    </row>
    <row r="1530" spans="1:46">
      <c r="A1530" s="10" t="str">
        <f>IF(ISERROR(VLOOKUP(TRIM(B1530),ALL!$B$1:$V$9991,3,FALSE)),"(unc)",VLOOKUP(TRIM(B1530),ALL!$B$1:$V$9991,3,FALSE))</f>
        <v>ILB</v>
      </c>
      <c r="B1530" s="124" t="s">
        <v>8221</v>
      </c>
      <c r="C1530" s="5" t="s">
        <v>3019</v>
      </c>
      <c r="D1530" s="111">
        <f>VLOOKUP(TRIM(B1530),BirthdateDraft!$A$1:$M$8977,2,FALSE)</f>
        <v>37029</v>
      </c>
      <c r="E1530" s="112" t="str">
        <f>VLOOKUP(TRIM(B1530),BirthdateDraft!$A$1:$M$9842,3,FALSE)</f>
        <v>23/FA</v>
      </c>
      <c r="F1530" s="115" t="s">
        <v>10226</v>
      </c>
      <c r="G1530" s="10" t="str">
        <f>IF(ISERROR(VLOOKUP(TRIM(B1530),ALL!$B$1:$V$9998,2,FALSE)),"",IF(ISERROR(VLOOKUP(TRIM(B1530),ALL!$B$1:$V$9998,2,FALSE))," ",VLOOKUP(TRIM(B1530),ALL!$B$1:$V$9998,2,FALSE)))</f>
        <v>CLA</v>
      </c>
      <c r="H1530" s="114" t="str">
        <f>IF(ISBLANK(VLOOKUP(TRIM(B1530),ALL!$B$1:$W$9995,4,FALSE)),"",IF(ISERROR(VLOOKUP(TRIM(B1530),ALL!$B$1:$W$9995,4,FALSE))," ",VLOOKUP(TRIM(B1530),ALL!$B$1:$W$9995,4,FALSE)))</f>
        <v>0-4</v>
      </c>
      <c r="I1530" s="114" t="str">
        <f>IF(ISBLANK(VLOOKUP(TRIM(B1530),ALL!$B$1:$W$9995,5,FALSE)),"",IF(ISERROR(VLOOKUP(TRIM(B1530),ALL!$B$1:$W$9995,5,FALSE))," ",VLOOKUP(TRIM(B1530),ALL!$B$1:$W$9995,5,FALSE)))</f>
        <v/>
      </c>
      <c r="J1530" s="10">
        <f>IF(ISBLANK(VLOOKUP(TRIM(B1530),ALL!$B$1:$W$9995,6,FALSE)),"",IF(ISERROR(VLOOKUP(TRIM(B1530),ALL!$B$1:$W$9995,6,FALSE))," ", VLOOKUP(TRIM(B1530),ALL!$B$1:$W$9995,6,FALSE)))</f>
        <v>0</v>
      </c>
      <c r="K1530" s="10"/>
      <c r="L1530" s="10"/>
      <c r="M1530" s="10"/>
      <c r="N1530" s="10"/>
      <c r="O1530" s="118"/>
      <c r="P1530"/>
      <c r="Q1530"/>
      <c r="R1530"/>
      <c r="S1530"/>
      <c r="T1530"/>
      <c r="AB1530"/>
      <c r="AC1530"/>
    </row>
    <row r="1531" spans="1:46">
      <c r="A1531" s="10"/>
      <c r="B1531" s="37"/>
      <c r="C1531" s="5"/>
      <c r="D1531" s="111"/>
      <c r="E1531" s="112"/>
      <c r="F1531" s="115"/>
      <c r="G1531" s="10"/>
      <c r="H1531" s="114"/>
      <c r="I1531" s="114"/>
      <c r="J1531" s="10"/>
      <c r="K1531" s="10"/>
      <c r="L1531" s="10" t="str">
        <f>IF(ISBLANK(VLOOKUP(TRIM(B1531),ALL!$B$1:$W$9995,8,FALSE)),"",IF(ISERROR(VLOOKUP(TRIM(B1531),ALL!$B$1:$W$9995,8,FALSE))," ",VLOOKUP(TRIM(B1531),ALL!$B$1:$W$9995,8,FALSE)))</f>
        <v xml:space="preserve"> </v>
      </c>
      <c r="M1531" s="10" t="str">
        <f>IF(ISBLANK(VLOOKUP(TRIM(B1531),ALL!$B$1:$W$9995,9,FALSE)),"",IF(ISERROR(VLOOKUP(TRIM(B1531),ALL!$B$1:$W$9995,9,FALSE))," ",VLOOKUP(TRIM(B1531),ALL!$B$1:$W$9995,9,FALSE)))</f>
        <v xml:space="preserve"> </v>
      </c>
      <c r="N1531" s="10" t="str">
        <f>IF(ISBLANK(VLOOKUP(TRIM(B1531),ALL!$B$1:$W$9995,10,FALSE)),"",IF(ISERROR(VLOOKUP(TRIM(B1531),ALL!$B$1:$W$9995,10,FALSE))," ",VLOOKUP(TRIM(B1531),ALL!$B$1:$W$9995,10,FALSE)))</f>
        <v xml:space="preserve"> </v>
      </c>
      <c r="O1531" s="118"/>
      <c r="P1531"/>
      <c r="Q1531"/>
      <c r="R1531"/>
      <c r="S1531"/>
      <c r="T1531"/>
      <c r="AB1531"/>
      <c r="AC1531"/>
    </row>
    <row r="1532" spans="1:46">
      <c r="A1532" s="10" t="str">
        <f>IF(ISERROR(VLOOKUP(TRIM(B1532),ALL!$B$1:$V$9991,3,FALSE)),"(unc)",VLOOKUP(TRIM(B1532),ALL!$B$1:$V$9991,3,FALSE))</f>
        <v>RCB ^</v>
      </c>
      <c r="B1532" s="37" t="s">
        <v>4669</v>
      </c>
      <c r="C1532" s="5" t="s">
        <v>3019</v>
      </c>
      <c r="D1532" s="111">
        <f>VLOOKUP(TRIM(B1532),BirthdateDraft!$A$1:$M$9796,2,FALSE)</f>
        <v>34631</v>
      </c>
      <c r="E1532" s="112" t="str">
        <f>VLOOKUP(TRIM(B1532),BirthdateDraft!$A$1:$M$9796,3,FALSE)</f>
        <v>16/1 (5)</v>
      </c>
      <c r="F1532" s="115"/>
      <c r="G1532" s="10" t="str">
        <f>IF(ISERROR(VLOOKUP(TRIM(B1532),ALL!$B$1:$V$9998,2,FALSE)),"",IF(ISERROR(VLOOKUP(TRIM(B1532),ALL!$B$1:$V$9998,2,FALSE))," ",VLOOKUP(TRIM(B1532),ALL!$B$1:$V$9998,2,FALSE)))</f>
        <v>MIA</v>
      </c>
      <c r="H1532" s="114" t="str">
        <f>IF(ISBLANK(VLOOKUP(TRIM(B1532),ALL!$B$1:$W$9995,4,FALSE)),"",IF(ISERROR(VLOOKUP(TRIM(B1532),ALL!$B$1:$W$9995,4,FALSE))," ",VLOOKUP(TRIM(B1532),ALL!$B$1:$W$9995,4,FALSE)))</f>
        <v>5</v>
      </c>
      <c r="I1532" s="114" t="str">
        <f>IF(ISBLANK(VLOOKUP(TRIM(B1532),ALL!$B$1:$W$9995,5,FALSE)),"",IF(ISERROR(VLOOKUP(TRIM(B1532),ALL!$B$1:$W$9995,5,FALSE))," ",VLOOKUP(TRIM(B1532),ALL!$B$1:$W$9995,5,FALSE)))</f>
        <v/>
      </c>
      <c r="J1532" s="10" t="str">
        <f>IF(ISBLANK(VLOOKUP(TRIM(B1532),ALL!$B$1:$W$9995,6,FALSE)),"",IF(ISERROR(VLOOKUP(TRIM(B1532),ALL!$B$1:$W$9995,6,FALSE))," ", VLOOKUP(TRIM(B1532),ALL!$B$1:$W$9995,6,FALSE)))</f>
        <v/>
      </c>
      <c r="K1532" s="10" t="str">
        <f>IF(ISBLANK(VLOOKUP(TRIM(B1532),ALL!$B$1:$W$9995,7,FALSE)),"",IF(ISERROR(VLOOKUP(TRIM(B1532),ALL!$B$1:$W$9995,7,FALSE))," ",VLOOKUP(TRIM(B1532),ALL!$B$1:$W$9995,7,FALSE)))</f>
        <v/>
      </c>
      <c r="L1532" s="10" t="str">
        <f>IF(ISBLANK(VLOOKUP(TRIM(B1532),ALL!$B$1:$W$9995,8,FALSE)),"",IF(ISERROR(VLOOKUP(TRIM(B1532),ALL!$B$1:$W$9995,8,FALSE))," ",VLOOKUP(TRIM(B1532),ALL!$B$1:$W$9995,8,FALSE)))</f>
        <v/>
      </c>
      <c r="M1532" s="10" t="str">
        <f>IF(ISBLANK(VLOOKUP(TRIM(B1532),ALL!$B$1:$W$9995,9,FALSE)),"",IF(ISERROR(VLOOKUP(TRIM(B1532),ALL!$B$1:$W$9995,9,FALSE))," ",VLOOKUP(TRIM(B1532),ALL!$B$1:$W$9995,9,FALSE)))</f>
        <v/>
      </c>
      <c r="N1532" s="10" t="str">
        <f>IF(ISBLANK(VLOOKUP(TRIM(B1532),ALL!$B$1:$W$9995,10,FALSE)),"",IF(ISERROR(VLOOKUP(TRIM(B1532),ALL!$B$1:$W$9995,10,FALSE))," ",VLOOKUP(TRIM(B1532),ALL!$B$1:$W$9995,10,FALSE)))</f>
        <v/>
      </c>
      <c r="O1532" s="118"/>
      <c r="P1532"/>
      <c r="Q1532"/>
      <c r="R1532"/>
      <c r="S1532"/>
      <c r="T1532"/>
      <c r="AB1532"/>
      <c r="AC1532"/>
    </row>
    <row r="1533" spans="1:46">
      <c r="A1533" s="10" t="str">
        <f>IF(ISERROR(VLOOKUP(TRIM(B1533),ALL!$B$1:$V$9991,3,FALSE)),"(unc)",VLOOKUP(TRIM(B1533),ALL!$B$1:$V$9991,3,FALSE))</f>
        <v>CB ^</v>
      </c>
      <c r="B1533" s="37" t="s">
        <v>7079</v>
      </c>
      <c r="C1533" s="5" t="s">
        <v>3019</v>
      </c>
      <c r="D1533" s="111">
        <f>VLOOKUP(TRIM(B1533),BirthdateDraft!$A$1:$M$8977,2,FALSE)</f>
        <v>36434</v>
      </c>
      <c r="E1533" s="112" t="str">
        <f>VLOOKUP(TRIM(B1533),BirthdateDraft!$A$1:$M$9842,3,FALSE)</f>
        <v>21/5</v>
      </c>
      <c r="F1533" s="115" t="s">
        <v>8110</v>
      </c>
      <c r="G1533" s="10" t="str">
        <f>IF(ISERROR(VLOOKUP(TRIM(B1533),ALL!$B$1:$V$9998,2,FALSE)),"",IF(ISERROR(VLOOKUP(TRIM(B1533),ALL!$B$1:$V$9998,2,FALSE))," ",VLOOKUP(TRIM(B1533),ALL!$B$1:$V$9998,2,FALSE)))</f>
        <v>SFN</v>
      </c>
      <c r="H1533" s="114" t="str">
        <f>IF(ISBLANK(VLOOKUP(TRIM(B1533),ALL!$B$1:$W$9995,4,FALSE)),"",IF(ISERROR(VLOOKUP(TRIM(B1533),ALL!$B$1:$W$9995,4,FALSE))," ",VLOOKUP(TRIM(B1533),ALL!$B$1:$W$9995,4,FALSE)))</f>
        <v>5</v>
      </c>
      <c r="I1533" s="114"/>
      <c r="J1533" s="10"/>
      <c r="K1533" s="10"/>
      <c r="L1533" s="10"/>
      <c r="M1533" s="10"/>
      <c r="N1533" s="10"/>
      <c r="O1533" s="118"/>
      <c r="P1533"/>
      <c r="Q1533"/>
      <c r="R1533"/>
      <c r="S1533"/>
      <c r="T1533"/>
      <c r="AB1533"/>
      <c r="AC1533"/>
    </row>
    <row r="1534" spans="1:46">
      <c r="A1534" s="10" t="str">
        <f>IF(ISERROR(VLOOKUP(TRIM(B1534),ALL!$B$1:$V$9991,3,FALSE)),"(unc)",VLOOKUP(TRIM(B1534),ALL!$B$1:$V$9991,3,FALSE))</f>
        <v>FS ^</v>
      </c>
      <c r="B1534" s="37" t="s">
        <v>7830</v>
      </c>
      <c r="C1534" s="5" t="s">
        <v>3019</v>
      </c>
      <c r="D1534" s="111">
        <f>VLOOKUP(TRIM(B1534),BirthdateDraft!$A$1:$M$9796,2,FALSE)</f>
        <v>36221</v>
      </c>
      <c r="E1534" s="112" t="str">
        <f>VLOOKUP(TRIM(B1534),BirthdateDraft!$A$1:$M$9796,3,FALSE)</f>
        <v>22/FA</v>
      </c>
      <c r="F1534" s="115" t="s">
        <v>8059</v>
      </c>
      <c r="G1534" s="10" t="str">
        <f>IF(ISERROR(VLOOKUP(TRIM(B1534),ALL!$B$1:$V$9998,2,FALSE)),"",IF(ISERROR(VLOOKUP(TRIM(B1534),ALL!$B$1:$V$9998,2,FALSE))," ",VLOOKUP(TRIM(B1534),ALL!$B$1:$V$9998,2,FALSE)))</f>
        <v>PHN</v>
      </c>
      <c r="H1534" s="114" t="str">
        <f>IF(ISBLANK(VLOOKUP(TRIM(B1534),ALL!$B$1:$W$9995,4,FALSE)),"",IF(ISERROR(VLOOKUP(TRIM(B1534),ALL!$B$1:$W$9995,4,FALSE))," ",VLOOKUP(TRIM(B1534),ALL!$B$1:$W$9995,4,FALSE)))</f>
        <v>5-5</v>
      </c>
      <c r="I1534" s="114"/>
      <c r="J1534" s="10"/>
      <c r="K1534" s="10"/>
      <c r="L1534" s="10"/>
      <c r="M1534" s="10"/>
      <c r="N1534" s="10"/>
      <c r="O1534" s="118"/>
      <c r="P1534"/>
      <c r="Q1534"/>
      <c r="R1534"/>
      <c r="S1534"/>
      <c r="T1534"/>
      <c r="AB1534"/>
      <c r="AC1534"/>
    </row>
    <row r="1535" spans="1:46">
      <c r="A1535" s="10" t="str">
        <f>IF(ISERROR(VLOOKUP(TRIM(B1535),ALL!$B$1:$V$9991,3,FALSE)),"(unc)",VLOOKUP(TRIM(B1535),ALL!$B$1:$V$9991,3,FALSE))</f>
        <v>SS ^</v>
      </c>
      <c r="B1535" s="37" t="s">
        <v>8158</v>
      </c>
      <c r="C1535" s="5" t="s">
        <v>3019</v>
      </c>
      <c r="D1535" s="111">
        <f>VLOOKUP(TRIM(B1535),BirthdateDraft!$A$1:$M$8977,2,FALSE)</f>
        <v>36874</v>
      </c>
      <c r="E1535" s="112" t="str">
        <f>VLOOKUP(TRIM(B1535),BirthdateDraft!$A$1:$M$9842,3,FALSE)</f>
        <v>23/3</v>
      </c>
      <c r="F1535" s="115" t="s">
        <v>8603</v>
      </c>
      <c r="G1535" s="10" t="str">
        <f>IF(ISERROR(VLOOKUP(TRIM(B1535),ALL!$B$1:$V$9998,2,FALSE)),"",IF(ISERROR(VLOOKUP(TRIM(B1535),ALL!$B$1:$V$9998,2,FALSE))," ",VLOOKUP(TRIM(B1535),ALL!$B$1:$V$9998,2,FALSE)))</f>
        <v>CNA</v>
      </c>
      <c r="H1535" s="114" t="str">
        <f>IF(ISBLANK(VLOOKUP(TRIM(B1535),ALL!$B$1:$W$9995,4,FALSE)),"",IF(ISERROR(VLOOKUP(TRIM(B1535),ALL!$B$1:$W$9995,4,FALSE))," ",VLOOKUP(TRIM(B1535),ALL!$B$1:$W$9995,4,FALSE)))</f>
        <v>0-0</v>
      </c>
      <c r="I1535" s="114"/>
      <c r="J1535" s="10"/>
      <c r="K1535" s="10"/>
      <c r="L1535" s="10"/>
      <c r="M1535" s="10"/>
      <c r="N1535" s="10"/>
      <c r="O1535" s="118"/>
      <c r="P1535"/>
      <c r="Q1535"/>
      <c r="R1535"/>
      <c r="S1535"/>
      <c r="T1535"/>
      <c r="AB1535"/>
      <c r="AC1535"/>
    </row>
    <row r="1536" spans="1:46">
      <c r="A1536" s="10" t="str">
        <f>IF(ISERROR(VLOOKUP(TRIM(B1536),ALL!$B$1:$V$9991,3,FALSE)),"(unc)",VLOOKUP(TRIM(B1536),ALL!$B$1:$V$9991,3,FALSE))</f>
        <v>FS ^</v>
      </c>
      <c r="B1536" s="37" t="s">
        <v>5692</v>
      </c>
      <c r="C1536" s="5" t="s">
        <v>3019</v>
      </c>
      <c r="D1536" s="111">
        <f>VLOOKUP(TRIM(B1536),BirthdateDraft!$A$1:$M$9796,2,FALSE)</f>
        <v>35157</v>
      </c>
      <c r="E1536" s="112" t="str">
        <f>VLOOKUP(TRIM(B1536),BirthdateDraft!$A$1:$M$9796,3,FALSE)</f>
        <v>17/1 (15)</v>
      </c>
      <c r="F1536" s="115" t="s">
        <v>6919</v>
      </c>
      <c r="G1536" s="10" t="str">
        <f>IF(ISERROR(VLOOKUP(TRIM(B1536),ALL!$B$1:$V$9998,2,FALSE)),"",IF(ISERROR(VLOOKUP(TRIM(B1536),ALL!$B$1:$V$9998,2,FALSE))," ",VLOOKUP(TRIM(B1536),ALL!$B$1:$V$9998,2,FALSE)))</f>
        <v>DAN</v>
      </c>
      <c r="H1536" s="114" t="str">
        <f>IF(ISBLANK(VLOOKUP(TRIM(B1536),ALL!$B$1:$W$9995,4,FALSE)),"",IF(ISERROR(VLOOKUP(TRIM(B1536),ALL!$B$1:$W$9995,4,FALSE))," ",VLOOKUP(TRIM(B1536),ALL!$B$1:$W$9995,4,FALSE)))</f>
        <v>0-5</v>
      </c>
      <c r="I1536" s="114"/>
      <c r="J1536" s="10"/>
      <c r="K1536" s="10"/>
      <c r="L1536" s="10" t="str">
        <f>IF(ISBLANK(VLOOKUP(TRIM(B1536),ALL!$B$1:$W$9995,8,FALSE)),"",IF(ISERROR(VLOOKUP(TRIM(B1536),ALL!$B$1:$W$9995,8,FALSE))," ",VLOOKUP(TRIM(B1536),ALL!$B$1:$W$9995,8,FALSE)))</f>
        <v/>
      </c>
      <c r="M1536" s="10" t="str">
        <f>IF(ISBLANK(VLOOKUP(TRIM(B1536),ALL!$B$1:$W$9995,9,FALSE)),"",IF(ISERROR(VLOOKUP(TRIM(B1536),ALL!$B$1:$W$9995,9,FALSE))," ",VLOOKUP(TRIM(B1536),ALL!$B$1:$W$9995,9,FALSE)))</f>
        <v/>
      </c>
      <c r="N1536" s="10" t="str">
        <f>IF(ISBLANK(VLOOKUP(TRIM(B1536),ALL!$B$1:$W$9995,10,FALSE)),"",IF(ISERROR(VLOOKUP(TRIM(B1536),ALL!$B$1:$W$9995,10,FALSE))," ",VLOOKUP(TRIM(B1536),ALL!$B$1:$W$9995,10,FALSE)))</f>
        <v/>
      </c>
      <c r="O1536" s="118"/>
      <c r="P1536"/>
      <c r="Q1536"/>
      <c r="R1536"/>
      <c r="S1536"/>
      <c r="T1536"/>
      <c r="AB1536"/>
      <c r="AC1536"/>
    </row>
    <row r="1538" spans="1:29">
      <c r="A1538" s="10" t="str">
        <f>IF(ISERROR(VLOOKUP(TRIM(B1538),ALL!$B$1:$V$9991,3,FALSE)),"(unc)",VLOOKUP(TRIM(B1538),ALL!$B$1:$V$9991,3,FALSE))</f>
        <v>LCB ^</v>
      </c>
      <c r="B1538" s="37" t="s">
        <v>7750</v>
      </c>
      <c r="C1538" s="5" t="s">
        <v>3019</v>
      </c>
      <c r="D1538" s="111">
        <f>VLOOKUP(TRIM(B1538),BirthdateDraft!$A$1:$M$9796,2,FALSE)</f>
        <v>35835</v>
      </c>
      <c r="E1538" s="112" t="str">
        <f>VLOOKUP(TRIM(B1538),BirthdateDraft!$A$1:$M$9796,3,FALSE)</f>
        <v>22/4</v>
      </c>
      <c r="F1538" s="115" t="s">
        <v>8090</v>
      </c>
      <c r="G1538" s="10" t="str">
        <f>IF(ISERROR(VLOOKUP(TRIM(B1538),ALL!$B$1:$V$9998,2,FALSE)),"",IF(ISERROR(VLOOKUP(TRIM(B1538),ALL!$B$1:$V$9998,2,FALSE))," ",VLOOKUP(TRIM(B1538),ALL!$B$1:$V$9998,2,FALSE)))</f>
        <v>LAN</v>
      </c>
      <c r="H1538" s="114" t="str">
        <f>IF(ISBLANK(VLOOKUP(TRIM(B1538),ALL!$B$1:$W$9995,4,FALSE)),"",IF(ISERROR(VLOOKUP(TRIM(B1538),ALL!$B$1:$W$9995,4,FALSE))," ",VLOOKUP(TRIM(B1538),ALL!$B$1:$W$9995,4,FALSE)))</f>
        <v>4</v>
      </c>
      <c r="I1538" s="114"/>
      <c r="J1538" s="10"/>
      <c r="K1538" s="10"/>
      <c r="L1538" s="10"/>
      <c r="M1538" s="10"/>
      <c r="N1538" s="10"/>
      <c r="O1538" s="118"/>
      <c r="P1538"/>
      <c r="Q1538"/>
      <c r="R1538"/>
      <c r="S1538"/>
      <c r="T1538"/>
      <c r="AB1538"/>
      <c r="AC1538"/>
    </row>
    <row r="1539" spans="1:29">
      <c r="A1539" s="10" t="str">
        <f>IF(ISERROR(VLOOKUP(TRIM(B1539),ALL!$B$1:$V$9991,3,FALSE)),"(unc)",VLOOKUP(TRIM(B1539),ALL!$B$1:$V$9991,3,FALSE))</f>
        <v>SS ^</v>
      </c>
      <c r="B1539" s="37" t="s">
        <v>6078</v>
      </c>
      <c r="C1539" s="5" t="s">
        <v>3019</v>
      </c>
      <c r="D1539" s="111">
        <f>VLOOKUP(TRIM(B1539),BirthdateDraft!$A$1:$M$8977,2,FALSE)</f>
        <v>35052</v>
      </c>
      <c r="E1539" s="112" t="str">
        <f>VLOOKUP(TRIM(B1539),BirthdateDraft!$A$1:$M$9842,3,FALSE)</f>
        <v>19/3</v>
      </c>
      <c r="F1539" s="115" t="s">
        <v>6950</v>
      </c>
      <c r="G1539" s="10" t="str">
        <f>IF(ISERROR(VLOOKUP(TRIM(B1539),ALL!$B$1:$V$9998,2,FALSE)),"",IF(ISERROR(VLOOKUP(TRIM(B1539),ALL!$B$1:$V$9998,2,FALSE))," ",VLOOKUP(TRIM(B1539),ALL!$B$1:$V$9998,2,FALSE)))</f>
        <v>NON</v>
      </c>
      <c r="H1539" s="114" t="str">
        <f>IF(ISBLANK(VLOOKUP(TRIM(B1539),ALL!$B$1:$W$9995,4,FALSE)),"",IF(ISERROR(VLOOKUP(TRIM(B1539),ALL!$B$1:$W$9995,4,FALSE))," ",VLOOKUP(TRIM(B1539),ALL!$B$1:$W$9995,4,FALSE)))</f>
        <v>4-4</v>
      </c>
      <c r="I1539" s="114"/>
      <c r="J1539" s="10"/>
      <c r="K1539" s="10"/>
      <c r="L1539" s="10" t="str">
        <f>IF(ISBLANK(VLOOKUP(TRIM(B1539),ALL!$B$1:$W$9995,8,FALSE)),"",IF(ISERROR(VLOOKUP(TRIM(B1539),ALL!$B$1:$W$9995,8,FALSE))," ",VLOOKUP(TRIM(B1539),ALL!$B$1:$W$9995,8,FALSE)))</f>
        <v/>
      </c>
      <c r="M1539" s="10" t="str">
        <f>IF(ISBLANK(VLOOKUP(TRIM(B1539),ALL!$B$1:$W$9995,9,FALSE)),"",IF(ISERROR(VLOOKUP(TRIM(B1539),ALL!$B$1:$W$9995,9,FALSE))," ",VLOOKUP(TRIM(B1539),ALL!$B$1:$W$9995,9,FALSE)))</f>
        <v/>
      </c>
      <c r="N1539" s="10" t="str">
        <f>IF(ISBLANK(VLOOKUP(TRIM(B1539),ALL!$B$1:$W$9995,10,FALSE)),"",IF(ISERROR(VLOOKUP(TRIM(B1539),ALL!$B$1:$W$9995,10,FALSE))," ",VLOOKUP(TRIM(B1539),ALL!$B$1:$W$9995,10,FALSE)))</f>
        <v/>
      </c>
      <c r="O1539" s="118"/>
      <c r="P1539"/>
      <c r="Q1539"/>
      <c r="R1539"/>
      <c r="S1539"/>
      <c r="T1539"/>
      <c r="AB1539"/>
      <c r="AC1539"/>
    </row>
    <row r="1540" spans="1:29">
      <c r="A1540" s="10" t="str">
        <f>IF(ISERROR(VLOOKUP(TRIM(B1540),ALL!$B$1:$V$9991,3,FALSE)),"(unc)",VLOOKUP(TRIM(B1540),ALL!$B$1:$V$9991,3,FALSE))</f>
        <v>SS ^</v>
      </c>
      <c r="B1540" s="37" t="s">
        <v>8931</v>
      </c>
      <c r="C1540" s="5" t="s">
        <v>3019</v>
      </c>
      <c r="D1540" s="111">
        <f>VLOOKUP(TRIM(B1540),BirthdateDraft!$A$1:$M$8977,2,FALSE)</f>
        <v>37056</v>
      </c>
      <c r="E1540" s="112" t="str">
        <f>VLOOKUP(TRIM(B1540),BirthdateDraft!$A$1:$M$9842,3,FALSE)</f>
        <v>24/2(47)</v>
      </c>
      <c r="F1540" s="115" t="s">
        <v>9980</v>
      </c>
      <c r="G1540" s="10" t="str">
        <f>IF(ISERROR(VLOOKUP(TRIM(B1540),ALL!$B$1:$V$9998,2,FALSE)),"",IF(ISERROR(VLOOKUP(TRIM(B1540),ALL!$B$1:$V$9998,2,FALSE))," ",VLOOKUP(TRIM(B1540),ALL!$B$1:$V$9998,2,FALSE)))</f>
        <v>NYN</v>
      </c>
      <c r="H1540" s="114" t="str">
        <f>IF(ISBLANK(VLOOKUP(TRIM(B1540),ALL!$B$1:$W$9995,4,FALSE)),"",IF(ISERROR(VLOOKUP(TRIM(B1540),ALL!$B$1:$W$9995,4,FALSE))," ",VLOOKUP(TRIM(B1540),ALL!$B$1:$W$9995,4,FALSE)))</f>
        <v>4-5</v>
      </c>
      <c r="I1540" s="114"/>
      <c r="J1540" s="10"/>
      <c r="K1540" s="10"/>
      <c r="L1540" s="10"/>
      <c r="M1540" s="10"/>
      <c r="N1540" s="10"/>
      <c r="O1540" s="118"/>
      <c r="P1540"/>
      <c r="Q1540"/>
      <c r="R1540"/>
      <c r="S1540"/>
      <c r="T1540"/>
      <c r="AB1540"/>
      <c r="AC1540"/>
    </row>
    <row r="1541" spans="1:29">
      <c r="A1541" s="10" t="str">
        <f>IF(ISERROR(VLOOKUP(TRIM(B1541),ALL!$B$1:$V$9991,3,FALSE)),"(unc)",VLOOKUP(TRIM(B1541),ALL!$B$1:$V$9991,3,FALSE))</f>
        <v>CB ^</v>
      </c>
      <c r="B1541" s="427" t="s">
        <v>8542</v>
      </c>
      <c r="C1541" s="5" t="s">
        <v>3019</v>
      </c>
      <c r="D1541" s="111">
        <f>VLOOKUP(TRIM(B1541),BirthdateDraft!$A$1:$M$8977,2,FALSE)</f>
        <v>35881</v>
      </c>
      <c r="E1541" s="112" t="str">
        <f>VLOOKUP(TRIM(B1541),BirthdateDraft!$A$1:$M$9842,3,FALSE)</f>
        <v>22/FA</v>
      </c>
      <c r="F1541" s="115" t="s">
        <v>10268</v>
      </c>
      <c r="G1541" s="10" t="str">
        <f>IF(ISERROR(VLOOKUP(TRIM(B1541),ALL!$B$1:$V$9998,2,FALSE)),"",IF(ISERROR(VLOOKUP(TRIM(B1541),ALL!$B$1:$V$9998,2,FALSE))," ",VLOOKUP(TRIM(B1541),ALL!$B$1:$V$9998,2,FALSE)))</f>
        <v>TNA</v>
      </c>
      <c r="H1541" s="114" t="str">
        <f>IF(ISBLANK(VLOOKUP(TRIM(B1541),ALL!$B$1:$W$9995,4,FALSE)),"",IF(ISERROR(VLOOKUP(TRIM(B1541),ALL!$B$1:$W$9995,4,FALSE))," ",VLOOKUP(TRIM(B1541),ALL!$B$1:$W$9995,4,FALSE)))</f>
        <v>4</v>
      </c>
      <c r="I1541" s="114"/>
      <c r="J1541" s="10"/>
      <c r="K1541" s="10"/>
      <c r="L1541" s="10"/>
      <c r="M1541" s="10"/>
      <c r="N1541" s="10"/>
      <c r="O1541" s="118"/>
      <c r="P1541"/>
      <c r="Q1541"/>
      <c r="R1541"/>
      <c r="S1541"/>
      <c r="T1541"/>
      <c r="AB1541"/>
      <c r="AC1541"/>
    </row>
    <row r="1542" spans="1:29">
      <c r="A1542" s="10" t="str">
        <f>IF(ISERROR(VLOOKUP(TRIM(B1542),ALL!$B$1:$V$9991,3,FALSE)),"(unc)",VLOOKUP(TRIM(B1542),ALL!$B$1:$V$9991,3,FALSE))</f>
        <v>LCB ^</v>
      </c>
      <c r="B1542" s="431" t="s">
        <v>7972</v>
      </c>
      <c r="C1542" s="5" t="s">
        <v>3019</v>
      </c>
      <c r="D1542" s="111">
        <f>VLOOKUP(TRIM(B1542),BirthdateDraft!$A$1:$M$8977,2,FALSE)</f>
        <v>37127</v>
      </c>
      <c r="E1542" s="112" t="str">
        <f>VLOOKUP(TRIM(B1542),BirthdateDraft!$A$1:$M$9842,3,FALSE)</f>
        <v>22/3</v>
      </c>
      <c r="F1542" s="115" t="s">
        <v>6963</v>
      </c>
      <c r="G1542" s="10" t="str">
        <f>IF(ISERROR(VLOOKUP(TRIM(B1542),ALL!$B$1:$V$9998,2,FALSE)),"",IF(ISERROR(VLOOKUP(TRIM(B1542),ALL!$B$1:$V$9998,2,FALSE))," ",VLOOKUP(TRIM(B1542),ALL!$B$1:$V$9998,2,FALSE)))</f>
        <v>NYN</v>
      </c>
      <c r="H1542" s="114" t="str">
        <f>IF(ISBLANK(VLOOKUP(TRIM(B1542),ALL!$B$1:$W$9995,4,FALSE)),"",IF(ISERROR(VLOOKUP(TRIM(B1542),ALL!$B$1:$W$9995,4,FALSE))," ",VLOOKUP(TRIM(B1542),ALL!$B$1:$W$9995,4,FALSE)))</f>
        <v>4</v>
      </c>
      <c r="I1542" s="114"/>
      <c r="J1542" s="10"/>
      <c r="K1542" s="10"/>
      <c r="L1542" s="10"/>
      <c r="M1542" s="10"/>
      <c r="N1542" s="10"/>
      <c r="O1542" s="118"/>
      <c r="P1542"/>
      <c r="Q1542"/>
      <c r="R1542"/>
      <c r="S1542"/>
      <c r="T1542"/>
      <c r="AB1542"/>
      <c r="AC1542"/>
    </row>
    <row r="1543" spans="1:29">
      <c r="A1543" s="10"/>
      <c r="B1543" s="37"/>
      <c r="C1543" s="5"/>
      <c r="D1543" s="111"/>
      <c r="E1543" s="112"/>
      <c r="F1543" s="115"/>
      <c r="G1543" s="10"/>
      <c r="H1543" s="114"/>
      <c r="I1543" s="114"/>
      <c r="J1543" s="10"/>
      <c r="K1543" s="10"/>
      <c r="L1543" s="10" t="str">
        <f>IF(ISBLANK(VLOOKUP(TRIM(B1543),ALL!$B$1:$W$9995,8,FALSE)),"",IF(ISERROR(VLOOKUP(TRIM(B1543),ALL!$B$1:$W$9995,8,FALSE))," ",VLOOKUP(TRIM(B1543),ALL!$B$1:$W$9995,8,FALSE)))</f>
        <v xml:space="preserve"> </v>
      </c>
      <c r="M1543" s="10" t="str">
        <f>IF(ISBLANK(VLOOKUP(TRIM(B1543),ALL!$B$1:$W$9995,9,FALSE)),"",IF(ISERROR(VLOOKUP(TRIM(B1543),ALL!$B$1:$W$9995,9,FALSE))," ",VLOOKUP(TRIM(B1543),ALL!$B$1:$W$9995,9,FALSE)))</f>
        <v xml:space="preserve"> </v>
      </c>
      <c r="N1543" s="10" t="str">
        <f>IF(ISBLANK(VLOOKUP(TRIM(B1543),ALL!$B$1:$W$9995,10,FALSE)),"",IF(ISERROR(VLOOKUP(TRIM(B1543),ALL!$B$1:$W$9995,10,FALSE))," ",VLOOKUP(TRIM(B1543),ALL!$B$1:$W$9995,10,FALSE)))</f>
        <v xml:space="preserve"> </v>
      </c>
      <c r="O1543" s="118"/>
      <c r="P1543"/>
      <c r="Q1543"/>
      <c r="R1543"/>
      <c r="S1543"/>
      <c r="T1543"/>
      <c r="AB1543"/>
      <c r="AC1543"/>
    </row>
    <row r="1544" spans="1:29">
      <c r="A1544" s="10" t="str">
        <f>IF(ISERROR(VLOOKUP(TRIM(B1544),ALL!$B$1:$V$9991,3,FALSE)),"(unc)",VLOOKUP(TRIM(B1544),ALL!$B$1:$V$9991,3,FALSE))</f>
        <v>PK</v>
      </c>
      <c r="B1544" s="37" t="s">
        <v>5414</v>
      </c>
      <c r="C1544" s="5" t="s">
        <v>3019</v>
      </c>
      <c r="D1544" s="111">
        <f>VLOOKUP(TRIM(B1544),BirthdateDraft!$A$1:$M$9796,2,FALSE)</f>
        <v>34894</v>
      </c>
      <c r="E1544" s="112" t="str">
        <f>VLOOKUP(TRIM(B1544),BirthdateDraft!$A$1:$M$9796,3,FALSE)</f>
        <v>17/7</v>
      </c>
      <c r="F1544" s="115"/>
      <c r="G1544" s="10" t="str">
        <f>IF(ISERROR(VLOOKUP(TRIM(B1544),ALL!$B$1:$V$9998,2,FALSE)),"",IF(ISERROR(VLOOKUP(TRIM(B1544),ALL!$B$1:$V$9998,2,FALSE))," ",VLOOKUP(TRIM(B1544),ALL!$B$1:$V$9998,2,FALSE)))</f>
        <v>KCA</v>
      </c>
      <c r="H1544" s="114" t="str">
        <f>IF(ISBLANK(VLOOKUP(TRIM(B1544),ALL!$B$1:$W$9995,4,FALSE)),"",IF(ISERROR(VLOOKUP(TRIM(B1544),ALL!$B$1:$W$9995,4,FALSE))," ",VLOOKUP(TRIM(B1544),ALL!$B$1:$W$9995,4,FALSE)))</f>
        <v/>
      </c>
      <c r="I1544" s="114" t="str">
        <f>IF(ISBLANK(VLOOKUP(TRIM(B1544),ALL!$B$1:$W$9995,5,FALSE)),"",IF(ISERROR(VLOOKUP(TRIM(B1544),ALL!$B$1:$W$9995,5,FALSE))," ",VLOOKUP(TRIM(B1544),ALL!$B$1:$W$9995,5,FALSE)))</f>
        <v/>
      </c>
      <c r="J1544" s="10" t="str">
        <f>IF(ISBLANK(VLOOKUP(TRIM(B1544),ALL!$B$1:$W$9995,6,FALSE)),"",IF(ISERROR(VLOOKUP(TRIM(B1544),ALL!$B$1:$W$9995,6,FALSE))," ", VLOOKUP(TRIM(B1544),ALL!$B$1:$W$9995,6,FALSE)))</f>
        <v/>
      </c>
      <c r="K1544" s="10" t="str">
        <f>IF(ISBLANK(VLOOKUP(TRIM(B1544),ALL!$B$1:$W$9995,7,FALSE)),"",IF(ISERROR(VLOOKUP(TRIM(B1544),ALL!$B$1:$W$9995,7,FALSE))," ",VLOOKUP(TRIM(B1544),ALL!$B$1:$W$9995,7,FALSE)))</f>
        <v/>
      </c>
      <c r="L1544" s="10" t="str">
        <f>IF(ISBLANK(VLOOKUP(TRIM(B1544),ALL!$B$1:$W$9995,8,FALSE)),"",IF(ISERROR(VLOOKUP(TRIM(B1544),ALL!$B$1:$W$9995,8,FALSE))," ",VLOOKUP(TRIM(B1544),ALL!$B$1:$W$9995,8,FALSE)))</f>
        <v/>
      </c>
      <c r="M1544" s="10" t="str">
        <f>IF(ISBLANK(VLOOKUP(TRIM(B1544),ALL!$B$1:$W$9995,9,FALSE)),"",IF(ISERROR(VLOOKUP(TRIM(B1544),ALL!$B$1:$W$9995,9,FALSE))," ",VLOOKUP(TRIM(B1544),ALL!$B$1:$W$9995,9,FALSE)))</f>
        <v/>
      </c>
      <c r="N1544" s="10" t="str">
        <f>IF(ISBLANK(VLOOKUP(TRIM(B1544),ALL!$B$1:$W$9995,10,FALSE)),"",IF(ISERROR(VLOOKUP(TRIM(B1544),ALL!$B$1:$W$9995,10,FALSE))," ",VLOOKUP(TRIM(B1544),ALL!$B$1:$W$9995,10,FALSE)))</f>
        <v/>
      </c>
      <c r="O1544" s="118"/>
      <c r="P1544"/>
      <c r="Q1544"/>
      <c r="R1544"/>
      <c r="S1544"/>
      <c r="T1544"/>
      <c r="AB1544"/>
      <c r="AC1544"/>
    </row>
    <row r="1545" spans="1:29">
      <c r="A1545" s="10" t="str">
        <f>IF(ISERROR(VLOOKUP(TRIM(B1545),ALL!$B$1:$V$9991,3,FALSE)),"(unc)",VLOOKUP(TRIM(B1545),ALL!$B$1:$V$9991,3,FALSE))</f>
        <v>KOR PR</v>
      </c>
      <c r="B1545" s="126" t="s">
        <v>7156</v>
      </c>
      <c r="C1545" s="5" t="s">
        <v>3019</v>
      </c>
      <c r="D1545" s="111">
        <f>VLOOKUP(TRIM(B1545),BirthdateDraft!$A$1:$M$9796,2,FALSE)</f>
        <v>36373</v>
      </c>
      <c r="E1545" s="112" t="str">
        <f>VLOOKUP(TRIM(B1545),BirthdateDraft!$A$1:$M$9796,3,FALSE)</f>
        <v>21/5</v>
      </c>
      <c r="F1545" s="115"/>
      <c r="G1545" s="10" t="str">
        <f>IF(ISERROR(VLOOKUP(TRIM(B1545),ALL!$B$1:$V$9998,2,FALSE)),"",IF(ISERROR(VLOOKUP(TRIM(B1545),ALL!$B$1:$V$9998,2,FALSE))," ",VLOOKUP(TRIM(B1545),ALL!$B$1:$V$9998,2,FALSE)))</f>
        <v>NYN</v>
      </c>
      <c r="H1545" s="114"/>
      <c r="I1545" s="114"/>
      <c r="J1545" s="10"/>
      <c r="K1545" s="10"/>
      <c r="L1545" s="10"/>
      <c r="M1545" s="10"/>
      <c r="N1545" s="10"/>
      <c r="O1545" s="118"/>
      <c r="P1545"/>
      <c r="Q1545"/>
      <c r="R1545"/>
      <c r="S1545"/>
      <c r="T1545"/>
      <c r="AB1545"/>
      <c r="AC1545"/>
    </row>
    <row r="1546" spans="1:29">
      <c r="A1546" s="10" t="str">
        <f>IF(ISERROR(VLOOKUP(TRIM(B1546),ALL!$B$1:$V$9991,3,FALSE)),"(unc)",VLOOKUP(TRIM(B1546),ALL!$B$1:$V$9991,3,FALSE))</f>
        <v>Punt</v>
      </c>
      <c r="B1546" s="119" t="s">
        <v>6810</v>
      </c>
      <c r="C1546" s="5" t="s">
        <v>3019</v>
      </c>
      <c r="D1546" s="111">
        <f>VLOOKUP(TRIM(B1546),BirthdateDraft!$A$1:$M$9796,2,FALSE)</f>
        <v>35758</v>
      </c>
      <c r="E1546" s="112" t="str">
        <f>VLOOKUP(TRIM(B1546),BirthdateDraft!$A$1:$M$9796,3,FALSE)</f>
        <v>20/6</v>
      </c>
      <c r="F1546" s="115"/>
      <c r="G1546" s="10" t="str">
        <f>IF(ISERROR(VLOOKUP(TRIM(B1546),ALL!$B$1:$V$9998,2,FALSE)),"",IF(ISERROR(VLOOKUP(TRIM(B1546),ALL!$B$1:$V$9998,2,FALSE))," ",VLOOKUP(TRIM(B1546),ALL!$B$1:$V$9998,2,FALSE)))</f>
        <v>PHN</v>
      </c>
      <c r="H1546" s="114" t="str">
        <f>IF(ISBLANK(VLOOKUP(TRIM(B1546),ALL!$B$1:$W$9995,4,FALSE)),"",IF(ISERROR(VLOOKUP(TRIM(B1546),ALL!$B$1:$W$9995,4,FALSE))," ",VLOOKUP(TRIM(B1546),ALL!$B$1:$W$9995,4,FALSE)))</f>
        <v/>
      </c>
      <c r="I1546" s="114" t="str">
        <f>IF(ISBLANK(VLOOKUP(TRIM(B1546),ALL!$B$1:$W$9995,5,FALSE)),"",IF(ISERROR(VLOOKUP(TRIM(B1546),ALL!$B$1:$W$9995,5,FALSE))," ",VLOOKUP(TRIM(B1546),ALL!$B$1:$W$9995,5,FALSE)))</f>
        <v/>
      </c>
      <c r="J1546" s="10" t="str">
        <f>IF(ISBLANK(VLOOKUP(TRIM(B1546),ALL!$B$1:$W$9995,6,FALSE)),"",IF(ISERROR(VLOOKUP(TRIM(B1546),ALL!$B$1:$W$9995,6,FALSE))," ", VLOOKUP(TRIM(B1546),ALL!$B$1:$W$9995,6,FALSE)))</f>
        <v/>
      </c>
      <c r="K1546" s="10" t="str">
        <f>IF(ISBLANK(VLOOKUP(TRIM(B1546),ALL!$B$1:$W$9995,7,FALSE)),"",IF(ISERROR(VLOOKUP(TRIM(B1546),ALL!$B$1:$W$9995,7,FALSE))," ",VLOOKUP(TRIM(B1546),ALL!$B$1:$W$9995,7,FALSE)))</f>
        <v/>
      </c>
      <c r="L1546" s="10" t="str">
        <f>IF(ISBLANK(VLOOKUP(TRIM(B1546),ALL!$B$1:$W$9995,8,FALSE)),"",IF(ISERROR(VLOOKUP(TRIM(B1546),ALL!$B$1:$W$9995,8,FALSE))," ",VLOOKUP(TRIM(B1546),ALL!$B$1:$W$9995,8,FALSE)))</f>
        <v/>
      </c>
      <c r="M1546" s="10" t="str">
        <f>IF(ISBLANK(VLOOKUP(TRIM(B1546),ALL!$B$1:$W$9995,9,FALSE)),"",IF(ISERROR(VLOOKUP(TRIM(B1546),ALL!$B$1:$W$9995,9,FALSE))," ",VLOOKUP(TRIM(B1546),ALL!$B$1:$W$9995,9,FALSE)))</f>
        <v/>
      </c>
      <c r="N1546" s="10" t="str">
        <f>IF(ISBLANK(VLOOKUP(TRIM(B1546),ALL!$B$1:$W$9995,10,FALSE)),"",IF(ISERROR(VLOOKUP(TRIM(B1546),ALL!$B$1:$W$9995,10,FALSE))," ",VLOOKUP(TRIM(B1546),ALL!$B$1:$W$9995,10,FALSE)))</f>
        <v/>
      </c>
      <c r="O1546" s="118"/>
      <c r="P1546"/>
      <c r="Q1546"/>
      <c r="R1546"/>
      <c r="S1546"/>
      <c r="T1546"/>
      <c r="AB1546"/>
      <c r="AC1546"/>
    </row>
    <row r="1547" spans="1:29">
      <c r="L1547" s="10" t="str">
        <f>IF(ISBLANK(VLOOKUP(TRIM(B1547),ALL!$B$1:$W$9995,8,FALSE)),"",IF(ISERROR(VLOOKUP(TRIM(B1547),ALL!$B$1:$W$9995,8,FALSE))," ",VLOOKUP(TRIM(B1547),ALL!$B$1:$W$9995,8,FALSE)))</f>
        <v xml:space="preserve"> </v>
      </c>
      <c r="M1547" s="10" t="str">
        <f>IF(ISBLANK(VLOOKUP(TRIM(B1547),ALL!$B$1:$W$9995,9,FALSE)),"",IF(ISERROR(VLOOKUP(TRIM(B1547),ALL!$B$1:$W$9995,9,FALSE))," ",VLOOKUP(TRIM(B1547),ALL!$B$1:$W$9995,9,FALSE)))</f>
        <v xml:space="preserve"> </v>
      </c>
      <c r="N1547" s="10" t="str">
        <f>IF(ISBLANK(VLOOKUP(TRIM(B1547),ALL!$B$1:$W$9995,10,FALSE)),"",IF(ISERROR(VLOOKUP(TRIM(B1547),ALL!$B$1:$W$9995,10,FALSE))," ",VLOOKUP(TRIM(B1547),ALL!$B$1:$W$9995,10,FALSE)))</f>
        <v xml:space="preserve"> </v>
      </c>
      <c r="P1547"/>
      <c r="Q1547"/>
      <c r="R1547"/>
      <c r="S1547"/>
      <c r="T1547"/>
      <c r="AB1547"/>
      <c r="AC1547"/>
    </row>
    <row r="1548" spans="1:29" ht="20.25">
      <c r="A1548" s="105" t="s">
        <v>8552</v>
      </c>
      <c r="I1548" s="123">
        <f>COUNTA(B1549:B1615)</f>
        <v>54</v>
      </c>
      <c r="J1548" s="108"/>
      <c r="L1548" s="10" t="str">
        <f>IF(ISBLANK(VLOOKUP(TRIM(B1548),ALL!$B$1:$W$9995,8,FALSE)),"",IF(ISERROR(VLOOKUP(TRIM(B1548),ALL!$B$1:$W$9995,8,FALSE))," ",VLOOKUP(TRIM(B1548),ALL!$B$1:$W$9995,8,FALSE)))</f>
        <v xml:space="preserve"> </v>
      </c>
      <c r="M1548" s="10" t="str">
        <f>IF(ISBLANK(VLOOKUP(TRIM(B1548),ALL!$B$1:$W$9995,9,FALSE)),"",IF(ISERROR(VLOOKUP(TRIM(B1548),ALL!$B$1:$W$9995,9,FALSE))," ",VLOOKUP(TRIM(B1548),ALL!$B$1:$W$9995,9,FALSE)))</f>
        <v xml:space="preserve"> </v>
      </c>
      <c r="N1548" s="10" t="str">
        <f>IF(ISBLANK(VLOOKUP(TRIM(B1548),ALL!$B$1:$W$9995,10,FALSE)),"",IF(ISERROR(VLOOKUP(TRIM(B1548),ALL!$B$1:$W$9995,10,FALSE))," ",VLOOKUP(TRIM(B1548),ALL!$B$1:$W$9995,10,FALSE)))</f>
        <v xml:space="preserve"> </v>
      </c>
      <c r="O1548"/>
      <c r="P1548"/>
      <c r="Q1548"/>
      <c r="R1548"/>
      <c r="S1548"/>
      <c r="T1548"/>
      <c r="AB1548"/>
      <c r="AC1548"/>
    </row>
    <row r="1549" spans="1:29">
      <c r="L1549" s="10" t="str">
        <f>IF(ISBLANK(VLOOKUP(TRIM(B1549),ALL!$B$1:$W$9995,8,FALSE)),"",IF(ISERROR(VLOOKUP(TRIM(B1549),ALL!$B$1:$W$9995,8,FALSE))," ",VLOOKUP(TRIM(B1549),ALL!$B$1:$W$9995,8,FALSE)))</f>
        <v xml:space="preserve"> </v>
      </c>
      <c r="M1549" s="10" t="str">
        <f>IF(ISBLANK(VLOOKUP(TRIM(B1549),ALL!$B$1:$W$9995,9,FALSE)),"",IF(ISERROR(VLOOKUP(TRIM(B1549),ALL!$B$1:$W$9995,9,FALSE))," ",VLOOKUP(TRIM(B1549),ALL!$B$1:$W$9995,9,FALSE)))</f>
        <v xml:space="preserve"> </v>
      </c>
      <c r="N1549" s="10" t="str">
        <f>IF(ISBLANK(VLOOKUP(TRIM(B1549),ALL!$B$1:$W$9995,10,FALSE)),"",IF(ISERROR(VLOOKUP(TRIM(B1549),ALL!$B$1:$W$9995,10,FALSE))," ",VLOOKUP(TRIM(B1549),ALL!$B$1:$W$9995,10,FALSE)))</f>
        <v xml:space="preserve"> </v>
      </c>
      <c r="O1549"/>
      <c r="P1549"/>
      <c r="Q1549"/>
      <c r="R1549"/>
      <c r="S1549"/>
      <c r="T1549"/>
      <c r="AB1549"/>
      <c r="AC1549"/>
    </row>
    <row r="1550" spans="1:29">
      <c r="A1550" s="10" t="str">
        <f>IF(ISERROR(VLOOKUP(TRIM(B1550),ALL!$B$1:$V$9991,3,FALSE)),"(unc)",VLOOKUP(TRIM(B1550),ALL!$B$1:$V$9991,3,FALSE))</f>
        <v>QB</v>
      </c>
      <c r="B1550" s="37" t="s">
        <v>4859</v>
      </c>
      <c r="C1550" s="5" t="s">
        <v>7445</v>
      </c>
      <c r="D1550" s="111">
        <f>VLOOKUP(TRIM(B1550),BirthdateDraft!$A$1:$M$8977,2,FALSE)</f>
        <v>34179</v>
      </c>
      <c r="E1550" s="112" t="str">
        <f>VLOOKUP(TRIM(B1550),BirthdateDraft!$A$1:$M$9842,3,FALSE)</f>
        <v>16/4</v>
      </c>
      <c r="F1550" s="115" t="s">
        <v>6937</v>
      </c>
      <c r="G1550" s="10" t="s">
        <v>77</v>
      </c>
      <c r="H1550" s="114" t="s">
        <v>3554</v>
      </c>
      <c r="I1550" s="114" t="s">
        <v>3554</v>
      </c>
      <c r="J1550" s="10"/>
      <c r="K1550" s="10"/>
      <c r="L1550" s="10" t="str">
        <f>IF(ISBLANK(VLOOKUP(TRIM(B1550),ALL!$B$1:$W$9995,8,FALSE)),"",IF(ISERROR(VLOOKUP(TRIM(B1550),ALL!$B$1:$W$9995,8,FALSE))," ",VLOOKUP(TRIM(B1550),ALL!$B$1:$W$9995,8,FALSE)))</f>
        <v/>
      </c>
      <c r="M1550" s="10" t="str">
        <f>IF(ISBLANK(VLOOKUP(TRIM(B1550),ALL!$B$1:$W$9995,9,FALSE)),"",IF(ISERROR(VLOOKUP(TRIM(B1550),ALL!$B$1:$W$9995,9,FALSE))," ",VLOOKUP(TRIM(B1550),ALL!$B$1:$W$9995,9,FALSE)))</f>
        <v/>
      </c>
      <c r="N1550" s="10" t="str">
        <f>IF(ISBLANK(VLOOKUP(TRIM(B1550),ALL!$B$1:$W$9995,10,FALSE)),"",IF(ISERROR(VLOOKUP(TRIM(B1550),ALL!$B$1:$W$9995,10,FALSE))," ",VLOOKUP(TRIM(B1550),ALL!$B$1:$W$9995,10,FALSE)))</f>
        <v/>
      </c>
      <c r="O1550" s="118"/>
      <c r="P1550"/>
      <c r="Q1550"/>
      <c r="R1550"/>
      <c r="S1550"/>
      <c r="T1550"/>
      <c r="AB1550"/>
      <c r="AC1550"/>
    </row>
    <row r="1551" spans="1:29">
      <c r="A1551" s="10" t="str">
        <f>IF(ISERROR(VLOOKUP(TRIM(B1551),ALL!$B$1:$V$9991,3,FALSE)),"(unc)",VLOOKUP(TRIM(B1551),ALL!$B$1:$V$9991,3,FALSE))</f>
        <v>QB(P)</v>
      </c>
      <c r="B1551" s="37" t="s">
        <v>7397</v>
      </c>
      <c r="C1551" s="5" t="s">
        <v>7445</v>
      </c>
      <c r="D1551" s="111">
        <f>VLOOKUP(TRIM(B1551),BirthdateDraft!$A$1:$M$8977,2,FALSE)</f>
        <v>35827</v>
      </c>
      <c r="E1551" s="112" t="str">
        <f>VLOOKUP(TRIM(B1551),BirthdateDraft!$A$1:$M$9842,3,FALSE)</f>
        <v>FA</v>
      </c>
      <c r="F1551" s="115" t="s">
        <v>7506</v>
      </c>
      <c r="G1551" s="10" t="str">
        <f>IF(ISERROR(VLOOKUP(TRIM(B1551),ALL!$B$1:$V$9998,2,FALSE)),"",IF(ISERROR(VLOOKUP(TRIM(B1551),ALL!$B$1:$V$9998,2,FALSE))," ",VLOOKUP(TRIM(B1551),ALL!$B$1:$V$9998,2,FALSE)))</f>
        <v>MIA</v>
      </c>
      <c r="H1551" s="114"/>
      <c r="I1551" s="114"/>
      <c r="J1551" s="10"/>
      <c r="K1551" s="10"/>
      <c r="L1551" s="10" t="str">
        <f>IF(ISBLANK(VLOOKUP(TRIM(B1551),ALL!$B$1:$W$9995,8,FALSE)),"",IF(ISERROR(VLOOKUP(TRIM(B1551),ALL!$B$1:$W$9995,8,FALSE))," ",VLOOKUP(TRIM(B1551),ALL!$B$1:$W$9995,8,FALSE)))</f>
        <v/>
      </c>
      <c r="M1551" s="10" t="str">
        <f>IF(ISBLANK(VLOOKUP(TRIM(B1551),ALL!$B$1:$W$9995,9,FALSE)),"",IF(ISERROR(VLOOKUP(TRIM(B1551),ALL!$B$1:$W$9995,9,FALSE))," ",VLOOKUP(TRIM(B1551),ALL!$B$1:$W$9995,9,FALSE)))</f>
        <v/>
      </c>
      <c r="N1551" s="10" t="str">
        <f>IF(ISBLANK(VLOOKUP(TRIM(B1551),ALL!$B$1:$W$9995,10,FALSE)),"",IF(ISERROR(VLOOKUP(TRIM(B1551),ALL!$B$1:$W$9995,10,FALSE))," ",VLOOKUP(TRIM(B1551),ALL!$B$1:$W$9995,10,FALSE)))</f>
        <v/>
      </c>
      <c r="P1551"/>
      <c r="Q1551"/>
      <c r="R1551"/>
      <c r="S1551"/>
      <c r="T1551"/>
      <c r="AB1551"/>
      <c r="AC1551"/>
    </row>
    <row r="1552" spans="1:29">
      <c r="A1552" s="10" t="str">
        <f>IF(ISERROR(VLOOKUP(TRIM(B1552),ALL!$B$1:$V$9991,3,FALSE)),"(unc)",VLOOKUP(TRIM(B1552),ALL!$B$1:$V$9991,3,FALSE))</f>
        <v>QB</v>
      </c>
      <c r="B1552" s="37" t="s">
        <v>1320</v>
      </c>
      <c r="C1552" s="5" t="s">
        <v>7445</v>
      </c>
      <c r="D1552" s="111">
        <f>VLOOKUP(TRIM(B1552),BirthdateDraft!$A$1:$M$8977,2,FALSE)</f>
        <v>31063</v>
      </c>
      <c r="E1552" s="112" t="str">
        <f>VLOOKUP(TRIM(B1552),BirthdateDraft!$A$1:$M$9842,3,FALSE)</f>
        <v>08/1 (18)</v>
      </c>
      <c r="F1552" s="115"/>
      <c r="G1552" s="10" t="str">
        <f>IF(ISERROR(VLOOKUP(TRIM(B1552),ALL!$B$1:$V$9998,2,FALSE)),"",IF(ISERROR(VLOOKUP(TRIM(B1552),ALL!$B$1:$V$9998,2,FALSE))," ",VLOOKUP(TRIM(B1552),ALL!$B$1:$V$9998,2,FALSE)))</f>
        <v>INA</v>
      </c>
      <c r="H1552" s="114" t="str">
        <f>IF(ISBLANK(VLOOKUP(TRIM(B1552),ALL!$B$1:$W$9995,4,FALSE)),"",IF(ISERROR(VLOOKUP(TRIM(B1552),ALL!$B$1:$W$9995,4,FALSE))," ",VLOOKUP(TRIM(B1552),ALL!$B$1:$W$9995,4,FALSE)))</f>
        <v/>
      </c>
      <c r="I1552" s="114" t="str">
        <f>IF(ISBLANK(VLOOKUP(TRIM(B1552),ALL!$B$1:$W$9995,5,FALSE)),"",IF(ISERROR(VLOOKUP(TRIM(B1552),ALL!$B$1:$W$9995,5,FALSE))," ",VLOOKUP(TRIM(B1552),ALL!$B$1:$W$9995,5,FALSE)))</f>
        <v/>
      </c>
      <c r="J1552" s="10" t="str">
        <f>IF(ISBLANK(VLOOKUP(TRIM(B1552),ALL!$B$1:$W$9995,6,FALSE)),"",IF(ISERROR(VLOOKUP(TRIM(B1552),ALL!$B$1:$W$9995,6,FALSE))," ", VLOOKUP(TRIM(B1552),ALL!$B$1:$W$9995,6,FALSE)))</f>
        <v/>
      </c>
      <c r="K1552" s="10" t="str">
        <f>IF(ISBLANK(VLOOKUP(TRIM(B1552),ALL!$B$1:$W$9995,7,FALSE)),"",IF(ISERROR(VLOOKUP(TRIM(B1552),ALL!$B$1:$W$9995,7,FALSE))," ",VLOOKUP(TRIM(B1552),ALL!$B$1:$W$9995,7,FALSE)))</f>
        <v/>
      </c>
      <c r="L1552" s="10" t="str">
        <f>IF(ISBLANK(VLOOKUP(TRIM(B1552),ALL!$B$1:$W$9995,8,FALSE)),"",IF(ISERROR(VLOOKUP(TRIM(B1552),ALL!$B$1:$W$9995,8,FALSE))," ",VLOOKUP(TRIM(B1552),ALL!$B$1:$W$9995,8,FALSE)))</f>
        <v/>
      </c>
      <c r="M1552" s="10" t="str">
        <f>IF(ISBLANK(VLOOKUP(TRIM(B1552),ALL!$B$1:$W$9995,9,FALSE)),"",IF(ISERROR(VLOOKUP(TRIM(B1552),ALL!$B$1:$W$9995,9,FALSE))," ",VLOOKUP(TRIM(B1552),ALL!$B$1:$W$9995,9,FALSE)))</f>
        <v/>
      </c>
      <c r="N1552" s="10" t="str">
        <f>IF(ISBLANK(VLOOKUP(TRIM(B1552),ALL!$B$1:$W$9995,10,FALSE)),"",IF(ISERROR(VLOOKUP(TRIM(B1552),ALL!$B$1:$W$9995,10,FALSE))," ",VLOOKUP(TRIM(B1552),ALL!$B$1:$W$9995,10,FALSE)))</f>
        <v/>
      </c>
      <c r="O1552" s="118"/>
      <c r="P1552"/>
      <c r="Q1552"/>
      <c r="R1552"/>
      <c r="S1552"/>
      <c r="T1552"/>
      <c r="AB1552"/>
      <c r="AC1552"/>
    </row>
    <row r="1555" spans="1:29">
      <c r="A1555" s="10" t="str">
        <f>IF(ISERROR(VLOOKUP(TRIM(B1555),ALL!$B$1:$V$9991,3,FALSE)),"(unc)",VLOOKUP(TRIM(B1555),ALL!$B$1:$V$9991,3,FALSE))</f>
        <v>HB</v>
      </c>
      <c r="B1555" s="37" t="s">
        <v>5355</v>
      </c>
      <c r="C1555" s="5" t="s">
        <v>7445</v>
      </c>
      <c r="D1555" s="111">
        <f>VLOOKUP(TRIM(B1555),BirthdateDraft!$A$1:$M$8977,2,FALSE)</f>
        <v>34824</v>
      </c>
      <c r="E1555" s="112" t="str">
        <f>VLOOKUP(TRIM(B1555),BirthdateDraft!$A$1:$M$9842,3,FALSE)</f>
        <v>17/3</v>
      </c>
      <c r="F1555" s="115"/>
      <c r="G1555" s="10" t="str">
        <f>IF(ISERROR(VLOOKUP(TRIM(B1555),ALL!$B$1:$V$9998,2,FALSE)),"",IF(ISERROR(VLOOKUP(TRIM(B1555),ALL!$B$1:$V$9998,2,FALSE))," ",VLOOKUP(TRIM(B1555),ALL!$B$1:$V$9998,2,FALSE)))</f>
        <v>ARN</v>
      </c>
      <c r="H1555" s="114" t="str">
        <f>IF(ISBLANK(VLOOKUP(TRIM(B1555),ALL!$B$1:$W$9995,11,FALSE)),"",IF(ISERROR(VLOOKUP(TRIM(B1555),ALL!$B$1:$W$9995,11,FALSE))," ",VLOOKUP(TRIM(B1555),ALL!$B$1:$W$9995,11,FALSE)))</f>
        <v>A</v>
      </c>
      <c r="I1555" s="114" t="str">
        <f>"Carries ="&amp;VLOOKUP(B1555,Rankings!$A$163:$C$283,3,FALSE)</f>
        <v>Carries =236</v>
      </c>
      <c r="J1555" s="10" t="str">
        <f>IF(ISBLANK(VLOOKUP(TRIM(B1555),ALL!$B$1:$W$9995,6,FALSE)),"",IF(ISERROR(VLOOKUP(TRIM(B1555),ALL!$B$1:$W$9995,6,FALSE))," ", VLOOKUP(TRIM(B1555),ALL!$B$1:$W$9995,6,FALSE)))</f>
        <v/>
      </c>
      <c r="K1555" s="10" t="str">
        <f>IF(ISBLANK(VLOOKUP(TRIM(B1555),ALL!$B$1:$W$9995,7,FALSE)),"",IF(ISERROR(VLOOKUP(TRIM(B1555),ALL!$B$1:$W$9995,7,FALSE))," ",VLOOKUP(TRIM(B1555),ALL!$B$1:$W$9995,7,FALSE)))</f>
        <v/>
      </c>
      <c r="L1555" s="10">
        <f>IF(ISBLANK(VLOOKUP(TRIM(B1555),ALL!$B$1:$W$9995,8,FALSE)),"",IF(ISERROR(VLOOKUP(TRIM(B1555),ALL!$B$1:$W$9995,8,FALSE))," ",VLOOKUP(TRIM(B1555),ALL!$B$1:$W$9995,8,FALSE)))</f>
        <v>4</v>
      </c>
      <c r="M1555" s="10" t="str">
        <f>IF(ISBLANK(VLOOKUP(TRIM(B1555),ALL!$B$1:$W$9995,9,FALSE)),"",IF(ISERROR(VLOOKUP(TRIM(B1555),ALL!$B$1:$W$9995,9,FALSE))," ",VLOOKUP(TRIM(B1555),ALL!$B$1:$W$9995,9,FALSE)))</f>
        <v/>
      </c>
      <c r="N1555" s="10">
        <f>IF(ISBLANK(VLOOKUP(TRIM(B1555),ALL!$B$1:$W$9995,10,FALSE)),"",IF(ISERROR(VLOOKUP(TRIM(B1555),ALL!$B$1:$W$9995,10,FALSE))," ",VLOOKUP(TRIM(B1555),ALL!$B$1:$W$9995,10,FALSE)))</f>
        <v>5</v>
      </c>
      <c r="P1555"/>
      <c r="Q1555"/>
      <c r="R1555"/>
      <c r="S1555"/>
      <c r="T1555"/>
      <c r="AB1555"/>
      <c r="AC1555"/>
    </row>
    <row r="1556" spans="1:29">
      <c r="A1556" s="10" t="str">
        <f>IF(ISERROR(VLOOKUP(TRIM(B1556),ALL!$B$1:$V$9991,3,FALSE)),"(unc)",VLOOKUP(TRIM(B1556),ALL!$B$1:$V$9991,3,FALSE))</f>
        <v>HB</v>
      </c>
      <c r="B1556" s="119" t="s">
        <v>8218</v>
      </c>
      <c r="C1556" s="5" t="s">
        <v>7445</v>
      </c>
      <c r="D1556" s="111">
        <f>VLOOKUP(TRIM(B1556),BirthdateDraft!$A$1:$M$8977,2,FALSE)</f>
        <v>36180</v>
      </c>
      <c r="E1556" s="112" t="str">
        <f>VLOOKUP(TRIM(B1556),BirthdateDraft!$A$1:$M$9842,3,FALSE)</f>
        <v>23/FA</v>
      </c>
      <c r="F1556" s="115" t="s">
        <v>8698</v>
      </c>
      <c r="G1556" s="10" t="str">
        <f>IF(ISERROR(VLOOKUP(TRIM(B1556),ALL!$B$1:$V$9998,2,FALSE)),"",IF(ISERROR(VLOOKUP(TRIM(B1556),ALL!$B$1:$V$9998,2,FALSE))," ",VLOOKUP(TRIM(B1556),ALL!$B$1:$V$9998,2,FALSE)))</f>
        <v>ARN</v>
      </c>
      <c r="H1556" s="114" t="str">
        <f>IF(ISBLANK(VLOOKUP(TRIM(B1556),ALL!$B$1:$W$9995,11,FALSE)),"",IF(ISERROR(VLOOKUP(TRIM(B1556),ALL!$B$1:$W$9995,11,FALSE))," ",VLOOKUP(TRIM(B1556),ALL!$B$1:$W$9995,11,FALSE)))</f>
        <v>D</v>
      </c>
      <c r="I1556" s="114" t="str">
        <f>"Carries ="&amp;VLOOKUP(B1556,Rankings!$A$163:$C$283,3,FALSE)</f>
        <v>Carries =24</v>
      </c>
      <c r="J1556" s="10" t="str">
        <f>IF(ISBLANK(VLOOKUP(TRIM(B1556),ALL!$B$1:$W$9995,6,FALSE)),"",IF(ISERROR(VLOOKUP(TRIM(B1556),ALL!$B$1:$W$9995,6,FALSE))," ", VLOOKUP(TRIM(B1556),ALL!$B$1:$W$9995,6,FALSE)))</f>
        <v/>
      </c>
      <c r="K1556" s="10" t="str">
        <f>IF(ISBLANK(VLOOKUP(TRIM(B1556),ALL!$B$1:$W$9995,7,FALSE)),"",IF(ISERROR(VLOOKUP(TRIM(B1556),ALL!$B$1:$W$9995,7,FALSE))," ",VLOOKUP(TRIM(B1556),ALL!$B$1:$W$9995,7,FALSE)))</f>
        <v/>
      </c>
      <c r="L1556" s="10">
        <f>IF(ISBLANK(VLOOKUP(TRIM(B1556),ALL!$B$1:$W$9995,8,FALSE)),"",IF(ISERROR(VLOOKUP(TRIM(B1556),ALL!$B$1:$W$9995,8,FALSE))," ",VLOOKUP(TRIM(B1556),ALL!$B$1:$W$9995,8,FALSE)))</f>
        <v>0</v>
      </c>
      <c r="M1556" s="10" t="str">
        <f>IF(ISBLANK(VLOOKUP(TRIM(B1556),ALL!$B$1:$W$9995,9,FALSE)),"",IF(ISERROR(VLOOKUP(TRIM(B1556),ALL!$B$1:$W$9995,9,FALSE))," ",VLOOKUP(TRIM(B1556),ALL!$B$1:$W$9995,9,FALSE)))</f>
        <v/>
      </c>
      <c r="N1556" s="10">
        <f>IF(ISBLANK(VLOOKUP(TRIM(B1556),ALL!$B$1:$W$9995,10,FALSE)),"",IF(ISERROR(VLOOKUP(TRIM(B1556),ALL!$B$1:$W$9995,10,FALSE))," ",VLOOKUP(TRIM(B1556),ALL!$B$1:$W$9995,10,FALSE)))</f>
        <v>0</v>
      </c>
      <c r="P1556"/>
      <c r="Q1556"/>
      <c r="R1556"/>
      <c r="S1556"/>
      <c r="T1556"/>
      <c r="AB1556"/>
      <c r="AC1556"/>
    </row>
    <row r="1557" spans="1:29">
      <c r="A1557" s="10" t="str">
        <f>IF(ISERROR(VLOOKUP(TRIM(B1557),ALL!$B$1:$V$9991,3,FALSE)),"(unc)",VLOOKUP(TRIM(B1557),ALL!$B$1:$V$9991,3,FALSE))</f>
        <v>HB</v>
      </c>
      <c r="B1557" s="37" t="s">
        <v>8453</v>
      </c>
      <c r="C1557" s="5" t="s">
        <v>7445</v>
      </c>
      <c r="D1557" s="111">
        <f>VLOOKUP(TRIM(B1557),BirthdateDraft!$A$1:$M$8977,2,FALSE)</f>
        <v>37057</v>
      </c>
      <c r="E1557" s="112" t="str">
        <f>VLOOKUP(TRIM(B1557),BirthdateDraft!$A$1:$M$9842,3,FALSE)</f>
        <v>23/3</v>
      </c>
      <c r="F1557" s="115" t="s">
        <v>8665</v>
      </c>
      <c r="G1557" s="10" t="str">
        <f>IF(ISERROR(VLOOKUP(TRIM(B1557),ALL!$B$1:$V$9998,2,FALSE)),"",IF(ISERROR(VLOOKUP(TRIM(B1557),ALL!$B$1:$V$9998,2,FALSE))," ",VLOOKUP(TRIM(B1557),ALL!$B$1:$V$9998,2,FALSE)))</f>
        <v>TNA</v>
      </c>
      <c r="H1557" s="114" t="str">
        <f>IF(ISBLANK(VLOOKUP(TRIM(B1557),ALL!$B$1:$W$9995,11,FALSE)),"",IF(ISERROR(VLOOKUP(TRIM(B1557),ALL!$B$1:$W$9995,11,FALSE))," ",VLOOKUP(TRIM(B1557),ALL!$B$1:$W$9995,11,FALSE)))</f>
        <v>B</v>
      </c>
      <c r="I1557" s="114" t="str">
        <f>"Carries ="&amp;VLOOKUP(B1557,Rankings!$A$163:$C$283,3,FALSE)</f>
        <v>Carries =84</v>
      </c>
      <c r="J1557" s="10" t="str">
        <f>IF(ISBLANK(VLOOKUP(TRIM(B1557),ALL!$B$1:$W$9995,6,FALSE)),"",IF(ISERROR(VLOOKUP(TRIM(B1557),ALL!$B$1:$W$9995,6,FALSE))," ", VLOOKUP(TRIM(B1557),ALL!$B$1:$W$9995,6,FALSE)))</f>
        <v/>
      </c>
      <c r="K1557" s="10" t="str">
        <f>IF(ISBLANK(VLOOKUP(TRIM(B1557),ALL!$B$1:$W$9995,7,FALSE)),"",IF(ISERROR(VLOOKUP(TRIM(B1557),ALL!$B$1:$W$9995,7,FALSE))," ",VLOOKUP(TRIM(B1557),ALL!$B$1:$W$9995,7,FALSE)))</f>
        <v/>
      </c>
      <c r="L1557" s="10">
        <f>IF(ISBLANK(VLOOKUP(TRIM(B1557),ALL!$B$1:$W$9995,8,FALSE)),"",IF(ISERROR(VLOOKUP(TRIM(B1557),ALL!$B$1:$W$9995,8,FALSE))," ",VLOOKUP(TRIM(B1557),ALL!$B$1:$W$9995,8,FALSE)))</f>
        <v>0</v>
      </c>
      <c r="M1557" s="10" t="str">
        <f>IF(ISBLANK(VLOOKUP(TRIM(B1557),ALL!$B$1:$W$9995,9,FALSE)),"",IF(ISERROR(VLOOKUP(TRIM(B1557),ALL!$B$1:$W$9995,9,FALSE))," ",VLOOKUP(TRIM(B1557),ALL!$B$1:$W$9995,9,FALSE)))</f>
        <v/>
      </c>
      <c r="N1557" s="10">
        <f>IF(ISBLANK(VLOOKUP(TRIM(B1557),ALL!$B$1:$W$9995,10,FALSE)),"",IF(ISERROR(VLOOKUP(TRIM(B1557),ALL!$B$1:$W$9995,10,FALSE))," ",VLOOKUP(TRIM(B1557),ALL!$B$1:$W$9995,10,FALSE)))</f>
        <v>0</v>
      </c>
      <c r="P1557"/>
      <c r="Q1557"/>
      <c r="R1557"/>
      <c r="S1557"/>
      <c r="T1557"/>
      <c r="AB1557"/>
      <c r="AC1557"/>
    </row>
    <row r="1558" spans="1:29">
      <c r="A1558" s="10" t="str">
        <f>IF(ISERROR(VLOOKUP(TRIM(B1558),ALL!$B$1:$V$9991,3,FALSE)),"(unc)",VLOOKUP(TRIM(B1558),ALL!$B$1:$V$9991,3,FALSE))</f>
        <v>HB</v>
      </c>
      <c r="B1558" s="37" t="s">
        <v>6308</v>
      </c>
      <c r="C1558" s="5" t="s">
        <v>7445</v>
      </c>
      <c r="D1558" s="111">
        <f>VLOOKUP(TRIM(B1558),BirthdateDraft!$A$1:$M$8977,2,FALSE)</f>
        <v>35690</v>
      </c>
      <c r="E1558" s="112" t="str">
        <f>VLOOKUP(TRIM(B1558),BirthdateDraft!$A$1:$M$9842,3,FALSE)</f>
        <v>19/6</v>
      </c>
      <c r="F1558" s="115" t="s">
        <v>8761</v>
      </c>
      <c r="G1558" s="10" t="str">
        <f>IF(ISERROR(VLOOKUP(TRIM(B1558),ALL!$B$1:$V$9998,2,FALSE)),"",IF(ISERROR(VLOOKUP(TRIM(B1558),ALL!$B$1:$V$9998,2,FALSE))," ",VLOOKUP(TRIM(B1558),ALL!$B$1:$V$9998,2,FALSE)))</f>
        <v>BFA</v>
      </c>
      <c r="H1558" s="114" t="str">
        <f>IF(ISBLANK(VLOOKUP(TRIM(B1558),ALL!$B$1:$W$9995,11,FALSE)),"",IF(ISERROR(VLOOKUP(TRIM(B1558),ALL!$B$1:$W$9995,11,FALSE))," ",VLOOKUP(TRIM(B1558),ALL!$B$1:$W$9995,11,FALSE)))</f>
        <v>B</v>
      </c>
      <c r="I1558" s="114" t="str">
        <f>"Carries ="&amp;VLOOKUP(B1558,Rankings!$A$163:$C$283,3,FALSE)</f>
        <v>Carries =41</v>
      </c>
      <c r="J1558" s="10" t="str">
        <f>IF(ISBLANK(VLOOKUP(TRIM(B1558),ALL!$B$1:$W$9995,6,FALSE)),"",IF(ISERROR(VLOOKUP(TRIM(B1558),ALL!$B$1:$W$9995,6,FALSE))," ", VLOOKUP(TRIM(B1558),ALL!$B$1:$W$9995,6,FALSE)))</f>
        <v/>
      </c>
      <c r="K1558" s="10" t="str">
        <f>IF(ISBLANK(VLOOKUP(TRIM(B1558),ALL!$B$1:$W$9995,7,FALSE)),"",IF(ISERROR(VLOOKUP(TRIM(B1558),ALL!$B$1:$W$9995,7,FALSE))," ",VLOOKUP(TRIM(B1558),ALL!$B$1:$W$9995,7,FALSE)))</f>
        <v/>
      </c>
      <c r="L1558" s="10">
        <f>IF(ISBLANK(VLOOKUP(TRIM(B1558),ALL!$B$1:$W$9995,8,FALSE)),"",IF(ISERROR(VLOOKUP(TRIM(B1558),ALL!$B$1:$W$9995,8,FALSE))," ",VLOOKUP(TRIM(B1558),ALL!$B$1:$W$9995,8,FALSE)))</f>
        <v>0</v>
      </c>
      <c r="M1558" s="10" t="str">
        <f>IF(ISBLANK(VLOOKUP(TRIM(B1558),ALL!$B$1:$W$9995,9,FALSE)),"",IF(ISERROR(VLOOKUP(TRIM(B1558),ALL!$B$1:$W$9995,9,FALSE))," ",VLOOKUP(TRIM(B1558),ALL!$B$1:$W$9995,9,FALSE)))</f>
        <v/>
      </c>
      <c r="N1558" s="10">
        <f>IF(ISBLANK(VLOOKUP(TRIM(B1558),ALL!$B$1:$W$9995,10,FALSE)),"",IF(ISERROR(VLOOKUP(TRIM(B1558),ALL!$B$1:$W$9995,10,FALSE))," ",VLOOKUP(TRIM(B1558),ALL!$B$1:$W$9995,10,FALSE)))</f>
        <v>0</v>
      </c>
      <c r="P1558"/>
      <c r="Q1558"/>
      <c r="R1558"/>
      <c r="S1558"/>
      <c r="T1558"/>
      <c r="AB1558"/>
      <c r="AC1558"/>
    </row>
    <row r="1559" spans="1:29">
      <c r="A1559" s="10" t="str">
        <f>IF(ISERROR(VLOOKUP(TRIM(B1559),ALL!$B$1:$V$9991,3,FALSE)),"(unc)",VLOOKUP(TRIM(B1559),ALL!$B$1:$V$9991,3,FALSE))</f>
        <v>HB</v>
      </c>
      <c r="B1559" s="37" t="s">
        <v>8179</v>
      </c>
      <c r="C1559" s="5" t="s">
        <v>7445</v>
      </c>
      <c r="D1559" s="111">
        <f>VLOOKUP(TRIM(B1559),BirthdateDraft!$A$1:$M$8977,2,FALSE)</f>
        <v>36536</v>
      </c>
      <c r="E1559" s="112" t="e">
        <f>VLOOKUP(TRIM(B1559),BirthdateDraft!$A$1:$M$9842,3,FALSE)</f>
        <v>#N/A</v>
      </c>
      <c r="F1559" s="115" t="s">
        <v>8761</v>
      </c>
      <c r="G1559" s="10" t="str">
        <f>IF(ISERROR(VLOOKUP(TRIM(B1559),ALL!$B$1:$V$9998,2,FALSE)),"",IF(ISERROR(VLOOKUP(TRIM(B1559),ALL!$B$1:$V$9998,2,FALSE))," ",VLOOKUP(TRIM(B1559),ALL!$B$1:$V$9998,2,FALSE)))</f>
        <v>GBN</v>
      </c>
      <c r="H1559" s="114" t="str">
        <f>IF(ISBLANK(VLOOKUP(TRIM(B1559),ALL!$B$1:$W$9995,11,FALSE)),"",IF(ISERROR(VLOOKUP(TRIM(B1559),ALL!$B$1:$W$9995,11,FALSE))," ",VLOOKUP(TRIM(B1559),ALL!$B$1:$W$9995,11,FALSE)))</f>
        <v>B</v>
      </c>
      <c r="I1559" s="114" t="str">
        <f>"Carries ="&amp;VLOOKUP(B1559,Rankings!$A$163:$C$283,3,FALSE)</f>
        <v>Carries =36</v>
      </c>
      <c r="J1559" s="10" t="str">
        <f>IF(ISBLANK(VLOOKUP(TRIM(B1559),ALL!$B$1:$W$9995,6,FALSE)),"",IF(ISERROR(VLOOKUP(TRIM(B1559),ALL!$B$1:$W$9995,6,FALSE))," ", VLOOKUP(TRIM(B1559),ALL!$B$1:$W$9995,6,FALSE)))</f>
        <v/>
      </c>
      <c r="K1559" s="10" t="str">
        <f>IF(ISBLANK(VLOOKUP(TRIM(B1559),ALL!$B$1:$W$9995,7,FALSE)),"",IF(ISERROR(VLOOKUP(TRIM(B1559),ALL!$B$1:$W$9995,7,FALSE))," ",VLOOKUP(TRIM(B1559),ALL!$B$1:$W$9995,7,FALSE)))</f>
        <v/>
      </c>
      <c r="L1559" s="10">
        <f>IF(ISBLANK(VLOOKUP(TRIM(B1559),ALL!$B$1:$W$9995,8,FALSE)),"",IF(ISERROR(VLOOKUP(TRIM(B1559),ALL!$B$1:$W$9995,8,FALSE))," ",VLOOKUP(TRIM(B1559),ALL!$B$1:$W$9995,8,FALSE)))</f>
        <v>0</v>
      </c>
      <c r="M1559" s="10" t="str">
        <f>IF(ISBLANK(VLOOKUP(TRIM(B1559),ALL!$B$1:$W$9995,9,FALSE)),"",IF(ISERROR(VLOOKUP(TRIM(B1559),ALL!$B$1:$W$9995,9,FALSE))," ",VLOOKUP(TRIM(B1559),ALL!$B$1:$W$9995,9,FALSE)))</f>
        <v/>
      </c>
      <c r="N1559" s="10">
        <f>IF(ISBLANK(VLOOKUP(TRIM(B1559),ALL!$B$1:$W$9995,10,FALSE)),"",IF(ISERROR(VLOOKUP(TRIM(B1559),ALL!$B$1:$W$9995,10,FALSE))," ",VLOOKUP(TRIM(B1559),ALL!$B$1:$W$9995,10,FALSE)))</f>
        <v>3</v>
      </c>
      <c r="P1559"/>
      <c r="Q1559"/>
      <c r="R1559"/>
      <c r="S1559"/>
      <c r="T1559"/>
      <c r="AB1559"/>
      <c r="AC1559"/>
    </row>
    <row r="1560" spans="1:29" ht="15">
      <c r="A1560" s="10" t="str">
        <f>IF(ISERROR(VLOOKUP(TRIM(B1560),ALL!$B$1:$V$9991,3,FALSE)),"(unc)",VLOOKUP(TRIM(B1560),ALL!$B$1:$V$9991,3,FALSE))</f>
        <v>FB</v>
      </c>
      <c r="B1560" s="117" t="s">
        <v>5376</v>
      </c>
      <c r="C1560" s="5" t="s">
        <v>7445</v>
      </c>
      <c r="D1560" s="111">
        <f>VLOOKUP(TRIM(B1560),BirthdateDraft!$A$1:$M$8977,2,FALSE)</f>
        <v>34481</v>
      </c>
      <c r="E1560" s="112" t="str">
        <f>VLOOKUP(TRIM(B1560),BirthdateDraft!$A$1:$M$9842,3,FALSE)</f>
        <v>17/FA</v>
      </c>
      <c r="F1560" s="115"/>
      <c r="G1560" s="10" t="str">
        <f>IF(ISERROR(VLOOKUP(TRIM(B1560),ALL!$B$1:$V$9998,2,FALSE)),"",IF(ISERROR(VLOOKUP(TRIM(B1560),ALL!$B$1:$V$9998,2,FALSE))," ",VLOOKUP(TRIM(B1560),ALL!$B$1:$V$9998,2,FALSE)))</f>
        <v>BAA</v>
      </c>
      <c r="H1560" s="114" t="str">
        <f>IF(ISBLANK(VLOOKUP(TRIM(B1560),ALL!$B$1:$W$9995,11,FALSE)),"",IF(ISERROR(VLOOKUP(TRIM(B1560),ALL!$B$1:$W$9995,11,FALSE))," ",VLOOKUP(TRIM(B1560),ALL!$B$1:$W$9995,11,FALSE)))</f>
        <v>D</v>
      </c>
      <c r="I1560" s="114" t="e">
        <f>"Carries ="&amp;VLOOKUP(B1560,Rankings!$A$163:$C$283,3,FALSE)</f>
        <v>#N/A</v>
      </c>
      <c r="J1560" s="10" t="str">
        <f>IF(ISBLANK(VLOOKUP(TRIM(B1560),ALL!$B$1:$W$9995,6,FALSE)),"",IF(ISERROR(VLOOKUP(TRIM(B1560),ALL!$B$1:$W$9995,6,FALSE))," ", VLOOKUP(TRIM(B1560),ALL!$B$1:$W$9995,6,FALSE)))</f>
        <v/>
      </c>
      <c r="K1560" s="10" t="str">
        <f>IF(ISBLANK(VLOOKUP(TRIM(B1560),ALL!$B$1:$W$9995,7,FALSE)),"",IF(ISERROR(VLOOKUP(TRIM(B1560),ALL!$B$1:$W$9995,7,FALSE))," ",VLOOKUP(TRIM(B1560),ALL!$B$1:$W$9995,7,FALSE)))</f>
        <v/>
      </c>
      <c r="L1560" s="10">
        <f>IF(ISBLANK(VLOOKUP(TRIM(B1560),ALL!$B$1:$W$9995,8,FALSE)),"",IF(ISERROR(VLOOKUP(TRIM(B1560),ALL!$B$1:$W$9995,8,FALSE))," ",VLOOKUP(TRIM(B1560),ALL!$B$1:$W$9995,8,FALSE)))</f>
        <v>6</v>
      </c>
      <c r="M1560" s="10" t="str">
        <f>IF(ISBLANK(VLOOKUP(TRIM(B1560),ALL!$B$1:$W$9995,9,FALSE)),"",IF(ISERROR(VLOOKUP(TRIM(B1560),ALL!$B$1:$W$9995,9,FALSE))," ",VLOOKUP(TRIM(B1560),ALL!$B$1:$W$9995,9,FALSE)))</f>
        <v/>
      </c>
      <c r="N1560" s="10">
        <f>IF(ISBLANK(VLOOKUP(TRIM(B1560),ALL!$B$1:$W$9995,10,FALSE)),"",IF(ISERROR(VLOOKUP(TRIM(B1560),ALL!$B$1:$W$9995,10,FALSE))," ",VLOOKUP(TRIM(B1560),ALL!$B$1:$W$9995,10,FALSE)))</f>
        <v>7</v>
      </c>
      <c r="O1560" s="118"/>
      <c r="P1560"/>
      <c r="Q1560"/>
      <c r="R1560"/>
      <c r="S1560"/>
      <c r="T1560"/>
      <c r="AB1560"/>
      <c r="AC1560"/>
    </row>
    <row r="1561" spans="1:29">
      <c r="A1561" s="10"/>
      <c r="B1561" s="37"/>
      <c r="C1561" s="5"/>
      <c r="D1561" s="111"/>
      <c r="E1561" s="112"/>
      <c r="F1561" s="115"/>
      <c r="G1561" s="10"/>
      <c r="H1561" s="114" t="str">
        <f>IF(ISBLANK(VLOOKUP(TRIM(B1561),ALL!$B$1:$W$9995,11,FALSE)),"",IF(ISERROR(VLOOKUP(TRIM(B1561),ALL!$B$1:$W$9995,11,FALSE))," ",VLOOKUP(TRIM(B1561),ALL!$B$1:$W$9995,11,FALSE)))</f>
        <v xml:space="preserve"> </v>
      </c>
      <c r="I1561" s="114"/>
      <c r="J1561" s="10"/>
      <c r="K1561" s="10"/>
      <c r="L1561" s="10" t="str">
        <f>IF(ISBLANK(VLOOKUP(TRIM(B1561),ALL!$B$1:$W$9995,8,FALSE)),"",IF(ISERROR(VLOOKUP(TRIM(B1561),ALL!$B$1:$W$9995,8,FALSE))," ",VLOOKUP(TRIM(B1561),ALL!$B$1:$W$9995,8,FALSE)))</f>
        <v xml:space="preserve"> </v>
      </c>
      <c r="M1561" s="10" t="str">
        <f>IF(ISBLANK(VLOOKUP(TRIM(B1561),ALL!$B$1:$W$9995,9,FALSE)),"",IF(ISERROR(VLOOKUP(TRIM(B1561),ALL!$B$1:$W$9995,9,FALSE))," ",VLOOKUP(TRIM(B1561),ALL!$B$1:$W$9995,9,FALSE)))</f>
        <v xml:space="preserve"> </v>
      </c>
      <c r="N1561" s="10" t="str">
        <f>IF(ISBLANK(VLOOKUP(TRIM(B1561),ALL!$B$1:$W$9995,10,FALSE)),"",IF(ISERROR(VLOOKUP(TRIM(B1561),ALL!$B$1:$W$9995,10,FALSE))," ",VLOOKUP(TRIM(B1561),ALL!$B$1:$W$9995,10,FALSE)))</f>
        <v xml:space="preserve"> </v>
      </c>
      <c r="O1561" s="118"/>
      <c r="P1561"/>
      <c r="Q1561"/>
      <c r="R1561"/>
      <c r="S1561"/>
      <c r="T1561"/>
      <c r="AB1561"/>
      <c r="AC1561"/>
    </row>
    <row r="1562" spans="1:29">
      <c r="A1562" s="10" t="str">
        <f>IF(ISERROR(VLOOKUP(TRIM(B1562),ALL!$B$1:$V$9991,3,FALSE)),"(unc)",VLOOKUP(TRIM(B1562),ALL!$B$1:$V$9991,3,FALSE))</f>
        <v>WR</v>
      </c>
      <c r="B1562" s="37" t="s">
        <v>4898</v>
      </c>
      <c r="C1562" s="5" t="s">
        <v>7445</v>
      </c>
      <c r="D1562" s="111">
        <f>VLOOKUP(TRIM(B1562),BirthdateDraft!$A$1:$M$8977,2,FALSE)</f>
        <v>34394</v>
      </c>
      <c r="E1562" s="112" t="str">
        <f>VLOOKUP(TRIM(B1562),BirthdateDraft!$A$1:$M$9842,3,FALSE)</f>
        <v>16/5</v>
      </c>
      <c r="F1562" s="115" t="s">
        <v>6936</v>
      </c>
      <c r="G1562" s="10" t="str">
        <f>IF(ISERROR(VLOOKUP(TRIM(B1562),ALL!$B$1:$V$9998,2,FALSE)),"",IF(ISERROR(VLOOKUP(TRIM(B1562),ALL!$B$1:$V$9998,2,FALSE))," ",VLOOKUP(TRIM(B1562),ALL!$B$1:$V$9998,2,FALSE)))</f>
        <v>MIA</v>
      </c>
      <c r="H1562" s="114" t="str">
        <f>IF(ISBLANK(VLOOKUP(TRIM(B1562),ALL!$B$1:$W$9995,11,FALSE)),"",IF(ISERROR(VLOOKUP(TRIM(B1562),ALL!$B$1:$W$9995,11,FALSE))," ",VLOOKUP(TRIM(B1562),ALL!$B$1:$W$9995,11,FALSE)))</f>
        <v>D</v>
      </c>
      <c r="I1562" s="114" t="str">
        <f>VLOOKUP(TRIM(B1562),Rankings!$A$1:$M$9887,9,FALSE)</f>
        <v xml:space="preserve"> 5-6-4</v>
      </c>
      <c r="J1562" s="10" t="str">
        <f>IF(ISBLANK(VLOOKUP(TRIM(B1562),ALL!$B$1:$W$9995,6,FALSE)),"",IF(ISERROR(VLOOKUP(TRIM(B1562),ALL!$B$1:$W$9995,6,FALSE))," ", VLOOKUP(TRIM(B1562),ALL!$B$1:$W$9995,6,FALSE)))</f>
        <v/>
      </c>
      <c r="K1562" s="10" t="str">
        <f>IF(ISBLANK(VLOOKUP(TRIM(B1562),ALL!$B$1:$W$9995,7,FALSE)),"",IF(ISERROR(VLOOKUP(TRIM(B1562),ALL!$B$1:$W$9995,7,FALSE))," ",VLOOKUP(TRIM(B1562),ALL!$B$1:$W$9995,7,FALSE)))</f>
        <v/>
      </c>
      <c r="L1562" s="10" t="str">
        <f>IF(ISBLANK(VLOOKUP(TRIM(B1562),ALL!$B$1:$W$9995,8,FALSE)),"",IF(ISERROR(VLOOKUP(TRIM(B1562),ALL!$B$1:$W$9995,8,FALSE))," ",VLOOKUP(TRIM(B1562),ALL!$B$1:$W$9995,8,FALSE)))</f>
        <v/>
      </c>
      <c r="M1562" s="10" t="str">
        <f>IF(ISBLANK(VLOOKUP(TRIM(B1562),ALL!$B$1:$W$9995,9,FALSE)),"",IF(ISERROR(VLOOKUP(TRIM(B1562),ALL!$B$1:$W$9995,9,FALSE))," ",VLOOKUP(TRIM(B1562),ALL!$B$1:$W$9995,9,FALSE)))</f>
        <v/>
      </c>
      <c r="N1562" s="10" t="str">
        <f>IF(ISBLANK(VLOOKUP(TRIM(B1562),ALL!$B$1:$W$9995,10,FALSE)),"",IF(ISERROR(VLOOKUP(TRIM(B1562),ALL!$B$1:$W$9995,10,FALSE))," ",VLOOKUP(TRIM(B1562),ALL!$B$1:$W$9995,10,FALSE)))</f>
        <v/>
      </c>
      <c r="O1562" s="118"/>
      <c r="P1562"/>
      <c r="Q1562"/>
      <c r="R1562"/>
      <c r="S1562"/>
      <c r="T1562"/>
      <c r="AB1562"/>
      <c r="AC1562"/>
    </row>
    <row r="1563" spans="1:29">
      <c r="A1563" s="10" t="str">
        <f>IF(ISERROR(VLOOKUP(TRIM(B1563),ALL!$B$1:$V$9991,3,FALSE)),"(unc)",VLOOKUP(TRIM(B1563),ALL!$B$1:$V$9991,3,FALSE))</f>
        <v>WR</v>
      </c>
      <c r="B1563" s="37" t="s">
        <v>6699</v>
      </c>
      <c r="C1563" s="5" t="s">
        <v>7445</v>
      </c>
      <c r="D1563" s="111">
        <f>VLOOKUP(TRIM(B1563),BirthdateDraft!$A$1:$M$8977,2,FALSE)</f>
        <v>36327</v>
      </c>
      <c r="E1563" s="112" t="str">
        <f>VLOOKUP(TRIM(B1563),BirthdateDraft!$A$1:$M$9842,3,FALSE)</f>
        <v>20/1</v>
      </c>
      <c r="F1563" s="115" t="s">
        <v>6892</v>
      </c>
      <c r="G1563" s="10" t="str">
        <f>IF(ISERROR(VLOOKUP(TRIM(B1563),ALL!$B$1:$V$9998,2,FALSE)),"",IF(ISERROR(VLOOKUP(TRIM(B1563),ALL!$B$1:$V$9998,2,FALSE))," ",VLOOKUP(TRIM(B1563),ALL!$B$1:$V$9998,2,FALSE)))</f>
        <v>MIN</v>
      </c>
      <c r="H1563" s="114" t="str">
        <f>IF(ISBLANK(VLOOKUP(TRIM(B1563),ALL!$B$1:$W$9995,11,FALSE)),"",IF(ISERROR(VLOOKUP(TRIM(B1563),ALL!$B$1:$W$9995,11,FALSE))," ",VLOOKUP(TRIM(B1563),ALL!$B$1:$W$9995,11,FALSE)))</f>
        <v>B</v>
      </c>
      <c r="I1563" s="114" t="str">
        <f>VLOOKUP(TRIM(B1563),Rankings!$A$1:$M$9887,9,FALSE)</f>
        <v xml:space="preserve"> 6-6-6</v>
      </c>
      <c r="J1563" s="10"/>
      <c r="K1563" s="10"/>
      <c r="L1563" s="10"/>
      <c r="M1563" s="10"/>
      <c r="N1563" s="10"/>
      <c r="O1563"/>
      <c r="P1563"/>
      <c r="Q1563"/>
      <c r="R1563"/>
      <c r="S1563"/>
      <c r="T1563"/>
      <c r="AB1563"/>
      <c r="AC1563"/>
    </row>
    <row r="1564" spans="1:29">
      <c r="A1564" s="10" t="str">
        <f>IF(ISERROR(VLOOKUP(TRIM(B1564),ALL!$B$1:$V$9991,3,FALSE)),"(unc)",VLOOKUP(TRIM(B1564),ALL!$B$1:$V$9991,3,FALSE))</f>
        <v>WR</v>
      </c>
      <c r="B1564" s="37" t="s">
        <v>3791</v>
      </c>
      <c r="C1564" s="5" t="s">
        <v>7445</v>
      </c>
      <c r="D1564" s="111">
        <f>VLOOKUP(TRIM(B1564),BirthdateDraft!$A$1:$M$8977,2,FALSE)</f>
        <v>34237</v>
      </c>
      <c r="E1564" s="112" t="str">
        <f>VLOOKUP(TRIM(B1564),BirthdateDraft!$A$1:$M$9842,3,FALSE)</f>
        <v>14/1 (20)</v>
      </c>
      <c r="F1564" s="115" t="s">
        <v>4514</v>
      </c>
      <c r="G1564" s="10" t="str">
        <f>IF(ISERROR(VLOOKUP(TRIM(B1564),ALL!$B$1:$V$9998,2,FALSE)),"",IF(ISERROR(VLOOKUP(TRIM(B1564),ALL!$B$1:$V$9998,2,FALSE))," ",VLOOKUP(TRIM(B1564),ALL!$B$1:$V$9998,2,FALSE)))</f>
        <v>DAN</v>
      </c>
      <c r="H1564" s="114" t="str">
        <f>IF(ISBLANK(VLOOKUP(TRIM(B1564),ALL!$B$1:$W$9995,11,FALSE)),"",IF(ISERROR(VLOOKUP(TRIM(B1564),ALL!$B$1:$W$9995,11,FALSE))," ",VLOOKUP(TRIM(B1564),ALL!$B$1:$W$9995,11,FALSE)))</f>
        <v>E</v>
      </c>
      <c r="I1564" s="114" t="str">
        <f>VLOOKUP(TRIM(B1564),Rankings!$A$1:$M$9887,9,FALSE)</f>
        <v xml:space="preserve"> 4-4-3</v>
      </c>
      <c r="J1564" s="10" t="str">
        <f>IF(ISBLANK(VLOOKUP(TRIM(B1564),ALL!$B$1:$W$9995,6,FALSE)),"",IF(ISERROR(VLOOKUP(TRIM(B1564),ALL!$B$1:$W$9995,6,FALSE))," ", VLOOKUP(TRIM(B1564),ALL!$B$1:$W$9995,6,FALSE)))</f>
        <v/>
      </c>
      <c r="K1564" s="10" t="str">
        <f>IF(ISBLANK(VLOOKUP(TRIM(B1564),ALL!$B$1:$W$9995,7,FALSE)),"",IF(ISERROR(VLOOKUP(TRIM(B1564),ALL!$B$1:$W$9995,7,FALSE))," ",VLOOKUP(TRIM(B1564),ALL!$B$1:$W$9995,7,FALSE)))</f>
        <v/>
      </c>
      <c r="L1564" s="10" t="str">
        <f>IF(ISBLANK(VLOOKUP(TRIM(B1564),ALL!$B$1:$W$9995,8,FALSE)),"",IF(ISERROR(VLOOKUP(TRIM(B1564),ALL!$B$1:$W$9995,8,FALSE))," ",VLOOKUP(TRIM(B1564),ALL!$B$1:$W$9995,8,FALSE)))</f>
        <v/>
      </c>
      <c r="M1564" s="10" t="str">
        <f>IF(ISBLANK(VLOOKUP(TRIM(B1564),ALL!$B$1:$W$9995,9,FALSE)),"",IF(ISERROR(VLOOKUP(TRIM(B1564),ALL!$B$1:$W$9995,9,FALSE))," ",VLOOKUP(TRIM(B1564),ALL!$B$1:$W$9995,9,FALSE)))</f>
        <v/>
      </c>
      <c r="N1564" s="10" t="str">
        <f>IF(ISBLANK(VLOOKUP(TRIM(B1564),ALL!$B$1:$W$9995,10,FALSE)),"",IF(ISERROR(VLOOKUP(TRIM(B1564),ALL!$B$1:$W$9995,10,FALSE))," ",VLOOKUP(TRIM(B1564),ALL!$B$1:$W$9995,10,FALSE)))</f>
        <v/>
      </c>
      <c r="O1564" s="118"/>
      <c r="P1564"/>
      <c r="Q1564"/>
      <c r="R1564"/>
      <c r="S1564"/>
      <c r="T1564"/>
      <c r="AB1564"/>
      <c r="AC1564"/>
    </row>
    <row r="1565" spans="1:29">
      <c r="A1565" s="10" t="str">
        <f>IF(ISERROR(VLOOKUP(TRIM(B1565),ALL!$B$1:$V$9991,3,FALSE)),"(unc)",VLOOKUP(TRIM(B1565),ALL!$B$1:$V$9991,3,FALSE))</f>
        <v>WR</v>
      </c>
      <c r="B1565" s="37" t="s">
        <v>7600</v>
      </c>
      <c r="C1565" s="5" t="s">
        <v>7445</v>
      </c>
      <c r="D1565" s="111">
        <f>VLOOKUP(TRIM(B1565),BirthdateDraft!$A$1:$M$8977,2,FALSE)</f>
        <v>36648</v>
      </c>
      <c r="E1565" s="112" t="str">
        <f>VLOOKUP(TRIM(B1565),BirthdateDraft!$A$1:$M$9842,3,FALSE)</f>
        <v>22/2</v>
      </c>
      <c r="F1565" s="115" t="s">
        <v>8058</v>
      </c>
      <c r="G1565" s="10" t="str">
        <f>IF(ISERROR(VLOOKUP(TRIM(B1565),ALL!$B$1:$V$9998,2,FALSE)),"",IF(ISERROR(VLOOKUP(TRIM(B1565),ALL!$B$1:$V$9998,2,FALSE))," ",VLOOKUP(TRIM(B1565),ALL!$B$1:$V$9998,2,FALSE)))</f>
        <v>INA</v>
      </c>
      <c r="H1565" s="114" t="str">
        <f>IF(ISBLANK(VLOOKUP(TRIM(B1565),ALL!$B$1:$W$9995,11,FALSE)),"",IF(ISERROR(VLOOKUP(TRIM(B1565),ALL!$B$1:$W$9995,11,FALSE))," ",VLOOKUP(TRIM(B1565),ALL!$B$1:$W$9995,11,FALSE)))</f>
        <v>D</v>
      </c>
      <c r="I1565" s="114" t="str">
        <f>VLOOKUP(TRIM(B1565),Rankings!$A$1:$M$9887,9,FALSE)</f>
        <v xml:space="preserve"> 4-4-6</v>
      </c>
      <c r="J1565" s="10"/>
      <c r="K1565" s="10"/>
      <c r="L1565" s="10"/>
      <c r="M1565" s="10"/>
      <c r="N1565" s="10"/>
      <c r="O1565" s="118"/>
      <c r="P1565"/>
      <c r="Q1565"/>
      <c r="R1565"/>
      <c r="S1565"/>
      <c r="T1565"/>
      <c r="AB1565"/>
      <c r="AC1565"/>
    </row>
    <row r="1566" spans="1:29">
      <c r="A1566" s="10" t="str">
        <f>IF(ISERROR(VLOOKUP(TRIM(B1566),ALL!$B$1:$V$9991,3,FALSE)),"(unc)",VLOOKUP(TRIM(B1566),ALL!$B$1:$V$9991,3,FALSE))</f>
        <v>WR</v>
      </c>
      <c r="B1566" s="500" t="s">
        <v>9746</v>
      </c>
      <c r="C1566" s="5" t="s">
        <v>7445</v>
      </c>
      <c r="D1566" s="111">
        <f>VLOOKUP(TRIM(B1566),BirthdateDraft!$A$1:$M$8977,2,FALSE)</f>
        <v>36586</v>
      </c>
      <c r="E1566" s="112" t="str">
        <f>VLOOKUP(TRIM(B1566),BirthdateDraft!$A$1:$M$9842,3,FALSE)</f>
        <v>23/FA</v>
      </c>
      <c r="F1566" s="115" t="s">
        <v>8058</v>
      </c>
      <c r="G1566" s="10" t="str">
        <f>IF(ISERROR(VLOOKUP(TRIM(B1566),ALL!$B$1:$V$9998,2,FALSE)),"",IF(ISERROR(VLOOKUP(TRIM(B1566),ALL!$B$1:$V$9998,2,FALSE))," ",VLOOKUP(TRIM(B1566),ALL!$B$1:$V$9998,2,FALSE)))</f>
        <v>NON</v>
      </c>
      <c r="H1566" s="114" t="str">
        <f>IF(ISBLANK(VLOOKUP(TRIM(B1566),ALL!$B$1:$W$9995,11,FALSE)),"",IF(ISERROR(VLOOKUP(TRIM(B1566),ALL!$B$1:$W$9995,11,FALSE))," ",VLOOKUP(TRIM(B1566),ALL!$B$1:$W$9995,11,FALSE)))</f>
        <v>E</v>
      </c>
      <c r="I1566" s="114" t="e">
        <f>VLOOKUP(TRIM(B1566),Rankings!$A$1:$M$9887,9,FALSE)</f>
        <v>#N/A</v>
      </c>
      <c r="J1566" s="10"/>
      <c r="K1566" s="10"/>
      <c r="L1566" s="10"/>
      <c r="M1566" s="10"/>
      <c r="N1566" s="10"/>
      <c r="O1566" s="118"/>
      <c r="P1566"/>
      <c r="Q1566"/>
      <c r="R1566"/>
      <c r="S1566"/>
      <c r="T1566"/>
      <c r="AB1566"/>
      <c r="AC1566"/>
    </row>
    <row r="1567" spans="1:29" ht="15">
      <c r="A1567" s="10" t="str">
        <f>IF(ISERROR(VLOOKUP(TRIM(B1567),ALL!$B$1:$V$9991,3,FALSE)),"(unc)",VLOOKUP(TRIM(B1567),ALL!$B$1:$V$9991,3,FALSE))</f>
        <v>TE</v>
      </c>
      <c r="B1567" s="117" t="s">
        <v>3759</v>
      </c>
      <c r="C1567" s="5" t="s">
        <v>7445</v>
      </c>
      <c r="D1567" s="111">
        <f>VLOOKUP(TRIM(B1567),BirthdateDraft!$A$1:$M$8977,2,FALSE)</f>
        <v>32786</v>
      </c>
      <c r="E1567" s="112" t="str">
        <f>VLOOKUP(TRIM(B1567),BirthdateDraft!$A$1:$M$9842,3,FALSE)</f>
        <v>13/3</v>
      </c>
      <c r="F1567" s="115" t="s">
        <v>8032</v>
      </c>
      <c r="G1567" s="10" t="str">
        <f>IF(ISERROR(VLOOKUP(TRIM(B1567),ALL!$B$1:$V$9998,2,FALSE)),"",IF(ISERROR(VLOOKUP(TRIM(B1567),ALL!$B$1:$V$9998,2,FALSE))," ",VLOOKUP(TRIM(B1567),ALL!$B$1:$V$9998,2,FALSE)))</f>
        <v>KCA</v>
      </c>
      <c r="H1567" s="114" t="str">
        <f>IF(ISBLANK(VLOOKUP(TRIM(B1567),ALL!$B$1:$W$9995,11,FALSE)),"",IF(ISERROR(VLOOKUP(TRIM(B1567),ALL!$B$1:$W$9995,11,FALSE))," ",VLOOKUP(TRIM(B1567),ALL!$B$1:$W$9995,11,FALSE)))</f>
        <v>C</v>
      </c>
      <c r="I1567" s="114" t="str">
        <f>VLOOKUP(TRIM(B1567),Rankings!$A$1:$M$9887,9,FALSE)</f>
        <v xml:space="preserve"> 6-5-3</v>
      </c>
      <c r="J1567" s="10" t="str">
        <f>IF(ISBLANK(VLOOKUP(TRIM(B1567),ALL!$B$1:$W$9995,6,FALSE)),"",IF(ISERROR(VLOOKUP(TRIM(B1567),ALL!$B$1:$W$9995,6,FALSE))," ", VLOOKUP(TRIM(B1567),ALL!$B$1:$W$9995,6,FALSE)))</f>
        <v/>
      </c>
      <c r="K1567" s="10" t="str">
        <f>IF(ISBLANK(VLOOKUP(TRIM(B1567),ALL!$B$1:$W$9995,7,FALSE)),"",IF(ISERROR(VLOOKUP(TRIM(B1567),ALL!$B$1:$W$9995,7,FALSE))," ",VLOOKUP(TRIM(B1567),ALL!$B$1:$W$9995,7,FALSE)))</f>
        <v/>
      </c>
      <c r="L1567" s="10">
        <f>IF(ISBLANK(VLOOKUP(TRIM(B1567),ALL!$B$1:$W$9995,8,FALSE)),"",IF(ISERROR(VLOOKUP(TRIM(B1567),ALL!$B$1:$W$9995,8,FALSE))," ",VLOOKUP(TRIM(B1567),ALL!$B$1:$W$9995,8,FALSE)))</f>
        <v>5</v>
      </c>
      <c r="M1567" s="10" t="str">
        <f>IF(ISBLANK(VLOOKUP(TRIM(B1567),ALL!$B$1:$W$9995,9,FALSE)),"",IF(ISERROR(VLOOKUP(TRIM(B1567),ALL!$B$1:$W$9995,9,FALSE))," ",VLOOKUP(TRIM(B1567),ALL!$B$1:$W$9995,9,FALSE)))</f>
        <v/>
      </c>
      <c r="N1567" s="10">
        <f>IF(ISBLANK(VLOOKUP(TRIM(B1567),ALL!$B$1:$W$9995,10,FALSE)),"",IF(ISERROR(VLOOKUP(TRIM(B1567),ALL!$B$1:$W$9995,10,FALSE))," ",VLOOKUP(TRIM(B1567),ALL!$B$1:$W$9995,10,FALSE)))</f>
        <v>0</v>
      </c>
      <c r="P1567"/>
      <c r="Q1567"/>
      <c r="R1567"/>
      <c r="S1567"/>
      <c r="T1567"/>
      <c r="AB1567"/>
      <c r="AC1567"/>
    </row>
    <row r="1568" spans="1:29">
      <c r="A1568" s="10" t="str">
        <f>IF(ISERROR(VLOOKUP(TRIM(B1568),ALL!$B$1:$V$9991,3,FALSE)),"(unc)",VLOOKUP(TRIM(B1568),ALL!$B$1:$V$9991,3,FALSE))</f>
        <v>TE</v>
      </c>
      <c r="B1568" s="37" t="s">
        <v>6355</v>
      </c>
      <c r="C1568" s="5" t="s">
        <v>7445</v>
      </c>
      <c r="D1568" s="111">
        <f>VLOOKUP(TRIM(B1568),BirthdateDraft!$A$1:$M$8977,2,FALSE)</f>
        <v>35754</v>
      </c>
      <c r="E1568" s="112" t="str">
        <f>VLOOKUP(TRIM(B1568),BirthdateDraft!$A$1:$M$9842,3,FALSE)</f>
        <v>19/1 (20)</v>
      </c>
      <c r="F1568" s="115" t="s">
        <v>10290</v>
      </c>
      <c r="G1568" s="10" t="str">
        <f>IF(ISERROR(VLOOKUP(TRIM(B1568),ALL!$B$1:$V$9998,2,FALSE)),"",IF(ISERROR(VLOOKUP(TRIM(B1568),ALL!$B$1:$V$9998,2,FALSE))," ",VLOOKUP(TRIM(B1568),ALL!$B$1:$V$9998,2,FALSE)))</f>
        <v>SEN</v>
      </c>
      <c r="H1568" s="114" t="str">
        <f>IF(ISBLANK(VLOOKUP(TRIM(B1568),ALL!$B$1:$W$9995,11,FALSE)),"",IF(ISERROR(VLOOKUP(TRIM(B1568),ALL!$B$1:$W$9995,11,FALSE))," ",VLOOKUP(TRIM(B1568),ALL!$B$1:$W$9995,11,FALSE)))</f>
        <v>C</v>
      </c>
      <c r="I1568" s="114" t="str">
        <f>VLOOKUP(TRIM(B1568),Rankings!$A$1:$M$9887,9,FALSE)</f>
        <v xml:space="preserve"> 5-3-2</v>
      </c>
      <c r="J1568" s="10" t="str">
        <f>IF(ISBLANK(VLOOKUP(TRIM(B1568),ALL!$B$1:$W$9995,6,FALSE)),"",IF(ISERROR(VLOOKUP(TRIM(B1568),ALL!$B$1:$W$9995,6,FALSE))," ", VLOOKUP(TRIM(B1568),ALL!$B$1:$W$9995,6,FALSE)))</f>
        <v/>
      </c>
      <c r="K1568" s="10" t="str">
        <f>IF(ISBLANK(VLOOKUP(TRIM(B1568),ALL!$B$1:$W$9995,7,FALSE)),"",IF(ISERROR(VLOOKUP(TRIM(B1568),ALL!$B$1:$W$9995,7,FALSE))," ",VLOOKUP(TRIM(B1568),ALL!$B$1:$W$9995,7,FALSE)))</f>
        <v/>
      </c>
      <c r="L1568" s="10">
        <f>IF(ISBLANK(VLOOKUP(TRIM(B1568),ALL!$B$1:$W$9995,8,FALSE)),"",IF(ISERROR(VLOOKUP(TRIM(B1568),ALL!$B$1:$W$9995,8,FALSE))," ",VLOOKUP(TRIM(B1568),ALL!$B$1:$W$9995,8,FALSE)))</f>
        <v>0</v>
      </c>
      <c r="M1568" s="10" t="str">
        <f>IF(ISBLANK(VLOOKUP(TRIM(B1568),ALL!$B$1:$W$9995,9,FALSE)),"",IF(ISERROR(VLOOKUP(TRIM(B1568),ALL!$B$1:$W$9995,9,FALSE))," ",VLOOKUP(TRIM(B1568),ALL!$B$1:$W$9995,9,FALSE)))</f>
        <v/>
      </c>
      <c r="N1568" s="10">
        <f>IF(ISBLANK(VLOOKUP(TRIM(B1568),ALL!$B$1:$W$9995,10,FALSE)),"",IF(ISERROR(VLOOKUP(TRIM(B1568),ALL!$B$1:$W$9995,10,FALSE))," ",VLOOKUP(TRIM(B1568),ALL!$B$1:$W$9995,10,FALSE)))</f>
        <v>0</v>
      </c>
      <c r="O1568" s="118"/>
      <c r="P1568"/>
      <c r="Q1568"/>
      <c r="R1568"/>
      <c r="S1568"/>
      <c r="T1568"/>
      <c r="AB1568"/>
      <c r="AC1568"/>
    </row>
    <row r="1569" spans="1:29">
      <c r="A1569" s="10" t="str">
        <f>IF(ISERROR(VLOOKUP(TRIM(B1569),ALL!$B$1:$V$9991,3,FALSE)),"(unc)",VLOOKUP(TRIM(B1569),ALL!$B$1:$V$9991,3,FALSE))</f>
        <v>TE BB</v>
      </c>
      <c r="B1569" s="37" t="s">
        <v>8512</v>
      </c>
      <c r="C1569" s="5" t="s">
        <v>7445</v>
      </c>
      <c r="D1569" s="111">
        <f>VLOOKUP(TRIM(B1569),BirthdateDraft!$A$1:$M$8977,2,FALSE)</f>
        <v>36411</v>
      </c>
      <c r="E1569" s="112" t="str">
        <f>VLOOKUP(TRIM(B1569),BirthdateDraft!$A$1:$M$9842,3,FALSE)</f>
        <v>23/FA</v>
      </c>
      <c r="F1569" s="115" t="s">
        <v>10289</v>
      </c>
      <c r="G1569" s="10" t="str">
        <f>IF(ISERROR(VLOOKUP(TRIM(B1569),ALL!$B$1:$V$9998,2,FALSE)),"",IF(ISERROR(VLOOKUP(TRIM(B1569),ALL!$B$1:$V$9998,2,FALSE))," ",VLOOKUP(TRIM(B1569),ALL!$B$1:$V$9998,2,FALSE)))</f>
        <v>TNA</v>
      </c>
      <c r="H1569" s="114" t="str">
        <f>IF(ISBLANK(VLOOKUP(TRIM(B1569),ALL!$B$1:$W$9995,11,FALSE)),"",IF(ISERROR(VLOOKUP(TRIM(B1569),ALL!$B$1:$W$9995,11,FALSE))," ",VLOOKUP(TRIM(B1569),ALL!$B$1:$W$9995,11,FALSE)))</f>
        <v>C</v>
      </c>
      <c r="I1569" s="114" t="str">
        <f>VLOOKUP(TRIM(B1569),Rankings!$A$1:$M$9887,9,FALSE)</f>
        <v xml:space="preserve"> 4-3-2</v>
      </c>
      <c r="J1569" s="10" t="str">
        <f>IF(ISBLANK(VLOOKUP(TRIM(B1569),ALL!$B$1:$W$9995,6,FALSE)),"",IF(ISERROR(VLOOKUP(TRIM(B1569),ALL!$B$1:$W$9995,6,FALSE))," ", VLOOKUP(TRIM(B1569),ALL!$B$1:$W$9995,6,FALSE)))</f>
        <v/>
      </c>
      <c r="K1569" s="10" t="str">
        <f>IF(ISBLANK(VLOOKUP(TRIM(B1569),ALL!$B$1:$W$9995,7,FALSE)),"",IF(ISERROR(VLOOKUP(TRIM(B1569),ALL!$B$1:$W$9995,7,FALSE))," ",VLOOKUP(TRIM(B1569),ALL!$B$1:$W$9995,7,FALSE)))</f>
        <v/>
      </c>
      <c r="L1569" s="10">
        <f>IF(ISBLANK(VLOOKUP(TRIM(B1569),ALL!$B$1:$W$9995,8,FALSE)),"",IF(ISERROR(VLOOKUP(TRIM(B1569),ALL!$B$1:$W$9995,8,FALSE))," ",VLOOKUP(TRIM(B1569),ALL!$B$1:$W$9995,8,FALSE)))</f>
        <v>0</v>
      </c>
      <c r="M1569" s="10" t="str">
        <f>IF(ISBLANK(VLOOKUP(TRIM(B1569),ALL!$B$1:$W$9995,9,FALSE)),"",IF(ISERROR(VLOOKUP(TRIM(B1569),ALL!$B$1:$W$9995,9,FALSE))," ",VLOOKUP(TRIM(B1569),ALL!$B$1:$W$9995,9,FALSE)))</f>
        <v/>
      </c>
      <c r="N1569" s="10">
        <f>IF(ISBLANK(VLOOKUP(TRIM(B1569),ALL!$B$1:$W$9995,10,FALSE)),"",IF(ISERROR(VLOOKUP(TRIM(B1569),ALL!$B$1:$W$9995,10,FALSE))," ",VLOOKUP(TRIM(B1569),ALL!$B$1:$W$9995,10,FALSE)))</f>
        <v>0</v>
      </c>
      <c r="O1569" s="118"/>
      <c r="P1569"/>
      <c r="Q1569"/>
      <c r="R1569"/>
      <c r="S1569"/>
      <c r="T1569"/>
      <c r="AB1569"/>
      <c r="AC1569"/>
    </row>
    <row r="1570" spans="1:29">
      <c r="B1570" s="37"/>
    </row>
    <row r="1572" spans="1:29">
      <c r="A1572" s="10" t="str">
        <f>IF(ISERROR(VLOOKUP(TRIM(B1572),ALL!$B$1:$V$9991,3,FALSE)),"(unc)",VLOOKUP(TRIM(B1572),ALL!$B$1:$V$9991,3,FALSE))</f>
        <v>(unc)</v>
      </c>
      <c r="B1572" s="37" t="s">
        <v>7216</v>
      </c>
      <c r="C1572" s="5" t="s">
        <v>7445</v>
      </c>
      <c r="D1572" s="111">
        <f>VLOOKUP(TRIM(B1572),BirthdateDraft!$A$1:$M$8977,2,FALSE)</f>
        <v>35886</v>
      </c>
      <c r="E1572" s="112" t="str">
        <f>VLOOKUP(TRIM(B1572),BirthdateDraft!$A$1:$M$9842,3,FALSE)</f>
        <v>21/7</v>
      </c>
      <c r="F1572" s="115" t="s">
        <v>8101</v>
      </c>
      <c r="G1572" s="10" t="str">
        <f>IF(ISERROR(VLOOKUP(TRIM(B1572),ALL!$B$1:$V$9998,2,FALSE)),"",IF(ISERROR(VLOOKUP(TRIM(B1572),ALL!$B$1:$V$9998,2,FALSE))," ",VLOOKUP(TRIM(B1572),ALL!$B$1:$V$9998,2,FALSE)))</f>
        <v/>
      </c>
      <c r="H1572" s="114" t="str">
        <f>IF(ISBLANK(VLOOKUP(TRIM(B1572),ALL!$B$1:$W$9995,4,FALSE)),"",IF(ISERROR(VLOOKUP(TRIM(B1572),ALL!$B$1:$W$9995,4,FALSE))," ",VLOOKUP(TRIM(B1572),ALL!$B$1:$W$9995,4,FALSE)))</f>
        <v xml:space="preserve"> </v>
      </c>
      <c r="I1572" s="114" t="str">
        <f>IF(ISBLANK(VLOOKUP(TRIM(B1572),ALL!$B$1:$W$9995,5,FALSE)),"",IF(ISERROR(VLOOKUP(TRIM(B1572),ALL!$B$1:$W$9995,5,FALSE))," ",VLOOKUP(TRIM(B1572),ALL!$B$1:$W$9995,5,FALSE)))</f>
        <v xml:space="preserve"> </v>
      </c>
      <c r="J1572" s="10" t="str">
        <f>IF(ISBLANK(VLOOKUP(TRIM(B1572),ALL!$B$1:$W$9995,6,FALSE)),"",IF(ISERROR(VLOOKUP(TRIM(B1572),ALL!$B$1:$W$9995,6,FALSE))," ", VLOOKUP(TRIM(B1572),ALL!$B$1:$W$9995,6,FALSE)))</f>
        <v xml:space="preserve"> </v>
      </c>
      <c r="K1572" s="10" t="str">
        <f>IF(ISBLANK(VLOOKUP(TRIM(B1572),ALL!$B$1:$W$9995,7,FALSE)),"",IF(ISERROR(VLOOKUP(TRIM(B1572),ALL!$B$1:$W$9995,7,FALSE))," ",VLOOKUP(TRIM(B1572),ALL!$B$1:$W$9995,7,FALSE)))</f>
        <v xml:space="preserve"> </v>
      </c>
      <c r="L1572" s="10" t="str">
        <f>IF(ISBLANK(VLOOKUP(TRIM(B1572),ALL!$B$1:$W$9995,8,FALSE)),"",IF(ISERROR(VLOOKUP(TRIM(B1572),ALL!$B$1:$W$9995,8,FALSE))," ",VLOOKUP(TRIM(B1572),ALL!$B$1:$W$9995,8,FALSE)))</f>
        <v xml:space="preserve"> </v>
      </c>
      <c r="M1572" s="10" t="str">
        <f>IF(ISBLANK(VLOOKUP(TRIM(B1572),ALL!$B$1:$W$9995,9,FALSE)),"",IF(ISERROR(VLOOKUP(TRIM(B1572),ALL!$B$1:$W$9995,9,FALSE))," ",VLOOKUP(TRIM(B1572),ALL!$B$1:$W$9995,9,FALSE)))</f>
        <v xml:space="preserve"> </v>
      </c>
      <c r="N1572" s="10" t="str">
        <f>IF(ISBLANK(VLOOKUP(TRIM(B1572),ALL!$B$1:$W$9995,10,FALSE)),"",IF(ISERROR(VLOOKUP(TRIM(B1572),ALL!$B$1:$W$9995,10,FALSE))," ",VLOOKUP(TRIM(B1572),ALL!$B$1:$W$9995,10,FALSE)))</f>
        <v xml:space="preserve"> </v>
      </c>
      <c r="O1572" s="118"/>
      <c r="P1572"/>
      <c r="Q1572"/>
      <c r="R1572"/>
      <c r="S1572"/>
      <c r="T1572"/>
      <c r="AB1572"/>
      <c r="AC1572"/>
    </row>
    <row r="1573" spans="1:29">
      <c r="A1573" s="10" t="str">
        <f>IF(ISERROR(VLOOKUP(TRIM(B1573),ALL!$B$1:$V$9991,3,FALSE)),"(unc)",VLOOKUP(TRIM(B1573),ALL!$B$1:$V$9991,3,FALSE))</f>
        <v>LOT @</v>
      </c>
      <c r="B1573" s="37" t="s">
        <v>5613</v>
      </c>
      <c r="C1573" s="5" t="s">
        <v>7445</v>
      </c>
      <c r="D1573" s="111">
        <f>VLOOKUP(TRIM(B1573),BirthdateDraft!$A$1:$M$8977,2,FALSE)</f>
        <v>34944</v>
      </c>
      <c r="E1573" s="112" t="str">
        <f>VLOOKUP(TRIM(B1573),BirthdateDraft!$A$1:$M$9842,3,FALSE)</f>
        <v>18/1 (15)</v>
      </c>
      <c r="F1573" s="115"/>
      <c r="G1573" s="10" t="str">
        <f>IF(ISERROR(VLOOKUP(TRIM(B1573),ALL!$B$1:$V$9998,2,FALSE)),"",IF(ISERROR(VLOOKUP(TRIM(B1573),ALL!$B$1:$V$9998,2,FALSE))," ",VLOOKUP(TRIM(B1573),ALL!$B$1:$V$9998,2,FALSE)))</f>
        <v>LVA</v>
      </c>
      <c r="H1573" s="114" t="str">
        <f>IF(ISBLANK(VLOOKUP(TRIM(B1573),ALL!$B$1:$W$9995,4,FALSE)),"",IF(ISERROR(VLOOKUP(TRIM(B1573),ALL!$B$1:$W$9995,4,FALSE))," ",VLOOKUP(TRIM(B1573),ALL!$B$1:$W$9995,4,FALSE)))</f>
        <v/>
      </c>
      <c r="I1573" s="114" t="str">
        <f>IF(ISBLANK(VLOOKUP(TRIM(B1573),ALL!$B$1:$W$9995,5,FALSE)),"",IF(ISERROR(VLOOKUP(TRIM(B1573),ALL!$B$1:$W$9995,5,FALSE))," ",VLOOKUP(TRIM(B1573),ALL!$B$1:$W$9995,5,FALSE)))</f>
        <v/>
      </c>
      <c r="J1573" s="10" t="str">
        <f>IF(ISBLANK(VLOOKUP(TRIM(B1573),ALL!$B$1:$W$9995,6,FALSE)),"",IF(ISERROR(VLOOKUP(TRIM(B1573),ALL!$B$1:$W$9995,6,FALSE))," ", VLOOKUP(TRIM(B1573),ALL!$B$1:$W$9995,6,FALSE)))</f>
        <v/>
      </c>
      <c r="K1573" s="10" t="str">
        <f>IF(ISBLANK(VLOOKUP(TRIM(B1573),ALL!$B$1:$W$9995,7,FALSE)),"",IF(ISERROR(VLOOKUP(TRIM(B1573),ALL!$B$1:$W$9995,7,FALSE))," ",VLOOKUP(TRIM(B1573),ALL!$B$1:$W$9995,7,FALSE)))</f>
        <v/>
      </c>
      <c r="L1573" s="10">
        <f>IF(ISBLANK(VLOOKUP(TRIM(B1573),ALL!$B$1:$W$9995,8,FALSE)),"",IF(ISERROR(VLOOKUP(TRIM(B1573),ALL!$B$1:$W$9995,8,FALSE))," ",VLOOKUP(TRIM(B1573),ALL!$B$1:$W$9995,8,FALSE)))</f>
        <v>5</v>
      </c>
      <c r="M1573" s="10" t="str">
        <f>IF(ISBLANK(VLOOKUP(TRIM(B1573),ALL!$B$1:$W$9995,9,FALSE)),"",IF(ISERROR(VLOOKUP(TRIM(B1573),ALL!$B$1:$W$9995,9,FALSE))," ",VLOOKUP(TRIM(B1573),ALL!$B$1:$W$9995,9,FALSE)))</f>
        <v/>
      </c>
      <c r="N1573" s="10">
        <f>IF(ISBLANK(VLOOKUP(TRIM(B1573),ALL!$B$1:$W$9995,10,FALSE)),"",IF(ISERROR(VLOOKUP(TRIM(B1573),ALL!$B$1:$W$9995,10,FALSE))," ",VLOOKUP(TRIM(B1573),ALL!$B$1:$W$9995,10,FALSE)))</f>
        <v>7</v>
      </c>
      <c r="O1573" s="118"/>
      <c r="P1573"/>
      <c r="Q1573"/>
      <c r="R1573"/>
      <c r="S1573"/>
      <c r="T1573"/>
      <c r="AB1573"/>
      <c r="AC1573"/>
    </row>
    <row r="1574" spans="1:29">
      <c r="A1574" s="10" t="str">
        <f>IF(ISERROR(VLOOKUP(TRIM(B1574),ALL!$B$1:$V$9991,3,FALSE)),"(unc)",VLOOKUP(TRIM(B1574),ALL!$B$1:$V$9991,3,FALSE))</f>
        <v>OC @</v>
      </c>
      <c r="B1574" s="37" t="s">
        <v>6246</v>
      </c>
      <c r="C1574" s="5" t="s">
        <v>7445</v>
      </c>
      <c r="D1574" s="111">
        <f>VLOOKUP(TRIM(B1574),BirthdateDraft!$A$1:$M$8977,2,FALSE)</f>
        <v>35669</v>
      </c>
      <c r="E1574" s="112" t="str">
        <f>VLOOKUP(TRIM(B1574),BirthdateDraft!$A$1:$M$9842,3,FALSE)</f>
        <v>19/2</v>
      </c>
      <c r="F1574" s="115"/>
      <c r="G1574" s="10" t="str">
        <f>IF(ISERROR(VLOOKUP(TRIM(B1574),ALL!$B$1:$V$9998,2,FALSE)),"",IF(ISERROR(VLOOKUP(TRIM(B1574),ALL!$B$1:$V$9998,2,FALSE))," ",VLOOKUP(TRIM(B1574),ALL!$B$1:$V$9998,2,FALSE)))</f>
        <v>NON</v>
      </c>
      <c r="H1574" s="114" t="str">
        <f>IF(ISBLANK(VLOOKUP(TRIM(B1574),ALL!$B$1:$W$9995,4,FALSE)),"",IF(ISERROR(VLOOKUP(TRIM(B1574),ALL!$B$1:$W$9995,4,FALSE))," ",VLOOKUP(TRIM(B1574),ALL!$B$1:$W$9995,4,FALSE)))</f>
        <v/>
      </c>
      <c r="I1574" s="114" t="str">
        <f>IF(ISBLANK(VLOOKUP(TRIM(B1574),ALL!$B$1:$W$9995,5,FALSE)),"",IF(ISERROR(VLOOKUP(TRIM(B1574),ALL!$B$1:$W$9995,5,FALSE))," ",VLOOKUP(TRIM(B1574),ALL!$B$1:$W$9995,5,FALSE)))</f>
        <v/>
      </c>
      <c r="J1574" s="10" t="str">
        <f>IF(ISBLANK(VLOOKUP(TRIM(B1574),ALL!$B$1:$W$9995,6,FALSE)),"",IF(ISERROR(VLOOKUP(TRIM(B1574),ALL!$B$1:$W$9995,6,FALSE))," ", VLOOKUP(TRIM(B1574),ALL!$B$1:$W$9995,6,FALSE)))</f>
        <v/>
      </c>
      <c r="K1574" s="10" t="str">
        <f>IF(ISBLANK(VLOOKUP(TRIM(B1574),ALL!$B$1:$W$9995,7,FALSE)),"",IF(ISERROR(VLOOKUP(TRIM(B1574),ALL!$B$1:$W$9995,7,FALSE))," ",VLOOKUP(TRIM(B1574),ALL!$B$1:$W$9995,7,FALSE)))</f>
        <v/>
      </c>
      <c r="L1574" s="10">
        <f>IF(ISBLANK(VLOOKUP(TRIM(B1574),ALL!$B$1:$W$9995,8,FALSE)),"",IF(ISERROR(VLOOKUP(TRIM(B1574),ALL!$B$1:$W$9995,8,FALSE))," ",VLOOKUP(TRIM(B1574),ALL!$B$1:$W$9995,8,FALSE)))</f>
        <v>5</v>
      </c>
      <c r="M1574" s="10" t="str">
        <f>IF(ISBLANK(VLOOKUP(TRIM(B1574),ALL!$B$1:$W$9995,9,FALSE)),"",IF(ISERROR(VLOOKUP(TRIM(B1574),ALL!$B$1:$W$9995,9,FALSE))," ",VLOOKUP(TRIM(B1574),ALL!$B$1:$W$9995,9,FALSE)))</f>
        <v/>
      </c>
      <c r="N1574" s="10">
        <f>IF(ISBLANK(VLOOKUP(TRIM(B1574),ALL!$B$1:$W$9995,10,FALSE)),"",IF(ISERROR(VLOOKUP(TRIM(B1574),ALL!$B$1:$W$9995,10,FALSE))," ",VLOOKUP(TRIM(B1574),ALL!$B$1:$W$9995,10,FALSE)))</f>
        <v>7</v>
      </c>
      <c r="P1574"/>
      <c r="Q1574"/>
      <c r="R1574"/>
      <c r="S1574"/>
      <c r="T1574"/>
      <c r="AB1574"/>
      <c r="AC1574"/>
    </row>
    <row r="1575" spans="1:29" ht="15">
      <c r="A1575" s="10" t="str">
        <f>IF(ISERROR(VLOOKUP(TRIM(B1575),ALL!$B$1:$V$9991,3,FALSE)),"(unc)",VLOOKUP(TRIM(B1575),ALL!$B$1:$V$9991,3,FALSE))</f>
        <v>RG @</v>
      </c>
      <c r="B1575" s="117" t="s">
        <v>7184</v>
      </c>
      <c r="C1575" s="5" t="s">
        <v>7445</v>
      </c>
      <c r="D1575" s="111">
        <f>VLOOKUP(TRIM(B1575),BirthdateDraft!$A$1:$M$8977,2,FALSE)</f>
        <v>36192</v>
      </c>
      <c r="E1575" s="112" t="str">
        <f>VLOOKUP(TRIM(B1575),BirthdateDraft!$A$1:$M$9842,3,FALSE)</f>
        <v>21/2</v>
      </c>
      <c r="F1575" s="115" t="s">
        <v>8030</v>
      </c>
      <c r="G1575" s="10" t="str">
        <f>IF(ISERROR(VLOOKUP(TRIM(B1575),ALL!$B$1:$V$9998,2,FALSE)),"",IF(ISERROR(VLOOKUP(TRIM(B1575),ALL!$B$1:$V$9998,2,FALSE))," ",VLOOKUP(TRIM(B1575),ALL!$B$1:$V$9998,2,FALSE)))</f>
        <v>WAN</v>
      </c>
      <c r="H1575" s="114" t="str">
        <f>IF(ISBLANK(VLOOKUP(TRIM(B1575),ALL!$B$1:$W$9995,4,FALSE)),"",IF(ISERROR(VLOOKUP(TRIM(B1575),ALL!$B$1:$W$9995,4,FALSE))," ",VLOOKUP(TRIM(B1575),ALL!$B$1:$W$9995,4,FALSE)))</f>
        <v/>
      </c>
      <c r="I1575" s="114" t="str">
        <f>IF(ISBLANK(VLOOKUP(TRIM(B1575),ALL!$B$1:$W$9995,5,FALSE)),"",IF(ISERROR(VLOOKUP(TRIM(B1575),ALL!$B$1:$W$9995,5,FALSE))," ",VLOOKUP(TRIM(B1575),ALL!$B$1:$W$9995,5,FALSE)))</f>
        <v/>
      </c>
      <c r="J1575" s="10" t="str">
        <f>IF(ISBLANK(VLOOKUP(TRIM(B1575),ALL!$B$1:$W$9995,6,FALSE)),"",IF(ISERROR(VLOOKUP(TRIM(B1575),ALL!$B$1:$W$9995,6,FALSE))," ", VLOOKUP(TRIM(B1575),ALL!$B$1:$W$9995,6,FALSE)))</f>
        <v/>
      </c>
      <c r="K1575" s="10" t="str">
        <f>IF(ISBLANK(VLOOKUP(TRIM(B1575),ALL!$B$1:$W$9995,7,FALSE)),"",IF(ISERROR(VLOOKUP(TRIM(B1575),ALL!$B$1:$W$9995,7,FALSE))," ",VLOOKUP(TRIM(B1575),ALL!$B$1:$W$9995,7,FALSE)))</f>
        <v/>
      </c>
      <c r="L1575" s="10">
        <f>IF(ISBLANK(VLOOKUP(TRIM(B1575),ALL!$B$1:$W$9995,8,FALSE)),"",IF(ISERROR(VLOOKUP(TRIM(B1575),ALL!$B$1:$W$9995,8,FALSE))," ",VLOOKUP(TRIM(B1575),ALL!$B$1:$W$9995,8,FALSE)))</f>
        <v>4</v>
      </c>
      <c r="M1575" s="10" t="str">
        <f>IF(ISBLANK(VLOOKUP(TRIM(B1575),ALL!$B$1:$W$9995,9,FALSE)),"",IF(ISERROR(VLOOKUP(TRIM(B1575),ALL!$B$1:$W$9995,9,FALSE))," ",VLOOKUP(TRIM(B1575),ALL!$B$1:$W$9995,9,FALSE)))</f>
        <v/>
      </c>
      <c r="N1575" s="10">
        <f>IF(ISBLANK(VLOOKUP(TRIM(B1575),ALL!$B$1:$W$9995,10,FALSE)),"",IF(ISERROR(VLOOKUP(TRIM(B1575),ALL!$B$1:$W$9995,10,FALSE))," ",VLOOKUP(TRIM(B1575),ALL!$B$1:$W$9995,10,FALSE)))</f>
        <v>5</v>
      </c>
      <c r="O1575" s="118"/>
      <c r="P1575"/>
      <c r="Q1575"/>
      <c r="R1575"/>
      <c r="S1575"/>
      <c r="T1575"/>
      <c r="AB1575"/>
      <c r="AC1575"/>
    </row>
    <row r="1576" spans="1:29">
      <c r="A1576" s="10" t="str">
        <f>IF(ISERROR(VLOOKUP(TRIM(B1576),ALL!$B$1:$V$9991,3,FALSE)),"(unc)",VLOOKUP(TRIM(B1576),ALL!$B$1:$V$9991,3,FALSE))</f>
        <v>RG @</v>
      </c>
      <c r="B1576" s="37" t="s">
        <v>8352</v>
      </c>
      <c r="C1576" s="5" t="s">
        <v>7445</v>
      </c>
      <c r="D1576" s="111">
        <f>VLOOKUP(TRIM(B1576),BirthdateDraft!$A$1:$M$8977,2,FALSE)</f>
        <v>36175</v>
      </c>
      <c r="E1576" s="112" t="str">
        <f>VLOOKUP(TRIM(B1576),BirthdateDraft!$A$1:$M$9842,3,FALSE)</f>
        <v>23/2</v>
      </c>
      <c r="F1576" s="115" t="s">
        <v>8659</v>
      </c>
      <c r="G1576" s="10" t="str">
        <f>IF(ISERROR(VLOOKUP(TRIM(B1576),ALL!$B$1:$V$9998,2,FALSE)),"",IF(ISERROR(VLOOKUP(TRIM(B1576),ALL!$B$1:$V$9998,2,FALSE))," ",VLOOKUP(TRIM(B1576),ALL!$B$1:$V$9998,2,FALSE)))</f>
        <v>TBN</v>
      </c>
      <c r="H1576" s="114" t="str">
        <f>IF(ISBLANK(VLOOKUP(TRIM(B1576),ALL!$B$1:$W$9995,4,FALSE)),"",IF(ISERROR(VLOOKUP(TRIM(B1576),ALL!$B$1:$W$9995,4,FALSE))," ",VLOOKUP(TRIM(B1576),ALL!$B$1:$W$9995,4,FALSE)))</f>
        <v/>
      </c>
      <c r="I1576" s="114" t="str">
        <f>IF(ISBLANK(VLOOKUP(TRIM(B1576),ALL!$B$1:$W$9995,5,FALSE)),"",IF(ISERROR(VLOOKUP(TRIM(B1576),ALL!$B$1:$W$9995,5,FALSE))," ",VLOOKUP(TRIM(B1576),ALL!$B$1:$W$9995,5,FALSE)))</f>
        <v/>
      </c>
      <c r="J1576" s="10" t="str">
        <f>IF(ISBLANK(VLOOKUP(TRIM(B1576),ALL!$B$1:$W$9995,6,FALSE)),"",IF(ISERROR(VLOOKUP(TRIM(B1576),ALL!$B$1:$W$9995,6,FALSE))," ", VLOOKUP(TRIM(B1576),ALL!$B$1:$W$9995,6,FALSE)))</f>
        <v/>
      </c>
      <c r="K1576" s="10" t="str">
        <f>IF(ISBLANK(VLOOKUP(TRIM(B1576),ALL!$B$1:$W$9995,7,FALSE)),"",IF(ISERROR(VLOOKUP(TRIM(B1576),ALL!$B$1:$W$9995,7,FALSE))," ",VLOOKUP(TRIM(B1576),ALL!$B$1:$W$9995,7,FALSE)))</f>
        <v/>
      </c>
      <c r="L1576" s="10">
        <f>IF(ISBLANK(VLOOKUP(TRIM(B1576),ALL!$B$1:$W$9995,8,FALSE)),"",IF(ISERROR(VLOOKUP(TRIM(B1576),ALL!$B$1:$W$9995,8,FALSE))," ",VLOOKUP(TRIM(B1576),ALL!$B$1:$W$9995,8,FALSE)))</f>
        <v>4</v>
      </c>
      <c r="M1576" s="10" t="str">
        <f>IF(ISBLANK(VLOOKUP(TRIM(B1576),ALL!$B$1:$W$9995,9,FALSE)),"",IF(ISERROR(VLOOKUP(TRIM(B1576),ALL!$B$1:$W$9995,9,FALSE))," ",VLOOKUP(TRIM(B1576),ALL!$B$1:$W$9995,9,FALSE)))</f>
        <v/>
      </c>
      <c r="N1576" s="10">
        <f>IF(ISBLANK(VLOOKUP(TRIM(B1576),ALL!$B$1:$W$9995,10,FALSE)),"",IF(ISERROR(VLOOKUP(TRIM(B1576),ALL!$B$1:$W$9995,10,FALSE))," ",VLOOKUP(TRIM(B1576),ALL!$B$1:$W$9995,10,FALSE)))</f>
        <v>5</v>
      </c>
      <c r="O1576" s="118"/>
      <c r="P1576"/>
      <c r="Q1576"/>
      <c r="R1576"/>
      <c r="S1576"/>
      <c r="T1576"/>
      <c r="AB1576"/>
      <c r="AC1576"/>
    </row>
    <row r="1577" spans="1:29" ht="15">
      <c r="A1577" s="10" t="str">
        <f>IF(ISERROR(VLOOKUP(TRIM(B1577),ALL!$B$1:$V$9991,3,FALSE)),"(unc)",VLOOKUP(TRIM(B1577),ALL!$B$1:$V$9991,3,FALSE))</f>
        <v>LOT @</v>
      </c>
      <c r="B1577" s="117" t="s">
        <v>656</v>
      </c>
      <c r="C1577" s="5" t="s">
        <v>7445</v>
      </c>
      <c r="D1577" s="111">
        <f>VLOOKUP(TRIM(B1577),BirthdateDraft!$A$1:$M$8977,2,FALSE)</f>
        <v>33219</v>
      </c>
      <c r="E1577" s="112" t="str">
        <f>VLOOKUP(TRIM(B1577),BirthdateDraft!$A$1:$M$9842,3,FALSE)</f>
        <v>11/1 (9)</v>
      </c>
      <c r="F1577" s="115" t="s">
        <v>6969</v>
      </c>
      <c r="G1577" s="10" t="str">
        <f>IF(ISERROR(VLOOKUP(TRIM(B1577),ALL!$B$1:$V$9998,2,FALSE)),"",IF(ISERROR(VLOOKUP(TRIM(B1577),ALL!$B$1:$V$9998,2,FALSE))," ",VLOOKUP(TRIM(B1577),ALL!$B$1:$V$9998,2,FALSE)))</f>
        <v>NYA</v>
      </c>
      <c r="H1577" s="114" t="str">
        <f>IF(ISBLANK(VLOOKUP(TRIM(B1577),ALL!$B$1:$W$9995,4,FALSE)),"",IF(ISERROR(VLOOKUP(TRIM(B1577),ALL!$B$1:$W$9995,4,FALSE))," ",VLOOKUP(TRIM(B1577),ALL!$B$1:$W$9995,4,FALSE)))</f>
        <v/>
      </c>
      <c r="I1577" s="114" t="str">
        <f>IF(ISBLANK(VLOOKUP(TRIM(B1577),ALL!$B$1:$W$9995,5,FALSE)),"",IF(ISERROR(VLOOKUP(TRIM(B1577),ALL!$B$1:$W$9995,5,FALSE))," ",VLOOKUP(TRIM(B1577),ALL!$B$1:$W$9995,5,FALSE)))</f>
        <v/>
      </c>
      <c r="J1577" s="10" t="str">
        <f>IF(ISBLANK(VLOOKUP(TRIM(B1577),ALL!$B$1:$W$9995,6,FALSE)),"",IF(ISERROR(VLOOKUP(TRIM(B1577),ALL!$B$1:$W$9995,6,FALSE))," ", VLOOKUP(TRIM(B1577),ALL!$B$1:$W$9995,6,FALSE)))</f>
        <v/>
      </c>
      <c r="K1577" s="10" t="str">
        <f>IF(ISBLANK(VLOOKUP(TRIM(B1577),ALL!$B$1:$W$9995,7,FALSE)),"",IF(ISERROR(VLOOKUP(TRIM(B1577),ALL!$B$1:$W$9995,7,FALSE))," ",VLOOKUP(TRIM(B1577),ALL!$B$1:$W$9995,7,FALSE)))</f>
        <v/>
      </c>
      <c r="L1577" s="10">
        <f>IF(ISBLANK(VLOOKUP(TRIM(B1577),ALL!$B$1:$W$9995,8,FALSE)),"",IF(ISERROR(VLOOKUP(TRIM(B1577),ALL!$B$1:$W$9995,8,FALSE))," ",VLOOKUP(TRIM(B1577),ALL!$B$1:$W$9995,8,FALSE)))</f>
        <v>5</v>
      </c>
      <c r="M1577" s="10" t="str">
        <f>IF(ISBLANK(VLOOKUP(TRIM(B1577),ALL!$B$1:$W$9995,9,FALSE)),"",IF(ISERROR(VLOOKUP(TRIM(B1577),ALL!$B$1:$W$9995,9,FALSE))," ",VLOOKUP(TRIM(B1577),ALL!$B$1:$W$9995,9,FALSE)))</f>
        <v/>
      </c>
      <c r="N1577" s="10">
        <f>IF(ISBLANK(VLOOKUP(TRIM(B1577),ALL!$B$1:$W$9995,10,FALSE)),"",IF(ISERROR(VLOOKUP(TRIM(B1577),ALL!$B$1:$W$9995,10,FALSE))," ",VLOOKUP(TRIM(B1577),ALL!$B$1:$W$9995,10,FALSE)))</f>
        <v>4</v>
      </c>
      <c r="O1577" s="118"/>
      <c r="P1577"/>
      <c r="Q1577"/>
      <c r="R1577"/>
      <c r="S1577"/>
      <c r="T1577"/>
      <c r="AB1577"/>
      <c r="AC1577"/>
    </row>
    <row r="1578" spans="1:29">
      <c r="A1578" s="10" t="str">
        <f>IF(ISERROR(VLOOKUP(TRIM(B1578),ALL!$B$1:$V$9991,3,FALSE)),"(unc)",VLOOKUP(TRIM(B1578),ALL!$B$1:$V$9991,3,FALSE))</f>
        <v>OT @ TE</v>
      </c>
      <c r="B1578" s="37" t="s">
        <v>6222</v>
      </c>
      <c r="C1578" s="5" t="s">
        <v>7445</v>
      </c>
      <c r="D1578" s="111">
        <f>VLOOKUP(TRIM(B1578),BirthdateDraft!$A$1:$M$8977,2,FALSE)</f>
        <v>34597</v>
      </c>
      <c r="E1578" s="112" t="str">
        <f>VLOOKUP(TRIM(B1578),BirthdateDraft!$A$1:$M$9842,3,FALSE)</f>
        <v>17/FA</v>
      </c>
      <c r="F1578" s="115" t="s">
        <v>8770</v>
      </c>
      <c r="G1578" s="10" t="str">
        <f>IF(ISERROR(VLOOKUP(TRIM(B1578),ALL!$B$1:$V$9998,2,FALSE)),"",IF(ISERROR(VLOOKUP(TRIM(B1578),ALL!$B$1:$V$9998,2,FALSE))," ",VLOOKUP(TRIM(B1578),ALL!$B$1:$V$9998,2,FALSE)))</f>
        <v>DEN</v>
      </c>
      <c r="H1578" s="114" t="str">
        <f>IF(ISBLANK(VLOOKUP(TRIM(B1578),ALL!$B$1:$W$9995,4,FALSE)),"",IF(ISERROR(VLOOKUP(TRIM(B1578),ALL!$B$1:$W$9995,4,FALSE))," ",VLOOKUP(TRIM(B1578),ALL!$B$1:$W$9995,4,FALSE)))</f>
        <v/>
      </c>
      <c r="I1578" s="114" t="str">
        <f>IF(ISBLANK(VLOOKUP(TRIM(B1578),ALL!$B$1:$W$9995,5,FALSE)),"",IF(ISERROR(VLOOKUP(TRIM(B1578),ALL!$B$1:$W$9995,5,FALSE))," ",VLOOKUP(TRIM(B1578),ALL!$B$1:$W$9995,5,FALSE)))</f>
        <v/>
      </c>
      <c r="J1578" s="10" t="str">
        <f>IF(ISBLANK(VLOOKUP(TRIM(B1578),ALL!$B$1:$W$9995,6,FALSE)),"",IF(ISERROR(VLOOKUP(TRIM(B1578),ALL!$B$1:$W$9995,6,FALSE))," ", VLOOKUP(TRIM(B1578),ALL!$B$1:$W$9995,6,FALSE)))</f>
        <v/>
      </c>
      <c r="K1578" s="10" t="str">
        <f>IF(ISBLANK(VLOOKUP(TRIM(B1578),ALL!$B$1:$W$9995,7,FALSE)),"",IF(ISERROR(VLOOKUP(TRIM(B1578),ALL!$B$1:$W$9995,7,FALSE))," ",VLOOKUP(TRIM(B1578),ALL!$B$1:$W$9995,7,FALSE)))</f>
        <v/>
      </c>
      <c r="L1578" s="10">
        <f>IF(ISBLANK(VLOOKUP(TRIM(B1578),ALL!$B$1:$W$9995,8,FALSE)),"",IF(ISERROR(VLOOKUP(TRIM(B1578),ALL!$B$1:$W$9995,8,FALSE))," ",VLOOKUP(TRIM(B1578),ALL!$B$1:$W$9995,8,FALSE)))</f>
        <v>0</v>
      </c>
      <c r="M1578" s="10" t="str">
        <f>IF(ISBLANK(VLOOKUP(TRIM(B1578),ALL!$B$1:$W$9995,9,FALSE)),"",IF(ISERROR(VLOOKUP(TRIM(B1578),ALL!$B$1:$W$9995,9,FALSE))," ",VLOOKUP(TRIM(B1578),ALL!$B$1:$W$9995,9,FALSE)))</f>
        <v/>
      </c>
      <c r="N1578" s="10">
        <f>IF(ISBLANK(VLOOKUP(TRIM(B1578),ALL!$B$1:$W$9995,10,FALSE)),"",IF(ISERROR(VLOOKUP(TRIM(B1578),ALL!$B$1:$W$9995,10,FALSE))," ",VLOOKUP(TRIM(B1578),ALL!$B$1:$W$9995,10,FALSE)))</f>
        <v>3</v>
      </c>
      <c r="O1578" s="118"/>
      <c r="P1578"/>
      <c r="Q1578"/>
      <c r="R1578"/>
      <c r="S1578"/>
      <c r="T1578"/>
      <c r="AB1578"/>
      <c r="AC1578"/>
    </row>
    <row r="1579" spans="1:29">
      <c r="A1579" s="10" t="str">
        <f>IF(ISERROR(VLOOKUP(TRIM(B1579),ALL!$B$1:$V$9991,3,FALSE)),"(unc)",VLOOKUP(TRIM(B1579),ALL!$B$1:$V$9991,3,FALSE))</f>
        <v>LG @</v>
      </c>
      <c r="B1579" s="37" t="s">
        <v>7678</v>
      </c>
      <c r="C1579" s="5" t="s">
        <v>7445</v>
      </c>
      <c r="D1579" s="111">
        <f>VLOOKUP(TRIM(B1579),BirthdateDraft!$A$1:$M$8977,2,FALSE)</f>
        <v>35996</v>
      </c>
      <c r="E1579" s="112" t="str">
        <f>VLOOKUP(TRIM(B1579),BirthdateDraft!$A$1:$M$9842,3,FALSE)</f>
        <v>22/4</v>
      </c>
      <c r="F1579" s="115" t="s">
        <v>8660</v>
      </c>
      <c r="G1579" s="10" t="str">
        <f>IF(ISERROR(VLOOKUP(TRIM(B1579),ALL!$B$1:$V$9998,2,FALSE)),"",IF(ISERROR(VLOOKUP(TRIM(B1579),ALL!$B$1:$V$9998,2,FALSE))," ",VLOOKUP(TRIM(B1579),ALL!$B$1:$V$9998,2,FALSE)))</f>
        <v>CNA</v>
      </c>
      <c r="H1579" s="114" t="str">
        <f>IF(ISBLANK(VLOOKUP(TRIM(B1579),ALL!$B$1:$W$9995,4,FALSE)),"",IF(ISERROR(VLOOKUP(TRIM(B1579),ALL!$B$1:$W$9995,4,FALSE))," ",VLOOKUP(TRIM(B1579),ALL!$B$1:$W$9995,4,FALSE)))</f>
        <v/>
      </c>
      <c r="I1579" s="114" t="str">
        <f>IF(ISBLANK(VLOOKUP(TRIM(B1579),ALL!$B$1:$W$9995,5,FALSE)),"",IF(ISERROR(VLOOKUP(TRIM(B1579),ALL!$B$1:$W$9995,5,FALSE))," ",VLOOKUP(TRIM(B1579),ALL!$B$1:$W$9995,5,FALSE)))</f>
        <v/>
      </c>
      <c r="J1579" s="10" t="str">
        <f>IF(ISBLANK(VLOOKUP(TRIM(B1579),ALL!$B$1:$W$9995,6,FALSE)),"",IF(ISERROR(VLOOKUP(TRIM(B1579),ALL!$B$1:$W$9995,6,FALSE))," ", VLOOKUP(TRIM(B1579),ALL!$B$1:$W$9995,6,FALSE)))</f>
        <v/>
      </c>
      <c r="K1579" s="10" t="str">
        <f>IF(ISBLANK(VLOOKUP(TRIM(B1579),ALL!$B$1:$W$9995,7,FALSE)),"",IF(ISERROR(VLOOKUP(TRIM(B1579),ALL!$B$1:$W$9995,7,FALSE))," ",VLOOKUP(TRIM(B1579),ALL!$B$1:$W$9995,7,FALSE)))</f>
        <v/>
      </c>
      <c r="L1579" s="10">
        <f>IF(ISBLANK(VLOOKUP(TRIM(B1579),ALL!$B$1:$W$9995,8,FALSE)),"",IF(ISERROR(VLOOKUP(TRIM(B1579),ALL!$B$1:$W$9995,8,FALSE))," ",VLOOKUP(TRIM(B1579),ALL!$B$1:$W$9995,8,FALSE)))</f>
        <v>4</v>
      </c>
      <c r="M1579" s="10" t="str">
        <f>IF(ISBLANK(VLOOKUP(TRIM(B1579),ALL!$B$1:$W$9995,9,FALSE)),"",IF(ISERROR(VLOOKUP(TRIM(B1579),ALL!$B$1:$W$9995,9,FALSE))," ",VLOOKUP(TRIM(B1579),ALL!$B$1:$W$9995,9,FALSE)))</f>
        <v/>
      </c>
      <c r="N1579" s="10">
        <f>IF(ISBLANK(VLOOKUP(TRIM(B1579),ALL!$B$1:$W$9995,10,FALSE)),"",IF(ISERROR(VLOOKUP(TRIM(B1579),ALL!$B$1:$W$9995,10,FALSE))," ",VLOOKUP(TRIM(B1579),ALL!$B$1:$W$9995,10,FALSE)))</f>
        <v>2</v>
      </c>
      <c r="O1579" s="118"/>
      <c r="P1579"/>
      <c r="Q1579"/>
      <c r="R1579"/>
      <c r="S1579"/>
      <c r="T1579"/>
      <c r="AB1579"/>
      <c r="AC1579"/>
    </row>
    <row r="1580" spans="1:29">
      <c r="A1580" s="10" t="str">
        <f>IF(ISERROR(VLOOKUP(TRIM(B1580),ALL!$B$1:$V$9991,3,FALSE)),"(unc)",VLOOKUP(TRIM(B1580),ALL!$B$1:$V$9991,3,FALSE))</f>
        <v>OT @</v>
      </c>
      <c r="B1580" s="37" t="s">
        <v>6759</v>
      </c>
      <c r="C1580" s="5" t="s">
        <v>7445</v>
      </c>
      <c r="D1580" s="111">
        <f>VLOOKUP(TRIM(B1580),BirthdateDraft!$A$1:$M$8977,2,FALSE)</f>
        <v>34470</v>
      </c>
      <c r="E1580" s="112" t="str">
        <f>VLOOKUP(TRIM(B1580),BirthdateDraft!$A$1:$M$9842,3,FALSE)</f>
        <v>18/FA</v>
      </c>
      <c r="F1580" s="115" t="s">
        <v>7419</v>
      </c>
      <c r="G1580" s="10" t="str">
        <f>IF(ISERROR(VLOOKUP(TRIM(B1580),ALL!$B$1:$V$9998,2,FALSE)),"",IF(ISERROR(VLOOKUP(TRIM(B1580),ALL!$B$1:$V$9998,2,FALSE))," ",VLOOKUP(TRIM(B1580),ALL!$B$1:$V$9998,2,FALSE)))</f>
        <v>ATN</v>
      </c>
      <c r="H1580" s="114" t="str">
        <f>IF(ISBLANK(VLOOKUP(TRIM(B1580),ALL!$B$1:$W$9995,4,FALSE)),"",IF(ISERROR(VLOOKUP(TRIM(B1580),ALL!$B$1:$W$9995,4,FALSE))," ",VLOOKUP(TRIM(B1580),ALL!$B$1:$W$9995,4,FALSE)))</f>
        <v/>
      </c>
      <c r="I1580" s="114" t="str">
        <f>IF(ISBLANK(VLOOKUP(TRIM(B1580),ALL!$B$1:$W$9995,5,FALSE)),"",IF(ISERROR(VLOOKUP(TRIM(B1580),ALL!$B$1:$W$9995,5,FALSE))," ",VLOOKUP(TRIM(B1580),ALL!$B$1:$W$9995,5,FALSE)))</f>
        <v/>
      </c>
      <c r="J1580" s="10" t="str">
        <f>IF(ISBLANK(VLOOKUP(TRIM(B1580),ALL!$B$1:$W$9995,6,FALSE)),"",IF(ISERROR(VLOOKUP(TRIM(B1580),ALL!$B$1:$W$9995,6,FALSE))," ", VLOOKUP(TRIM(B1580),ALL!$B$1:$W$9995,6,FALSE)))</f>
        <v/>
      </c>
      <c r="K1580" s="10" t="str">
        <f>IF(ISBLANK(VLOOKUP(TRIM(B1580),ALL!$B$1:$W$9995,7,FALSE)),"",IF(ISERROR(VLOOKUP(TRIM(B1580),ALL!$B$1:$W$9995,7,FALSE))," ",VLOOKUP(TRIM(B1580),ALL!$B$1:$W$9995,7,FALSE)))</f>
        <v/>
      </c>
      <c r="L1580" s="10">
        <f>IF(ISBLANK(VLOOKUP(TRIM(B1580),ALL!$B$1:$W$9995,8,FALSE)),"",IF(ISERROR(VLOOKUP(TRIM(B1580),ALL!$B$1:$W$9995,8,FALSE))," ",VLOOKUP(TRIM(B1580),ALL!$B$1:$W$9995,8,FALSE)))</f>
        <v>4</v>
      </c>
      <c r="M1580" s="10" t="str">
        <f>IF(ISBLANK(VLOOKUP(TRIM(B1580),ALL!$B$1:$W$9995,9,FALSE)),"",IF(ISERROR(VLOOKUP(TRIM(B1580),ALL!$B$1:$W$9995,9,FALSE))," ",VLOOKUP(TRIM(B1580),ALL!$B$1:$W$9995,9,FALSE)))</f>
        <v/>
      </c>
      <c r="N1580" s="10">
        <f>IF(ISBLANK(VLOOKUP(TRIM(B1580),ALL!$B$1:$W$9995,10,FALSE)),"",IF(ISERROR(VLOOKUP(TRIM(B1580),ALL!$B$1:$W$9995,10,FALSE))," ",VLOOKUP(TRIM(B1580),ALL!$B$1:$W$9995,10,FALSE)))</f>
        <v>2</v>
      </c>
      <c r="O1580" s="118"/>
      <c r="P1580"/>
      <c r="Q1580"/>
      <c r="R1580"/>
      <c r="S1580"/>
      <c r="T1580"/>
      <c r="AB1580"/>
      <c r="AC1580"/>
    </row>
    <row r="1581" spans="1:29">
      <c r="A1581" s="10" t="str">
        <f>IF(ISERROR(VLOOKUP(TRIM(B1581),ALL!$B$1:$V$9991,3,FALSE)),"(unc)",VLOOKUP(TRIM(B1581),ALL!$B$1:$V$9991,3,FALSE))</f>
        <v>G @ OC @</v>
      </c>
      <c r="B1581" s="37" t="s">
        <v>7870</v>
      </c>
      <c r="C1581" s="5" t="s">
        <v>7445</v>
      </c>
      <c r="D1581" s="111">
        <f>VLOOKUP(TRIM(B1581),BirthdateDraft!$A$1:$M$8977,2,FALSE)</f>
        <v>36343</v>
      </c>
      <c r="E1581" s="112" t="str">
        <f>VLOOKUP(TRIM(B1581),BirthdateDraft!$A$1:$M$9842,3,FALSE)</f>
        <v>22/FA</v>
      </c>
      <c r="F1581" s="115" t="s">
        <v>8731</v>
      </c>
      <c r="G1581" s="10" t="str">
        <f>IF(ISERROR(VLOOKUP(TRIM(B1581),ALL!$B$1:$V$9998,2,FALSE)),"",IF(ISERROR(VLOOKUP(TRIM(B1581),ALL!$B$1:$V$9998,2,FALSE))," ",VLOOKUP(TRIM(B1581),ALL!$B$1:$V$9998,2,FALSE)))</f>
        <v>DAN</v>
      </c>
      <c r="H1581" s="114" t="str">
        <f>IF(ISBLANK(VLOOKUP(TRIM(B1581),ALL!$B$1:$W$9995,4,FALSE)),"",IF(ISERROR(VLOOKUP(TRIM(B1581),ALL!$B$1:$W$9995,4,FALSE))," ",VLOOKUP(TRIM(B1581),ALL!$B$1:$W$9995,4,FALSE)))</f>
        <v/>
      </c>
      <c r="I1581" s="114" t="str">
        <f>IF(ISBLANK(VLOOKUP(TRIM(B1581),ALL!$B$1:$W$9995,5,FALSE)),"",IF(ISERROR(VLOOKUP(TRIM(B1581),ALL!$B$1:$W$9995,5,FALSE))," ",VLOOKUP(TRIM(B1581),ALL!$B$1:$W$9995,5,FALSE)))</f>
        <v/>
      </c>
      <c r="J1581" s="10" t="str">
        <f>IF(ISBLANK(VLOOKUP(TRIM(B1581),ALL!$B$1:$W$9995,6,FALSE)),"",IF(ISERROR(VLOOKUP(TRIM(B1581),ALL!$B$1:$W$9995,6,FALSE))," ", VLOOKUP(TRIM(B1581),ALL!$B$1:$W$9995,6,FALSE)))</f>
        <v/>
      </c>
      <c r="K1581" s="10" t="str">
        <f>IF(ISBLANK(VLOOKUP(TRIM(B1581),ALL!$B$1:$W$9995,7,FALSE)),"",IF(ISERROR(VLOOKUP(TRIM(B1581),ALL!$B$1:$W$9995,7,FALSE))," ",VLOOKUP(TRIM(B1581),ALL!$B$1:$W$9995,7,FALSE)))</f>
        <v/>
      </c>
      <c r="L1581" s="10">
        <f>IF(ISBLANK(VLOOKUP(TRIM(B1581),ALL!$B$1:$W$9995,8,FALSE)),"",IF(ISERROR(VLOOKUP(TRIM(B1581),ALL!$B$1:$W$9995,8,FALSE))," ",VLOOKUP(TRIM(B1581),ALL!$B$1:$W$9995,8,FALSE)))</f>
        <v>4</v>
      </c>
      <c r="M1581" s="10">
        <f>IF(ISBLANK(VLOOKUP(TRIM(B1581),ALL!$B$1:$W$9995,9,FALSE)),"",IF(ISERROR(VLOOKUP(TRIM(B1581),ALL!$B$1:$W$9995,9,FALSE))," ",VLOOKUP(TRIM(B1581),ALL!$B$1:$W$9995,9,FALSE)))</f>
        <v>0</v>
      </c>
      <c r="N1581" s="10">
        <f>IF(ISBLANK(VLOOKUP(TRIM(B1581),ALL!$B$1:$W$9995,10,FALSE)),"",IF(ISERROR(VLOOKUP(TRIM(B1581),ALL!$B$1:$W$9995,10,FALSE))," ",VLOOKUP(TRIM(B1581),ALL!$B$1:$W$9995,10,FALSE)))</f>
        <v>2</v>
      </c>
      <c r="O1581" s="118"/>
      <c r="P1581"/>
      <c r="Q1581"/>
      <c r="R1581"/>
      <c r="S1581"/>
      <c r="T1581"/>
      <c r="AB1581"/>
      <c r="AC1581"/>
    </row>
    <row r="1582" spans="1:29">
      <c r="A1582" s="10"/>
      <c r="B1582" s="37"/>
      <c r="C1582" s="5"/>
      <c r="D1582" s="111"/>
      <c r="E1582" s="112"/>
      <c r="F1582" s="115"/>
      <c r="G1582" s="10"/>
      <c r="H1582" s="114"/>
      <c r="I1582" s="114"/>
      <c r="J1582" s="10"/>
      <c r="K1582" s="10"/>
      <c r="L1582" s="10"/>
      <c r="M1582" s="10"/>
      <c r="N1582" s="10"/>
      <c r="O1582" s="118"/>
      <c r="P1582"/>
      <c r="Q1582"/>
      <c r="R1582"/>
      <c r="S1582"/>
      <c r="T1582"/>
      <c r="AB1582"/>
      <c r="AC1582"/>
    </row>
    <row r="1583" spans="1:29">
      <c r="A1583" s="10" t="str">
        <f>IF(ISERROR(VLOOKUP(TRIM(B1583),ALL!$B$1:$V$9991,3,FALSE)),"(unc)",VLOOKUP(TRIM(B1583),ALL!$B$1:$V$9991,3,FALSE))</f>
        <v>LE $</v>
      </c>
      <c r="B1583" s="37" t="s">
        <v>7006</v>
      </c>
      <c r="C1583" s="5" t="s">
        <v>7445</v>
      </c>
      <c r="D1583" s="111">
        <f>VLOOKUP(TRIM(B1583),BirthdateDraft!$A$1:$M$8977,2,FALSE)</f>
        <v>36100</v>
      </c>
      <c r="E1583" s="112" t="str">
        <f>VLOOKUP(TRIM(B1583),BirthdateDraft!$A$1:$M$9842,3,FALSE)</f>
        <v>21/1(21)</v>
      </c>
      <c r="F1583" s="115" t="s">
        <v>8661</v>
      </c>
      <c r="G1583" s="10" t="str">
        <f>IF(ISERROR(VLOOKUP(TRIM(B1583),ALL!$B$1:$V$9998,2,FALSE)),"",IF(ISERROR(VLOOKUP(TRIM(B1583),ALL!$B$1:$V$9998,2,FALSE))," ",VLOOKUP(TRIM(B1583),ALL!$B$1:$V$9998,2,FALSE)))</f>
        <v>INA</v>
      </c>
      <c r="H1583" s="114" t="str">
        <f>IF(ISBLANK(VLOOKUP(TRIM(B1583),ALL!$B$1:$W$9995,4,FALSE)),"",IF(ISERROR(VLOOKUP(TRIM(B1583),ALL!$B$1:$W$9995,4,FALSE))," ",VLOOKUP(TRIM(B1583),ALL!$B$1:$W$9995,4,FALSE)))</f>
        <v>5</v>
      </c>
      <c r="I1583" s="114" t="str">
        <f>IF(ISBLANK(VLOOKUP(TRIM(B1583),ALL!$B$1:$W$9995,5,FALSE)),"",IF(ISERROR(VLOOKUP(TRIM(B1583),ALL!$B$1:$W$9995,5,FALSE))," ",VLOOKUP(TRIM(B1583),ALL!$B$1:$W$9995,5,FALSE)))</f>
        <v/>
      </c>
      <c r="J1583" s="10">
        <f>IF(ISBLANK(VLOOKUP(TRIM(B1583),ALL!$B$1:$W$9995,6,FALSE)),"",IF(ISERROR(VLOOKUP(TRIM(B1583),ALL!$B$1:$W$9995,6,FALSE))," ", VLOOKUP(TRIM(B1583),ALL!$B$1:$W$9995,6,FALSE)))</f>
        <v>10</v>
      </c>
      <c r="K1583" s="10"/>
      <c r="L1583" s="10" t="str">
        <f>IF(ISBLANK(VLOOKUP(TRIM(B1583),ALL!$B$1:$W$9995,8,FALSE)),"",IF(ISERROR(VLOOKUP(TRIM(B1583),ALL!$B$1:$W$9995,8,FALSE))," ",VLOOKUP(TRIM(B1583),ALL!$B$1:$W$9995,8,FALSE)))</f>
        <v/>
      </c>
      <c r="M1583" s="10" t="str">
        <f>IF(ISBLANK(VLOOKUP(TRIM(B1583),ALL!$B$1:$W$9995,9,FALSE)),"",IF(ISERROR(VLOOKUP(TRIM(B1583),ALL!$B$1:$W$9995,9,FALSE))," ",VLOOKUP(TRIM(B1583),ALL!$B$1:$W$9995,9,FALSE)))</f>
        <v/>
      </c>
      <c r="N1583" s="10" t="str">
        <f>IF(ISBLANK(VLOOKUP(TRIM(B1583),ALL!$B$1:$W$9995,10,FALSE)),"",IF(ISERROR(VLOOKUP(TRIM(B1583),ALL!$B$1:$W$9995,10,FALSE))," ",VLOOKUP(TRIM(B1583),ALL!$B$1:$W$9995,10,FALSE)))</f>
        <v/>
      </c>
      <c r="O1583" s="118"/>
      <c r="P1583"/>
      <c r="Q1583"/>
      <c r="R1583"/>
      <c r="S1583"/>
      <c r="T1583"/>
      <c r="AB1583"/>
      <c r="AC1583"/>
    </row>
    <row r="1584" spans="1:29">
      <c r="A1584" s="10" t="str">
        <f>IF(ISERROR(VLOOKUP(TRIM(B1584),ALL!$B$1:$V$9991,3,FALSE)),"(unc)",VLOOKUP(TRIM(B1584),ALL!$B$1:$V$9991,3,FALSE))</f>
        <v>LE $</v>
      </c>
      <c r="B1584" s="37" t="s">
        <v>6590</v>
      </c>
      <c r="C1584" s="5" t="s">
        <v>7445</v>
      </c>
      <c r="D1584" s="111">
        <f>VLOOKUP(TRIM(B1584),BirthdateDraft!$A$1:$M$8977,2,FALSE)</f>
        <v>35751</v>
      </c>
      <c r="E1584" s="112" t="str">
        <f>VLOOKUP(TRIM(B1584),BirthdateDraft!$A$1:$M$9842,3,FALSE)</f>
        <v>20/3</v>
      </c>
      <c r="F1584" s="115" t="s">
        <v>6919</v>
      </c>
      <c r="G1584" s="10" t="str">
        <f>IF(ISERROR(VLOOKUP(TRIM(B1584),ALL!$B$1:$V$9998,2,FALSE)),"",IF(ISERROR(VLOOKUP(TRIM(B1584),ALL!$B$1:$V$9998,2,FALSE))," ",VLOOKUP(TRIM(B1584),ALL!$B$1:$V$9998,2,FALSE)))</f>
        <v>BAA</v>
      </c>
      <c r="H1584" s="114" t="str">
        <f>IF(ISBLANK(VLOOKUP(TRIM(B1584),ALL!$B$1:$W$9995,4,FALSE)),"",IF(ISERROR(VLOOKUP(TRIM(B1584),ALL!$B$1:$W$9995,4,FALSE))," ",VLOOKUP(TRIM(B1584),ALL!$B$1:$W$9995,4,FALSE)))</f>
        <v>6</v>
      </c>
      <c r="I1584" s="114" t="str">
        <f>IF(ISBLANK(VLOOKUP(TRIM(B1584),ALL!$B$1:$W$9995,5,FALSE)),"",IF(ISERROR(VLOOKUP(TRIM(B1584),ALL!$B$1:$W$9995,5,FALSE))," ",VLOOKUP(TRIM(B1584),ALL!$B$1:$W$9995,5,FALSE)))</f>
        <v/>
      </c>
      <c r="J1584" s="10">
        <f>IF(ISBLANK(VLOOKUP(TRIM(B1584),ALL!$B$1:$W$9995,6,FALSE)),"",IF(ISERROR(VLOOKUP(TRIM(B1584),ALL!$B$1:$W$9995,6,FALSE))," ", VLOOKUP(TRIM(B1584),ALL!$B$1:$W$9995,6,FALSE)))</f>
        <v>6</v>
      </c>
      <c r="K1584" s="10"/>
      <c r="L1584" s="10" t="str">
        <f>IF(ISBLANK(VLOOKUP(TRIM(B1584),ALL!$B$1:$W$9995,8,FALSE)),"",IF(ISERROR(VLOOKUP(TRIM(B1584),ALL!$B$1:$W$9995,8,FALSE))," ",VLOOKUP(TRIM(B1584),ALL!$B$1:$W$9995,8,FALSE)))</f>
        <v/>
      </c>
      <c r="M1584" s="10" t="str">
        <f>IF(ISBLANK(VLOOKUP(TRIM(B1584),ALL!$B$1:$W$9995,9,FALSE)),"",IF(ISERROR(VLOOKUP(TRIM(B1584),ALL!$B$1:$W$9995,9,FALSE))," ",VLOOKUP(TRIM(B1584),ALL!$B$1:$W$9995,9,FALSE)))</f>
        <v/>
      </c>
      <c r="N1584" s="10" t="str">
        <f>IF(ISBLANK(VLOOKUP(TRIM(B1584),ALL!$B$1:$W$9995,10,FALSE)),"",IF(ISERROR(VLOOKUP(TRIM(B1584),ALL!$B$1:$W$9995,10,FALSE))," ",VLOOKUP(TRIM(B1584),ALL!$B$1:$W$9995,10,FALSE)))</f>
        <v/>
      </c>
      <c r="O1584" s="118"/>
      <c r="P1584"/>
      <c r="Q1584"/>
      <c r="R1584"/>
      <c r="S1584"/>
      <c r="T1584"/>
      <c r="AB1584"/>
      <c r="AC1584"/>
    </row>
    <row r="1585" spans="1:29" ht="15">
      <c r="A1585" s="10" t="str">
        <f>IF(ISERROR(VLOOKUP(TRIM(B1585),ALL!$B$1:$V$9991,3,FALSE)),"(unc)",VLOOKUP(TRIM(B1585),ALL!$B$1:$V$9991,3,FALSE))</f>
        <v>NDT $</v>
      </c>
      <c r="B1585" s="117" t="s">
        <v>5274</v>
      </c>
      <c r="C1585" s="5" t="s">
        <v>7445</v>
      </c>
      <c r="D1585" s="111">
        <f>VLOOKUP(TRIM(B1585),BirthdateDraft!$A$1:$M$8977,2,FALSE)</f>
        <v>34649</v>
      </c>
      <c r="E1585" s="112" t="str">
        <f>VLOOKUP(TRIM(B1585),BirthdateDraft!$A$1:$M$9842,3,FALSE)</f>
        <v>17/5</v>
      </c>
      <c r="F1585" s="115"/>
      <c r="G1585" s="10" t="str">
        <f>IF(ISERROR(VLOOKUP(TRIM(B1585),ALL!$B$1:$V$9998,2,FALSE)),"",IF(ISERROR(VLOOKUP(TRIM(B1585),ALL!$B$1:$V$9998,2,FALSE))," ",VLOOKUP(TRIM(B1585),ALL!$B$1:$V$9998,2,FALSE)))</f>
        <v>NEA</v>
      </c>
      <c r="H1585" s="114" t="str">
        <f>IF(ISBLANK(VLOOKUP(TRIM(B1585),ALL!$B$1:$W$9995,4,FALSE)),"",IF(ISERROR(VLOOKUP(TRIM(B1585),ALL!$B$1:$W$9995,4,FALSE))," ",VLOOKUP(TRIM(B1585),ALL!$B$1:$W$9995,4,FALSE)))</f>
        <v>4</v>
      </c>
      <c r="I1585" s="114" t="str">
        <f>IF(ISBLANK(VLOOKUP(TRIM(B1585),ALL!$B$1:$W$9995,5,FALSE)),"",IF(ISERROR(VLOOKUP(TRIM(B1585),ALL!$B$1:$W$9995,5,FALSE))," ",VLOOKUP(TRIM(B1585),ALL!$B$1:$W$9995,5,FALSE)))</f>
        <v/>
      </c>
      <c r="J1585" s="10">
        <f>IF(ISBLANK(VLOOKUP(TRIM(B1585),ALL!$B$1:$W$9995,6,FALSE)),"",IF(ISERROR(VLOOKUP(TRIM(B1585),ALL!$B$1:$W$9995,6,FALSE))," ", VLOOKUP(TRIM(B1585),ALL!$B$1:$W$9995,6,FALSE)))</f>
        <v>0</v>
      </c>
      <c r="K1585" s="10" t="str">
        <f>IF(ISBLANK(VLOOKUP(TRIM(B1585),ALL!$B$1:$W$9995,7,FALSE)),"",IF(ISERROR(VLOOKUP(TRIM(B1585),ALL!$B$1:$W$9995,7,FALSE))," ",VLOOKUP(TRIM(B1585),ALL!$B$1:$W$9995,7,FALSE)))</f>
        <v/>
      </c>
      <c r="L1585" s="10" t="str">
        <f>IF(ISBLANK(VLOOKUP(TRIM(B1585),ALL!$B$1:$W$9995,8,FALSE)),"",IF(ISERROR(VLOOKUP(TRIM(B1585),ALL!$B$1:$W$9995,8,FALSE))," ",VLOOKUP(TRIM(B1585),ALL!$B$1:$W$9995,8,FALSE)))</f>
        <v/>
      </c>
      <c r="M1585" s="10" t="str">
        <f>IF(ISBLANK(VLOOKUP(TRIM(B1585),ALL!$B$1:$W$9995,9,FALSE)),"",IF(ISERROR(VLOOKUP(TRIM(B1585),ALL!$B$1:$W$9995,9,FALSE))," ",VLOOKUP(TRIM(B1585),ALL!$B$1:$W$9995,9,FALSE)))</f>
        <v/>
      </c>
      <c r="N1585" s="10" t="str">
        <f>IF(ISBLANK(VLOOKUP(TRIM(B1585),ALL!$B$1:$W$9995,10,FALSE)),"",IF(ISERROR(VLOOKUP(TRIM(B1585),ALL!$B$1:$W$9995,10,FALSE))," ",VLOOKUP(TRIM(B1585),ALL!$B$1:$W$9995,10,FALSE)))</f>
        <v/>
      </c>
      <c r="O1585" s="118"/>
      <c r="P1585"/>
      <c r="Q1585"/>
      <c r="R1585"/>
      <c r="S1585"/>
      <c r="T1585"/>
      <c r="AB1585"/>
      <c r="AC1585"/>
    </row>
    <row r="1586" spans="1:29" ht="15">
      <c r="A1586" s="10" t="str">
        <f>IF(ISERROR(VLOOKUP(TRIM(B1586),ALL!$B$1:$V$9991,3,FALSE)),"(unc)",VLOOKUP(TRIM(B1586),ALL!$B$1:$V$9991,3,FALSE))</f>
        <v>NDT $</v>
      </c>
      <c r="B1586" s="443" t="s">
        <v>7109</v>
      </c>
      <c r="C1586" s="5" t="s">
        <v>7445</v>
      </c>
      <c r="D1586" s="111">
        <f>VLOOKUP(TRIM(B1586),BirthdateDraft!$A$1:$M$8977,2,FALSE)</f>
        <v>35643</v>
      </c>
      <c r="E1586" s="112" t="str">
        <f>VLOOKUP(TRIM(B1586),BirthdateDraft!$A$1:$M$9842,3,FALSE)</f>
        <v>21/6</v>
      </c>
      <c r="F1586" s="115" t="s">
        <v>8701</v>
      </c>
      <c r="G1586" s="10" t="str">
        <f>IF(ISERROR(VLOOKUP(TRIM(B1586),ALL!$B$1:$V$9998,2,FALSE)),"",IF(ISERROR(VLOOKUP(TRIM(B1586),ALL!$B$1:$V$9998,2,FALSE))," ",VLOOKUP(TRIM(B1586),ALL!$B$1:$V$9998,2,FALSE)))</f>
        <v>ARN</v>
      </c>
      <c r="H1586" s="114" t="str">
        <f>IF(ISBLANK(VLOOKUP(TRIM(B1586),ALL!$B$1:$W$9995,4,FALSE)),"",IF(ISERROR(VLOOKUP(TRIM(B1586),ALL!$B$1:$W$9995,4,FALSE))," ",VLOOKUP(TRIM(B1586),ALL!$B$1:$W$9995,4,FALSE)))</f>
        <v>4</v>
      </c>
      <c r="I1586" s="114" t="str">
        <f>IF(ISBLANK(VLOOKUP(TRIM(B1586),ALL!$B$1:$W$9995,5,FALSE)),"",IF(ISERROR(VLOOKUP(TRIM(B1586),ALL!$B$1:$W$9995,5,FALSE))," ",VLOOKUP(TRIM(B1586),ALL!$B$1:$W$9995,5,FALSE)))</f>
        <v/>
      </c>
      <c r="J1586" s="10">
        <f>IF(ISBLANK(VLOOKUP(TRIM(B1586),ALL!$B$1:$W$9995,6,FALSE)),"",IF(ISERROR(VLOOKUP(TRIM(B1586),ALL!$B$1:$W$9995,6,FALSE))," ", VLOOKUP(TRIM(B1586),ALL!$B$1:$W$9995,6,FALSE)))</f>
        <v>2</v>
      </c>
      <c r="K1586" s="10"/>
      <c r="L1586" s="10"/>
      <c r="M1586" s="10"/>
      <c r="N1586" s="10"/>
      <c r="O1586" s="118"/>
      <c r="P1586"/>
      <c r="Q1586"/>
      <c r="R1586"/>
      <c r="S1586"/>
      <c r="T1586"/>
      <c r="AB1586"/>
      <c r="AC1586"/>
    </row>
    <row r="1587" spans="1:29">
      <c r="A1587" s="10" t="str">
        <f>IF(ISERROR(VLOOKUP(TRIM(B1587),ALL!$B$1:$V$9991,3,FALSE)),"(unc)",VLOOKUP(TRIM(B1587),ALL!$B$1:$V$9991,3,FALSE))</f>
        <v>DT $</v>
      </c>
      <c r="B1587" s="37" t="s">
        <v>5707</v>
      </c>
      <c r="C1587" s="5" t="s">
        <v>7445</v>
      </c>
      <c r="D1587" s="111">
        <f>VLOOKUP(TRIM(B1587),BirthdateDraft!$A$1:$M$8977,2,FALSE)</f>
        <v>35194</v>
      </c>
      <c r="E1587" s="112" t="str">
        <f>VLOOKUP(TRIM(B1587),BirthdateDraft!$A$1:$M$9842,3,FALSE)</f>
        <v>18/3</v>
      </c>
      <c r="F1587" s="115" t="s">
        <v>6423</v>
      </c>
      <c r="G1587" s="10" t="str">
        <f>IF(ISERROR(VLOOKUP(TRIM(B1587),ALL!$B$1:$V$9998,2,FALSE)),"",IF(ISERROR(VLOOKUP(TRIM(B1587),ALL!$B$1:$V$9998,2,FALSE))," ",VLOOKUP(TRIM(B1587),ALL!$B$1:$V$9998,2,FALSE)))</f>
        <v>KCA</v>
      </c>
      <c r="H1587" s="114" t="str">
        <f>IF(ISBLANK(VLOOKUP(TRIM(B1587),ALL!$B$1:$W$9995,4,FALSE)),"",IF(ISERROR(VLOOKUP(TRIM(B1587),ALL!$B$1:$W$9995,4,FALSE))," ",VLOOKUP(TRIM(B1587),ALL!$B$1:$W$9995,4,FALSE)))</f>
        <v>0</v>
      </c>
      <c r="I1587" s="114" t="str">
        <f>IF(ISBLANK(VLOOKUP(TRIM(B1587),ALL!$B$1:$W$9995,5,FALSE)),"",IF(ISERROR(VLOOKUP(TRIM(B1587),ALL!$B$1:$W$9995,5,FALSE))," ",VLOOKUP(TRIM(B1587),ALL!$B$1:$W$9995,5,FALSE)))</f>
        <v/>
      </c>
      <c r="J1587" s="10">
        <f>IF(ISBLANK(VLOOKUP(TRIM(B1587),ALL!$B$1:$W$9995,6,FALSE)),"",IF(ISERROR(VLOOKUP(TRIM(B1587),ALL!$B$1:$W$9995,6,FALSE))," ", VLOOKUP(TRIM(B1587),ALL!$B$1:$W$9995,6,FALSE)))</f>
        <v>0</v>
      </c>
      <c r="K1587" s="10"/>
      <c r="L1587" s="10" t="str">
        <f>IF(ISBLANK(VLOOKUP(TRIM(B1587),ALL!$B$1:$W$9995,8,FALSE)),"",IF(ISERROR(VLOOKUP(TRIM(B1587),ALL!$B$1:$W$9995,8,FALSE))," ",VLOOKUP(TRIM(B1587),ALL!$B$1:$W$9995,8,FALSE)))</f>
        <v/>
      </c>
      <c r="M1587" s="10" t="str">
        <f>IF(ISBLANK(VLOOKUP(TRIM(B1587),ALL!$B$1:$W$9995,9,FALSE)),"",IF(ISERROR(VLOOKUP(TRIM(B1587),ALL!$B$1:$W$9995,9,FALSE))," ",VLOOKUP(TRIM(B1587),ALL!$B$1:$W$9995,9,FALSE)))</f>
        <v/>
      </c>
      <c r="N1587" s="10" t="str">
        <f>IF(ISBLANK(VLOOKUP(TRIM(B1587),ALL!$B$1:$W$9995,10,FALSE)),"",IF(ISERROR(VLOOKUP(TRIM(B1587),ALL!$B$1:$W$9995,10,FALSE))," ",VLOOKUP(TRIM(B1587),ALL!$B$1:$W$9995,10,FALSE)))</f>
        <v/>
      </c>
      <c r="O1587" s="118"/>
      <c r="P1587"/>
      <c r="Q1587"/>
      <c r="R1587"/>
      <c r="S1587"/>
      <c r="T1587"/>
      <c r="AB1587"/>
      <c r="AC1587"/>
    </row>
    <row r="1588" spans="1:29">
      <c r="A1588" s="10" t="str">
        <f>IF(ISERROR(VLOOKUP(TRIM(B1588),ALL!$B$1:$V$9991,3,FALSE)),"(unc)",VLOOKUP(TRIM(B1588),ALL!$B$1:$V$9991,3,FALSE))</f>
        <v>End $ DT $</v>
      </c>
      <c r="B1588" s="499" t="s">
        <v>5769</v>
      </c>
      <c r="C1588" s="5" t="s">
        <v>7445</v>
      </c>
      <c r="D1588" s="111">
        <f>VLOOKUP(TRIM(B1588),BirthdateDraft!$A$1:$M$8977,2,FALSE)</f>
        <v>35044</v>
      </c>
      <c r="E1588" s="112" t="str">
        <f>VLOOKUP(TRIM(B1588),BirthdateDraft!$A$1:$M$9842,3,FALSE)</f>
        <v>18/6</v>
      </c>
      <c r="F1588" s="115" t="s">
        <v>10488</v>
      </c>
      <c r="G1588" s="10" t="str">
        <f>IF(ISERROR(VLOOKUP(TRIM(B1588),ALL!$B$1:$V$9998,2,FALSE)),"",IF(ISERROR(VLOOKUP(TRIM(B1588),ALL!$B$1:$V$9998,2,FALSE))," ",VLOOKUP(TRIM(B1588),ALL!$B$1:$V$9998,2,FALSE)))</f>
        <v>CHN</v>
      </c>
      <c r="H1588" s="114" t="str">
        <f>IF(ISBLANK(VLOOKUP(TRIM(B1588),ALL!$B$1:$W$9995,4,FALSE)),"",IF(ISERROR(VLOOKUP(TRIM(B1588),ALL!$B$1:$W$9995,4,FALSE))," ",VLOOKUP(TRIM(B1588),ALL!$B$1:$W$9995,4,FALSE)))</f>
        <v>0</v>
      </c>
      <c r="I1588" s="114" t="str">
        <f>IF(ISBLANK(VLOOKUP(TRIM(B1588),ALL!$B$1:$W$9995,5,FALSE)),"",IF(ISERROR(VLOOKUP(TRIM(B1588),ALL!$B$1:$W$9995,5,FALSE))," ",VLOOKUP(TRIM(B1588),ALL!$B$1:$W$9995,5,FALSE)))</f>
        <v>0</v>
      </c>
      <c r="J1588" s="10">
        <f>IF(ISBLANK(VLOOKUP(TRIM(B1588),ALL!$B$1:$W$9995,6,FALSE)),"",IF(ISERROR(VLOOKUP(TRIM(B1588),ALL!$B$1:$W$9995,6,FALSE))," ", VLOOKUP(TRIM(B1588),ALL!$B$1:$W$9995,6,FALSE)))</f>
        <v>5</v>
      </c>
      <c r="K1588" s="10"/>
      <c r="L1588" s="10"/>
      <c r="M1588" s="10"/>
      <c r="N1588" s="10"/>
      <c r="O1588" s="118"/>
      <c r="P1588"/>
      <c r="Q1588"/>
      <c r="R1588"/>
      <c r="S1588"/>
      <c r="T1588"/>
      <c r="AB1588"/>
      <c r="AC1588"/>
    </row>
    <row r="1589" spans="1:29">
      <c r="A1589" s="10" t="str">
        <f>IF(ISERROR(VLOOKUP(TRIM(B1589),ALL!$B$1:$V$9991,3,FALSE)),"(unc)",VLOOKUP(TRIM(B1589),ALL!$B$1:$V$9991,3,FALSE))</f>
        <v>End $ OLB</v>
      </c>
      <c r="B1589" s="37" t="s">
        <v>8857</v>
      </c>
      <c r="C1589" s="5" t="s">
        <v>7445</v>
      </c>
      <c r="D1589" s="111">
        <f>VLOOKUP(TRIM(B1589),BirthdateDraft!$A$1:$M$8977,2,FALSE)</f>
        <v>35186</v>
      </c>
      <c r="E1589" s="112" t="str">
        <f>VLOOKUP(TRIM(B1589),BirthdateDraft!$A$1:$M$9842,3,FALSE)</f>
        <v>19/7</v>
      </c>
      <c r="F1589" s="115" t="s">
        <v>10488</v>
      </c>
      <c r="G1589" s="10" t="str">
        <f>IF(ISERROR(VLOOKUP(TRIM(B1589),ALL!$B$1:$V$9998,2,FALSE)),"",IF(ISERROR(VLOOKUP(TRIM(B1589),ALL!$B$1:$V$9998,2,FALSE))," ",VLOOKUP(TRIM(B1589),ALL!$B$1:$V$9998,2,FALSE)))</f>
        <v>MIA</v>
      </c>
      <c r="H1589" s="114" t="str">
        <f>IF(ISBLANK(VLOOKUP(TRIM(B1589),ALL!$B$1:$W$9995,4,FALSE)),"",IF(ISERROR(VLOOKUP(TRIM(B1589),ALL!$B$1:$W$9995,4,FALSE))," ",VLOOKUP(TRIM(B1589),ALL!$B$1:$W$9995,4,FALSE)))</f>
        <v>4</v>
      </c>
      <c r="I1589" s="114" t="str">
        <f>IF(ISBLANK(VLOOKUP(TRIM(B1589),ALL!$B$1:$W$9995,5,FALSE)),"",IF(ISERROR(VLOOKUP(TRIM(B1589),ALL!$B$1:$W$9995,5,FALSE))," ",VLOOKUP(TRIM(B1589),ALL!$B$1:$W$9995,5,FALSE)))</f>
        <v>0-4</v>
      </c>
      <c r="J1589" s="10">
        <f>IF(ISBLANK(VLOOKUP(TRIM(B1589),ALL!$B$1:$W$9995,6,FALSE)),"",IF(ISERROR(VLOOKUP(TRIM(B1589),ALL!$B$1:$W$9995,6,FALSE))," ", VLOOKUP(TRIM(B1589),ALL!$B$1:$W$9995,6,FALSE)))</f>
        <v>1</v>
      </c>
      <c r="K1589" s="10"/>
      <c r="L1589" s="10"/>
      <c r="M1589" s="10"/>
      <c r="N1589" s="10"/>
      <c r="O1589" s="118"/>
      <c r="P1589"/>
      <c r="Q1589"/>
      <c r="R1589"/>
      <c r="S1589"/>
      <c r="T1589"/>
      <c r="AB1589"/>
      <c r="AC1589"/>
    </row>
    <row r="1590" spans="1:29">
      <c r="A1590" s="10" t="str">
        <f>IF(ISERROR(VLOOKUP(TRIM(B1590),ALL!$B$1:$V$9991,3,FALSE)),"(unc)",VLOOKUP(TRIM(B1590),ALL!$B$1:$V$9991,3,FALSE))</f>
        <v>(unc)</v>
      </c>
      <c r="B1590" s="37" t="s">
        <v>4650</v>
      </c>
      <c r="C1590" s="5" t="s">
        <v>7445</v>
      </c>
      <c r="D1590" s="111">
        <f>VLOOKUP(TRIM(B1590),BirthdateDraft!$A$1:$M$8977,2,FALSE)</f>
        <v>34007</v>
      </c>
      <c r="E1590" s="112" t="str">
        <f>VLOOKUP(TRIM(B1590),BirthdateDraft!$A$1:$M$9842,3,FALSE)</f>
        <v>16/3</v>
      </c>
      <c r="F1590" s="115"/>
      <c r="G1590" s="10" t="str">
        <f>IF(ISERROR(VLOOKUP(TRIM(B1590),ALL!$B$1:$V$9998,2,FALSE)),"",IF(ISERROR(VLOOKUP(TRIM(B1590),ALL!$B$1:$V$9998,2,FALSE))," ",VLOOKUP(TRIM(B1590),ALL!$B$1:$V$9998,2,FALSE)))</f>
        <v/>
      </c>
      <c r="H1590" s="114" t="str">
        <f>IF(ISBLANK(VLOOKUP(TRIM(B1590),ALL!$B$1:$W$9995,4,FALSE)),"",IF(ISERROR(VLOOKUP(TRIM(B1590),ALL!$B$1:$W$9995,4,FALSE))," ",VLOOKUP(TRIM(B1590),ALL!$B$1:$W$9995,4,FALSE)))</f>
        <v xml:space="preserve"> </v>
      </c>
      <c r="I1590" s="114" t="str">
        <f>IF(ISBLANK(VLOOKUP(TRIM(B1590),ALL!$B$1:$W$9995,5,FALSE)),"",IF(ISERROR(VLOOKUP(TRIM(B1590),ALL!$B$1:$W$9995,5,FALSE))," ",VLOOKUP(TRIM(B1590),ALL!$B$1:$W$9995,5,FALSE)))</f>
        <v xml:space="preserve"> </v>
      </c>
      <c r="J1590" s="10" t="str">
        <f>IF(ISBLANK(VLOOKUP(TRIM(B1590),ALL!$B$1:$W$9995,6,FALSE)),"",IF(ISERROR(VLOOKUP(TRIM(B1590),ALL!$B$1:$W$9995,6,FALSE))," ", VLOOKUP(TRIM(B1590),ALL!$B$1:$W$9995,6,FALSE)))</f>
        <v xml:space="preserve"> </v>
      </c>
      <c r="K1590" s="10" t="str">
        <f>IF(ISBLANK(VLOOKUP(TRIM(B1590),ALL!$B$1:$W$9995,7,FALSE)),"",IF(ISERROR(VLOOKUP(TRIM(B1590),ALL!$B$1:$W$9995,7,FALSE))," ",VLOOKUP(TRIM(B1590),ALL!$B$1:$W$9995,7,FALSE)))</f>
        <v xml:space="preserve"> </v>
      </c>
      <c r="L1590" s="10" t="str">
        <f>IF(ISBLANK(VLOOKUP(TRIM(B1590),ALL!$B$1:$W$9995,8,FALSE)),"",IF(ISERROR(VLOOKUP(TRIM(B1590),ALL!$B$1:$W$9995,8,FALSE))," ",VLOOKUP(TRIM(B1590),ALL!$B$1:$W$9995,8,FALSE)))</f>
        <v xml:space="preserve"> </v>
      </c>
      <c r="M1590" s="10" t="str">
        <f>IF(ISBLANK(VLOOKUP(TRIM(B1590),ALL!$B$1:$W$9995,9,FALSE)),"",IF(ISERROR(VLOOKUP(TRIM(B1590),ALL!$B$1:$W$9995,9,FALSE))," ",VLOOKUP(TRIM(B1590),ALL!$B$1:$W$9995,9,FALSE)))</f>
        <v xml:space="preserve"> </v>
      </c>
      <c r="N1590" s="10" t="str">
        <f>IF(ISBLANK(VLOOKUP(TRIM(B1590),ALL!$B$1:$W$9995,10,FALSE)),"",IF(ISERROR(VLOOKUP(TRIM(B1590),ALL!$B$1:$W$9995,10,FALSE))," ",VLOOKUP(TRIM(B1590),ALL!$B$1:$W$9995,10,FALSE)))</f>
        <v xml:space="preserve"> </v>
      </c>
      <c r="O1590" s="118"/>
      <c r="P1590"/>
      <c r="Q1590"/>
      <c r="R1590"/>
      <c r="S1590"/>
      <c r="T1590"/>
      <c r="AB1590"/>
      <c r="AC1590"/>
    </row>
    <row r="1592" spans="1:29" ht="15">
      <c r="A1592" s="10" t="str">
        <f>IF(ISERROR(VLOOKUP(TRIM(B1592),ALL!$B$1:$V$9991,3,FALSE)),"(unc)",VLOOKUP(TRIM(B1592),ALL!$B$1:$V$9991,3,FALSE))</f>
        <v>LOLB End</v>
      </c>
      <c r="B1592" s="117" t="s">
        <v>6136</v>
      </c>
      <c r="C1592" s="5" t="s">
        <v>7445</v>
      </c>
      <c r="D1592" s="111">
        <f>VLOOKUP(TRIM(B1592),BirthdateDraft!$A$1:$M$8977,2,FALSE)</f>
        <v>34881</v>
      </c>
      <c r="E1592" s="112" t="str">
        <f>VLOOKUP(TRIM(B1592),BirthdateDraft!$A$1:$M$9842,3,FALSE)</f>
        <v>19/5</v>
      </c>
      <c r="F1592" s="115"/>
      <c r="G1592" s="10" t="str">
        <f>IF(ISERROR(VLOOKUP(TRIM(B1592),ALL!$B$1:$V$9998,2,FALSE)),"",IF(ISERROR(VLOOKUP(TRIM(B1592),ALL!$B$1:$V$9998,2,FALSE))," ",VLOOKUP(TRIM(B1592),ALL!$B$1:$V$9998,2,FALSE)))</f>
        <v>MIN</v>
      </c>
      <c r="H1592" s="114" t="str">
        <f>IF(ISBLANK(VLOOKUP(TRIM(B1592),ALL!$B$1:$W$9995,4,FALSE)),"",IF(ISERROR(VLOOKUP(TRIM(B1592),ALL!$B$1:$W$9995,4,FALSE))," ",VLOOKUP(TRIM(B1592),ALL!$B$1:$W$9995,4,FALSE)))</f>
        <v>6-4</v>
      </c>
      <c r="I1592" s="114" t="str">
        <f>IF(ISBLANK(VLOOKUP(TRIM(B1592),ALL!$B$1:$W$9995,5,FALSE)),"",IF(ISERROR(VLOOKUP(TRIM(B1592),ALL!$B$1:$W$9995,5,FALSE))," ",VLOOKUP(TRIM(B1592),ALL!$B$1:$W$9995,5,FALSE)))</f>
        <v>4</v>
      </c>
      <c r="J1592" s="10">
        <f>IF(ISBLANK(VLOOKUP(TRIM(B1592),ALL!$B$1:$W$9995,6,FALSE)),"",IF(ISERROR(VLOOKUP(TRIM(B1592),ALL!$B$1:$W$9995,6,FALSE))," ", VLOOKUP(TRIM(B1592),ALL!$B$1:$W$9995,6,FALSE)))</f>
        <v>12</v>
      </c>
      <c r="K1592" s="10"/>
      <c r="L1592" s="10" t="str">
        <f>IF(ISBLANK(VLOOKUP(TRIM(B1592),ALL!$B$1:$W$9995,8,FALSE)),"",IF(ISERROR(VLOOKUP(TRIM(B1592),ALL!$B$1:$W$9995,8,FALSE))," ",VLOOKUP(TRIM(B1592),ALL!$B$1:$W$9995,8,FALSE)))</f>
        <v/>
      </c>
      <c r="M1592" s="10" t="str">
        <f>IF(ISBLANK(VLOOKUP(TRIM(B1592),ALL!$B$1:$W$9995,9,FALSE)),"",IF(ISERROR(VLOOKUP(TRIM(B1592),ALL!$B$1:$W$9995,9,FALSE))," ",VLOOKUP(TRIM(B1592),ALL!$B$1:$W$9995,9,FALSE)))</f>
        <v/>
      </c>
      <c r="N1592" s="10" t="str">
        <f>IF(ISBLANK(VLOOKUP(TRIM(B1592),ALL!$B$1:$W$9995,10,FALSE)),"",IF(ISERROR(VLOOKUP(TRIM(B1592),ALL!$B$1:$W$9995,10,FALSE))," ",VLOOKUP(TRIM(B1592),ALL!$B$1:$W$9995,10,FALSE)))</f>
        <v/>
      </c>
      <c r="O1592" s="118"/>
      <c r="P1592"/>
      <c r="Q1592"/>
      <c r="R1592"/>
      <c r="S1592"/>
      <c r="T1592"/>
      <c r="AB1592"/>
      <c r="AC1592"/>
    </row>
    <row r="1593" spans="1:29">
      <c r="A1593" s="10" t="str">
        <f>IF(ISERROR(VLOOKUP(TRIM(B1593),ALL!$B$1:$V$9991,3,FALSE)),"(unc)",VLOOKUP(TRIM(B1593),ALL!$B$1:$V$9991,3,FALSE))</f>
        <v>LILB</v>
      </c>
      <c r="B1593" s="124" t="s">
        <v>8424</v>
      </c>
      <c r="C1593" s="5" t="s">
        <v>7445</v>
      </c>
      <c r="D1593" s="111">
        <f>VLOOKUP(TRIM(B1593),BirthdateDraft!$A$1:$M$8977,2,FALSE)</f>
        <v>35456</v>
      </c>
      <c r="E1593" s="112" t="str">
        <f>VLOOKUP(TRIM(B1593),BirthdateDraft!$A$1:$M$9842,3,FALSE)</f>
        <v>21/FA</v>
      </c>
      <c r="F1593" s="115" t="s">
        <v>8701</v>
      </c>
      <c r="G1593" s="10" t="str">
        <f>IF(ISERROR(VLOOKUP(TRIM(B1593),ALL!$B$1:$V$9998,2,FALSE)),"",IF(ISERROR(VLOOKUP(TRIM(B1593),ALL!$B$1:$V$9998,2,FALSE))," ",VLOOKUP(TRIM(B1593),ALL!$B$1:$V$9998,2,FALSE)))</f>
        <v>LAN</v>
      </c>
      <c r="H1593" s="114" t="str">
        <f>IF(ISBLANK(VLOOKUP(TRIM(B1593),ALL!$B$1:$W$9995,4,FALSE)),"",IF(ISERROR(VLOOKUP(TRIM(B1593),ALL!$B$1:$W$9995,4,FALSE))," ",VLOOKUP(TRIM(B1593),ALL!$B$1:$W$9995,4,FALSE)))</f>
        <v>5-4</v>
      </c>
      <c r="I1593" s="114" t="str">
        <f>IF(ISBLANK(VLOOKUP(TRIM(B1593),ALL!$B$1:$W$9995,5,FALSE)),"",IF(ISERROR(VLOOKUP(TRIM(B1593),ALL!$B$1:$W$9995,5,FALSE))," ",VLOOKUP(TRIM(B1593),ALL!$B$1:$W$9995,5,FALSE)))</f>
        <v/>
      </c>
      <c r="J1593" s="10">
        <f>IF(ISBLANK(VLOOKUP(TRIM(B1593),ALL!$B$1:$W$9995,6,FALSE)),"",IF(ISERROR(VLOOKUP(TRIM(B1593),ALL!$B$1:$W$9995,6,FALSE))," ", VLOOKUP(TRIM(B1593),ALL!$B$1:$W$9995,6,FALSE)))</f>
        <v>5</v>
      </c>
      <c r="K1593" s="10"/>
      <c r="L1593" s="10"/>
      <c r="M1593" s="10"/>
      <c r="N1593" s="10"/>
      <c r="P1593"/>
      <c r="Q1593"/>
      <c r="R1593"/>
      <c r="S1593"/>
      <c r="T1593"/>
      <c r="AB1593"/>
      <c r="AC1593"/>
    </row>
    <row r="1594" spans="1:29">
      <c r="A1594" s="10" t="str">
        <f>IF(ISERROR(VLOOKUP(TRIM(B1594),ALL!$B$1:$V$9991,3,FALSE)),"(unc)",VLOOKUP(TRIM(B1594),ALL!$B$1:$V$9991,3,FALSE))</f>
        <v>RLB</v>
      </c>
      <c r="B1594" s="37" t="s">
        <v>5737</v>
      </c>
      <c r="C1594" s="5" t="s">
        <v>7445</v>
      </c>
      <c r="D1594" s="111">
        <f>VLOOKUP(TRIM(B1594),BirthdateDraft!$A$1:$M$8977,2,FALSE)</f>
        <v>35327</v>
      </c>
      <c r="E1594" s="112" t="str">
        <f>VLOOKUP(TRIM(B1594),BirthdateDraft!$A$1:$M$9842,3,FALSE)</f>
        <v>18/FA</v>
      </c>
      <c r="F1594" s="115"/>
      <c r="G1594" s="10" t="str">
        <f>IF(ISERROR(VLOOKUP(TRIM(B1594),ALL!$B$1:$V$9998,2,FALSE)),"",IF(ISERROR(VLOOKUP(TRIM(B1594),ALL!$B$1:$V$9998,2,FALSE))," ",VLOOKUP(TRIM(B1594),ALL!$B$1:$V$9998,2,FALSE)))</f>
        <v>WAN</v>
      </c>
      <c r="H1594" s="114" t="str">
        <f>IF(ISBLANK(VLOOKUP(TRIM(B1594),ALL!$B$1:$W$9995,4,FALSE)),"",IF(ISERROR(VLOOKUP(TRIM(B1594),ALL!$B$1:$W$9995,4,FALSE))," ",VLOOKUP(TRIM(B1594),ALL!$B$1:$W$9995,4,FALSE)))</f>
        <v>4-6</v>
      </c>
      <c r="I1594" s="114" t="str">
        <f>IF(ISBLANK(VLOOKUP(TRIM(B1594),ALL!$B$1:$W$9995,5,FALSE)),"",IF(ISERROR(VLOOKUP(TRIM(B1594),ALL!$B$1:$W$9995,5,FALSE))," ",VLOOKUP(TRIM(B1594),ALL!$B$1:$W$9995,5,FALSE)))</f>
        <v/>
      </c>
      <c r="J1594" s="10">
        <f>IF(ISBLANK(VLOOKUP(TRIM(B1594),ALL!$B$1:$W$9995,6,FALSE)),"",IF(ISERROR(VLOOKUP(TRIM(B1594),ALL!$B$1:$W$9995,6,FALSE))," ", VLOOKUP(TRIM(B1594),ALL!$B$1:$W$9995,6,FALSE)))</f>
        <v>12</v>
      </c>
      <c r="K1594" s="10">
        <f>IF(ISBLANK(VLOOKUP(TRIM(B1594),ALL!$B$1:$W$9995,7,FALSE)),"",IF(ISERROR(VLOOKUP(TRIM(B1594),ALL!$B$1:$W$9995,7,FALSE))," ",VLOOKUP(TRIM(B1594),ALL!$B$1:$W$9995,7,FALSE)))</f>
        <v>3</v>
      </c>
      <c r="L1594" s="10" t="str">
        <f>IF(ISBLANK(VLOOKUP(TRIM(B1594),ALL!$B$1:$W$9995,8,FALSE)),"",IF(ISERROR(VLOOKUP(TRIM(B1594),ALL!$B$1:$W$9995,8,FALSE))," ",VLOOKUP(TRIM(B1594),ALL!$B$1:$W$9995,8,FALSE)))</f>
        <v/>
      </c>
      <c r="M1594" s="10" t="str">
        <f>IF(ISBLANK(VLOOKUP(TRIM(B1594),ALL!$B$1:$W$9995,9,FALSE)),"",IF(ISERROR(VLOOKUP(TRIM(B1594),ALL!$B$1:$W$9995,9,FALSE))," ",VLOOKUP(TRIM(B1594),ALL!$B$1:$W$9995,9,FALSE)))</f>
        <v/>
      </c>
      <c r="N1594" s="10" t="str">
        <f>IF(ISBLANK(VLOOKUP(TRIM(B1594),ALL!$B$1:$W$9995,10,FALSE)),"",IF(ISERROR(VLOOKUP(TRIM(B1594),ALL!$B$1:$W$9995,10,FALSE))," ",VLOOKUP(TRIM(B1594),ALL!$B$1:$W$9995,10,FALSE)))</f>
        <v/>
      </c>
      <c r="O1594"/>
      <c r="P1594"/>
      <c r="Q1594"/>
      <c r="R1594"/>
      <c r="S1594"/>
      <c r="T1594"/>
      <c r="AB1594"/>
      <c r="AC1594"/>
    </row>
    <row r="1595" spans="1:29">
      <c r="A1595" s="10" t="str">
        <f>IF(ISERROR(VLOOKUP(TRIM(B1595),ALL!$B$1:$V$9991,3,FALSE)),"(unc)",VLOOKUP(TRIM(B1595),ALL!$B$1:$V$9991,3,FALSE))</f>
        <v>RLB</v>
      </c>
      <c r="B1595" s="37" t="s">
        <v>6184</v>
      </c>
      <c r="C1595" s="5" t="s">
        <v>7445</v>
      </c>
      <c r="D1595" s="111">
        <f>VLOOKUP(TRIM(B1595),BirthdateDraft!$A$1:$M$8977,2,FALSE)</f>
        <v>35646</v>
      </c>
      <c r="E1595" s="112" t="str">
        <f>VLOOKUP(TRIM(B1595),BirthdateDraft!$A$1:$M$9842,3,FALSE)</f>
        <v>19/FA</v>
      </c>
      <c r="F1595" s="115" t="s">
        <v>6963</v>
      </c>
      <c r="G1595" s="10" t="str">
        <f>IF(ISERROR(VLOOKUP(TRIM(B1595),ALL!$B$1:$V$9998,2,FALSE)),"",IF(ISERROR(VLOOKUP(TRIM(B1595),ALL!$B$1:$V$9998,2,FALSE))," ",VLOOKUP(TRIM(B1595),ALL!$B$1:$V$9998,2,FALSE)))</f>
        <v>HOA</v>
      </c>
      <c r="H1595" s="114" t="str">
        <f>IF(ISBLANK(VLOOKUP(TRIM(B1595),ALL!$B$1:$W$9995,4,FALSE)),"",IF(ISERROR(VLOOKUP(TRIM(B1595),ALL!$B$1:$W$9995,4,FALSE))," ",VLOOKUP(TRIM(B1595),ALL!$B$1:$W$9995,4,FALSE)))</f>
        <v>0-6</v>
      </c>
      <c r="I1595" s="114" t="str">
        <f>IF(ISBLANK(VLOOKUP(TRIM(B1595),ALL!$B$1:$W$9995,5,FALSE)),"",IF(ISERROR(VLOOKUP(TRIM(B1595),ALL!$B$1:$W$9995,5,FALSE))," ",VLOOKUP(TRIM(B1595),ALL!$B$1:$W$9995,5,FALSE)))</f>
        <v/>
      </c>
      <c r="J1595" s="10">
        <f>IF(ISBLANK(VLOOKUP(TRIM(B1595),ALL!$B$1:$W$9995,6,FALSE)),"",IF(ISERROR(VLOOKUP(TRIM(B1595),ALL!$B$1:$W$9995,6,FALSE))," ", VLOOKUP(TRIM(B1595),ALL!$B$1:$W$9995,6,FALSE)))</f>
        <v>4</v>
      </c>
      <c r="K1595" s="10"/>
      <c r="L1595" s="10" t="str">
        <f>IF(ISBLANK(VLOOKUP(TRIM(B1595),ALL!$B$1:$W$9995,8,FALSE)),"",IF(ISERROR(VLOOKUP(TRIM(B1595),ALL!$B$1:$W$9995,8,FALSE))," ",VLOOKUP(TRIM(B1595),ALL!$B$1:$W$9995,8,FALSE)))</f>
        <v/>
      </c>
      <c r="M1595" s="10" t="str">
        <f>IF(ISBLANK(VLOOKUP(TRIM(B1595),ALL!$B$1:$W$9995,9,FALSE)),"",IF(ISERROR(VLOOKUP(TRIM(B1595),ALL!$B$1:$W$9995,9,FALSE))," ",VLOOKUP(TRIM(B1595),ALL!$B$1:$W$9995,9,FALSE)))</f>
        <v/>
      </c>
      <c r="N1595" s="10" t="str">
        <f>IF(ISBLANK(VLOOKUP(TRIM(B1595),ALL!$B$1:$W$9995,10,FALSE)),"",IF(ISERROR(VLOOKUP(TRIM(B1595),ALL!$B$1:$W$9995,10,FALSE))," ",VLOOKUP(TRIM(B1595),ALL!$B$1:$W$9995,10,FALSE)))</f>
        <v/>
      </c>
      <c r="O1595" s="118"/>
      <c r="P1595"/>
      <c r="Q1595"/>
      <c r="R1595"/>
      <c r="S1595"/>
      <c r="T1595"/>
      <c r="AB1595"/>
      <c r="AC1595"/>
    </row>
    <row r="1596" spans="1:29">
      <c r="A1596" s="10" t="str">
        <f>IF(ISERROR(VLOOKUP(TRIM(B1596),ALL!$B$1:$V$9991,3,FALSE)),"(unc)",VLOOKUP(TRIM(B1596),ALL!$B$1:$V$9991,3,FALSE))</f>
        <v>OLB</v>
      </c>
      <c r="B1596" s="37" t="s">
        <v>7089</v>
      </c>
      <c r="C1596" s="5" t="s">
        <v>7445</v>
      </c>
      <c r="D1596" s="111">
        <f>VLOOKUP(TRIM(B1596),BirthdateDraft!$A$1:$M$8977,2,FALSE)</f>
        <v>36144</v>
      </c>
      <c r="E1596" s="112" t="str">
        <f>VLOOKUP(TRIM(B1596),BirthdateDraft!$A$1:$M$9842,3,FALSE)</f>
        <v>21/1(31)</v>
      </c>
      <c r="F1596" s="115" t="s">
        <v>8662</v>
      </c>
      <c r="G1596" s="10" t="str">
        <f>IF(ISERROR(VLOOKUP(TRIM(B1596),ALL!$B$1:$V$9998,2,FALSE)),"",IF(ISERROR(VLOOKUP(TRIM(B1596),ALL!$B$1:$V$9998,2,FALSE))," ",VLOOKUP(TRIM(B1596),ALL!$B$1:$V$9998,2,FALSE)))</f>
        <v>BAA</v>
      </c>
      <c r="H1596" s="114" t="str">
        <f>IF(ISBLANK(VLOOKUP(TRIM(B1596),ALL!$B$1:$W$9995,4,FALSE)),"",IF(ISERROR(VLOOKUP(TRIM(B1596),ALL!$B$1:$W$9995,4,FALSE))," ",VLOOKUP(TRIM(B1596),ALL!$B$1:$W$9995,4,FALSE)))</f>
        <v>0-4</v>
      </c>
      <c r="I1596" s="114" t="str">
        <f>IF(ISBLANK(VLOOKUP(TRIM(B1596),ALL!$B$1:$W$9995,5,FALSE)),"",IF(ISERROR(VLOOKUP(TRIM(B1596),ALL!$B$1:$W$9995,5,FALSE))," ",VLOOKUP(TRIM(B1596),ALL!$B$1:$W$9995,5,FALSE)))</f>
        <v/>
      </c>
      <c r="J1596" s="10">
        <f>IF(ISBLANK(VLOOKUP(TRIM(B1596),ALL!$B$1:$W$9995,6,FALSE)),"",IF(ISERROR(VLOOKUP(TRIM(B1596),ALL!$B$1:$W$9995,6,FALSE))," ", VLOOKUP(TRIM(B1596),ALL!$B$1:$W$9995,6,FALSE)))</f>
        <v>11</v>
      </c>
      <c r="K1596" s="10"/>
      <c r="L1596" s="10" t="str">
        <f>IF(ISBLANK(VLOOKUP(TRIM(B1596),ALL!$B$1:$W$9995,8,FALSE)),"",IF(ISERROR(VLOOKUP(TRIM(B1596),ALL!$B$1:$W$9995,8,FALSE))," ",VLOOKUP(TRIM(B1596),ALL!$B$1:$W$9995,8,FALSE)))</f>
        <v/>
      </c>
      <c r="M1596" s="10" t="str">
        <f>IF(ISBLANK(VLOOKUP(TRIM(B1596),ALL!$B$1:$W$9995,9,FALSE)),"",IF(ISERROR(VLOOKUP(TRIM(B1596),ALL!$B$1:$W$9995,9,FALSE))," ",VLOOKUP(TRIM(B1596),ALL!$B$1:$W$9995,9,FALSE)))</f>
        <v/>
      </c>
      <c r="N1596" s="10" t="str">
        <f>IF(ISBLANK(VLOOKUP(TRIM(B1596),ALL!$B$1:$W$9995,10,FALSE)),"",IF(ISERROR(VLOOKUP(TRIM(B1596),ALL!$B$1:$W$9995,10,FALSE))," ",VLOOKUP(TRIM(B1596),ALL!$B$1:$W$9995,10,FALSE)))</f>
        <v/>
      </c>
      <c r="P1596"/>
      <c r="Q1596"/>
      <c r="R1596"/>
      <c r="S1596"/>
      <c r="T1596"/>
      <c r="AB1596"/>
      <c r="AC1596"/>
    </row>
    <row r="1597" spans="1:29">
      <c r="A1597" s="10" t="str">
        <f>IF(ISERROR(VLOOKUP(TRIM(B1597),ALL!$B$1:$V$9991,3,FALSE)),"(unc)",VLOOKUP(TRIM(B1597),ALL!$B$1:$V$9991,3,FALSE))</f>
        <v>LB</v>
      </c>
      <c r="B1597" s="427" t="s">
        <v>8860</v>
      </c>
      <c r="C1597" s="5" t="s">
        <v>7445</v>
      </c>
      <c r="D1597" s="111">
        <f>VLOOKUP(TRIM(B1597),BirthdateDraft!$A$1:$M$8977,2,FALSE)</f>
        <v>36651</v>
      </c>
      <c r="E1597" s="112" t="str">
        <f>VLOOKUP(TRIM(B1597),BirthdateDraft!$A$1:$M$9842,3,FALSE)</f>
        <v>24/5(143)</v>
      </c>
      <c r="F1597" s="115" t="s">
        <v>10266</v>
      </c>
      <c r="G1597" s="10" t="str">
        <f>IF(ISERROR(VLOOKUP(TRIM(B1597),ALL!$B$1:$V$9998,2,FALSE)),"",IF(ISERROR(VLOOKUP(TRIM(B1597),ALL!$B$1:$V$9998,2,FALSE))," ",VLOOKUP(TRIM(B1597),ALL!$B$1:$V$9998,2,FALSE)))</f>
        <v>ATN</v>
      </c>
      <c r="H1597" s="114" t="str">
        <f>IF(ISBLANK(VLOOKUP(TRIM(B1597),ALL!$B$1:$W$9995,4,FALSE)),"",IF(ISERROR(VLOOKUP(TRIM(B1597),ALL!$B$1:$W$9995,4,FALSE))," ",VLOOKUP(TRIM(B1597),ALL!$B$1:$W$9995,4,FALSE)))</f>
        <v>0-4</v>
      </c>
      <c r="I1597" s="114" t="str">
        <f>IF(ISBLANK(VLOOKUP(TRIM(B1597),ALL!$B$1:$W$9995,5,FALSE)),"",IF(ISERROR(VLOOKUP(TRIM(B1597),ALL!$B$1:$W$9995,5,FALSE))," ",VLOOKUP(TRIM(B1597),ALL!$B$1:$W$9995,5,FALSE)))</f>
        <v/>
      </c>
      <c r="J1597" s="10">
        <f>IF(ISBLANK(VLOOKUP(TRIM(B1597),ALL!$B$1:$W$9995,6,FALSE)),"",IF(ISERROR(VLOOKUP(TRIM(B1597),ALL!$B$1:$W$9995,6,FALSE))," ", VLOOKUP(TRIM(B1597),ALL!$B$1:$W$9995,6,FALSE)))</f>
        <v>4</v>
      </c>
      <c r="K1597" s="10"/>
      <c r="L1597" s="10"/>
      <c r="M1597" s="10"/>
      <c r="N1597" s="10"/>
      <c r="P1597"/>
      <c r="Q1597"/>
      <c r="R1597"/>
      <c r="S1597"/>
      <c r="T1597"/>
      <c r="AB1597"/>
      <c r="AC1597"/>
    </row>
    <row r="1598" spans="1:29">
      <c r="A1598" s="10" t="str">
        <f>IF(ISERROR(VLOOKUP(TRIM(B1598),ALL!$B$1:$V$9991,3,FALSE)),"(unc)",VLOOKUP(TRIM(B1598),ALL!$B$1:$V$9991,3,FALSE))</f>
        <v>LB</v>
      </c>
      <c r="B1598" s="64" t="s">
        <v>8382</v>
      </c>
      <c r="C1598" s="5" t="s">
        <v>7445</v>
      </c>
      <c r="D1598" s="111">
        <f>VLOOKUP(TRIM(B1598),BirthdateDraft!$A$1:$M$8977,2,FALSE)</f>
        <v>36106</v>
      </c>
      <c r="E1598" s="112" t="str">
        <f>VLOOKUP(TRIM(B1598),BirthdateDraft!$A$1:$M$9842,3,FALSE)</f>
        <v>23/FA</v>
      </c>
      <c r="F1598" s="115" t="s">
        <v>10563</v>
      </c>
      <c r="G1598" s="10" t="str">
        <f>IF(ISERROR(VLOOKUP(TRIM(B1598),ALL!$B$1:$V$9998,2,FALSE)),"",IF(ISERROR(VLOOKUP(TRIM(B1598),ALL!$B$1:$V$9998,2,FALSE))," ",VLOOKUP(TRIM(B1598),ALL!$B$1:$V$9998,2,FALSE)))</f>
        <v>DEN</v>
      </c>
      <c r="H1598" s="114" t="str">
        <f>IF(ISBLANK(VLOOKUP(TRIM(B1598),ALL!$B$1:$W$9995,4,FALSE)),"",IF(ISERROR(VLOOKUP(TRIM(B1598),ALL!$B$1:$W$9995,4,FALSE))," ",VLOOKUP(TRIM(B1598),ALL!$B$1:$W$9995,4,FALSE)))</f>
        <v>0-0</v>
      </c>
      <c r="I1598" s="114" t="str">
        <f>IF(ISBLANK(VLOOKUP(TRIM(B1598),ALL!$B$1:$W$9995,5,FALSE)),"",IF(ISERROR(VLOOKUP(TRIM(B1598),ALL!$B$1:$W$9995,5,FALSE))," ",VLOOKUP(TRIM(B1598),ALL!$B$1:$W$9995,5,FALSE)))</f>
        <v/>
      </c>
      <c r="J1598" s="10">
        <f>IF(ISBLANK(VLOOKUP(TRIM(B1598),ALL!$B$1:$W$9995,6,FALSE)),"",IF(ISERROR(VLOOKUP(TRIM(B1598),ALL!$B$1:$W$9995,6,FALSE))," ", VLOOKUP(TRIM(B1598),ALL!$B$1:$W$9995,6,FALSE)))</f>
        <v>4</v>
      </c>
      <c r="K1598" s="10"/>
      <c r="L1598" s="10"/>
      <c r="M1598" s="10"/>
      <c r="N1598" s="10"/>
      <c r="P1598"/>
      <c r="Q1598"/>
      <c r="R1598"/>
      <c r="S1598"/>
      <c r="T1598"/>
      <c r="AB1598"/>
      <c r="AC1598"/>
    </row>
    <row r="1599" spans="1:29">
      <c r="A1599" s="10" t="str">
        <f>IF(ISERROR(VLOOKUP(TRIM(B1599),ALL!$B$1:$V$9991,3,FALSE)),"(unc)",VLOOKUP(TRIM(B1599),ALL!$B$1:$V$9991,3,FALSE))</f>
        <v>RLB</v>
      </c>
      <c r="B1599" s="37" t="s">
        <v>6103</v>
      </c>
      <c r="C1599" s="5" t="s">
        <v>7445</v>
      </c>
      <c r="D1599" s="111">
        <f>VLOOKUP(TRIM(B1599),BirthdateDraft!$A$1:$M$8977,2,FALSE)</f>
        <v>34851</v>
      </c>
      <c r="E1599" s="112" t="str">
        <f>VLOOKUP(TRIM(B1599),BirthdateDraft!$A$1:$M$9842,3,FALSE)</f>
        <v>19/5</v>
      </c>
      <c r="F1599" s="115" t="s">
        <v>8092</v>
      </c>
      <c r="G1599" s="10" t="str">
        <f>IF(ISERROR(VLOOKUP(TRIM(B1599),ALL!$B$1:$V$9998,2,FALSE)),"",IF(ISERROR(VLOOKUP(TRIM(B1599),ALL!$B$1:$V$9998,2,FALSE))," ",VLOOKUP(TRIM(B1599),ALL!$B$1:$V$9998,2,FALSE)))</f>
        <v>INA</v>
      </c>
      <c r="H1599" s="114" t="str">
        <f>IF(ISBLANK(VLOOKUP(TRIM(B1599),ALL!$B$1:$W$9995,4,FALSE)),"",IF(ISERROR(VLOOKUP(TRIM(B1599),ALL!$B$1:$W$9995,4,FALSE))," ",VLOOKUP(TRIM(B1599),ALL!$B$1:$W$9995,4,FALSE)))</f>
        <v>0-5</v>
      </c>
      <c r="I1599" s="114" t="str">
        <f>IF(ISBLANK(VLOOKUP(TRIM(B1599),ALL!$B$1:$W$9995,5,FALSE)),"",IF(ISERROR(VLOOKUP(TRIM(B1599),ALL!$B$1:$W$9995,5,FALSE))," ",VLOOKUP(TRIM(B1599),ALL!$B$1:$W$9995,5,FALSE)))</f>
        <v/>
      </c>
      <c r="J1599" s="10">
        <f>IF(ISBLANK(VLOOKUP(TRIM(B1599),ALL!$B$1:$W$9995,6,FALSE)),"",IF(ISERROR(VLOOKUP(TRIM(B1599),ALL!$B$1:$W$9995,6,FALSE))," ", VLOOKUP(TRIM(B1599),ALL!$B$1:$W$9995,6,FALSE)))</f>
        <v>0</v>
      </c>
      <c r="K1599" s="10"/>
      <c r="L1599" s="10"/>
      <c r="M1599" s="10"/>
      <c r="N1599" s="10"/>
      <c r="P1599"/>
      <c r="Q1599"/>
      <c r="R1599"/>
      <c r="S1599"/>
      <c r="T1599"/>
      <c r="AB1599"/>
      <c r="AC1599"/>
    </row>
    <row r="1601" spans="1:29">
      <c r="A1601" s="10" t="str">
        <f>IF(ISERROR(VLOOKUP(TRIM(B1601),ALL!$B$1:$V$9991,3,FALSE)),"(unc)",VLOOKUP(TRIM(B1601),ALL!$B$1:$V$9991,3,FALSE))</f>
        <v>RCB ^</v>
      </c>
      <c r="B1601" s="37" t="s">
        <v>5776</v>
      </c>
      <c r="C1601" s="5" t="s">
        <v>7445</v>
      </c>
      <c r="D1601" s="111">
        <f>VLOOKUP(TRIM(B1601),BirthdateDraft!$A$1:$M$8977,2,FALSE)</f>
        <v>35380</v>
      </c>
      <c r="E1601" s="112" t="str">
        <f>VLOOKUP(TRIM(B1601),BirthdateDraft!$A$1:$M$9842,3,FALSE)</f>
        <v>18/5</v>
      </c>
      <c r="F1601" s="115"/>
      <c r="G1601" s="10" t="str">
        <f>IF(ISERROR(VLOOKUP(TRIM(B1601),ALL!$B$1:$V$9998,2,FALSE)),"",IF(ISERROR(VLOOKUP(TRIM(B1601),ALL!$B$1:$V$9998,2,FALSE))," ",VLOOKUP(TRIM(B1601),ALL!$B$1:$V$9998,2,FALSE)))</f>
        <v>NYA</v>
      </c>
      <c r="H1601" s="114" t="str">
        <f>IF(ISBLANK(VLOOKUP(TRIM(B1601),ALL!$B$1:$W$9995,4,FALSE)),"",IF(ISERROR(VLOOKUP(TRIM(B1601),ALL!$B$1:$W$9995,4,FALSE))," ",VLOOKUP(TRIM(B1601),ALL!$B$1:$W$9995,4,FALSE)))</f>
        <v>5</v>
      </c>
      <c r="I1601" s="114"/>
      <c r="J1601" s="10" t="str">
        <f>IF(ISBLANK(VLOOKUP(TRIM(#REF!),ALL!$B$1:$W$9995,6,FALSE)),"",IF(ISERROR(VLOOKUP(TRIM(#REF!),ALL!$B$1:$W$9995,6,FALSE))," ", VLOOKUP(TRIM(#REF!),ALL!$B$1:$W$9995,6,FALSE)))</f>
        <v xml:space="preserve"> </v>
      </c>
      <c r="K1601" s="10" t="str">
        <f>IF(ISBLANK(VLOOKUP(TRIM(#REF!),ALL!$B$1:$W$9995,7,FALSE)),"",IF(ISERROR(VLOOKUP(TRIM(#REF!),ALL!$B$1:$W$9995,7,FALSE))," ",VLOOKUP(TRIM(#REF!),ALL!$B$1:$W$9995,7,FALSE)))</f>
        <v xml:space="preserve"> </v>
      </c>
      <c r="L1601" s="10" t="str">
        <f>IF(ISBLANK(VLOOKUP(TRIM(#REF!),ALL!$B$1:$W$9995,8,FALSE)),"",IF(ISERROR(VLOOKUP(TRIM(#REF!),ALL!$B$1:$W$9995,8,FALSE))," ",VLOOKUP(TRIM(#REF!),ALL!$B$1:$W$9995,8,FALSE)))</f>
        <v xml:space="preserve"> </v>
      </c>
      <c r="M1601" s="10" t="str">
        <f>IF(ISBLANK(VLOOKUP(TRIM(#REF!),ALL!$B$1:$W$9995,9,FALSE)),"",IF(ISERROR(VLOOKUP(TRIM(#REF!),ALL!$B$1:$W$9995,9,FALSE))," ",VLOOKUP(TRIM(#REF!),ALL!$B$1:$W$9995,9,FALSE)))</f>
        <v xml:space="preserve"> </v>
      </c>
      <c r="N1601" s="10" t="str">
        <f>IF(ISBLANK(VLOOKUP(TRIM(#REF!),ALL!$B$1:$W$9995,10,FALSE)),"",IF(ISERROR(VLOOKUP(TRIM(#REF!),ALL!$B$1:$W$9995,10,FALSE))," ",VLOOKUP(TRIM(#REF!),ALL!$B$1:$W$9995,10,FALSE)))</f>
        <v xml:space="preserve"> </v>
      </c>
      <c r="O1601"/>
      <c r="P1601"/>
      <c r="Q1601"/>
      <c r="R1601"/>
      <c r="S1601"/>
      <c r="T1601"/>
      <c r="AB1601"/>
      <c r="AC1601"/>
    </row>
    <row r="1602" spans="1:29">
      <c r="A1602" s="10" t="str">
        <f>IF(ISERROR(VLOOKUP(TRIM(B1602),ALL!$B$1:$V$9991,3,FALSE)),"(unc)",VLOOKUP(TRIM(B1602),ALL!$B$1:$V$9991,3,FALSE))</f>
        <v>OCB ^ PR</v>
      </c>
      <c r="B1602" s="37" t="s">
        <v>8878</v>
      </c>
      <c r="C1602" s="5" t="s">
        <v>7445</v>
      </c>
      <c r="D1602" s="111">
        <f>VLOOKUP(TRIM(B1602),BirthdateDraft!$A$1:$M$8977,2,FALSE)</f>
        <v>37661</v>
      </c>
      <c r="E1602" s="112" t="str">
        <f>VLOOKUP(TRIM(B1602),BirthdateDraft!$A$1:$M$9842,3,FALSE)</f>
        <v>24/2(40)</v>
      </c>
      <c r="F1602" s="115" t="s">
        <v>9864</v>
      </c>
      <c r="G1602" s="10" t="str">
        <f>IF(ISERROR(VLOOKUP(TRIM(B1602),ALL!$B$1:$V$9998,2,FALSE)),"",IF(ISERROR(VLOOKUP(TRIM(B1602),ALL!$B$1:$V$9998,2,FALSE))," ",VLOOKUP(TRIM(B1602),ALL!$B$1:$V$9998,2,FALSE)))</f>
        <v>PHN</v>
      </c>
      <c r="H1602" s="114" t="str">
        <f>IF(ISBLANK(VLOOKUP(TRIM(B1602),ALL!$B$1:$W$9995,4,FALSE)),"",IF(ISERROR(VLOOKUP(TRIM(B1602),ALL!$B$1:$W$9995,4,FALSE))," ",VLOOKUP(TRIM(B1602),ALL!$B$1:$W$9995,4,FALSE)))</f>
        <v>5</v>
      </c>
      <c r="I1602" s="114"/>
      <c r="J1602" s="10"/>
      <c r="K1602" s="10"/>
      <c r="L1602" s="10"/>
      <c r="M1602" s="10"/>
      <c r="N1602" s="10"/>
      <c r="O1602"/>
      <c r="P1602"/>
      <c r="Q1602"/>
      <c r="R1602"/>
      <c r="S1602"/>
      <c r="T1602"/>
      <c r="AB1602"/>
      <c r="AC1602"/>
    </row>
    <row r="1603" spans="1:29">
      <c r="A1603" s="10" t="str">
        <f>IF(ISERROR(VLOOKUP(TRIM(B1603),ALL!$B$1:$V$9991,3,FALSE)),"(unc)",VLOOKUP(TRIM(B1603),ALL!$B$1:$V$9991,3,FALSE))</f>
        <v>LCB ^ KOR</v>
      </c>
      <c r="B1603" s="37" t="s">
        <v>6169</v>
      </c>
      <c r="C1603" s="5" t="s">
        <v>7445</v>
      </c>
      <c r="D1603" s="111">
        <f>VLOOKUP(TRIM(B1603),BirthdateDraft!$A$1:$M$8977,2,FALSE)</f>
        <v>35603</v>
      </c>
      <c r="E1603" s="112" t="str">
        <f>VLOOKUP(TRIM(B1603),BirthdateDraft!$A$1:$M$9842,3,FALSE)</f>
        <v>19/FA</v>
      </c>
      <c r="F1603" s="115" t="s">
        <v>8064</v>
      </c>
      <c r="G1603" s="10" t="str">
        <f>IF(ISERROR(VLOOKUP(TRIM(B1603),ALL!$B$1:$V$9998,2,FALSE)),"",IF(ISERROR(VLOOKUP(TRIM(B1603),ALL!$B$1:$V$9998,2,FALSE))," ",VLOOKUP(TRIM(B1603),ALL!$B$1:$V$9998,2,FALSE)))</f>
        <v>GBN</v>
      </c>
      <c r="H1603" s="114" t="str">
        <f>IF(ISBLANK(VLOOKUP(TRIM(B1603),ALL!$B$1:$W$9995,4,FALSE)),"",IF(ISERROR(VLOOKUP(TRIM(B1603),ALL!$B$1:$W$9995,4,FALSE))," ",VLOOKUP(TRIM(B1603),ALL!$B$1:$W$9995,4,FALSE)))</f>
        <v>5</v>
      </c>
      <c r="I1603" s="114"/>
      <c r="J1603" s="10"/>
      <c r="K1603" s="10"/>
      <c r="L1603" s="10"/>
      <c r="M1603" s="10"/>
      <c r="N1603" s="10"/>
      <c r="O1603" s="118"/>
      <c r="P1603"/>
      <c r="Q1603"/>
      <c r="R1603"/>
      <c r="S1603"/>
      <c r="T1603"/>
      <c r="AB1603"/>
      <c r="AC1603"/>
    </row>
    <row r="1604" spans="1:29">
      <c r="A1604" s="10" t="str">
        <f>IF(ISERROR(VLOOKUP(TRIM(B1604),ALL!$B$1:$V$9991,3,FALSE)),"(unc)",VLOOKUP(TRIM(B1604),ALL!$B$1:$V$9991,3,FALSE))</f>
        <v>RCB ^</v>
      </c>
      <c r="B1604" s="37" t="s">
        <v>7728</v>
      </c>
      <c r="C1604" s="5" t="s">
        <v>7445</v>
      </c>
      <c r="D1604" s="111">
        <f>VLOOKUP(TRIM(B1604),BirthdateDraft!$A$1:$M$8977,2,FALSE)</f>
        <v>36396</v>
      </c>
      <c r="E1604" s="112" t="str">
        <f>VLOOKUP(TRIM(B1604),BirthdateDraft!$A$1:$M$9842,3,FALSE)</f>
        <v>22/7</v>
      </c>
      <c r="F1604" s="115" t="s">
        <v>10265</v>
      </c>
      <c r="G1604" s="10" t="str">
        <f>IF(ISERROR(VLOOKUP(TRIM(B1604),ALL!$B$1:$V$9998,2,FALSE)),"",IF(ISERROR(VLOOKUP(TRIM(B1604),ALL!$B$1:$V$9998,2,FALSE))," ",VLOOKUP(TRIM(B1604),ALL!$B$1:$V$9998,2,FALSE)))</f>
        <v>JXA</v>
      </c>
      <c r="H1604" s="114" t="str">
        <f>IF(ISBLANK(VLOOKUP(TRIM(B1604),ALL!$B$1:$W$9995,4,FALSE)),"",IF(ISERROR(VLOOKUP(TRIM(B1604),ALL!$B$1:$W$9995,4,FALSE))," ",VLOOKUP(TRIM(B1604),ALL!$B$1:$W$9995,4,FALSE)))</f>
        <v>4</v>
      </c>
      <c r="I1604" s="114"/>
      <c r="J1604" s="10"/>
      <c r="K1604" s="10"/>
      <c r="L1604" s="10"/>
      <c r="M1604" s="10"/>
      <c r="N1604" s="10"/>
      <c r="O1604" s="118"/>
      <c r="P1604"/>
      <c r="Q1604"/>
      <c r="R1604"/>
      <c r="S1604"/>
      <c r="T1604"/>
      <c r="AB1604"/>
      <c r="AC1604"/>
    </row>
    <row r="1605" spans="1:29">
      <c r="A1605" s="10" t="str">
        <f>IF(ISERROR(VLOOKUP(TRIM(B1605),ALL!$B$1:$V$9991,3,FALSE)),"(unc)",VLOOKUP(TRIM(B1605),ALL!$B$1:$V$9991,3,FALSE))</f>
        <v>DB ^</v>
      </c>
      <c r="B1605" s="126" t="s">
        <v>5325</v>
      </c>
      <c r="C1605" s="5" t="s">
        <v>7445</v>
      </c>
      <c r="D1605" s="111">
        <f>VLOOKUP(TRIM(B1605),BirthdateDraft!$A$1:$M$8977,2,FALSE)</f>
        <v>34779</v>
      </c>
      <c r="E1605" s="112" t="str">
        <f>VLOOKUP(TRIM(B1605),BirthdateDraft!$A$1:$M$9842,3,FALSE)</f>
        <v>17/3</v>
      </c>
      <c r="F1605" s="115" t="s">
        <v>8713</v>
      </c>
      <c r="G1605" s="10" t="str">
        <f>IF(ISERROR(VLOOKUP(TRIM(B1605),ALL!$B$1:$V$9998,2,FALSE)),"",IF(ISERROR(VLOOKUP(TRIM(B1605),ALL!$B$1:$V$9998,2,FALSE))," ",VLOOKUP(TRIM(B1605),ALL!$B$1:$V$9998,2,FALSE)))</f>
        <v>LAN</v>
      </c>
      <c r="H1605" s="114" t="str">
        <f>IF(ISBLANK(VLOOKUP(TRIM(B1605),ALL!$B$1:$W$9995,4,FALSE)),"",IF(ISERROR(VLOOKUP(TRIM(B1605),ALL!$B$1:$W$9995,4,FALSE))," ",VLOOKUP(TRIM(B1605),ALL!$B$1:$W$9995,4,FALSE)))</f>
        <v>0-4</v>
      </c>
      <c r="I1605" s="114"/>
      <c r="J1605" s="10"/>
      <c r="K1605" s="10"/>
      <c r="L1605" s="10" t="str">
        <f>IF(ISBLANK(VLOOKUP(TRIM(B1605),ALL!$B$1:$W$9995,8,FALSE)),"",IF(ISERROR(VLOOKUP(TRIM(B1605),ALL!$B$1:$W$9995,8,FALSE))," ",VLOOKUP(TRIM(B1605),ALL!$B$1:$W$9995,8,FALSE)))</f>
        <v/>
      </c>
      <c r="M1605" s="10" t="str">
        <f>IF(ISBLANK(VLOOKUP(TRIM(B1605),ALL!$B$1:$W$9995,9,FALSE)),"",IF(ISERROR(VLOOKUP(TRIM(B1605),ALL!$B$1:$W$9995,9,FALSE))," ",VLOOKUP(TRIM(B1605),ALL!$B$1:$W$9995,9,FALSE)))</f>
        <v/>
      </c>
      <c r="N1605" s="10" t="str">
        <f>IF(ISBLANK(VLOOKUP(TRIM(B1605),ALL!$B$1:$W$9995,10,FALSE)),"",IF(ISERROR(VLOOKUP(TRIM(B1605),ALL!$B$1:$W$9995,10,FALSE))," ",VLOOKUP(TRIM(B1605),ALL!$B$1:$W$9995,10,FALSE)))</f>
        <v/>
      </c>
      <c r="O1605" s="118"/>
      <c r="P1605"/>
      <c r="Q1605"/>
      <c r="R1605"/>
      <c r="S1605"/>
      <c r="T1605"/>
      <c r="AB1605"/>
      <c r="AC1605"/>
    </row>
    <row r="1606" spans="1:29">
      <c r="A1606" s="10" t="str">
        <f>IF(ISERROR(VLOOKUP(TRIM(B1606),ALL!$B$1:$V$9991,3,FALSE)),"(unc)",VLOOKUP(TRIM(B1606),ALL!$B$1:$V$9991,3,FALSE))</f>
        <v>SS ^</v>
      </c>
      <c r="B1606" s="37" t="s">
        <v>7674</v>
      </c>
      <c r="C1606" s="5" t="s">
        <v>7445</v>
      </c>
      <c r="D1606" s="111">
        <f>VLOOKUP(TRIM(B1606),BirthdateDraft!$A$1:$M$8977,2,FALSE)</f>
        <v>36449</v>
      </c>
      <c r="E1606" s="112" t="str">
        <f>VLOOKUP(TRIM(B1606),BirthdateDraft!$A$1:$M$9842,3,FALSE)</f>
        <v>22/7</v>
      </c>
      <c r="F1606" s="115" t="s">
        <v>6862</v>
      </c>
      <c r="G1606" s="10" t="str">
        <f>IF(ISERROR(VLOOKUP(TRIM(B1606),ALL!$B$1:$V$9998,2,FALSE)),"",IF(ISERROR(VLOOKUP(TRIM(B1606),ALL!$B$1:$V$9998,2,FALSE))," ",VLOOKUP(TRIM(B1606),ALL!$B$1:$V$9998,2,FALSE)))</f>
        <v>CHN</v>
      </c>
      <c r="H1606" s="114" t="str">
        <f>IF(ISBLANK(VLOOKUP(TRIM(B1606),ALL!$B$1:$W$9995,4,FALSE)),"",IF(ISERROR(VLOOKUP(TRIM(B1606),ALL!$B$1:$W$9995,4,FALSE))," ",VLOOKUP(TRIM(B1606),ALL!$B$1:$W$9995,4,FALSE)))</f>
        <v>4-5</v>
      </c>
      <c r="I1606" s="114"/>
      <c r="J1606" s="10"/>
      <c r="K1606" s="10"/>
      <c r="L1606" s="10"/>
      <c r="M1606" s="10"/>
      <c r="N1606" s="10"/>
      <c r="O1606" s="118"/>
      <c r="P1606"/>
      <c r="Q1606"/>
      <c r="R1606"/>
      <c r="S1606"/>
      <c r="T1606"/>
      <c r="AB1606"/>
      <c r="AC1606"/>
    </row>
    <row r="1607" spans="1:29">
      <c r="A1607" s="10" t="str">
        <f>IF(ISERROR(VLOOKUP(TRIM(B1607),ALL!$B$1:$V$9991,3,FALSE)),"(unc)",VLOOKUP(TRIM(B1607),ALL!$B$1:$V$9991,3,FALSE))</f>
        <v>FS ^</v>
      </c>
      <c r="B1607" s="37" t="s">
        <v>6991</v>
      </c>
      <c r="C1607" s="5" t="s">
        <v>7445</v>
      </c>
      <c r="D1607" s="111">
        <f>VLOOKUP(TRIM(B1607),BirthdateDraft!$A$1:$M$8977,2,FALSE)</f>
        <v>36586</v>
      </c>
      <c r="E1607" s="112" t="str">
        <f>VLOOKUP(TRIM(B1607),BirthdateDraft!$A$1:$M$9842,3,FALSE)</f>
        <v>21/2</v>
      </c>
      <c r="F1607" s="115" t="s">
        <v>8663</v>
      </c>
      <c r="G1607" s="10" t="str">
        <f>IF(ISERROR(VLOOKUP(TRIM(B1607),ALL!$B$1:$V$9998,2,FALSE)),"",IF(ISERROR(VLOOKUP(TRIM(B1607),ALL!$B$1:$V$9998,2,FALSE))," ",VLOOKUP(TRIM(B1607),ALL!$B$1:$V$9998,2,FALSE)))</f>
        <v>MIA</v>
      </c>
      <c r="H1607" s="114" t="str">
        <f>IF(ISBLANK(VLOOKUP(TRIM(B1607),ALL!$B$1:$W$9995,4,FALSE)),"",IF(ISERROR(VLOOKUP(TRIM(B1607),ALL!$B$1:$W$9995,4,FALSE))," ",VLOOKUP(TRIM(B1607),ALL!$B$1:$W$9995,4,FALSE)))</f>
        <v>4-5</v>
      </c>
      <c r="I1607" s="114" t="str">
        <f>IF(ISBLANK(VLOOKUP(TRIM(B1607),ALL!$B$1:$W$9995,5,FALSE)),"",IF(ISERROR(VLOOKUP(TRIM(B1607),ALL!$B$1:$W$9995,5,FALSE))," ",VLOOKUP(TRIM(B1607),ALL!$B$1:$W$9995,5,FALSE)))</f>
        <v/>
      </c>
      <c r="J1607" s="10" t="str">
        <f>IF(ISBLANK(VLOOKUP(TRIM(B1607),ALL!$B$1:$W$9995,6,FALSE)),"",IF(ISERROR(VLOOKUP(TRIM(B1607),ALL!$B$1:$W$9995,6,FALSE))," ", VLOOKUP(TRIM(B1607),ALL!$B$1:$W$9995,6,FALSE)))</f>
        <v/>
      </c>
      <c r="K1607" s="10" t="str">
        <f>IF(ISBLANK(VLOOKUP(TRIM(B1607),ALL!$B$1:$W$9995,7,FALSE)),"",IF(ISERROR(VLOOKUP(TRIM(B1607),ALL!$B$1:$W$9995,7,FALSE))," ",VLOOKUP(TRIM(B1607),ALL!$B$1:$W$9995,7,FALSE)))</f>
        <v/>
      </c>
      <c r="L1607" s="10" t="str">
        <f>IF(ISBLANK(VLOOKUP(TRIM(B1607),ALL!$B$1:$W$9995,8,FALSE)),"",IF(ISERROR(VLOOKUP(TRIM(B1607),ALL!$B$1:$W$9995,8,FALSE))," ",VLOOKUP(TRIM(B1607),ALL!$B$1:$W$9995,8,FALSE)))</f>
        <v/>
      </c>
      <c r="M1607" s="10" t="str">
        <f>IF(ISBLANK(VLOOKUP(TRIM(B1607),ALL!$B$1:$W$9995,9,FALSE)),"",IF(ISERROR(VLOOKUP(TRIM(B1607),ALL!$B$1:$W$9995,9,FALSE))," ",VLOOKUP(TRIM(B1607),ALL!$B$1:$W$9995,9,FALSE)))</f>
        <v/>
      </c>
      <c r="N1607" s="10" t="str">
        <f>IF(ISBLANK(VLOOKUP(TRIM(B1607),ALL!$B$1:$W$9995,10,FALSE)),"",IF(ISERROR(VLOOKUP(TRIM(B1607),ALL!$B$1:$W$9995,10,FALSE))," ",VLOOKUP(TRIM(B1607),ALL!$B$1:$W$9995,10,FALSE)))</f>
        <v/>
      </c>
      <c r="P1607"/>
      <c r="Q1607"/>
      <c r="R1607"/>
      <c r="S1607"/>
      <c r="T1607"/>
      <c r="AB1607"/>
      <c r="AC1607"/>
    </row>
    <row r="1609" spans="1:29">
      <c r="A1609" s="10" t="str">
        <f>IF(ISERROR(VLOOKUP(TRIM(B1609),ALL!$B$1:$V$9991,3,FALSE)),"(unc)",VLOOKUP(TRIM(B1609),ALL!$B$1:$V$9991,3,FALSE))</f>
        <v>FS ^</v>
      </c>
      <c r="B1609" s="37" t="s">
        <v>6996</v>
      </c>
      <c r="C1609" s="5" t="s">
        <v>7445</v>
      </c>
      <c r="D1609" s="111">
        <f>VLOOKUP(TRIM(B1609),BirthdateDraft!$A$1:$M$8977,2,FALSE)</f>
        <v>36312</v>
      </c>
      <c r="E1609" s="112" t="str">
        <f>VLOOKUP(TRIM(B1609),BirthdateDraft!$A$1:$M$9842,3,FALSE)</f>
        <v>21/2</v>
      </c>
      <c r="F1609" s="115" t="s">
        <v>8664</v>
      </c>
      <c r="G1609" s="10" t="str">
        <f>IF(ISERROR(VLOOKUP(TRIM(B1609),ALL!$B$1:$V$9998,2,FALSE)),"",IF(ISERROR(VLOOKUP(TRIM(B1609),ALL!$B$1:$V$9998,2,FALSE))," ",VLOOKUP(TRIM(B1609),ALL!$B$1:$V$9998,2,FALSE)))</f>
        <v>LVA</v>
      </c>
      <c r="H1609" s="114" t="str">
        <f>IF(ISBLANK(VLOOKUP(TRIM(B1609),ALL!$B$1:$W$9995,4,FALSE)),"",IF(ISERROR(VLOOKUP(TRIM(B1609),ALL!$B$1:$W$9995,4,FALSE))," ",VLOOKUP(TRIM(B1609),ALL!$B$1:$W$9995,4,FALSE)))</f>
        <v>0-6</v>
      </c>
      <c r="I1609" s="114"/>
      <c r="J1609" s="10"/>
      <c r="K1609" s="10"/>
      <c r="L1609" s="10" t="str">
        <f>IF(ISBLANK(VLOOKUP(TRIM(B1609),ALL!$B$1:$W$9995,8,FALSE)),"",IF(ISERROR(VLOOKUP(TRIM(B1609),ALL!$B$1:$W$9995,8,FALSE))," ",VLOOKUP(TRIM(B1609),ALL!$B$1:$W$9995,8,FALSE)))</f>
        <v/>
      </c>
      <c r="M1609" s="10" t="str">
        <f>IF(ISBLANK(VLOOKUP(TRIM(B1609),ALL!$B$1:$W$9995,9,FALSE)),"",IF(ISERROR(VLOOKUP(TRIM(B1609),ALL!$B$1:$W$9995,9,FALSE))," ",VLOOKUP(TRIM(B1609),ALL!$B$1:$W$9995,9,FALSE)))</f>
        <v/>
      </c>
      <c r="N1609" s="10" t="str">
        <f>IF(ISBLANK(VLOOKUP(TRIM(B1609),ALL!$B$1:$W$9995,10,FALSE)),"",IF(ISERROR(VLOOKUP(TRIM(B1609),ALL!$B$1:$W$9995,10,FALSE))," ",VLOOKUP(TRIM(B1609),ALL!$B$1:$W$9995,10,FALSE)))</f>
        <v/>
      </c>
      <c r="O1609" s="118"/>
      <c r="P1609"/>
      <c r="Q1609"/>
      <c r="R1609"/>
      <c r="S1609"/>
      <c r="T1609"/>
      <c r="AB1609"/>
      <c r="AC1609"/>
    </row>
    <row r="1611" spans="1:29">
      <c r="B1611" s="37"/>
    </row>
    <row r="1612" spans="1:29">
      <c r="A1612" s="10" t="str">
        <f>IF(ISERROR(VLOOKUP(TRIM(B1612),ALL!$B$1:$V$9991,3,FALSE)),"(unc)",VLOOKUP(TRIM(B1612),ALL!$B$1:$V$9991,3,FALSE))</f>
        <v>Punt</v>
      </c>
      <c r="B1612" s="37" t="s">
        <v>7639</v>
      </c>
      <c r="C1612" s="5" t="s">
        <v>7445</v>
      </c>
      <c r="D1612" s="111">
        <f>VLOOKUP(TRIM(B1612),BirthdateDraft!$A$1:$M$8977,2,FALSE)</f>
        <v>36011</v>
      </c>
      <c r="E1612" s="112" t="str">
        <f>VLOOKUP(TRIM(B1612),BirthdateDraft!$A$1:$M$9842,3,FALSE)</f>
        <v>22/4</v>
      </c>
      <c r="F1612" s="115"/>
      <c r="G1612" s="10" t="str">
        <f>IF(ISERROR(VLOOKUP(TRIM(B1612),ALL!$B$1:$V$9998,2,FALSE)),"",IF(ISERROR(VLOOKUP(TRIM(B1612),ALL!$B$1:$V$9998,2,FALSE))," ",VLOOKUP(TRIM(B1612),ALL!$B$1:$V$9998,2,FALSE)))</f>
        <v>BAA</v>
      </c>
      <c r="H1612" s="114" t="str">
        <f>IF(ISBLANK(VLOOKUP(TRIM(B1612),ALL!$B$1:$W$9995,4,FALSE)),"",IF(ISERROR(VLOOKUP(TRIM(B1612),ALL!$B$1:$W$9995,4,FALSE))," ",VLOOKUP(TRIM(B1612),ALL!$B$1:$W$9995,4,FALSE)))</f>
        <v/>
      </c>
      <c r="I1612" s="114"/>
      <c r="J1612" s="10"/>
      <c r="K1612" s="10"/>
      <c r="L1612" s="10" t="str">
        <f>IF(ISBLANK(VLOOKUP(TRIM(B1612),ALL!$B$1:$W$9995,8,FALSE)),"",IF(ISERROR(VLOOKUP(TRIM(B1612),ALL!$B$1:$W$9995,8,FALSE))," ",VLOOKUP(TRIM(B1612),ALL!$B$1:$W$9995,8,FALSE)))</f>
        <v/>
      </c>
      <c r="M1612" s="10" t="str">
        <f>IF(ISBLANK(VLOOKUP(TRIM(B1612),ALL!$B$1:$W$9995,9,FALSE)),"",IF(ISERROR(VLOOKUP(TRIM(B1612),ALL!$B$1:$W$9995,9,FALSE))," ",VLOOKUP(TRIM(B1612),ALL!$B$1:$W$9995,9,FALSE)))</f>
        <v/>
      </c>
      <c r="N1612" s="10" t="str">
        <f>IF(ISBLANK(VLOOKUP(TRIM(B1612),ALL!$B$1:$W$9995,10,FALSE)),"",IF(ISERROR(VLOOKUP(TRIM(B1612),ALL!$B$1:$W$9995,10,FALSE))," ",VLOOKUP(TRIM(B1612),ALL!$B$1:$W$9995,10,FALSE)))</f>
        <v/>
      </c>
      <c r="O1612" s="118"/>
      <c r="P1612"/>
      <c r="Q1612"/>
      <c r="R1612"/>
      <c r="S1612"/>
      <c r="T1612"/>
      <c r="AB1612"/>
      <c r="AC1612"/>
    </row>
    <row r="1613" spans="1:29" ht="15">
      <c r="A1613" s="10" t="str">
        <f>IF(ISERROR(VLOOKUP(TRIM(B1613),ALL!$B$1:$V$9991,3,FALSE)),"(unc)",VLOOKUP(TRIM(B1613),ALL!$B$1:$V$9991,3,FALSE))</f>
        <v>PR</v>
      </c>
      <c r="B1613" s="117" t="s">
        <v>7955</v>
      </c>
      <c r="C1613" s="5" t="s">
        <v>7445</v>
      </c>
      <c r="D1613" s="111">
        <f>VLOOKUP(TRIM(B1613),BirthdateDraft!$A$1:$M$8977,2,FALSE)</f>
        <v>35768</v>
      </c>
      <c r="E1613" s="112" t="str">
        <f>VLOOKUP(TRIM(B1613),BirthdateDraft!$A$1:$M$9842,3,FALSE)</f>
        <v>19/FA</v>
      </c>
      <c r="F1613" s="115" t="s">
        <v>6860</v>
      </c>
      <c r="G1613" s="10" t="str">
        <f>IF(ISERROR(VLOOKUP(TRIM(B1613),ALL!$B$1:$V$9998,2,FALSE)),"",IF(ISERROR(VLOOKUP(TRIM(B1613),ALL!$B$1:$V$9998,2,FALSE))," ",VLOOKUP(TRIM(B1613),ALL!$B$1:$V$9998,2,FALSE)))</f>
        <v>BAA</v>
      </c>
      <c r="H1613" s="114" t="str">
        <f>IF(ISBLANK(VLOOKUP(TRIM(B1613),ALL!$B$1:$W$9995,11,FALSE)),"",IF(ISERROR(VLOOKUP(TRIM(B1613),ALL!$B$1:$W$9995,11,FALSE))," ",VLOOKUP(TRIM(B1613),ALL!$B$1:$W$9995,11,FALSE)))</f>
        <v/>
      </c>
      <c r="I1613" s="114">
        <f>VLOOKUP(TRIM(B1613),Rankings!$A$1:$M$9887,9,FALSE)</f>
        <v>0</v>
      </c>
      <c r="J1613" s="10" t="str">
        <f>IF(ISBLANK(VLOOKUP(TRIM(B1613),ALL!$B$1:$W$9995,6,FALSE)),"",IF(ISERROR(VLOOKUP(TRIM(B1613),ALL!$B$1:$W$9995,6,FALSE))," ", VLOOKUP(TRIM(B1613),ALL!$B$1:$W$9995,6,FALSE)))</f>
        <v/>
      </c>
      <c r="K1613" s="10" t="str">
        <f>IF(ISBLANK(VLOOKUP(TRIM(B1613),ALL!$B$1:$W$9995,7,FALSE)),"",IF(ISERROR(VLOOKUP(TRIM(B1613),ALL!$B$1:$W$9995,7,FALSE))," ",VLOOKUP(TRIM(B1613),ALL!$B$1:$W$9995,7,FALSE)))</f>
        <v/>
      </c>
      <c r="L1613" s="10" t="str">
        <f>IF(ISBLANK(VLOOKUP(TRIM(B1613),ALL!$B$1:$W$9995,8,FALSE)),"",IF(ISERROR(VLOOKUP(TRIM(B1613),ALL!$B$1:$W$9995,8,FALSE))," ",VLOOKUP(TRIM(B1613),ALL!$B$1:$W$9995,8,FALSE)))</f>
        <v/>
      </c>
      <c r="M1613" s="10" t="str">
        <f>IF(ISBLANK(VLOOKUP(TRIM(B1613),ALL!$B$1:$W$9995,9,FALSE)),"",IF(ISERROR(VLOOKUP(TRIM(B1613),ALL!$B$1:$W$9995,9,FALSE))," ",VLOOKUP(TRIM(B1613),ALL!$B$1:$W$9995,9,FALSE)))</f>
        <v/>
      </c>
      <c r="N1613" s="10" t="str">
        <f>IF(ISBLANK(VLOOKUP(TRIM(B1613),ALL!$B$1:$W$9995,10,FALSE)),"",IF(ISERROR(VLOOKUP(TRIM(B1613),ALL!$B$1:$W$9995,10,FALSE))," ",VLOOKUP(TRIM(B1613),ALL!$B$1:$W$9995,10,FALSE)))</f>
        <v/>
      </c>
      <c r="P1613"/>
      <c r="Q1613"/>
      <c r="R1613"/>
      <c r="S1613"/>
      <c r="T1613"/>
      <c r="AB1613"/>
      <c r="AC1613"/>
    </row>
    <row r="1614" spans="1:29">
      <c r="A1614" s="10" t="str">
        <f>IF(ISERROR(VLOOKUP(TRIM(B1614),ALL!$B$1:$V$9991,3,FALSE)),"(unc)",VLOOKUP(TRIM(B1614),ALL!$B$1:$V$9991,3,FALSE))</f>
        <v>PK</v>
      </c>
      <c r="B1614" s="37" t="s">
        <v>8147</v>
      </c>
      <c r="C1614" s="5" t="s">
        <v>7445</v>
      </c>
      <c r="D1614" s="111">
        <f>VLOOKUP(TRIM(B1614),BirthdateDraft!$A$1:$M$8977,2,FALSE)</f>
        <v>34772</v>
      </c>
      <c r="E1614" s="112" t="str">
        <f>VLOOKUP(TRIM(B1614),BirthdateDraft!$A$1:$M$9842,3,FALSE)</f>
        <v>23/FA</v>
      </c>
      <c r="F1614" s="115">
        <v>24.3</v>
      </c>
      <c r="G1614" s="10" t="str">
        <f>IF(ISERROR(VLOOKUP(TRIM(B1614),ALL!$B$1:$V$9998,2,FALSE)),"",IF(ISERROR(VLOOKUP(TRIM(B1614),ALL!$B$1:$V$9998,2,FALSE))," ",VLOOKUP(TRIM(B1614),ALL!$B$1:$V$9998,2,FALSE)))</f>
        <v>DAN</v>
      </c>
      <c r="H1614" s="114"/>
      <c r="I1614" s="114"/>
      <c r="J1614" s="10"/>
      <c r="K1614" s="10"/>
      <c r="L1614" s="10"/>
      <c r="M1614" s="10"/>
      <c r="N1614" s="10"/>
      <c r="O1614" s="118"/>
      <c r="P1614"/>
      <c r="Q1614"/>
      <c r="R1614"/>
      <c r="S1614"/>
      <c r="T1614"/>
      <c r="AB1614"/>
      <c r="AC1614"/>
    </row>
    <row r="1615" spans="1:29">
      <c r="A1615" s="10"/>
      <c r="B1615" s="37"/>
      <c r="C1615" s="5"/>
      <c r="D1615" s="111"/>
      <c r="E1615" s="112"/>
      <c r="F1615" s="113"/>
      <c r="G1615" s="10"/>
      <c r="H1615" s="114"/>
      <c r="I1615" s="114"/>
      <c r="J1615" s="10"/>
      <c r="K1615" s="10"/>
      <c r="L1615" s="10"/>
      <c r="M1615" s="10"/>
      <c r="N1615" s="10"/>
      <c r="P1615"/>
      <c r="Q1615"/>
      <c r="R1615"/>
      <c r="S1615"/>
      <c r="T1615"/>
      <c r="AB1615"/>
      <c r="AC1615"/>
    </row>
    <row r="1616" spans="1:29" ht="18.75" thickBot="1">
      <c r="A1616" s="11" t="s">
        <v>1169</v>
      </c>
      <c r="O1616"/>
      <c r="P1616"/>
      <c r="Q1616"/>
      <c r="R1616"/>
      <c r="S1616"/>
      <c r="T1616"/>
      <c r="AB1616"/>
      <c r="AC1616"/>
    </row>
    <row r="1617" spans="1:29" ht="13.5" thickBot="1">
      <c r="A1617" s="134" t="s">
        <v>1332</v>
      </c>
      <c r="B1617" s="135" t="s">
        <v>8798</v>
      </c>
      <c r="C1617" s="136" t="s">
        <v>8796</v>
      </c>
      <c r="D1617" s="137"/>
      <c r="E1617" s="138"/>
      <c r="F1617" s="136"/>
      <c r="G1617" s="139" t="s">
        <v>1334</v>
      </c>
      <c r="H1617" s="140" t="s">
        <v>1333</v>
      </c>
      <c r="J1617" s="134" t="s">
        <v>8800</v>
      </c>
      <c r="K1617" s="134"/>
      <c r="L1617" s="135" t="s">
        <v>8799</v>
      </c>
      <c r="M1617" s="141" t="s">
        <v>8797</v>
      </c>
      <c r="N1617" s="134" t="s">
        <v>1343</v>
      </c>
      <c r="O1617" s="135" t="s">
        <v>1333</v>
      </c>
      <c r="P1617"/>
      <c r="Q1617"/>
      <c r="R1617"/>
      <c r="S1617"/>
      <c r="T1617"/>
      <c r="AB1617"/>
      <c r="AC1617"/>
    </row>
    <row r="1618" spans="1:29">
      <c r="A1618" s="142" t="s">
        <v>1406</v>
      </c>
      <c r="B1618" s="143">
        <v>6</v>
      </c>
      <c r="C1618" s="144"/>
      <c r="D1618" s="145"/>
      <c r="E1618" s="146"/>
      <c r="F1618" s="147"/>
      <c r="G1618" s="148" t="s">
        <v>1335</v>
      </c>
      <c r="H1618" s="149">
        <f>B1618+B1619+B1620</f>
        <v>15</v>
      </c>
      <c r="J1618" s="142" t="s">
        <v>1406</v>
      </c>
      <c r="K1618" s="142"/>
      <c r="L1618" s="143">
        <v>6</v>
      </c>
      <c r="M1618" s="144"/>
      <c r="N1618" s="150" t="s">
        <v>1344</v>
      </c>
      <c r="O1618" s="151">
        <f>L1618+L1619+L1620+L1621</f>
        <v>20</v>
      </c>
      <c r="Q1618"/>
      <c r="R1618"/>
      <c r="S1618"/>
      <c r="T1618"/>
      <c r="AB1618"/>
      <c r="AC1618"/>
    </row>
    <row r="1619" spans="1:29" ht="13.5" thickBot="1">
      <c r="A1619" s="152" t="s">
        <v>1835</v>
      </c>
      <c r="B1619" s="153">
        <v>4</v>
      </c>
      <c r="C1619" s="144"/>
      <c r="D1619" s="145"/>
      <c r="E1619" s="146"/>
      <c r="F1619" s="147"/>
      <c r="G1619" s="154" t="s">
        <v>1336</v>
      </c>
      <c r="H1619" s="155">
        <f>(B1621+B1624)*0.5</f>
        <v>4.5</v>
      </c>
      <c r="J1619" s="152" t="s">
        <v>1411</v>
      </c>
      <c r="K1619" s="152"/>
      <c r="L1619" s="153">
        <v>5</v>
      </c>
      <c r="M1619" s="144"/>
      <c r="N1619" s="156" t="s">
        <v>1345</v>
      </c>
      <c r="O1619" s="157">
        <f>(L1622+L1623+L1624)*0.5</f>
        <v>7</v>
      </c>
      <c r="Q1619"/>
      <c r="R1619"/>
      <c r="S1619"/>
      <c r="T1619"/>
      <c r="AB1619"/>
      <c r="AC1619"/>
    </row>
    <row r="1620" spans="1:29" ht="13.5" thickBot="1">
      <c r="A1620" s="152" t="s">
        <v>1410</v>
      </c>
      <c r="B1620" s="158">
        <v>5</v>
      </c>
      <c r="C1620" s="144"/>
      <c r="D1620" s="145"/>
      <c r="E1620" s="146"/>
      <c r="F1620" s="147"/>
      <c r="G1620" s="159" t="s">
        <v>1337</v>
      </c>
      <c r="H1620" s="160">
        <f>(B1622+B1623)*0.75</f>
        <v>8.25</v>
      </c>
      <c r="J1620" s="152" t="s">
        <v>1411</v>
      </c>
      <c r="K1620" s="152"/>
      <c r="L1620" s="153">
        <v>5</v>
      </c>
      <c r="M1620" s="144"/>
      <c r="N1620" s="134" t="s">
        <v>1338</v>
      </c>
      <c r="O1620" s="135">
        <f>+O1618+O1619</f>
        <v>27</v>
      </c>
      <c r="P1620"/>
      <c r="Q1620"/>
      <c r="R1620"/>
      <c r="S1620"/>
      <c r="T1620"/>
      <c r="AB1620"/>
      <c r="AC1620"/>
    </row>
    <row r="1621" spans="1:29" ht="13.5" thickBot="1">
      <c r="A1621" s="161" t="s">
        <v>1229</v>
      </c>
      <c r="B1621" s="458">
        <v>5</v>
      </c>
      <c r="C1621" s="162">
        <v>3</v>
      </c>
      <c r="D1621" s="145"/>
      <c r="E1621" s="146"/>
      <c r="F1621" s="147"/>
      <c r="G1621" s="134" t="s">
        <v>1338</v>
      </c>
      <c r="H1621" s="135">
        <f>+H1618+H1619+H1620</f>
        <v>27.75</v>
      </c>
      <c r="J1621" s="163" t="s">
        <v>1410</v>
      </c>
      <c r="K1621" s="163"/>
      <c r="L1621" s="158">
        <v>4</v>
      </c>
      <c r="M1621" s="144"/>
      <c r="N1621" s="164"/>
      <c r="O1621" s="165"/>
      <c r="P1621"/>
      <c r="Q1621"/>
      <c r="R1621"/>
      <c r="S1621"/>
      <c r="T1621"/>
      <c r="AB1621"/>
      <c r="AC1621"/>
    </row>
    <row r="1622" spans="1:29" ht="13.5" thickBot="1">
      <c r="A1622" s="152" t="s">
        <v>1012</v>
      </c>
      <c r="B1622" s="459">
        <v>6</v>
      </c>
      <c r="C1622" s="166">
        <v>4</v>
      </c>
      <c r="D1622" s="145"/>
      <c r="E1622" s="146"/>
      <c r="F1622" s="147"/>
      <c r="G1622" s="164"/>
      <c r="H1622" s="165"/>
      <c r="J1622" s="167" t="s">
        <v>1229</v>
      </c>
      <c r="K1622" s="168"/>
      <c r="L1622" s="169">
        <v>5</v>
      </c>
      <c r="M1622" s="170">
        <v>3</v>
      </c>
      <c r="N1622" s="171" t="s">
        <v>1346</v>
      </c>
      <c r="O1622" s="172" t="s">
        <v>1333</v>
      </c>
      <c r="P1622"/>
      <c r="Q1622"/>
      <c r="R1622"/>
      <c r="S1622"/>
      <c r="T1622"/>
      <c r="AB1622"/>
      <c r="AC1622"/>
    </row>
    <row r="1623" spans="1:29" ht="13.5" thickBot="1">
      <c r="A1623" s="152" t="s">
        <v>1012</v>
      </c>
      <c r="B1623" s="459">
        <v>5</v>
      </c>
      <c r="C1623" s="166">
        <v>3</v>
      </c>
      <c r="D1623" s="145"/>
      <c r="E1623" s="146"/>
      <c r="F1623" s="147"/>
      <c r="G1623" s="139" t="s">
        <v>1339</v>
      </c>
      <c r="H1623" s="140" t="s">
        <v>1333</v>
      </c>
      <c r="J1623" s="173" t="s">
        <v>1971</v>
      </c>
      <c r="K1623" s="152"/>
      <c r="L1623" s="153">
        <v>5</v>
      </c>
      <c r="M1623" s="174">
        <v>4</v>
      </c>
      <c r="N1623" s="175" t="s">
        <v>1340</v>
      </c>
      <c r="O1623" s="176">
        <f>L1625+L1626+L1627+L1628</f>
        <v>18</v>
      </c>
      <c r="Q1623"/>
      <c r="R1623"/>
      <c r="S1623"/>
      <c r="T1623"/>
      <c r="AB1623"/>
      <c r="AC1623"/>
    </row>
    <row r="1624" spans="1:29" ht="13.5" thickBot="1">
      <c r="A1624" s="152" t="s">
        <v>1229</v>
      </c>
      <c r="B1624" s="460">
        <v>4</v>
      </c>
      <c r="C1624" s="177">
        <v>4</v>
      </c>
      <c r="D1624" s="145"/>
      <c r="E1624" s="146"/>
      <c r="F1624" s="147"/>
      <c r="G1624" s="148" t="s">
        <v>1340</v>
      </c>
      <c r="H1624" s="149">
        <f>B1625+B1626+B1627+B1628</f>
        <v>20</v>
      </c>
      <c r="J1624" s="178" t="s">
        <v>1229</v>
      </c>
      <c r="K1624" s="179"/>
      <c r="L1624" s="180">
        <v>4</v>
      </c>
      <c r="M1624" s="181">
        <v>3</v>
      </c>
      <c r="N1624" s="182" t="s">
        <v>1345</v>
      </c>
      <c r="O1624" s="183">
        <f>(M1622+M1623+M1624)*0.5</f>
        <v>5</v>
      </c>
      <c r="Q1624"/>
      <c r="R1624"/>
      <c r="S1624"/>
      <c r="T1624"/>
      <c r="AB1624"/>
      <c r="AC1624"/>
    </row>
    <row r="1625" spans="1:29" ht="13.5" thickBot="1">
      <c r="A1625" s="152" t="s">
        <v>2710</v>
      </c>
      <c r="B1625" s="184">
        <v>6</v>
      </c>
      <c r="C1625" s="144"/>
      <c r="D1625" s="145"/>
      <c r="E1625" s="146"/>
      <c r="F1625" s="147"/>
      <c r="G1625" s="154" t="s">
        <v>1341</v>
      </c>
      <c r="H1625" s="155">
        <f>(C1621+C1624)*0.5</f>
        <v>3.5</v>
      </c>
      <c r="J1625" s="185" t="s">
        <v>2710</v>
      </c>
      <c r="K1625" s="185"/>
      <c r="L1625" s="184">
        <v>5</v>
      </c>
      <c r="M1625" s="144"/>
      <c r="N1625" s="186" t="s">
        <v>1338</v>
      </c>
      <c r="O1625" s="187">
        <f>+O1623+O1624</f>
        <v>23</v>
      </c>
      <c r="Q1625"/>
      <c r="R1625"/>
      <c r="S1625"/>
      <c r="T1625"/>
      <c r="AB1625"/>
      <c r="AC1625"/>
    </row>
    <row r="1626" spans="1:29" ht="13.5" thickBot="1">
      <c r="A1626" s="152" t="s">
        <v>2517</v>
      </c>
      <c r="B1626" s="153">
        <v>5</v>
      </c>
      <c r="C1626" s="144"/>
      <c r="D1626" s="145"/>
      <c r="E1626" s="146"/>
      <c r="F1626" s="147"/>
      <c r="G1626" s="159" t="s">
        <v>1342</v>
      </c>
      <c r="H1626" s="160">
        <f>(C1622+C1623)*0.25</f>
        <v>1.75</v>
      </c>
      <c r="J1626" s="152" t="s">
        <v>2517</v>
      </c>
      <c r="K1626" s="152"/>
      <c r="L1626" s="153">
        <v>5</v>
      </c>
      <c r="M1626" s="144"/>
      <c r="Q1626"/>
      <c r="R1626"/>
      <c r="S1626"/>
      <c r="T1626"/>
      <c r="AB1626"/>
      <c r="AC1626"/>
    </row>
    <row r="1627" spans="1:29" ht="13.5" thickBot="1">
      <c r="A1627" s="152" t="s">
        <v>2515</v>
      </c>
      <c r="B1627" s="153">
        <v>5</v>
      </c>
      <c r="C1627" s="144"/>
      <c r="D1627" s="145"/>
      <c r="E1627" s="146"/>
      <c r="F1627" s="147"/>
      <c r="G1627" s="188" t="s">
        <v>1338</v>
      </c>
      <c r="H1627" s="189">
        <f>+H1624+H1625+H1626</f>
        <v>25.25</v>
      </c>
      <c r="J1627" s="152" t="s">
        <v>2515</v>
      </c>
      <c r="K1627" s="152"/>
      <c r="L1627" s="153">
        <v>4</v>
      </c>
      <c r="M1627" s="144"/>
      <c r="Q1627"/>
      <c r="R1627"/>
      <c r="S1627"/>
      <c r="T1627"/>
      <c r="AB1627"/>
      <c r="AC1627"/>
    </row>
    <row r="1628" spans="1:29" ht="13.5" thickBot="1">
      <c r="A1628" s="190" t="s">
        <v>2710</v>
      </c>
      <c r="B1628" s="191">
        <v>4</v>
      </c>
      <c r="D1628" s="145"/>
      <c r="E1628" s="146"/>
      <c r="F1628" s="147"/>
      <c r="G1628" s="1"/>
      <c r="J1628" s="190" t="s">
        <v>2710</v>
      </c>
      <c r="K1628" s="190"/>
      <c r="L1628" s="191">
        <v>4</v>
      </c>
      <c r="M1628" s="144"/>
      <c r="Q1628"/>
      <c r="R1628"/>
      <c r="S1628"/>
      <c r="T1628"/>
      <c r="AB1628"/>
      <c r="AC1628"/>
    </row>
    <row r="1629" spans="1:29">
      <c r="N1629" s="1"/>
      <c r="P1629"/>
      <c r="Q1629"/>
      <c r="R1629"/>
      <c r="S1629"/>
      <c r="T1629"/>
      <c r="AB1629"/>
      <c r="AC1629"/>
    </row>
    <row r="1630" spans="1:29" ht="14.25">
      <c r="A1630" s="192" t="s">
        <v>1642</v>
      </c>
      <c r="N1630" s="1"/>
    </row>
    <row r="1631" spans="1:29" ht="14.25">
      <c r="A1631" s="192" t="s">
        <v>1290</v>
      </c>
      <c r="N1631" s="1"/>
      <c r="P1631"/>
      <c r="Q1631"/>
      <c r="R1631"/>
      <c r="S1631"/>
      <c r="T1631"/>
      <c r="AB1631"/>
      <c r="AC1631"/>
    </row>
    <row r="1632" spans="1:29" ht="14.25">
      <c r="A1632" s="192" t="s">
        <v>1291</v>
      </c>
      <c r="N1632" s="1"/>
      <c r="P1632"/>
      <c r="Q1632"/>
      <c r="R1632"/>
      <c r="S1632"/>
      <c r="T1632"/>
      <c r="AB1632"/>
      <c r="AC1632"/>
    </row>
    <row r="1633" spans="1:34" ht="14.25">
      <c r="A1633" s="192" t="s">
        <v>1292</v>
      </c>
      <c r="N1633" s="1"/>
      <c r="P1633"/>
      <c r="Q1633"/>
      <c r="R1633"/>
      <c r="S1633"/>
      <c r="T1633"/>
      <c r="AB1633"/>
      <c r="AC1633"/>
    </row>
    <row r="1634" spans="1:34" ht="14.25">
      <c r="A1634" s="192" t="s">
        <v>1163</v>
      </c>
      <c r="N1634" s="1"/>
      <c r="P1634"/>
      <c r="Q1634"/>
      <c r="R1634"/>
      <c r="S1634"/>
      <c r="T1634"/>
      <c r="AB1634"/>
      <c r="AC1634"/>
    </row>
    <row r="1635" spans="1:34" ht="14.25">
      <c r="A1635" s="192" t="s">
        <v>1164</v>
      </c>
      <c r="N1635" s="1"/>
      <c r="P1635"/>
      <c r="Q1635"/>
      <c r="R1635"/>
      <c r="S1635"/>
      <c r="T1635"/>
      <c r="AB1635"/>
      <c r="AC1635"/>
    </row>
    <row r="1636" spans="1:34" ht="14.25">
      <c r="A1636" s="192" t="s">
        <v>1165</v>
      </c>
      <c r="N1636" s="1"/>
      <c r="P1636"/>
      <c r="Q1636"/>
      <c r="R1636"/>
      <c r="S1636"/>
      <c r="T1636"/>
      <c r="AB1636"/>
      <c r="AC1636"/>
    </row>
    <row r="1637" spans="1:34" ht="14.25">
      <c r="A1637" s="192" t="s">
        <v>1166</v>
      </c>
      <c r="N1637" s="1"/>
      <c r="P1637"/>
      <c r="Q1637"/>
      <c r="R1637"/>
      <c r="S1637"/>
      <c r="T1637"/>
      <c r="AB1637"/>
      <c r="AC1637"/>
    </row>
    <row r="1638" spans="1:34" ht="14.25">
      <c r="A1638" s="192" t="s">
        <v>1167</v>
      </c>
      <c r="N1638" s="1"/>
      <c r="P1638"/>
      <c r="Q1638"/>
      <c r="R1638"/>
      <c r="S1638"/>
      <c r="T1638"/>
      <c r="AB1638"/>
      <c r="AC1638"/>
    </row>
    <row r="1639" spans="1:34" ht="14.25">
      <c r="A1639" s="192" t="s">
        <v>1168</v>
      </c>
      <c r="N1639" s="1"/>
      <c r="P1639"/>
      <c r="Q1639"/>
      <c r="R1639"/>
      <c r="S1639"/>
      <c r="T1639"/>
      <c r="AB1639"/>
      <c r="AC1639"/>
    </row>
    <row r="1640" spans="1:34">
      <c r="N1640" s="1"/>
    </row>
    <row r="1641" spans="1:34">
      <c r="N1641" s="1"/>
    </row>
    <row r="1642" spans="1:34">
      <c r="N1642" s="1"/>
      <c r="P1642"/>
      <c r="Q1642"/>
      <c r="R1642"/>
      <c r="S1642"/>
      <c r="T1642"/>
      <c r="AB1642"/>
      <c r="AC1642"/>
    </row>
    <row r="1643" spans="1:34">
      <c r="N1643" s="1"/>
      <c r="P1643"/>
      <c r="Q1643"/>
      <c r="R1643"/>
      <c r="S1643"/>
      <c r="T1643"/>
      <c r="AB1643"/>
      <c r="AC1643"/>
    </row>
    <row r="1644" spans="1:34">
      <c r="N1644" s="1"/>
      <c r="P1644"/>
      <c r="Q1644"/>
      <c r="R1644"/>
      <c r="S1644"/>
      <c r="T1644"/>
      <c r="AB1644"/>
      <c r="AC1644"/>
    </row>
    <row r="1645" spans="1:34">
      <c r="N1645" s="1"/>
      <c r="P1645"/>
      <c r="Q1645"/>
      <c r="R1645"/>
      <c r="S1645"/>
      <c r="T1645"/>
      <c r="AB1645"/>
      <c r="AC1645"/>
    </row>
    <row r="1646" spans="1:34">
      <c r="N1646" s="1"/>
      <c r="Q1646"/>
      <c r="T1646"/>
      <c r="U1646" s="1"/>
      <c r="V1646" s="1"/>
      <c r="X1646" s="1"/>
      <c r="Y1646" s="1"/>
      <c r="AB1646"/>
      <c r="AC1646"/>
      <c r="AG1646" s="2"/>
      <c r="AH1646" s="2"/>
    </row>
    <row r="1647" spans="1:34">
      <c r="N1647" s="1"/>
      <c r="Q1647"/>
      <c r="T1647"/>
      <c r="U1647" s="1"/>
      <c r="V1647" s="1"/>
      <c r="X1647" s="1"/>
      <c r="Y1647" s="1"/>
      <c r="AB1647"/>
      <c r="AC1647"/>
      <c r="AG1647" s="2"/>
      <c r="AH1647" s="2"/>
    </row>
    <row r="1648" spans="1:34">
      <c r="N1648" s="1"/>
      <c r="Q1648"/>
      <c r="T1648"/>
      <c r="U1648" s="1"/>
      <c r="V1648" s="1"/>
      <c r="X1648" s="1"/>
      <c r="Y1648" s="1"/>
      <c r="AB1648"/>
      <c r="AC1648"/>
      <c r="AG1648" s="2"/>
      <c r="AH1648" s="2"/>
    </row>
    <row r="1649" spans="14:34">
      <c r="N1649" s="1"/>
      <c r="Q1649"/>
      <c r="T1649"/>
      <c r="U1649" s="1"/>
      <c r="V1649" s="1"/>
      <c r="X1649" s="1"/>
      <c r="Y1649" s="1"/>
      <c r="AB1649"/>
      <c r="AC1649"/>
      <c r="AG1649" s="2"/>
      <c r="AH1649" s="2"/>
    </row>
    <row r="1650" spans="14:34" ht="12.75" customHeight="1">
      <c r="N1650" s="1"/>
      <c r="P1650" s="109"/>
      <c r="T1650" s="2"/>
      <c r="AB1650"/>
      <c r="AC1650"/>
    </row>
    <row r="1651" spans="14:34" ht="12.75" customHeight="1">
      <c r="N1651" s="1"/>
      <c r="P1651" s="109"/>
      <c r="T1651" s="2"/>
      <c r="AB1651"/>
      <c r="AC1651"/>
    </row>
    <row r="1652" spans="14:34" ht="12.75" customHeight="1">
      <c r="N1652" s="1"/>
      <c r="P1652" s="109"/>
      <c r="T1652" s="2"/>
      <c r="AB1652"/>
      <c r="AC1652"/>
    </row>
    <row r="1653" spans="14:34" ht="12.75" customHeight="1">
      <c r="N1653" s="1"/>
      <c r="P1653" s="109"/>
      <c r="T1653" s="2"/>
      <c r="AB1653"/>
      <c r="AC1653"/>
    </row>
    <row r="1654" spans="14:34" ht="18" customHeight="1">
      <c r="N1654" s="1"/>
      <c r="P1654" s="109"/>
      <c r="T1654" s="2"/>
      <c r="AB1654"/>
      <c r="AC1654"/>
    </row>
    <row r="1655" spans="14:34">
      <c r="N1655" s="1"/>
      <c r="P1655"/>
      <c r="Q1655"/>
      <c r="R1655"/>
      <c r="S1655"/>
      <c r="T1655"/>
      <c r="AB1655"/>
      <c r="AC1655"/>
    </row>
    <row r="1656" spans="14:34">
      <c r="N1656" s="1"/>
      <c r="P1656"/>
      <c r="Q1656"/>
      <c r="R1656"/>
      <c r="S1656"/>
      <c r="T1656"/>
      <c r="AB1656"/>
      <c r="AC1656"/>
    </row>
    <row r="1657" spans="14:34">
      <c r="N1657" s="1"/>
      <c r="P1657"/>
      <c r="Q1657"/>
      <c r="R1657"/>
      <c r="S1657"/>
      <c r="T1657"/>
      <c r="AB1657"/>
      <c r="AC1657"/>
    </row>
    <row r="1658" spans="14:34">
      <c r="N1658" s="1"/>
      <c r="P1658"/>
      <c r="Q1658"/>
      <c r="R1658"/>
      <c r="S1658"/>
      <c r="T1658"/>
      <c r="AB1658"/>
      <c r="AC1658"/>
    </row>
    <row r="1659" spans="14:34">
      <c r="N1659" s="1"/>
      <c r="P1659"/>
      <c r="Q1659"/>
      <c r="R1659"/>
      <c r="S1659"/>
      <c r="T1659"/>
      <c r="AB1659"/>
      <c r="AC1659"/>
    </row>
    <row r="1660" spans="14:34">
      <c r="P1660"/>
      <c r="Q1660"/>
      <c r="R1660"/>
      <c r="S1660"/>
      <c r="T1660"/>
      <c r="AB1660"/>
      <c r="AC1660"/>
    </row>
    <row r="1661" spans="14:34">
      <c r="P1661"/>
      <c r="Q1661"/>
      <c r="R1661"/>
      <c r="S1661"/>
      <c r="T1661"/>
      <c r="AB1661"/>
      <c r="AC1661"/>
    </row>
    <row r="1662" spans="14:34">
      <c r="P1662"/>
      <c r="Q1662"/>
      <c r="R1662"/>
      <c r="S1662"/>
      <c r="T1662"/>
      <c r="AB1662"/>
      <c r="AC1662"/>
    </row>
    <row r="1663" spans="14:34">
      <c r="P1663"/>
      <c r="Q1663"/>
      <c r="R1663"/>
      <c r="S1663"/>
      <c r="T1663"/>
      <c r="AB1663"/>
      <c r="AC1663"/>
    </row>
    <row r="1664" spans="14:34">
      <c r="P1664"/>
      <c r="Q1664"/>
      <c r="R1664"/>
      <c r="S1664"/>
      <c r="T1664"/>
      <c r="AB1664"/>
      <c r="AC1664"/>
    </row>
    <row r="1665" spans="16:29">
      <c r="P1665"/>
      <c r="Q1665"/>
      <c r="R1665"/>
      <c r="S1665"/>
      <c r="T1665"/>
      <c r="AB1665"/>
      <c r="AC1665"/>
    </row>
    <row r="1666" spans="16:29">
      <c r="P1666"/>
      <c r="Q1666"/>
      <c r="R1666"/>
      <c r="S1666"/>
      <c r="T1666"/>
      <c r="AB1666"/>
      <c r="AC1666"/>
    </row>
    <row r="1667" spans="16:29">
      <c r="P1667"/>
      <c r="Q1667"/>
      <c r="R1667"/>
      <c r="S1667"/>
      <c r="T1667"/>
      <c r="AB1667"/>
      <c r="AC1667"/>
    </row>
    <row r="1668" spans="16:29">
      <c r="P1668"/>
      <c r="Q1668"/>
      <c r="R1668"/>
      <c r="S1668"/>
      <c r="T1668"/>
      <c r="AB1668"/>
      <c r="AC1668"/>
    </row>
    <row r="1669" spans="16:29">
      <c r="P1669"/>
      <c r="Q1669"/>
      <c r="R1669"/>
      <c r="S1669"/>
      <c r="T1669"/>
      <c r="AB1669"/>
      <c r="AC1669"/>
    </row>
    <row r="1670" spans="16:29">
      <c r="P1670"/>
      <c r="Q1670"/>
      <c r="R1670"/>
      <c r="S1670"/>
      <c r="T1670"/>
      <c r="AB1670"/>
      <c r="AC1670"/>
    </row>
    <row r="1671" spans="16:29">
      <c r="P1671"/>
      <c r="Q1671"/>
      <c r="R1671"/>
      <c r="S1671"/>
      <c r="T1671"/>
      <c r="AB1671"/>
      <c r="AC1671"/>
    </row>
    <row r="1672" spans="16:29">
      <c r="P1672"/>
      <c r="Q1672"/>
      <c r="R1672"/>
      <c r="S1672"/>
      <c r="T1672"/>
      <c r="AB1672"/>
      <c r="AC1672"/>
    </row>
    <row r="1673" spans="16:29">
      <c r="P1673"/>
      <c r="Q1673"/>
      <c r="R1673"/>
      <c r="S1673"/>
      <c r="T1673"/>
      <c r="AB1673"/>
      <c r="AC1673"/>
    </row>
    <row r="1674" spans="16:29">
      <c r="P1674"/>
      <c r="Q1674"/>
      <c r="R1674"/>
      <c r="S1674"/>
      <c r="T1674"/>
      <c r="AB1674"/>
      <c r="AC1674"/>
    </row>
    <row r="1675" spans="16:29">
      <c r="P1675"/>
      <c r="Q1675"/>
      <c r="R1675"/>
      <c r="S1675"/>
      <c r="T1675"/>
      <c r="AB1675"/>
      <c r="AC1675"/>
    </row>
    <row r="1676" spans="16:29">
      <c r="P1676"/>
      <c r="Q1676"/>
      <c r="R1676"/>
      <c r="S1676"/>
      <c r="T1676"/>
      <c r="AB1676"/>
      <c r="AC1676"/>
    </row>
    <row r="1677" spans="16:29">
      <c r="P1677"/>
      <c r="Q1677"/>
      <c r="R1677"/>
      <c r="S1677"/>
      <c r="T1677"/>
      <c r="AB1677"/>
      <c r="AC1677"/>
    </row>
    <row r="1679" spans="16:29">
      <c r="P1679"/>
      <c r="Q1679"/>
      <c r="R1679"/>
      <c r="S1679"/>
      <c r="T1679"/>
      <c r="AB1679"/>
      <c r="AC1679"/>
    </row>
    <row r="1680" spans="16:29">
      <c r="P1680"/>
      <c r="Q1680"/>
      <c r="R1680"/>
      <c r="S1680"/>
      <c r="T1680"/>
      <c r="AB1680"/>
      <c r="AC1680"/>
    </row>
    <row r="1681" spans="16:34">
      <c r="P1681"/>
      <c r="Q1681"/>
      <c r="R1681"/>
      <c r="S1681"/>
      <c r="T1681"/>
      <c r="AB1681"/>
      <c r="AC1681"/>
    </row>
    <row r="1682" spans="16:34">
      <c r="P1682"/>
      <c r="Q1682"/>
      <c r="R1682"/>
      <c r="S1682"/>
      <c r="T1682"/>
      <c r="AB1682"/>
      <c r="AC1682"/>
    </row>
    <row r="1683" spans="16:34">
      <c r="P1683"/>
      <c r="Q1683"/>
      <c r="R1683"/>
      <c r="S1683"/>
      <c r="T1683"/>
      <c r="AB1683"/>
      <c r="AC1683"/>
    </row>
    <row r="1687" spans="16:34">
      <c r="P1687"/>
      <c r="Q1687"/>
      <c r="R1687"/>
      <c r="S1687"/>
      <c r="T1687"/>
      <c r="AB1687"/>
      <c r="AC1687"/>
    </row>
    <row r="1688" spans="16:34">
      <c r="Q1688"/>
      <c r="T1688"/>
      <c r="U1688" s="1"/>
      <c r="V1688" s="1"/>
      <c r="X1688" s="1"/>
      <c r="Y1688" s="1"/>
      <c r="AB1688"/>
      <c r="AC1688"/>
      <c r="AG1688" s="2"/>
      <c r="AH1688" s="2"/>
    </row>
    <row r="1689" spans="16:34">
      <c r="P1689"/>
      <c r="Q1689"/>
      <c r="R1689"/>
      <c r="S1689"/>
      <c r="T1689"/>
      <c r="AB1689"/>
      <c r="AC1689"/>
    </row>
    <row r="1690" spans="16:34">
      <c r="P1690"/>
      <c r="Q1690"/>
      <c r="R1690"/>
      <c r="S1690"/>
      <c r="T1690"/>
      <c r="AB1690"/>
      <c r="AC1690"/>
    </row>
    <row r="1691" spans="16:34">
      <c r="P1691"/>
      <c r="Q1691"/>
      <c r="R1691"/>
      <c r="S1691"/>
      <c r="T1691"/>
      <c r="AB1691"/>
      <c r="AC1691"/>
    </row>
    <row r="1693" spans="16:34">
      <c r="P1693"/>
      <c r="Q1693"/>
      <c r="R1693"/>
      <c r="S1693"/>
      <c r="T1693"/>
      <c r="AB1693"/>
      <c r="AC1693"/>
    </row>
    <row r="1695" spans="16:34">
      <c r="P1695"/>
      <c r="Q1695"/>
      <c r="R1695"/>
      <c r="S1695"/>
      <c r="T1695"/>
      <c r="AB1695"/>
      <c r="AC1695"/>
    </row>
    <row r="1696" spans="16:34">
      <c r="P1696"/>
      <c r="Q1696"/>
      <c r="R1696"/>
      <c r="S1696"/>
      <c r="T1696"/>
      <c r="AB1696"/>
      <c r="AC1696"/>
    </row>
    <row r="1697" spans="16:257">
      <c r="P1697"/>
      <c r="Q1697"/>
      <c r="R1697"/>
      <c r="S1697"/>
      <c r="T1697"/>
      <c r="AB1697"/>
      <c r="AC1697"/>
    </row>
    <row r="1698" spans="16:257">
      <c r="P1698"/>
      <c r="Q1698"/>
      <c r="R1698"/>
      <c r="S1698"/>
      <c r="T1698"/>
      <c r="AB1698"/>
      <c r="AC1698"/>
    </row>
    <row r="1699" spans="16:257">
      <c r="P1699"/>
      <c r="Q1699"/>
      <c r="R1699"/>
      <c r="S1699"/>
      <c r="T1699"/>
      <c r="AB1699"/>
      <c r="AC1699"/>
    </row>
    <row r="1700" spans="16:257">
      <c r="P1700"/>
      <c r="Q1700"/>
      <c r="R1700"/>
      <c r="S1700"/>
      <c r="T1700"/>
      <c r="AB1700"/>
      <c r="AC1700"/>
    </row>
    <row r="1702" spans="16:257">
      <c r="P1702"/>
      <c r="Q1702"/>
      <c r="R1702"/>
      <c r="S1702"/>
      <c r="T1702"/>
      <c r="AB1702"/>
      <c r="AC1702"/>
    </row>
    <row r="1703" spans="16:257">
      <c r="P1703"/>
      <c r="Q1703"/>
      <c r="R1703"/>
      <c r="S1703"/>
      <c r="T1703"/>
      <c r="AB1703"/>
      <c r="AC1703"/>
    </row>
    <row r="1704" spans="16:257">
      <c r="P1704" s="118"/>
      <c r="Q1704" s="118"/>
      <c r="R1704" s="118"/>
      <c r="S1704" s="9"/>
      <c r="T1704" s="10"/>
      <c r="U1704" s="5"/>
      <c r="V1704" s="5"/>
      <c r="W1704" s="5"/>
      <c r="X1704" s="5"/>
      <c r="Y1704" s="5"/>
      <c r="Z1704" s="5"/>
      <c r="AA1704" s="5"/>
      <c r="AB1704" s="5"/>
      <c r="AC1704" s="5"/>
      <c r="AD1704" s="5"/>
      <c r="AE1704" s="5"/>
      <c r="AF1704" s="5"/>
      <c r="AG1704" s="5"/>
      <c r="AH1704" s="5"/>
      <c r="AI1704" s="5"/>
      <c r="AJ1704" s="5"/>
      <c r="AK1704" s="5"/>
      <c r="AL1704" s="5"/>
      <c r="AM1704" s="5"/>
      <c r="AN1704" s="5"/>
      <c r="AO1704" s="5"/>
      <c r="AP1704" s="5"/>
      <c r="AQ1704" s="5"/>
      <c r="AR1704" s="5"/>
      <c r="AS1704" s="5"/>
      <c r="AT1704" s="5"/>
      <c r="AU1704" s="5"/>
      <c r="AV1704" s="5"/>
      <c r="AW1704" s="5"/>
      <c r="AX1704" s="5"/>
      <c r="AY1704" s="5"/>
      <c r="AZ1704" s="5"/>
      <c r="BA1704" s="5"/>
      <c r="BB1704" s="5"/>
      <c r="BC1704" s="5"/>
      <c r="BD1704" s="5"/>
      <c r="BE1704" s="5"/>
      <c r="BF1704" s="5"/>
      <c r="BG1704" s="5"/>
      <c r="BH1704" s="5"/>
      <c r="BI1704" s="5"/>
      <c r="BJ1704" s="5"/>
      <c r="BK1704" s="5"/>
      <c r="BL1704" s="5"/>
      <c r="BM1704" s="5"/>
      <c r="BN1704" s="5"/>
      <c r="BO1704" s="5"/>
      <c r="BP1704" s="5"/>
      <c r="BQ1704" s="5"/>
      <c r="BR1704" s="5"/>
      <c r="BS1704" s="5"/>
      <c r="BT1704" s="5"/>
      <c r="BU1704" s="5"/>
      <c r="BV1704" s="5"/>
      <c r="BW1704" s="5"/>
      <c r="BX1704" s="5"/>
      <c r="BY1704" s="5"/>
      <c r="BZ1704" s="5"/>
      <c r="CA1704" s="5"/>
      <c r="CB1704" s="5"/>
      <c r="CC1704" s="5"/>
      <c r="CD1704" s="5"/>
      <c r="CE1704" s="5"/>
      <c r="CF1704" s="5"/>
      <c r="CG1704" s="5"/>
      <c r="CH1704" s="5"/>
      <c r="CI1704" s="5"/>
      <c r="CJ1704" s="5"/>
      <c r="CK1704" s="5"/>
      <c r="CL1704" s="5"/>
      <c r="CM1704" s="5"/>
      <c r="CN1704" s="5"/>
      <c r="CO1704" s="5"/>
      <c r="CP1704" s="5"/>
      <c r="CQ1704" s="5"/>
      <c r="CR1704" s="5"/>
      <c r="CS1704" s="5"/>
      <c r="CT1704" s="5"/>
      <c r="CU1704" s="5"/>
      <c r="CV1704" s="5"/>
      <c r="CW1704" s="5"/>
      <c r="CX1704" s="5"/>
      <c r="CY1704" s="5"/>
      <c r="CZ1704" s="5"/>
      <c r="DA1704" s="5"/>
      <c r="DB1704" s="5"/>
      <c r="DC1704" s="5"/>
      <c r="DD1704" s="5"/>
      <c r="DE1704" s="5"/>
      <c r="DF1704" s="5"/>
      <c r="DG1704" s="5"/>
      <c r="DH1704" s="5"/>
      <c r="DI1704" s="5"/>
      <c r="DJ1704" s="5"/>
      <c r="DK1704" s="5"/>
      <c r="DL1704" s="5"/>
      <c r="DM1704" s="5"/>
      <c r="DN1704" s="5"/>
      <c r="DO1704" s="5"/>
      <c r="DP1704" s="5"/>
      <c r="DQ1704" s="5"/>
      <c r="DR1704" s="5"/>
      <c r="DS1704" s="5"/>
      <c r="DT1704" s="5"/>
      <c r="DU1704" s="5"/>
      <c r="DV1704" s="5"/>
      <c r="DW1704" s="5"/>
      <c r="DX1704" s="5"/>
      <c r="DY1704" s="5"/>
      <c r="DZ1704" s="5"/>
      <c r="EA1704" s="5"/>
      <c r="EB1704" s="5"/>
      <c r="EC1704" s="5"/>
      <c r="ED1704" s="5"/>
      <c r="EE1704" s="5"/>
      <c r="EF1704" s="5"/>
      <c r="EG1704" s="5"/>
      <c r="EH1704" s="5"/>
      <c r="EI1704" s="5"/>
      <c r="EJ1704" s="5"/>
      <c r="EK1704" s="5"/>
      <c r="EL1704" s="5"/>
      <c r="EM1704" s="5"/>
      <c r="EN1704" s="5"/>
      <c r="EO1704" s="5"/>
      <c r="EP1704" s="5"/>
      <c r="EQ1704" s="5"/>
      <c r="ER1704" s="5"/>
      <c r="ES1704" s="5"/>
      <c r="ET1704" s="5"/>
      <c r="EU1704" s="5"/>
      <c r="EV1704" s="5"/>
      <c r="EW1704" s="5"/>
      <c r="EX1704" s="5"/>
      <c r="EY1704" s="5"/>
      <c r="EZ1704" s="5"/>
      <c r="FA1704" s="5"/>
      <c r="FB1704" s="5"/>
      <c r="FC1704" s="5"/>
      <c r="FD1704" s="5"/>
      <c r="FE1704" s="5"/>
      <c r="FF1704" s="5"/>
      <c r="FG1704" s="5"/>
      <c r="FH1704" s="5"/>
      <c r="FI1704" s="5"/>
      <c r="FJ1704" s="5"/>
      <c r="FK1704" s="5"/>
      <c r="FL1704" s="5"/>
      <c r="FM1704" s="5"/>
      <c r="FN1704" s="5"/>
      <c r="FO1704" s="5"/>
      <c r="FP1704" s="5"/>
      <c r="FQ1704" s="5"/>
      <c r="FR1704" s="5"/>
      <c r="FS1704" s="5"/>
      <c r="FT1704" s="5"/>
      <c r="FU1704" s="5"/>
      <c r="FV1704" s="5"/>
      <c r="FW1704" s="5"/>
      <c r="FX1704" s="5"/>
      <c r="FY1704" s="5"/>
      <c r="FZ1704" s="5"/>
      <c r="GA1704" s="5"/>
      <c r="GB1704" s="5"/>
      <c r="GC1704" s="5"/>
      <c r="GD1704" s="5"/>
      <c r="GE1704" s="5"/>
      <c r="GF1704" s="5"/>
      <c r="GG1704" s="5"/>
      <c r="GH1704" s="5"/>
      <c r="GI1704" s="5"/>
      <c r="GJ1704" s="5"/>
      <c r="GK1704" s="5"/>
      <c r="GL1704" s="5"/>
      <c r="GM1704" s="5"/>
      <c r="GN1704" s="5"/>
      <c r="GO1704" s="5"/>
      <c r="GP1704" s="5"/>
      <c r="GQ1704" s="5"/>
      <c r="GR1704" s="5"/>
      <c r="GS1704" s="5"/>
      <c r="GT1704" s="5"/>
      <c r="GU1704" s="5"/>
      <c r="GV1704" s="5"/>
      <c r="GW1704" s="5"/>
      <c r="GX1704" s="5"/>
      <c r="GY1704" s="5"/>
      <c r="GZ1704" s="5"/>
      <c r="HA1704" s="5"/>
      <c r="HB1704" s="5"/>
      <c r="HC1704" s="5"/>
      <c r="HD1704" s="5"/>
      <c r="HE1704" s="5"/>
      <c r="HF1704" s="5"/>
      <c r="HG1704" s="5"/>
      <c r="HH1704" s="5"/>
      <c r="HI1704" s="5"/>
      <c r="HJ1704" s="5"/>
      <c r="HK1704" s="5"/>
      <c r="HL1704" s="5"/>
      <c r="HM1704" s="5"/>
      <c r="HN1704" s="5"/>
      <c r="HO1704" s="5"/>
      <c r="HP1704" s="5"/>
      <c r="HQ1704" s="5"/>
      <c r="HR1704" s="5"/>
      <c r="HS1704" s="5"/>
      <c r="HT1704" s="5"/>
      <c r="HU1704" s="5"/>
      <c r="HV1704" s="5"/>
      <c r="HW1704" s="5"/>
      <c r="HX1704" s="5"/>
      <c r="HY1704" s="5"/>
      <c r="HZ1704" s="5"/>
      <c r="IA1704" s="5"/>
      <c r="IB1704" s="5"/>
      <c r="IC1704" s="5"/>
      <c r="ID1704" s="5"/>
      <c r="IE1704" s="5"/>
      <c r="IF1704" s="5"/>
      <c r="IG1704" s="5"/>
      <c r="IH1704" s="5"/>
      <c r="II1704" s="5"/>
      <c r="IJ1704" s="5"/>
      <c r="IK1704" s="5"/>
      <c r="IL1704" s="5"/>
      <c r="IM1704" s="5"/>
      <c r="IN1704" s="5"/>
      <c r="IO1704" s="5"/>
      <c r="IP1704" s="5"/>
      <c r="IQ1704" s="5"/>
      <c r="IR1704" s="5"/>
      <c r="IS1704" s="5"/>
      <c r="IT1704" s="5"/>
      <c r="IU1704" s="5"/>
      <c r="IV1704" s="5"/>
      <c r="IW1704" s="5"/>
    </row>
    <row r="1705" spans="16:257">
      <c r="P1705"/>
      <c r="Q1705"/>
      <c r="R1705"/>
      <c r="S1705"/>
      <c r="T1705"/>
      <c r="AB1705"/>
      <c r="AC1705"/>
    </row>
    <row r="1706" spans="16:257">
      <c r="P1706"/>
      <c r="Q1706"/>
      <c r="R1706"/>
      <c r="S1706"/>
      <c r="T1706"/>
      <c r="AB1706"/>
      <c r="AC1706"/>
    </row>
    <row r="1707" spans="16:257">
      <c r="P1707"/>
      <c r="Q1707"/>
      <c r="R1707"/>
      <c r="S1707"/>
      <c r="T1707"/>
      <c r="AB1707"/>
      <c r="AC1707"/>
    </row>
    <row r="1708" spans="16:257">
      <c r="P1708"/>
      <c r="Q1708"/>
      <c r="R1708"/>
      <c r="S1708"/>
      <c r="T1708"/>
      <c r="AB1708"/>
      <c r="AC1708"/>
    </row>
    <row r="1709" spans="16:257">
      <c r="P1709"/>
      <c r="Q1709"/>
      <c r="R1709"/>
      <c r="S1709"/>
      <c r="T1709"/>
      <c r="AB1709"/>
      <c r="AC1709"/>
    </row>
    <row r="1710" spans="16:257">
      <c r="P1710"/>
      <c r="Q1710"/>
      <c r="R1710"/>
      <c r="S1710"/>
      <c r="T1710"/>
      <c r="AB1710"/>
      <c r="AC1710"/>
    </row>
    <row r="1711" spans="16:257">
      <c r="P1711"/>
      <c r="Q1711"/>
      <c r="R1711"/>
      <c r="S1711"/>
      <c r="T1711"/>
      <c r="AB1711"/>
      <c r="AC1711"/>
    </row>
    <row r="1713" spans="16:34">
      <c r="P1713"/>
      <c r="Q1713"/>
      <c r="R1713"/>
      <c r="S1713"/>
      <c r="T1713"/>
      <c r="AB1713"/>
      <c r="AC1713"/>
    </row>
    <row r="1714" spans="16:34">
      <c r="P1714"/>
      <c r="Q1714"/>
      <c r="R1714"/>
      <c r="S1714"/>
      <c r="T1714"/>
      <c r="AB1714"/>
      <c r="AC1714"/>
    </row>
    <row r="1715" spans="16:34">
      <c r="P1715"/>
      <c r="Q1715"/>
      <c r="R1715"/>
      <c r="S1715"/>
      <c r="T1715"/>
      <c r="AB1715"/>
      <c r="AC1715"/>
    </row>
    <row r="1716" spans="16:34">
      <c r="P1716"/>
      <c r="Q1716"/>
      <c r="R1716"/>
      <c r="S1716"/>
      <c r="T1716"/>
      <c r="AB1716"/>
      <c r="AC1716"/>
    </row>
    <row r="1717" spans="16:34">
      <c r="P1717"/>
      <c r="Q1717"/>
      <c r="R1717"/>
      <c r="S1717"/>
      <c r="T1717"/>
      <c r="AB1717"/>
      <c r="AC1717"/>
    </row>
    <row r="1718" spans="16:34" ht="18">
      <c r="Q1718" s="105"/>
      <c r="T1718"/>
      <c r="U1718" s="1"/>
      <c r="V1718" s="1"/>
      <c r="X1718" s="1"/>
      <c r="Y1718" s="1"/>
      <c r="AB1718" s="1"/>
      <c r="AC1718"/>
      <c r="AG1718" s="2"/>
      <c r="AH1718" s="2"/>
    </row>
    <row r="1719" spans="16:34">
      <c r="Q1719"/>
      <c r="T1719"/>
      <c r="U1719" s="1"/>
      <c r="V1719" s="1"/>
      <c r="X1719" s="1"/>
      <c r="Y1719" s="1"/>
      <c r="AB1719" s="1"/>
      <c r="AC1719"/>
      <c r="AG1719" s="2"/>
      <c r="AH1719" s="2"/>
    </row>
    <row r="1720" spans="16:34">
      <c r="Q1720"/>
      <c r="T1720"/>
      <c r="U1720" s="1"/>
      <c r="V1720" s="1"/>
      <c r="X1720" s="1"/>
      <c r="Y1720" s="1"/>
      <c r="AB1720"/>
      <c r="AC1720"/>
      <c r="AG1720" s="2"/>
      <c r="AH1720" s="2"/>
    </row>
    <row r="1721" spans="16:34">
      <c r="P1721"/>
      <c r="S1721"/>
      <c r="U1721" s="1"/>
      <c r="W1721" s="1"/>
      <c r="X1721" s="1"/>
      <c r="AB1721"/>
      <c r="AC1721"/>
      <c r="AF1721" s="2"/>
      <c r="AG1721" s="2"/>
    </row>
    <row r="1722" spans="16:34">
      <c r="P1722"/>
      <c r="S1722"/>
      <c r="U1722" s="1"/>
      <c r="W1722" s="1"/>
      <c r="X1722" s="1"/>
      <c r="AB1722"/>
      <c r="AC1722"/>
      <c r="AF1722" s="2"/>
      <c r="AG1722" s="2"/>
    </row>
    <row r="1723" spans="16:34">
      <c r="P1723"/>
      <c r="S1723"/>
      <c r="U1723" s="1"/>
      <c r="W1723" s="1"/>
      <c r="X1723" s="1"/>
      <c r="AB1723"/>
      <c r="AC1723"/>
      <c r="AF1723" s="2"/>
      <c r="AG1723" s="2"/>
    </row>
    <row r="1724" spans="16:34">
      <c r="P1724"/>
      <c r="S1724"/>
      <c r="U1724" s="1"/>
      <c r="W1724" s="1"/>
      <c r="X1724" s="1"/>
      <c r="AB1724"/>
      <c r="AC1724"/>
      <c r="AF1724" s="2"/>
      <c r="AG1724" s="2"/>
    </row>
    <row r="1725" spans="16:34">
      <c r="P1725"/>
      <c r="S1725"/>
      <c r="U1725" s="1"/>
      <c r="W1725" s="1"/>
      <c r="X1725" s="1"/>
      <c r="AB1725"/>
      <c r="AC1725"/>
      <c r="AF1725" s="2"/>
      <c r="AG1725" s="2"/>
    </row>
    <row r="1726" spans="16:34">
      <c r="P1726"/>
      <c r="S1726"/>
      <c r="U1726" s="1"/>
      <c r="W1726" s="1"/>
      <c r="X1726" s="1"/>
      <c r="AB1726"/>
      <c r="AC1726"/>
      <c r="AF1726" s="2"/>
      <c r="AG1726" s="2"/>
    </row>
    <row r="1727" spans="16:34">
      <c r="P1727"/>
      <c r="S1727"/>
      <c r="U1727" s="1"/>
      <c r="W1727" s="1"/>
      <c r="X1727" s="1"/>
      <c r="AB1727"/>
      <c r="AC1727"/>
      <c r="AF1727" s="2"/>
      <c r="AG1727" s="2"/>
    </row>
    <row r="1728" spans="16:34">
      <c r="P1728"/>
      <c r="S1728"/>
      <c r="U1728" s="1"/>
      <c r="W1728" s="1"/>
      <c r="X1728" s="1"/>
      <c r="AB1728"/>
      <c r="AC1728"/>
      <c r="AF1728" s="2"/>
      <c r="AG1728" s="2"/>
    </row>
    <row r="1729" spans="16:33">
      <c r="P1729"/>
      <c r="S1729"/>
      <c r="U1729" s="1"/>
      <c r="W1729" s="1"/>
      <c r="X1729" s="1"/>
      <c r="AB1729"/>
      <c r="AC1729"/>
      <c r="AF1729" s="2"/>
      <c r="AG1729" s="2"/>
    </row>
    <row r="1730" spans="16:33">
      <c r="P1730"/>
      <c r="S1730"/>
      <c r="U1730" s="1"/>
      <c r="W1730" s="1"/>
      <c r="X1730" s="1"/>
      <c r="AB1730"/>
      <c r="AC1730"/>
      <c r="AF1730" s="2"/>
      <c r="AG1730" s="2"/>
    </row>
    <row r="1731" spans="16:33">
      <c r="P1731"/>
      <c r="S1731"/>
      <c r="U1731" s="1"/>
      <c r="W1731" s="1"/>
      <c r="X1731" s="1"/>
      <c r="AB1731"/>
      <c r="AC1731"/>
      <c r="AF1731" s="2"/>
      <c r="AG1731" s="2"/>
    </row>
    <row r="1732" spans="16:33">
      <c r="P1732"/>
      <c r="S1732"/>
      <c r="U1732" s="1"/>
      <c r="W1732" s="1"/>
      <c r="X1732" s="1"/>
      <c r="AB1732"/>
      <c r="AC1732"/>
      <c r="AF1732" s="2"/>
      <c r="AG1732" s="2"/>
    </row>
    <row r="1733" spans="16:33">
      <c r="P1733"/>
      <c r="S1733"/>
      <c r="U1733" s="1"/>
      <c r="W1733" s="1"/>
      <c r="X1733" s="1"/>
      <c r="AB1733"/>
      <c r="AC1733"/>
      <c r="AF1733" s="2"/>
      <c r="AG1733" s="2"/>
    </row>
    <row r="1734" spans="16:33">
      <c r="P1734"/>
      <c r="S1734"/>
      <c r="U1734" s="1"/>
      <c r="W1734" s="1"/>
      <c r="X1734" s="1"/>
      <c r="AB1734"/>
      <c r="AC1734"/>
      <c r="AF1734" s="2"/>
      <c r="AG1734" s="2"/>
    </row>
    <row r="1735" spans="16:33">
      <c r="P1735"/>
      <c r="S1735"/>
      <c r="U1735" s="1"/>
      <c r="W1735" s="1"/>
      <c r="X1735" s="1"/>
      <c r="AB1735"/>
      <c r="AC1735"/>
      <c r="AF1735" s="2"/>
      <c r="AG1735" s="2"/>
    </row>
    <row r="1736" spans="16:33">
      <c r="P1736"/>
      <c r="S1736"/>
      <c r="U1736" s="1"/>
      <c r="W1736" s="1"/>
      <c r="X1736" s="1"/>
      <c r="AB1736"/>
      <c r="AC1736"/>
      <c r="AF1736" s="2"/>
      <c r="AG1736" s="2"/>
    </row>
    <row r="1737" spans="16:33">
      <c r="P1737"/>
      <c r="S1737"/>
      <c r="U1737" s="1"/>
      <c r="W1737" s="1"/>
      <c r="X1737" s="1"/>
      <c r="AB1737"/>
      <c r="AC1737"/>
      <c r="AF1737" s="2"/>
      <c r="AG1737" s="2"/>
    </row>
    <row r="1738" spans="16:33">
      <c r="P1738"/>
      <c r="S1738"/>
      <c r="U1738" s="1"/>
      <c r="W1738" s="1"/>
      <c r="X1738" s="1"/>
      <c r="AB1738"/>
      <c r="AC1738"/>
      <c r="AF1738" s="2"/>
      <c r="AG1738" s="2"/>
    </row>
    <row r="1739" spans="16:33">
      <c r="P1739"/>
      <c r="S1739"/>
      <c r="U1739" s="1"/>
      <c r="W1739" s="1"/>
      <c r="X1739" s="1"/>
      <c r="AB1739"/>
      <c r="AC1739"/>
      <c r="AF1739" s="2"/>
      <c r="AG1739" s="2"/>
    </row>
    <row r="1740" spans="16:33">
      <c r="P1740"/>
      <c r="S1740"/>
      <c r="U1740" s="1"/>
      <c r="W1740" s="1"/>
      <c r="X1740" s="1"/>
      <c r="AB1740"/>
      <c r="AC1740"/>
      <c r="AF1740" s="2"/>
      <c r="AG1740" s="2"/>
    </row>
    <row r="1741" spans="16:33">
      <c r="T1741"/>
      <c r="AA1741" s="2"/>
      <c r="AC1741"/>
    </row>
    <row r="1742" spans="16:33">
      <c r="T1742"/>
      <c r="AA1742" s="2"/>
      <c r="AC1742"/>
    </row>
    <row r="1743" spans="16:33">
      <c r="T1743"/>
      <c r="AA1743" s="2"/>
      <c r="AC1743"/>
    </row>
    <row r="1744" spans="16:33">
      <c r="T1744"/>
      <c r="AA1744" s="2"/>
      <c r="AC1744"/>
    </row>
    <row r="1745" spans="20:29">
      <c r="T1745"/>
      <c r="AA1745" s="2"/>
      <c r="AC1745"/>
    </row>
    <row r="1746" spans="20:29">
      <c r="T1746"/>
      <c r="AA1746" s="2"/>
      <c r="AC1746"/>
    </row>
    <row r="1747" spans="20:29">
      <c r="T1747"/>
      <c r="AA1747" s="2"/>
      <c r="AC1747"/>
    </row>
    <row r="1748" spans="20:29">
      <c r="T1748"/>
      <c r="AA1748" s="2"/>
      <c r="AC1748"/>
    </row>
    <row r="1749" spans="20:29">
      <c r="T1749"/>
      <c r="AA1749" s="2"/>
      <c r="AC1749"/>
    </row>
    <row r="1750" spans="20:29">
      <c r="T1750"/>
      <c r="AA1750" s="2"/>
      <c r="AC1750"/>
    </row>
    <row r="1751" spans="20:29">
      <c r="T1751"/>
      <c r="AA1751" s="2"/>
      <c r="AC1751"/>
    </row>
    <row r="1752" spans="20:29">
      <c r="T1752"/>
      <c r="AA1752" s="2"/>
      <c r="AC1752"/>
    </row>
    <row r="1753" spans="20:29">
      <c r="T1753"/>
      <c r="AA1753" s="2"/>
      <c r="AC1753"/>
    </row>
    <row r="1754" spans="20:29">
      <c r="T1754"/>
      <c r="AA1754" s="2"/>
      <c r="AC1754"/>
    </row>
    <row r="1755" spans="20:29">
      <c r="T1755"/>
      <c r="AA1755" s="2"/>
      <c r="AC1755"/>
    </row>
    <row r="1756" spans="20:29">
      <c r="T1756"/>
      <c r="AA1756" s="2"/>
      <c r="AC1756"/>
    </row>
    <row r="1757" spans="20:29">
      <c r="T1757"/>
      <c r="AA1757" s="2"/>
      <c r="AC1757"/>
    </row>
    <row r="1758" spans="20:29">
      <c r="T1758"/>
      <c r="AA1758" s="2"/>
      <c r="AC1758"/>
    </row>
    <row r="1759" spans="20:29">
      <c r="T1759"/>
      <c r="AA1759" s="2"/>
      <c r="AC1759"/>
    </row>
    <row r="1760" spans="20:29">
      <c r="T1760"/>
      <c r="AA1760" s="2"/>
      <c r="AC1760"/>
    </row>
    <row r="1761" spans="20:29">
      <c r="T1761"/>
      <c r="AA1761" s="2"/>
      <c r="AC1761"/>
    </row>
    <row r="1762" spans="20:29">
      <c r="T1762"/>
      <c r="AA1762" s="2"/>
      <c r="AC1762"/>
    </row>
    <row r="1763" spans="20:29">
      <c r="T1763"/>
      <c r="AA1763" s="2"/>
      <c r="AC1763"/>
    </row>
  </sheetData>
  <sortState xmlns:xlrd2="http://schemas.microsoft.com/office/spreadsheetml/2017/richdata2" ref="A1571:N1581">
    <sortCondition descending="1" ref="N1571:N1581"/>
    <sortCondition descending="1" ref="L1571:L1581"/>
  </sortState>
  <dataConsolidate/>
  <phoneticPr fontId="0" type="noConversion"/>
  <conditionalFormatting sqref="B75">
    <cfRule type="duplicateValues" dxfId="79" priority="228"/>
  </conditionalFormatting>
  <conditionalFormatting sqref="B76">
    <cfRule type="duplicateValues" dxfId="78" priority="526"/>
  </conditionalFormatting>
  <conditionalFormatting sqref="B526:B527">
    <cfRule type="duplicateValues" dxfId="77" priority="3"/>
  </conditionalFormatting>
  <conditionalFormatting sqref="B640">
    <cfRule type="duplicateValues" dxfId="76" priority="2"/>
  </conditionalFormatting>
  <conditionalFormatting sqref="B697 B131 B14 B91:B92 B72:B73 B94:B96 B99:B104 B118:B119 B123:B128 B86:B88 B75:B80 B82 B107:B114">
    <cfRule type="duplicateValues" dxfId="75" priority="579"/>
  </conditionalFormatting>
  <conditionalFormatting sqref="B866:B867">
    <cfRule type="duplicateValues" dxfId="74" priority="1"/>
  </conditionalFormatting>
  <conditionalFormatting sqref="B959">
    <cfRule type="duplicateValues" dxfId="73" priority="4"/>
  </conditionalFormatting>
  <pageMargins left="0.75" right="0.75" top="1" bottom="1" header="0.5" footer="0.5"/>
  <pageSetup orientation="portrait" horizontalDpi="4294967292" verticalDpi="4294967292"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B72CB-0439-4F69-B92E-34CE64772B6D}">
  <dimension ref="A3:I578"/>
  <sheetViews>
    <sheetView topLeftCell="A513" workbookViewId="0">
      <selection activeCell="C522" sqref="C522"/>
    </sheetView>
    <sheetView workbookViewId="1"/>
  </sheetViews>
  <sheetFormatPr defaultRowHeight="12.75"/>
  <cols>
    <col min="1" max="1" width="20.85546875" customWidth="1"/>
    <col min="2" max="2" width="11.140625" customWidth="1"/>
    <col min="3" max="4" width="14.85546875" customWidth="1"/>
    <col min="6" max="6" width="9.5703125" customWidth="1"/>
    <col min="8" max="8" width="9.28515625" customWidth="1"/>
    <col min="9" max="9" width="17.85546875" style="1" customWidth="1"/>
  </cols>
  <sheetData>
    <row r="3" spans="1:9">
      <c r="A3" t="s">
        <v>9752</v>
      </c>
      <c r="B3" t="s">
        <v>4962</v>
      </c>
      <c r="C3" t="s">
        <v>6503</v>
      </c>
      <c r="D3" t="s">
        <v>7404</v>
      </c>
      <c r="E3" t="s">
        <v>9753</v>
      </c>
      <c r="F3" t="s">
        <v>9754</v>
      </c>
      <c r="G3" t="s">
        <v>9755</v>
      </c>
      <c r="H3" t="s">
        <v>1338</v>
      </c>
      <c r="I3" s="1" t="s">
        <v>6504</v>
      </c>
    </row>
    <row r="4" spans="1:9">
      <c r="A4" s="368" t="s">
        <v>6699</v>
      </c>
      <c r="B4" s="369" t="s">
        <v>2310</v>
      </c>
      <c r="C4" s="369" t="s">
        <v>8978</v>
      </c>
      <c r="D4" s="370" t="s">
        <v>9652</v>
      </c>
      <c r="E4" s="370">
        <v>6</v>
      </c>
      <c r="F4" s="370">
        <v>6</v>
      </c>
      <c r="G4" s="370">
        <v>6</v>
      </c>
      <c r="H4" s="370">
        <v>18</v>
      </c>
      <c r="I4" s="382" t="str">
        <f>" "&amp;Table3[[#This Row],[FLAT]]&amp;"-"&amp;Table3[[#This Row],[SHORT]]&amp;"-"&amp;Table3[[#This Row],[LONG]]</f>
        <v xml:space="preserve"> 6-6-6</v>
      </c>
    </row>
    <row r="5" spans="1:9">
      <c r="A5" s="371" t="s">
        <v>7270</v>
      </c>
      <c r="B5" s="372" t="s">
        <v>76</v>
      </c>
      <c r="C5" s="372" t="s">
        <v>9667</v>
      </c>
      <c r="D5" s="373" t="s">
        <v>9652</v>
      </c>
      <c r="E5" s="373">
        <v>6</v>
      </c>
      <c r="F5" s="373">
        <v>6</v>
      </c>
      <c r="G5" s="373">
        <v>6</v>
      </c>
      <c r="H5" s="373">
        <v>18</v>
      </c>
      <c r="I5" s="370" t="str">
        <f>" "&amp;Table3[[#This Row],[FLAT]]&amp;"-"&amp;Table3[[#This Row],[SHORT]]&amp;"-"&amp;Table3[[#This Row],[LONG]]</f>
        <v xml:space="preserve"> 6-6-6</v>
      </c>
    </row>
    <row r="6" spans="1:9">
      <c r="A6" s="368" t="s">
        <v>3789</v>
      </c>
      <c r="B6" s="369" t="s">
        <v>9646</v>
      </c>
      <c r="C6" s="369" t="s">
        <v>9667</v>
      </c>
      <c r="D6" s="370" t="s">
        <v>1895</v>
      </c>
      <c r="E6" s="370">
        <v>6</v>
      </c>
      <c r="F6" s="370">
        <v>6</v>
      </c>
      <c r="G6" s="370">
        <v>6</v>
      </c>
      <c r="H6" s="370">
        <v>18</v>
      </c>
      <c r="I6" s="370" t="str">
        <f>" "&amp;Table3[[#This Row],[FLAT]]&amp;"-"&amp;Table3[[#This Row],[SHORT]]&amp;"-"&amp;Table3[[#This Row],[LONG]]</f>
        <v xml:space="preserve"> 6-6-6</v>
      </c>
    </row>
    <row r="7" spans="1:9">
      <c r="A7" s="371" t="s">
        <v>6259</v>
      </c>
      <c r="B7" s="372" t="s">
        <v>9634</v>
      </c>
      <c r="C7" s="372" t="s">
        <v>8978</v>
      </c>
      <c r="D7" s="373" t="s">
        <v>1895</v>
      </c>
      <c r="E7" s="373">
        <v>5</v>
      </c>
      <c r="F7" s="373">
        <v>6</v>
      </c>
      <c r="G7" s="373">
        <v>6</v>
      </c>
      <c r="H7" s="373">
        <v>17</v>
      </c>
      <c r="I7" s="370" t="str">
        <f>" "&amp;Table3[[#This Row],[FLAT]]&amp;"-"&amp;Table3[[#This Row],[SHORT]]&amp;"-"&amp;Table3[[#This Row],[LONG]]</f>
        <v xml:space="preserve"> 5-6-6</v>
      </c>
    </row>
    <row r="8" spans="1:9">
      <c r="A8" s="368" t="s">
        <v>7214</v>
      </c>
      <c r="B8" s="369" t="s">
        <v>9642</v>
      </c>
      <c r="C8" s="369" t="s">
        <v>8978</v>
      </c>
      <c r="D8" s="370" t="s">
        <v>1895</v>
      </c>
      <c r="E8" s="370">
        <v>5</v>
      </c>
      <c r="F8" s="370">
        <v>6</v>
      </c>
      <c r="G8" s="370">
        <v>6</v>
      </c>
      <c r="H8" s="370">
        <v>17</v>
      </c>
      <c r="I8" s="370" t="str">
        <f>" "&amp;Table3[[#This Row],[FLAT]]&amp;"-"&amp;Table3[[#This Row],[SHORT]]&amp;"-"&amp;Table3[[#This Row],[LONG]]</f>
        <v xml:space="preserve"> 5-6-6</v>
      </c>
    </row>
    <row r="9" spans="1:9">
      <c r="A9" s="371" t="s">
        <v>9098</v>
      </c>
      <c r="B9" s="372" t="s">
        <v>9651</v>
      </c>
      <c r="C9" s="372" t="s">
        <v>8978</v>
      </c>
      <c r="D9" s="373" t="s">
        <v>1895</v>
      </c>
      <c r="E9" s="373">
        <v>5</v>
      </c>
      <c r="F9" s="373">
        <v>6</v>
      </c>
      <c r="G9" s="373">
        <v>6</v>
      </c>
      <c r="H9" s="373">
        <v>17</v>
      </c>
      <c r="I9" s="370" t="str">
        <f>" "&amp;Table3[[#This Row],[FLAT]]&amp;"-"&amp;Table3[[#This Row],[SHORT]]&amp;"-"&amp;Table3[[#This Row],[LONG]]</f>
        <v xml:space="preserve"> 5-6-6</v>
      </c>
    </row>
    <row r="10" spans="1:9">
      <c r="A10" s="368" t="s">
        <v>3780</v>
      </c>
      <c r="B10" s="369" t="s">
        <v>9639</v>
      </c>
      <c r="C10" s="369" t="s">
        <v>8978</v>
      </c>
      <c r="D10" s="370" t="s">
        <v>9656</v>
      </c>
      <c r="E10" s="370">
        <v>5</v>
      </c>
      <c r="F10" s="370">
        <v>6</v>
      </c>
      <c r="G10" s="370">
        <v>6</v>
      </c>
      <c r="H10" s="370">
        <v>17</v>
      </c>
      <c r="I10" s="370" t="str">
        <f>" "&amp;Table3[[#This Row],[FLAT]]&amp;"-"&amp;Table3[[#This Row],[SHORT]]&amp;"-"&amp;Table3[[#This Row],[LONG]]</f>
        <v xml:space="preserve"> 5-6-6</v>
      </c>
    </row>
    <row r="11" spans="1:9">
      <c r="A11" s="371" t="s">
        <v>5852</v>
      </c>
      <c r="B11" s="372" t="s">
        <v>9635</v>
      </c>
      <c r="C11" s="372" t="s">
        <v>8978</v>
      </c>
      <c r="D11" s="373" t="s">
        <v>9656</v>
      </c>
      <c r="E11" s="373">
        <v>5</v>
      </c>
      <c r="F11" s="373">
        <v>6</v>
      </c>
      <c r="G11" s="373">
        <v>6</v>
      </c>
      <c r="H11" s="373">
        <v>17</v>
      </c>
      <c r="I11" s="370" t="str">
        <f>" "&amp;Table3[[#This Row],[FLAT]]&amp;"-"&amp;Table3[[#This Row],[SHORT]]&amp;"-"&amp;Table3[[#This Row],[LONG]]</f>
        <v xml:space="preserve"> 5-6-6</v>
      </c>
    </row>
    <row r="12" spans="1:9">
      <c r="A12" s="368" t="s">
        <v>6681</v>
      </c>
      <c r="B12" s="369" t="s">
        <v>77</v>
      </c>
      <c r="C12" s="369" t="s">
        <v>9667</v>
      </c>
      <c r="D12" s="370" t="s">
        <v>9652</v>
      </c>
      <c r="E12" s="370">
        <v>6</v>
      </c>
      <c r="F12" s="370">
        <v>6</v>
      </c>
      <c r="G12" s="370">
        <v>5</v>
      </c>
      <c r="H12" s="370">
        <v>17</v>
      </c>
      <c r="I12" s="370" t="str">
        <f>" "&amp;Table3[[#This Row],[FLAT]]&amp;"-"&amp;Table3[[#This Row],[SHORT]]&amp;"-"&amp;Table3[[#This Row],[LONG]]</f>
        <v xml:space="preserve"> 6-6-5</v>
      </c>
    </row>
    <row r="13" spans="1:9">
      <c r="A13" s="371" t="s">
        <v>9106</v>
      </c>
      <c r="B13" s="372" t="s">
        <v>9636</v>
      </c>
      <c r="C13" s="372" t="s">
        <v>9667</v>
      </c>
      <c r="D13" s="373" t="s">
        <v>1895</v>
      </c>
      <c r="E13" s="373">
        <v>6</v>
      </c>
      <c r="F13" s="373">
        <v>6</v>
      </c>
      <c r="G13" s="373">
        <v>5</v>
      </c>
      <c r="H13" s="373">
        <v>17</v>
      </c>
      <c r="I13" s="370" t="str">
        <f>" "&amp;Table3[[#This Row],[FLAT]]&amp;"-"&amp;Table3[[#This Row],[SHORT]]&amp;"-"&amp;Table3[[#This Row],[LONG]]</f>
        <v xml:space="preserve"> 6-6-5</v>
      </c>
    </row>
    <row r="14" spans="1:9">
      <c r="A14" s="368" t="s">
        <v>2960</v>
      </c>
      <c r="B14" s="369" t="s">
        <v>9631</v>
      </c>
      <c r="C14" s="369" t="s">
        <v>8978</v>
      </c>
      <c r="D14" s="370" t="s">
        <v>9652</v>
      </c>
      <c r="E14" s="370">
        <v>6</v>
      </c>
      <c r="F14" s="370">
        <v>6</v>
      </c>
      <c r="G14" s="370">
        <v>5</v>
      </c>
      <c r="H14" s="370">
        <v>17</v>
      </c>
      <c r="I14" s="370" t="str">
        <f>" "&amp;Table3[[#This Row],[FLAT]]&amp;"-"&amp;Table3[[#This Row],[SHORT]]&amp;"-"&amp;Table3[[#This Row],[LONG]]</f>
        <v xml:space="preserve"> 6-6-5</v>
      </c>
    </row>
    <row r="15" spans="1:9">
      <c r="A15" s="371" t="s">
        <v>6787</v>
      </c>
      <c r="B15" s="372" t="s">
        <v>76</v>
      </c>
      <c r="C15" s="372" t="s">
        <v>8978</v>
      </c>
      <c r="D15" s="373" t="s">
        <v>9656</v>
      </c>
      <c r="E15" s="373">
        <v>6</v>
      </c>
      <c r="F15" s="373">
        <v>6</v>
      </c>
      <c r="G15" s="373">
        <v>5</v>
      </c>
      <c r="H15" s="373">
        <v>17</v>
      </c>
      <c r="I15" s="370" t="str">
        <f>" "&amp;Table3[[#This Row],[FLAT]]&amp;"-"&amp;Table3[[#This Row],[SHORT]]&amp;"-"&amp;Table3[[#This Row],[LONG]]</f>
        <v xml:space="preserve"> 6-6-5</v>
      </c>
    </row>
    <row r="16" spans="1:9">
      <c r="A16" s="368" t="s">
        <v>6790</v>
      </c>
      <c r="B16" s="369" t="s">
        <v>9650</v>
      </c>
      <c r="C16" s="369" t="s">
        <v>9667</v>
      </c>
      <c r="D16" s="370" t="s">
        <v>9655</v>
      </c>
      <c r="E16" s="370">
        <v>4</v>
      </c>
      <c r="F16" s="370">
        <v>6</v>
      </c>
      <c r="G16" s="370">
        <v>6</v>
      </c>
      <c r="H16" s="370">
        <v>16</v>
      </c>
      <c r="I16" s="370" t="str">
        <f>" "&amp;Table3[[#This Row],[FLAT]]&amp;"-"&amp;Table3[[#This Row],[SHORT]]&amp;"-"&amp;Table3[[#This Row],[LONG]]</f>
        <v xml:space="preserve"> 4-6-6</v>
      </c>
    </row>
    <row r="17" spans="1:9">
      <c r="A17" s="371" t="s">
        <v>6741</v>
      </c>
      <c r="B17" s="372" t="s">
        <v>9637</v>
      </c>
      <c r="C17" s="372" t="s">
        <v>8978</v>
      </c>
      <c r="D17" s="373" t="s">
        <v>1895</v>
      </c>
      <c r="E17" s="373">
        <v>5</v>
      </c>
      <c r="F17" s="373">
        <v>6</v>
      </c>
      <c r="G17" s="373">
        <v>5</v>
      </c>
      <c r="H17" s="373">
        <v>16</v>
      </c>
      <c r="I17" s="370" t="str">
        <f>" "&amp;Table3[[#This Row],[FLAT]]&amp;"-"&amp;Table3[[#This Row],[SHORT]]&amp;"-"&amp;Table3[[#This Row],[LONG]]</f>
        <v xml:space="preserve"> 5-6-5</v>
      </c>
    </row>
    <row r="18" spans="1:9">
      <c r="A18" s="368" t="s">
        <v>6271</v>
      </c>
      <c r="B18" s="369" t="s">
        <v>9629</v>
      </c>
      <c r="C18" s="369" t="s">
        <v>8978</v>
      </c>
      <c r="D18" s="370" t="s">
        <v>9655</v>
      </c>
      <c r="E18" s="370">
        <v>5</v>
      </c>
      <c r="F18" s="370">
        <v>6</v>
      </c>
      <c r="G18" s="370">
        <v>5</v>
      </c>
      <c r="H18" s="370">
        <v>16</v>
      </c>
      <c r="I18" s="370" t="str">
        <f>" "&amp;Table3[[#This Row],[FLAT]]&amp;"-"&amp;Table3[[#This Row],[SHORT]]&amp;"-"&amp;Table3[[#This Row],[LONG]]</f>
        <v xml:space="preserve"> 5-6-5</v>
      </c>
    </row>
    <row r="19" spans="1:9">
      <c r="A19" s="371" t="s">
        <v>7174</v>
      </c>
      <c r="B19" s="372" t="s">
        <v>724</v>
      </c>
      <c r="C19" s="372" t="s">
        <v>9667</v>
      </c>
      <c r="D19" s="373" t="s">
        <v>9656</v>
      </c>
      <c r="E19" s="373">
        <v>5</v>
      </c>
      <c r="F19" s="373">
        <v>6</v>
      </c>
      <c r="G19" s="373">
        <v>5</v>
      </c>
      <c r="H19" s="373">
        <v>16</v>
      </c>
      <c r="I19" s="370" t="str">
        <f>" "&amp;Table3[[#This Row],[FLAT]]&amp;"-"&amp;Table3[[#This Row],[SHORT]]&amp;"-"&amp;Table3[[#This Row],[LONG]]</f>
        <v xml:space="preserve"> 5-6-5</v>
      </c>
    </row>
    <row r="20" spans="1:9">
      <c r="A20" s="368" t="s">
        <v>8381</v>
      </c>
      <c r="B20" s="369" t="s">
        <v>9647</v>
      </c>
      <c r="C20" s="369" t="s">
        <v>8978</v>
      </c>
      <c r="D20" s="370" t="s">
        <v>1895</v>
      </c>
      <c r="E20" s="370">
        <v>6</v>
      </c>
      <c r="F20" s="370">
        <v>6</v>
      </c>
      <c r="G20" s="370">
        <v>4</v>
      </c>
      <c r="H20" s="370">
        <v>16</v>
      </c>
      <c r="I20" s="370" t="str">
        <f>" "&amp;Table3[[#This Row],[FLAT]]&amp;"-"&amp;Table3[[#This Row],[SHORT]]&amp;"-"&amp;Table3[[#This Row],[LONG]]</f>
        <v xml:space="preserve"> 6-6-4</v>
      </c>
    </row>
    <row r="21" spans="1:9">
      <c r="A21" s="371" t="s">
        <v>7606</v>
      </c>
      <c r="B21" s="372" t="s">
        <v>9650</v>
      </c>
      <c r="C21" s="372" t="s">
        <v>8978</v>
      </c>
      <c r="D21" s="373" t="s">
        <v>1895</v>
      </c>
      <c r="E21" s="373">
        <v>6</v>
      </c>
      <c r="F21" s="373">
        <v>6</v>
      </c>
      <c r="G21" s="373">
        <v>4</v>
      </c>
      <c r="H21" s="373">
        <v>16</v>
      </c>
      <c r="I21" s="370" t="str">
        <f>" "&amp;Table3[[#This Row],[FLAT]]&amp;"-"&amp;Table3[[#This Row],[SHORT]]&amp;"-"&amp;Table3[[#This Row],[LONG]]</f>
        <v xml:space="preserve"> 6-6-4</v>
      </c>
    </row>
    <row r="22" spans="1:9">
      <c r="A22" s="368" t="s">
        <v>7608</v>
      </c>
      <c r="B22" s="369" t="s">
        <v>9646</v>
      </c>
      <c r="C22" s="369" t="s">
        <v>8978</v>
      </c>
      <c r="D22" s="370" t="s">
        <v>9652</v>
      </c>
      <c r="E22" s="370">
        <v>6</v>
      </c>
      <c r="F22" s="370">
        <v>6</v>
      </c>
      <c r="G22" s="370">
        <v>4</v>
      </c>
      <c r="H22" s="370">
        <v>16</v>
      </c>
      <c r="I22" s="370" t="str">
        <f>" "&amp;Table3[[#This Row],[FLAT]]&amp;"-"&amp;Table3[[#This Row],[SHORT]]&amp;"-"&amp;Table3[[#This Row],[LONG]]</f>
        <v xml:space="preserve"> 6-6-4</v>
      </c>
    </row>
    <row r="23" spans="1:9">
      <c r="A23" s="371" t="s">
        <v>8450</v>
      </c>
      <c r="B23" s="372" t="s">
        <v>9641</v>
      </c>
      <c r="C23" s="372" t="s">
        <v>9668</v>
      </c>
      <c r="D23" s="373" t="s">
        <v>9652</v>
      </c>
      <c r="E23" s="373">
        <v>6</v>
      </c>
      <c r="F23" s="373">
        <v>6</v>
      </c>
      <c r="G23" s="373">
        <v>4</v>
      </c>
      <c r="H23" s="373">
        <v>16</v>
      </c>
      <c r="I23" s="370" t="str">
        <f>" "&amp;Table3[[#This Row],[FLAT]]&amp;"-"&amp;Table3[[#This Row],[SHORT]]&amp;"-"&amp;Table3[[#This Row],[LONG]]</f>
        <v xml:space="preserve"> 6-6-4</v>
      </c>
    </row>
    <row r="24" spans="1:9">
      <c r="A24" s="368" t="s">
        <v>7402</v>
      </c>
      <c r="B24" s="369" t="s">
        <v>78</v>
      </c>
      <c r="C24" s="369" t="s">
        <v>9667</v>
      </c>
      <c r="D24" s="370" t="s">
        <v>1895</v>
      </c>
      <c r="E24" s="370">
        <v>6</v>
      </c>
      <c r="F24" s="370">
        <v>6</v>
      </c>
      <c r="G24" s="370">
        <v>4</v>
      </c>
      <c r="H24" s="370">
        <v>16</v>
      </c>
      <c r="I24" s="370" t="str">
        <f>" "&amp;Table3[[#This Row],[FLAT]]&amp;"-"&amp;Table3[[#This Row],[SHORT]]&amp;"-"&amp;Table3[[#This Row],[LONG]]</f>
        <v xml:space="preserve"> 6-6-4</v>
      </c>
    </row>
    <row r="25" spans="1:9">
      <c r="A25" s="371" t="s">
        <v>4414</v>
      </c>
      <c r="B25" s="372" t="s">
        <v>9642</v>
      </c>
      <c r="C25" s="372" t="s">
        <v>9667</v>
      </c>
      <c r="D25" s="373" t="s">
        <v>9655</v>
      </c>
      <c r="E25" s="373">
        <v>6</v>
      </c>
      <c r="F25" s="373">
        <v>6</v>
      </c>
      <c r="G25" s="373">
        <v>4</v>
      </c>
      <c r="H25" s="373">
        <v>16</v>
      </c>
      <c r="I25" s="370" t="str">
        <f>" "&amp;Table3[[#This Row],[FLAT]]&amp;"-"&amp;Table3[[#This Row],[SHORT]]&amp;"-"&amp;Table3[[#This Row],[LONG]]</f>
        <v xml:space="preserve"> 6-6-4</v>
      </c>
    </row>
    <row r="26" spans="1:9">
      <c r="A26" s="368" t="s">
        <v>7165</v>
      </c>
      <c r="B26" s="369" t="s">
        <v>9634</v>
      </c>
      <c r="C26" s="369" t="s">
        <v>9667</v>
      </c>
      <c r="D26" s="370" t="s">
        <v>1895</v>
      </c>
      <c r="E26" s="370">
        <v>5</v>
      </c>
      <c r="F26" s="370">
        <v>6</v>
      </c>
      <c r="G26" s="370">
        <v>5</v>
      </c>
      <c r="H26" s="370">
        <v>16</v>
      </c>
      <c r="I26" s="370" t="str">
        <f>" "&amp;Table3[[#This Row],[FLAT]]&amp;"-"&amp;Table3[[#This Row],[SHORT]]&amp;"-"&amp;Table3[[#This Row],[LONG]]</f>
        <v xml:space="preserve"> 5-6-5</v>
      </c>
    </row>
    <row r="27" spans="1:9">
      <c r="A27" s="371" t="s">
        <v>6274</v>
      </c>
      <c r="B27" s="372" t="s">
        <v>9649</v>
      </c>
      <c r="C27" s="372" t="s">
        <v>9667</v>
      </c>
      <c r="D27" s="373" t="s">
        <v>9655</v>
      </c>
      <c r="E27" s="373">
        <v>6</v>
      </c>
      <c r="F27" s="373">
        <v>5</v>
      </c>
      <c r="G27" s="373">
        <v>5</v>
      </c>
      <c r="H27" s="373">
        <v>16</v>
      </c>
      <c r="I27" s="370" t="str">
        <f>" "&amp;Table3[[#This Row],[FLAT]]&amp;"-"&amp;Table3[[#This Row],[SHORT]]&amp;"-"&amp;Table3[[#This Row],[LONG]]</f>
        <v xml:space="preserve"> 6-5-5</v>
      </c>
    </row>
    <row r="28" spans="1:9">
      <c r="A28" s="368" t="s">
        <v>5844</v>
      </c>
      <c r="B28" s="369" t="s">
        <v>9644</v>
      </c>
      <c r="C28" s="369" t="s">
        <v>8978</v>
      </c>
      <c r="D28" s="370" t="s">
        <v>9655</v>
      </c>
      <c r="E28" s="370">
        <v>4</v>
      </c>
      <c r="F28" s="370">
        <v>5</v>
      </c>
      <c r="G28" s="370">
        <v>6</v>
      </c>
      <c r="H28" s="370">
        <v>15</v>
      </c>
      <c r="I28" s="370" t="str">
        <f>" "&amp;Table3[[#This Row],[FLAT]]&amp;"-"&amp;Table3[[#This Row],[SHORT]]&amp;"-"&amp;Table3[[#This Row],[LONG]]</f>
        <v xml:space="preserve"> 4-5-6</v>
      </c>
    </row>
    <row r="29" spans="1:9">
      <c r="A29" s="371" t="s">
        <v>7701</v>
      </c>
      <c r="B29" s="372" t="s">
        <v>78</v>
      </c>
      <c r="C29" s="372" t="s">
        <v>8978</v>
      </c>
      <c r="D29" s="373" t="s">
        <v>9653</v>
      </c>
      <c r="E29" s="373">
        <v>4</v>
      </c>
      <c r="F29" s="373">
        <v>5</v>
      </c>
      <c r="G29" s="373">
        <v>6</v>
      </c>
      <c r="H29" s="373">
        <v>15</v>
      </c>
      <c r="I29" s="370" t="str">
        <f>" "&amp;Table3[[#This Row],[FLAT]]&amp;"-"&amp;Table3[[#This Row],[SHORT]]&amp;"-"&amp;Table3[[#This Row],[LONG]]</f>
        <v xml:space="preserve"> 4-5-6</v>
      </c>
    </row>
    <row r="30" spans="1:9">
      <c r="A30" s="368" t="s">
        <v>6264</v>
      </c>
      <c r="B30" s="369" t="s">
        <v>9641</v>
      </c>
      <c r="C30" s="369" t="s">
        <v>8978</v>
      </c>
      <c r="D30" s="370" t="s">
        <v>9655</v>
      </c>
      <c r="E30" s="370">
        <v>4</v>
      </c>
      <c r="F30" s="370">
        <v>5</v>
      </c>
      <c r="G30" s="370">
        <v>6</v>
      </c>
      <c r="H30" s="370">
        <v>15</v>
      </c>
      <c r="I30" s="370" t="str">
        <f>" "&amp;Table3[[#This Row],[FLAT]]&amp;"-"&amp;Table3[[#This Row],[SHORT]]&amp;"-"&amp;Table3[[#This Row],[LONG]]</f>
        <v xml:space="preserve"> 4-5-6</v>
      </c>
    </row>
    <row r="31" spans="1:9">
      <c r="A31" s="371" t="s">
        <v>8241</v>
      </c>
      <c r="B31" s="372" t="s">
        <v>9627</v>
      </c>
      <c r="C31" s="372" t="s">
        <v>9667</v>
      </c>
      <c r="D31" s="373" t="s">
        <v>1895</v>
      </c>
      <c r="E31" s="373">
        <v>5</v>
      </c>
      <c r="F31" s="373">
        <v>5</v>
      </c>
      <c r="G31" s="373">
        <v>5</v>
      </c>
      <c r="H31" s="373">
        <v>15</v>
      </c>
      <c r="I31" s="370" t="str">
        <f>" "&amp;Table3[[#This Row],[FLAT]]&amp;"-"&amp;Table3[[#This Row],[SHORT]]&amp;"-"&amp;Table3[[#This Row],[LONG]]</f>
        <v xml:space="preserve"> 5-5-5</v>
      </c>
    </row>
    <row r="32" spans="1:9">
      <c r="A32" s="368" t="s">
        <v>9110</v>
      </c>
      <c r="B32" s="369" t="s">
        <v>9638</v>
      </c>
      <c r="C32" s="369" t="s">
        <v>9667</v>
      </c>
      <c r="D32" s="370" t="s">
        <v>1895</v>
      </c>
      <c r="E32" s="370">
        <v>5</v>
      </c>
      <c r="F32" s="370">
        <v>6</v>
      </c>
      <c r="G32" s="370">
        <v>4</v>
      </c>
      <c r="H32" s="370">
        <v>15</v>
      </c>
      <c r="I32" s="370" t="str">
        <f>" "&amp;Table3[[#This Row],[FLAT]]&amp;"-"&amp;Table3[[#This Row],[SHORT]]&amp;"-"&amp;Table3[[#This Row],[LONG]]</f>
        <v xml:space="preserve"> 5-6-4</v>
      </c>
    </row>
    <row r="33" spans="1:9">
      <c r="A33" s="371" t="s">
        <v>8136</v>
      </c>
      <c r="B33" s="372" t="s">
        <v>2310</v>
      </c>
      <c r="C33" s="372" t="s">
        <v>9667</v>
      </c>
      <c r="D33" s="373" t="s">
        <v>9655</v>
      </c>
      <c r="E33" s="373">
        <v>4</v>
      </c>
      <c r="F33" s="373">
        <v>5</v>
      </c>
      <c r="G33" s="373">
        <v>6</v>
      </c>
      <c r="H33" s="373">
        <v>15</v>
      </c>
      <c r="I33" s="370" t="str">
        <f>" "&amp;Table3[[#This Row],[FLAT]]&amp;"-"&amp;Table3[[#This Row],[SHORT]]&amp;"-"&amp;Table3[[#This Row],[LONG]]</f>
        <v xml:space="preserve"> 4-5-6</v>
      </c>
    </row>
    <row r="34" spans="1:9">
      <c r="A34" s="368" t="s">
        <v>4898</v>
      </c>
      <c r="B34" s="369" t="s">
        <v>1407</v>
      </c>
      <c r="C34" s="369" t="s">
        <v>9667</v>
      </c>
      <c r="D34" s="370" t="s">
        <v>9655</v>
      </c>
      <c r="E34" s="370">
        <v>5</v>
      </c>
      <c r="F34" s="370">
        <v>6</v>
      </c>
      <c r="G34" s="370">
        <v>4</v>
      </c>
      <c r="H34" s="370">
        <v>15</v>
      </c>
      <c r="I34" s="370" t="str">
        <f>" "&amp;Table3[[#This Row],[FLAT]]&amp;"-"&amp;Table3[[#This Row],[SHORT]]&amp;"-"&amp;Table3[[#This Row],[LONG]]</f>
        <v xml:space="preserve"> 5-6-4</v>
      </c>
    </row>
    <row r="35" spans="1:9">
      <c r="A35" s="371" t="s">
        <v>4323</v>
      </c>
      <c r="B35" s="372" t="s">
        <v>9648</v>
      </c>
      <c r="C35" s="372" t="s">
        <v>9667</v>
      </c>
      <c r="D35" s="373" t="s">
        <v>9655</v>
      </c>
      <c r="E35" s="373">
        <v>5</v>
      </c>
      <c r="F35" s="373">
        <v>5</v>
      </c>
      <c r="G35" s="373">
        <v>5</v>
      </c>
      <c r="H35" s="373">
        <v>15</v>
      </c>
      <c r="I35" s="370" t="str">
        <f>" "&amp;Table3[[#This Row],[FLAT]]&amp;"-"&amp;Table3[[#This Row],[SHORT]]&amp;"-"&amp;Table3[[#This Row],[LONG]]</f>
        <v xml:space="preserve"> 5-5-5</v>
      </c>
    </row>
    <row r="36" spans="1:9">
      <c r="A36" s="368" t="s">
        <v>7600</v>
      </c>
      <c r="B36" s="369" t="s">
        <v>9628</v>
      </c>
      <c r="C36" s="369" t="s">
        <v>9668</v>
      </c>
      <c r="D36" s="370" t="s">
        <v>9655</v>
      </c>
      <c r="E36" s="370">
        <v>4</v>
      </c>
      <c r="F36" s="370">
        <v>4</v>
      </c>
      <c r="G36" s="370">
        <v>6</v>
      </c>
      <c r="H36" s="370">
        <v>14</v>
      </c>
      <c r="I36" s="370" t="str">
        <f>" "&amp;Table3[[#This Row],[FLAT]]&amp;"-"&amp;Table3[[#This Row],[SHORT]]&amp;"-"&amp;Table3[[#This Row],[LONG]]</f>
        <v xml:space="preserve"> 4-4-6</v>
      </c>
    </row>
    <row r="37" spans="1:9">
      <c r="A37" s="371" t="s">
        <v>7604</v>
      </c>
      <c r="B37" s="372" t="s">
        <v>9643</v>
      </c>
      <c r="C37" s="372" t="s">
        <v>9671</v>
      </c>
      <c r="D37" s="373" t="s">
        <v>1895</v>
      </c>
      <c r="E37" s="373">
        <v>4</v>
      </c>
      <c r="F37" s="373">
        <v>4</v>
      </c>
      <c r="G37" s="373">
        <v>6</v>
      </c>
      <c r="H37" s="373">
        <v>14</v>
      </c>
      <c r="I37" s="370" t="str">
        <f>" "&amp;Table3[[#This Row],[FLAT]]&amp;"-"&amp;Table3[[#This Row],[SHORT]]&amp;"-"&amp;Table3[[#This Row],[LONG]]</f>
        <v xml:space="preserve"> 4-4-6</v>
      </c>
    </row>
    <row r="38" spans="1:9">
      <c r="A38" s="368" t="s">
        <v>8407</v>
      </c>
      <c r="B38" s="369" t="s">
        <v>9630</v>
      </c>
      <c r="C38" s="369" t="s">
        <v>9671</v>
      </c>
      <c r="D38" s="370" t="s">
        <v>9652</v>
      </c>
      <c r="E38" s="370">
        <v>4</v>
      </c>
      <c r="F38" s="370">
        <v>4</v>
      </c>
      <c r="G38" s="370">
        <v>6</v>
      </c>
      <c r="H38" s="370">
        <v>14</v>
      </c>
      <c r="I38" s="370" t="str">
        <f>" "&amp;Table3[[#This Row],[FLAT]]&amp;"-"&amp;Table3[[#This Row],[SHORT]]&amp;"-"&amp;Table3[[#This Row],[LONG]]</f>
        <v xml:space="preserve"> 4-4-6</v>
      </c>
    </row>
    <row r="39" spans="1:9">
      <c r="A39" s="371" t="s">
        <v>7607</v>
      </c>
      <c r="B39" s="372" t="s">
        <v>9633</v>
      </c>
      <c r="C39" s="372" t="s">
        <v>8978</v>
      </c>
      <c r="D39" s="373" t="s">
        <v>9655</v>
      </c>
      <c r="E39" s="373">
        <v>4</v>
      </c>
      <c r="F39" s="373">
        <v>4</v>
      </c>
      <c r="G39" s="373">
        <v>6</v>
      </c>
      <c r="H39" s="373">
        <v>14</v>
      </c>
      <c r="I39" s="370" t="str">
        <f>" "&amp;Table3[[#This Row],[FLAT]]&amp;"-"&amp;Table3[[#This Row],[SHORT]]&amp;"-"&amp;Table3[[#This Row],[LONG]]</f>
        <v xml:space="preserve"> 4-4-6</v>
      </c>
    </row>
    <row r="40" spans="1:9">
      <c r="A40" s="368" t="s">
        <v>7230</v>
      </c>
      <c r="B40" s="369" t="s">
        <v>9638</v>
      </c>
      <c r="C40" s="369" t="s">
        <v>9668</v>
      </c>
      <c r="D40" s="370" t="s">
        <v>9656</v>
      </c>
      <c r="E40" s="370">
        <v>4</v>
      </c>
      <c r="F40" s="370">
        <v>5</v>
      </c>
      <c r="G40" s="370">
        <v>5</v>
      </c>
      <c r="H40" s="370">
        <v>14</v>
      </c>
      <c r="I40" s="370" t="str">
        <f>" "&amp;Table3[[#This Row],[FLAT]]&amp;"-"&amp;Table3[[#This Row],[SHORT]]&amp;"-"&amp;Table3[[#This Row],[LONG]]</f>
        <v xml:space="preserve"> 4-5-5</v>
      </c>
    </row>
    <row r="41" spans="1:9">
      <c r="A41" s="371" t="s">
        <v>7339</v>
      </c>
      <c r="B41" s="372" t="s">
        <v>1407</v>
      </c>
      <c r="C41" s="372" t="s">
        <v>8978</v>
      </c>
      <c r="D41" s="373" t="s">
        <v>9655</v>
      </c>
      <c r="E41" s="373">
        <v>5</v>
      </c>
      <c r="F41" s="373">
        <v>4</v>
      </c>
      <c r="G41" s="373">
        <v>5</v>
      </c>
      <c r="H41" s="373">
        <v>14</v>
      </c>
      <c r="I41" s="370" t="str">
        <f>" "&amp;Table3[[#This Row],[FLAT]]&amp;"-"&amp;Table3[[#This Row],[SHORT]]&amp;"-"&amp;Table3[[#This Row],[LONG]]</f>
        <v xml:space="preserve"> 5-4-5</v>
      </c>
    </row>
    <row r="42" spans="1:9">
      <c r="A42" s="368" t="s">
        <v>8217</v>
      </c>
      <c r="B42" s="369" t="s">
        <v>9642</v>
      </c>
      <c r="C42" s="369" t="s">
        <v>9668</v>
      </c>
      <c r="D42" s="370" t="s">
        <v>9655</v>
      </c>
      <c r="E42" s="370">
        <v>4</v>
      </c>
      <c r="F42" s="370">
        <v>5</v>
      </c>
      <c r="G42" s="370">
        <v>5</v>
      </c>
      <c r="H42" s="370">
        <v>14</v>
      </c>
      <c r="I42" s="370" t="str">
        <f>" "&amp;Table3[[#This Row],[FLAT]]&amp;"-"&amp;Table3[[#This Row],[SHORT]]&amp;"-"&amp;Table3[[#This Row],[LONG]]</f>
        <v xml:space="preserve"> 4-5-5</v>
      </c>
    </row>
    <row r="43" spans="1:9">
      <c r="A43" s="371" t="s">
        <v>5533</v>
      </c>
      <c r="B43" s="372" t="s">
        <v>1407</v>
      </c>
      <c r="C43" s="372" t="s">
        <v>9669</v>
      </c>
      <c r="D43" s="373" t="s">
        <v>9652</v>
      </c>
      <c r="E43" s="373">
        <v>6</v>
      </c>
      <c r="F43" s="373">
        <v>5</v>
      </c>
      <c r="G43" s="373">
        <v>3</v>
      </c>
      <c r="H43" s="373">
        <v>14</v>
      </c>
      <c r="I43" s="370" t="str">
        <f>" "&amp;Table3[[#This Row],[FLAT]]&amp;"-"&amp;Table3[[#This Row],[SHORT]]&amp;"-"&amp;Table3[[#This Row],[LONG]]</f>
        <v xml:space="preserve"> 6-5-3</v>
      </c>
    </row>
    <row r="44" spans="1:9">
      <c r="A44" s="368" t="s">
        <v>8411</v>
      </c>
      <c r="B44" s="369" t="s">
        <v>9640</v>
      </c>
      <c r="C44" s="369" t="s">
        <v>9668</v>
      </c>
      <c r="D44" s="370" t="s">
        <v>9652</v>
      </c>
      <c r="E44" s="370">
        <v>5</v>
      </c>
      <c r="F44" s="370">
        <v>4</v>
      </c>
      <c r="G44" s="370">
        <v>5</v>
      </c>
      <c r="H44" s="370">
        <v>14</v>
      </c>
      <c r="I44" s="370" t="str">
        <f>" "&amp;Table3[[#This Row],[FLAT]]&amp;"-"&amp;Table3[[#This Row],[SHORT]]&amp;"-"&amp;Table3[[#This Row],[LONG]]</f>
        <v xml:space="preserve"> 5-4-5</v>
      </c>
    </row>
    <row r="45" spans="1:9">
      <c r="A45" s="371" t="s">
        <v>7591</v>
      </c>
      <c r="B45" s="372" t="s">
        <v>9632</v>
      </c>
      <c r="C45" s="372" t="s">
        <v>9667</v>
      </c>
      <c r="D45" s="373" t="s">
        <v>9653</v>
      </c>
      <c r="E45" s="373">
        <v>5</v>
      </c>
      <c r="F45" s="373">
        <v>5</v>
      </c>
      <c r="G45" s="373">
        <v>4</v>
      </c>
      <c r="H45" s="373">
        <v>14</v>
      </c>
      <c r="I45" s="370" t="str">
        <f>" "&amp;Table3[[#This Row],[FLAT]]&amp;"-"&amp;Table3[[#This Row],[SHORT]]&amp;"-"&amp;Table3[[#This Row],[LONG]]</f>
        <v xml:space="preserve"> 5-5-4</v>
      </c>
    </row>
    <row r="46" spans="1:9">
      <c r="A46" s="368" t="s">
        <v>5377</v>
      </c>
      <c r="B46" s="369" t="s">
        <v>9647</v>
      </c>
      <c r="C46" s="369" t="s">
        <v>9667</v>
      </c>
      <c r="D46" s="370" t="s">
        <v>9655</v>
      </c>
      <c r="E46" s="370">
        <v>5</v>
      </c>
      <c r="F46" s="370">
        <v>5</v>
      </c>
      <c r="G46" s="370">
        <v>4</v>
      </c>
      <c r="H46" s="370">
        <v>14</v>
      </c>
      <c r="I46" s="370" t="str">
        <f>" "&amp;Table3[[#This Row],[FLAT]]&amp;"-"&amp;Table3[[#This Row],[SHORT]]&amp;"-"&amp;Table3[[#This Row],[LONG]]</f>
        <v xml:space="preserve"> 5-5-4</v>
      </c>
    </row>
    <row r="47" spans="1:9">
      <c r="A47" s="371" t="s">
        <v>5382</v>
      </c>
      <c r="B47" s="372" t="s">
        <v>9639</v>
      </c>
      <c r="C47" s="372" t="s">
        <v>9667</v>
      </c>
      <c r="D47" s="373" t="s">
        <v>9652</v>
      </c>
      <c r="E47" s="373">
        <v>6</v>
      </c>
      <c r="F47" s="373">
        <v>5</v>
      </c>
      <c r="G47" s="373">
        <v>3</v>
      </c>
      <c r="H47" s="373">
        <v>14</v>
      </c>
      <c r="I47" s="370" t="str">
        <f>" "&amp;Table3[[#This Row],[FLAT]]&amp;"-"&amp;Table3[[#This Row],[SHORT]]&amp;"-"&amp;Table3[[#This Row],[LONG]]</f>
        <v xml:space="preserve"> 6-5-3</v>
      </c>
    </row>
    <row r="48" spans="1:9">
      <c r="A48" s="368" t="s">
        <v>8227</v>
      </c>
      <c r="B48" s="369" t="s">
        <v>9628</v>
      </c>
      <c r="C48" s="369" t="s">
        <v>9671</v>
      </c>
      <c r="D48" s="370" t="s">
        <v>1895</v>
      </c>
      <c r="E48" s="370">
        <v>5</v>
      </c>
      <c r="F48" s="370">
        <v>5</v>
      </c>
      <c r="G48" s="370">
        <v>4</v>
      </c>
      <c r="H48" s="370">
        <v>14</v>
      </c>
      <c r="I48" s="370" t="str">
        <f>" "&amp;Table3[[#This Row],[FLAT]]&amp;"-"&amp;Table3[[#This Row],[SHORT]]&amp;"-"&amp;Table3[[#This Row],[LONG]]</f>
        <v xml:space="preserve"> 5-5-4</v>
      </c>
    </row>
    <row r="49" spans="1:9">
      <c r="A49" s="371" t="s">
        <v>7605</v>
      </c>
      <c r="B49" s="372" t="s">
        <v>9630</v>
      </c>
      <c r="C49" s="372" t="s">
        <v>9668</v>
      </c>
      <c r="D49" s="373" t="s">
        <v>1895</v>
      </c>
      <c r="E49" s="373">
        <v>4</v>
      </c>
      <c r="F49" s="373">
        <v>4</v>
      </c>
      <c r="G49" s="373">
        <v>5</v>
      </c>
      <c r="H49" s="373">
        <v>13</v>
      </c>
      <c r="I49" s="370" t="str">
        <f>" "&amp;Table3[[#This Row],[FLAT]]&amp;"-"&amp;Table3[[#This Row],[SHORT]]&amp;"-"&amp;Table3[[#This Row],[LONG]]</f>
        <v xml:space="preserve"> 4-4-5</v>
      </c>
    </row>
    <row r="50" spans="1:9">
      <c r="A50" s="368" t="s">
        <v>7191</v>
      </c>
      <c r="B50" s="369" t="s">
        <v>9627</v>
      </c>
      <c r="C50" s="369" t="s">
        <v>8978</v>
      </c>
      <c r="D50" s="370" t="s">
        <v>9655</v>
      </c>
      <c r="E50" s="370">
        <v>4</v>
      </c>
      <c r="F50" s="370">
        <v>4</v>
      </c>
      <c r="G50" s="370">
        <v>5</v>
      </c>
      <c r="H50" s="370">
        <v>13</v>
      </c>
      <c r="I50" s="370" t="str">
        <f>" "&amp;Table3[[#This Row],[FLAT]]&amp;"-"&amp;Table3[[#This Row],[SHORT]]&amp;"-"&amp;Table3[[#This Row],[LONG]]</f>
        <v xml:space="preserve"> 4-4-5</v>
      </c>
    </row>
    <row r="51" spans="1:9">
      <c r="A51" s="371" t="s">
        <v>7244</v>
      </c>
      <c r="B51" s="372" t="s">
        <v>9644</v>
      </c>
      <c r="C51" s="372" t="s">
        <v>9668</v>
      </c>
      <c r="D51" s="373" t="s">
        <v>9655</v>
      </c>
      <c r="E51" s="373">
        <v>4</v>
      </c>
      <c r="F51" s="373">
        <v>4</v>
      </c>
      <c r="G51" s="373">
        <v>5</v>
      </c>
      <c r="H51" s="373">
        <v>13</v>
      </c>
      <c r="I51" s="370" t="str">
        <f>" "&amp;Table3[[#This Row],[FLAT]]&amp;"-"&amp;Table3[[#This Row],[SHORT]]&amp;"-"&amp;Table3[[#This Row],[LONG]]</f>
        <v xml:space="preserve"> 4-4-5</v>
      </c>
    </row>
    <row r="52" spans="1:9">
      <c r="A52" s="368" t="s">
        <v>5397</v>
      </c>
      <c r="B52" s="369" t="s">
        <v>9647</v>
      </c>
      <c r="C52" s="369" t="s">
        <v>9668</v>
      </c>
      <c r="D52" s="370" t="s">
        <v>9656</v>
      </c>
      <c r="E52" s="370">
        <v>4</v>
      </c>
      <c r="F52" s="370">
        <v>4</v>
      </c>
      <c r="G52" s="370">
        <v>5</v>
      </c>
      <c r="H52" s="370">
        <v>13</v>
      </c>
      <c r="I52" s="370" t="str">
        <f>" "&amp;Table3[[#This Row],[FLAT]]&amp;"-"&amp;Table3[[#This Row],[SHORT]]&amp;"-"&amp;Table3[[#This Row],[LONG]]</f>
        <v xml:space="preserve"> 4-4-5</v>
      </c>
    </row>
    <row r="53" spans="1:9">
      <c r="A53" s="371" t="s">
        <v>6273</v>
      </c>
      <c r="B53" s="372" t="s">
        <v>9646</v>
      </c>
      <c r="C53" s="372" t="s">
        <v>9668</v>
      </c>
      <c r="D53" s="373" t="s">
        <v>9655</v>
      </c>
      <c r="E53" s="373">
        <v>4</v>
      </c>
      <c r="F53" s="373">
        <v>4</v>
      </c>
      <c r="G53" s="373">
        <v>5</v>
      </c>
      <c r="H53" s="373">
        <v>13</v>
      </c>
      <c r="I53" s="370" t="str">
        <f>" "&amp;Table3[[#This Row],[FLAT]]&amp;"-"&amp;Table3[[#This Row],[SHORT]]&amp;"-"&amp;Table3[[#This Row],[LONG]]</f>
        <v xml:space="preserve"> 4-4-5</v>
      </c>
    </row>
    <row r="54" spans="1:9">
      <c r="A54" s="368" t="s">
        <v>9089</v>
      </c>
      <c r="B54" s="369" t="s">
        <v>722</v>
      </c>
      <c r="C54" s="369" t="s">
        <v>8978</v>
      </c>
      <c r="D54" s="370" t="s">
        <v>9656</v>
      </c>
      <c r="E54" s="370">
        <v>4</v>
      </c>
      <c r="F54" s="370">
        <v>5</v>
      </c>
      <c r="G54" s="370">
        <v>4</v>
      </c>
      <c r="H54" s="370">
        <v>13</v>
      </c>
      <c r="I54" s="370" t="str">
        <f>" "&amp;Table3[[#This Row],[FLAT]]&amp;"-"&amp;Table3[[#This Row],[SHORT]]&amp;"-"&amp;Table3[[#This Row],[LONG]]</f>
        <v xml:space="preserve"> 4-5-4</v>
      </c>
    </row>
    <row r="55" spans="1:9">
      <c r="A55" s="371" t="s">
        <v>8171</v>
      </c>
      <c r="B55" s="372" t="s">
        <v>9645</v>
      </c>
      <c r="C55" s="372" t="s">
        <v>8978</v>
      </c>
      <c r="D55" s="373" t="s">
        <v>9655</v>
      </c>
      <c r="E55" s="373">
        <v>4</v>
      </c>
      <c r="F55" s="373">
        <v>4</v>
      </c>
      <c r="G55" s="373">
        <v>5</v>
      </c>
      <c r="H55" s="373">
        <v>13</v>
      </c>
      <c r="I55" s="370" t="str">
        <f>" "&amp;Table3[[#This Row],[FLAT]]&amp;"-"&amp;Table3[[#This Row],[SHORT]]&amp;"-"&amp;Table3[[#This Row],[LONG]]</f>
        <v xml:space="preserve"> 4-4-5</v>
      </c>
    </row>
    <row r="56" spans="1:9">
      <c r="A56" s="368" t="s">
        <v>5841</v>
      </c>
      <c r="B56" s="369" t="s">
        <v>9651</v>
      </c>
      <c r="C56" s="369" t="s">
        <v>9667</v>
      </c>
      <c r="D56" s="370" t="s">
        <v>9655</v>
      </c>
      <c r="E56" s="370">
        <v>4</v>
      </c>
      <c r="F56" s="370">
        <v>4</v>
      </c>
      <c r="G56" s="370">
        <v>5</v>
      </c>
      <c r="H56" s="370">
        <v>13</v>
      </c>
      <c r="I56" s="370" t="str">
        <f>" "&amp;Table3[[#This Row],[FLAT]]&amp;"-"&amp;Table3[[#This Row],[SHORT]]&amp;"-"&amp;Table3[[#This Row],[LONG]]</f>
        <v xml:space="preserve"> 4-4-5</v>
      </c>
    </row>
    <row r="57" spans="1:9">
      <c r="A57" s="371" t="s">
        <v>6260</v>
      </c>
      <c r="B57" s="372" t="s">
        <v>724</v>
      </c>
      <c r="C57" s="372" t="s">
        <v>9663</v>
      </c>
      <c r="D57" s="373" t="s">
        <v>9653</v>
      </c>
      <c r="E57" s="373">
        <v>5</v>
      </c>
      <c r="F57" s="373">
        <v>4</v>
      </c>
      <c r="G57" s="373">
        <v>4</v>
      </c>
      <c r="H57" s="373">
        <v>13</v>
      </c>
      <c r="I57" s="370" t="str">
        <f>" "&amp;Table3[[#This Row],[FLAT]]&amp;"-"&amp;Table3[[#This Row],[SHORT]]&amp;"-"&amp;Table3[[#This Row],[LONG]]</f>
        <v xml:space="preserve"> 5-4-4</v>
      </c>
    </row>
    <row r="58" spans="1:9">
      <c r="A58" s="368" t="s">
        <v>8315</v>
      </c>
      <c r="B58" s="369" t="s">
        <v>9638</v>
      </c>
      <c r="C58" s="369" t="s">
        <v>8978</v>
      </c>
      <c r="D58" s="370" t="s">
        <v>1895</v>
      </c>
      <c r="E58" s="370">
        <v>4</v>
      </c>
      <c r="F58" s="370">
        <v>4</v>
      </c>
      <c r="G58" s="370">
        <v>5</v>
      </c>
      <c r="H58" s="370">
        <v>13</v>
      </c>
      <c r="I58" s="370" t="str">
        <f>" "&amp;Table3[[#This Row],[FLAT]]&amp;"-"&amp;Table3[[#This Row],[SHORT]]&amp;"-"&amp;Table3[[#This Row],[LONG]]</f>
        <v xml:space="preserve"> 4-4-5</v>
      </c>
    </row>
    <row r="59" spans="1:9">
      <c r="A59" s="371" t="s">
        <v>7597</v>
      </c>
      <c r="B59" s="372" t="s">
        <v>9630</v>
      </c>
      <c r="C59" s="372" t="s">
        <v>8978</v>
      </c>
      <c r="D59" s="373" t="s">
        <v>9656</v>
      </c>
      <c r="E59" s="373">
        <v>4</v>
      </c>
      <c r="F59" s="373">
        <v>5</v>
      </c>
      <c r="G59" s="373">
        <v>4</v>
      </c>
      <c r="H59" s="373">
        <v>13</v>
      </c>
      <c r="I59" s="370" t="str">
        <f>" "&amp;Table3[[#This Row],[FLAT]]&amp;"-"&amp;Table3[[#This Row],[SHORT]]&amp;"-"&amp;Table3[[#This Row],[LONG]]</f>
        <v xml:space="preserve"> 4-5-4</v>
      </c>
    </row>
    <row r="60" spans="1:9">
      <c r="A60" s="368" t="s">
        <v>8543</v>
      </c>
      <c r="B60" s="369" t="s">
        <v>9628</v>
      </c>
      <c r="C60" s="369" t="s">
        <v>8978</v>
      </c>
      <c r="D60" s="370" t="s">
        <v>9655</v>
      </c>
      <c r="E60" s="370">
        <v>4</v>
      </c>
      <c r="F60" s="370">
        <v>5</v>
      </c>
      <c r="G60" s="370">
        <v>4</v>
      </c>
      <c r="H60" s="370">
        <v>13</v>
      </c>
      <c r="I60" s="370" t="str">
        <f>" "&amp;Table3[[#This Row],[FLAT]]&amp;"-"&amp;Table3[[#This Row],[SHORT]]&amp;"-"&amp;Table3[[#This Row],[LONG]]</f>
        <v xml:space="preserve"> 4-5-4</v>
      </c>
    </row>
    <row r="61" spans="1:9">
      <c r="A61" s="371" t="s">
        <v>3103</v>
      </c>
      <c r="B61" s="372" t="s">
        <v>9631</v>
      </c>
      <c r="C61" s="372" t="s">
        <v>9667</v>
      </c>
      <c r="D61" s="373" t="s">
        <v>9655</v>
      </c>
      <c r="E61" s="373">
        <v>5</v>
      </c>
      <c r="F61" s="373">
        <v>5</v>
      </c>
      <c r="G61" s="373">
        <v>3</v>
      </c>
      <c r="H61" s="373">
        <v>13</v>
      </c>
      <c r="I61" s="370" t="str">
        <f>" "&amp;Table3[[#This Row],[FLAT]]&amp;"-"&amp;Table3[[#This Row],[SHORT]]&amp;"-"&amp;Table3[[#This Row],[LONG]]</f>
        <v xml:space="preserve"> 5-5-3</v>
      </c>
    </row>
    <row r="62" spans="1:9">
      <c r="A62" s="368" t="s">
        <v>3243</v>
      </c>
      <c r="B62" s="369" t="s">
        <v>9640</v>
      </c>
      <c r="C62" s="369" t="s">
        <v>9667</v>
      </c>
      <c r="D62" s="370" t="s">
        <v>9656</v>
      </c>
      <c r="E62" s="370">
        <v>4</v>
      </c>
      <c r="F62" s="370">
        <v>5</v>
      </c>
      <c r="G62" s="370">
        <v>4</v>
      </c>
      <c r="H62" s="370">
        <v>13</v>
      </c>
      <c r="I62" s="370" t="str">
        <f>" "&amp;Table3[[#This Row],[FLAT]]&amp;"-"&amp;Table3[[#This Row],[SHORT]]&amp;"-"&amp;Table3[[#This Row],[LONG]]</f>
        <v xml:space="preserve"> 4-5-4</v>
      </c>
    </row>
    <row r="63" spans="1:9">
      <c r="A63" s="371" t="s">
        <v>7596</v>
      </c>
      <c r="B63" s="372" t="s">
        <v>9636</v>
      </c>
      <c r="C63" s="372" t="s">
        <v>9668</v>
      </c>
      <c r="D63" s="373" t="s">
        <v>1895</v>
      </c>
      <c r="E63" s="373">
        <v>6</v>
      </c>
      <c r="F63" s="373">
        <v>4</v>
      </c>
      <c r="G63" s="373">
        <v>3</v>
      </c>
      <c r="H63" s="373">
        <v>13</v>
      </c>
      <c r="I63" s="370" t="str">
        <f>" "&amp;Table3[[#This Row],[FLAT]]&amp;"-"&amp;Table3[[#This Row],[SHORT]]&amp;"-"&amp;Table3[[#This Row],[LONG]]</f>
        <v xml:space="preserve"> 6-4-3</v>
      </c>
    </row>
    <row r="64" spans="1:9">
      <c r="A64" s="368" t="s">
        <v>5846</v>
      </c>
      <c r="B64" s="369" t="s">
        <v>9643</v>
      </c>
      <c r="C64" s="369" t="s">
        <v>9668</v>
      </c>
      <c r="D64" s="370" t="s">
        <v>9652</v>
      </c>
      <c r="E64" s="370">
        <v>4</v>
      </c>
      <c r="F64" s="370">
        <v>3</v>
      </c>
      <c r="G64" s="370">
        <v>5</v>
      </c>
      <c r="H64" s="370">
        <v>12</v>
      </c>
      <c r="I64" s="370" t="str">
        <f>" "&amp;Table3[[#This Row],[FLAT]]&amp;"-"&amp;Table3[[#This Row],[SHORT]]&amp;"-"&amp;Table3[[#This Row],[LONG]]</f>
        <v xml:space="preserve"> 4-3-5</v>
      </c>
    </row>
    <row r="65" spans="1:9">
      <c r="A65" s="371" t="s">
        <v>8988</v>
      </c>
      <c r="B65" s="372" t="s">
        <v>9632</v>
      </c>
      <c r="C65" s="372" t="s">
        <v>8978</v>
      </c>
      <c r="D65" s="373" t="s">
        <v>9652</v>
      </c>
      <c r="E65" s="373">
        <v>4</v>
      </c>
      <c r="F65" s="373">
        <v>4</v>
      </c>
      <c r="G65" s="373">
        <v>4</v>
      </c>
      <c r="H65" s="373">
        <v>12</v>
      </c>
      <c r="I65" s="370" t="str">
        <f>" "&amp;Table3[[#This Row],[FLAT]]&amp;"-"&amp;Table3[[#This Row],[SHORT]]&amp;"-"&amp;Table3[[#This Row],[LONG]]</f>
        <v xml:space="preserve"> 4-4-4</v>
      </c>
    </row>
    <row r="66" spans="1:9">
      <c r="A66" s="368" t="s">
        <v>8149</v>
      </c>
      <c r="B66" s="369" t="s">
        <v>9633</v>
      </c>
      <c r="C66" s="369" t="s">
        <v>9675</v>
      </c>
      <c r="D66" s="370" t="s">
        <v>9655</v>
      </c>
      <c r="E66" s="370">
        <v>4</v>
      </c>
      <c r="F66" s="370">
        <v>4</v>
      </c>
      <c r="G66" s="370">
        <v>4</v>
      </c>
      <c r="H66" s="370">
        <v>12</v>
      </c>
      <c r="I66" s="370" t="str">
        <f>" "&amp;Table3[[#This Row],[FLAT]]&amp;"-"&amp;Table3[[#This Row],[SHORT]]&amp;"-"&amp;Table3[[#This Row],[LONG]]</f>
        <v xml:space="preserve"> 4-4-4</v>
      </c>
    </row>
    <row r="67" spans="1:9">
      <c r="A67" s="371" t="s">
        <v>6272</v>
      </c>
      <c r="B67" s="372" t="s">
        <v>9636</v>
      </c>
      <c r="C67" s="372" t="s">
        <v>8978</v>
      </c>
      <c r="D67" s="373" t="s">
        <v>9655</v>
      </c>
      <c r="E67" s="373">
        <v>4</v>
      </c>
      <c r="F67" s="373">
        <v>4</v>
      </c>
      <c r="G67" s="373">
        <v>4</v>
      </c>
      <c r="H67" s="373">
        <v>12</v>
      </c>
      <c r="I67" s="370" t="str">
        <f>" "&amp;Table3[[#This Row],[FLAT]]&amp;"-"&amp;Table3[[#This Row],[SHORT]]&amp;"-"&amp;Table3[[#This Row],[LONG]]</f>
        <v xml:space="preserve"> 4-4-4</v>
      </c>
    </row>
    <row r="68" spans="1:9">
      <c r="A68" s="368" t="s">
        <v>6788</v>
      </c>
      <c r="B68" s="369" t="s">
        <v>724</v>
      </c>
      <c r="C68" s="369" t="s">
        <v>9668</v>
      </c>
      <c r="D68" s="370" t="s">
        <v>9655</v>
      </c>
      <c r="E68" s="370">
        <v>4</v>
      </c>
      <c r="F68" s="370">
        <v>5</v>
      </c>
      <c r="G68" s="370">
        <v>3</v>
      </c>
      <c r="H68" s="370">
        <v>12</v>
      </c>
      <c r="I68" s="370" t="str">
        <f>" "&amp;Table3[[#This Row],[FLAT]]&amp;"-"&amp;Table3[[#This Row],[SHORT]]&amp;"-"&amp;Table3[[#This Row],[LONG]]</f>
        <v xml:space="preserve"> 4-5-3</v>
      </c>
    </row>
    <row r="69" spans="1:9">
      <c r="A69" s="371" t="s">
        <v>7332</v>
      </c>
      <c r="B69" s="372" t="s">
        <v>9647</v>
      </c>
      <c r="C69" s="372" t="s">
        <v>9668</v>
      </c>
      <c r="D69" s="373" t="s">
        <v>9656</v>
      </c>
      <c r="E69" s="373">
        <v>4</v>
      </c>
      <c r="F69" s="373">
        <v>4</v>
      </c>
      <c r="G69" s="373">
        <v>4</v>
      </c>
      <c r="H69" s="373">
        <v>12</v>
      </c>
      <c r="I69" s="370" t="str">
        <f>" "&amp;Table3[[#This Row],[FLAT]]&amp;"-"&amp;Table3[[#This Row],[SHORT]]&amp;"-"&amp;Table3[[#This Row],[LONG]]</f>
        <v xml:space="preserve"> 4-4-4</v>
      </c>
    </row>
    <row r="70" spans="1:9">
      <c r="A70" s="368" t="s">
        <v>8998</v>
      </c>
      <c r="B70" s="369" t="s">
        <v>9631</v>
      </c>
      <c r="C70" s="369" t="s">
        <v>9668</v>
      </c>
      <c r="D70" s="370" t="s">
        <v>1895</v>
      </c>
      <c r="E70" s="370">
        <v>4</v>
      </c>
      <c r="F70" s="370">
        <v>4</v>
      </c>
      <c r="G70" s="370">
        <v>4</v>
      </c>
      <c r="H70" s="370">
        <v>12</v>
      </c>
      <c r="I70" s="370" t="str">
        <f>" "&amp;Table3[[#This Row],[FLAT]]&amp;"-"&amp;Table3[[#This Row],[SHORT]]&amp;"-"&amp;Table3[[#This Row],[LONG]]</f>
        <v xml:space="preserve"> 4-4-4</v>
      </c>
    </row>
    <row r="71" spans="1:9">
      <c r="A71" s="371" t="s">
        <v>7595</v>
      </c>
      <c r="B71" s="372" t="s">
        <v>2310</v>
      </c>
      <c r="C71" s="372" t="s">
        <v>9668</v>
      </c>
      <c r="D71" s="373" t="s">
        <v>9655</v>
      </c>
      <c r="E71" s="373">
        <v>4</v>
      </c>
      <c r="F71" s="373">
        <v>4</v>
      </c>
      <c r="G71" s="373">
        <v>4</v>
      </c>
      <c r="H71" s="373">
        <v>12</v>
      </c>
      <c r="I71" s="370" t="str">
        <f>" "&amp;Table3[[#This Row],[FLAT]]&amp;"-"&amp;Table3[[#This Row],[SHORT]]&amp;"-"&amp;Table3[[#This Row],[LONG]]</f>
        <v xml:space="preserve"> 4-4-4</v>
      </c>
    </row>
    <row r="72" spans="1:9">
      <c r="A72" s="368" t="s">
        <v>9073</v>
      </c>
      <c r="B72" s="369" t="s">
        <v>724</v>
      </c>
      <c r="C72" s="369" t="s">
        <v>9668</v>
      </c>
      <c r="D72" s="370" t="s">
        <v>9655</v>
      </c>
      <c r="E72" s="370">
        <v>4</v>
      </c>
      <c r="F72" s="370">
        <v>4</v>
      </c>
      <c r="G72" s="370">
        <v>4</v>
      </c>
      <c r="H72" s="370">
        <v>12</v>
      </c>
      <c r="I72" s="370" t="str">
        <f>" "&amp;Table3[[#This Row],[FLAT]]&amp;"-"&amp;Table3[[#This Row],[SHORT]]&amp;"-"&amp;Table3[[#This Row],[LONG]]</f>
        <v xml:space="preserve"> 4-4-4</v>
      </c>
    </row>
    <row r="73" spans="1:9">
      <c r="A73" s="371" t="s">
        <v>6684</v>
      </c>
      <c r="B73" s="372" t="s">
        <v>9629</v>
      </c>
      <c r="C73" s="372" t="s">
        <v>9667</v>
      </c>
      <c r="D73" s="373" t="s">
        <v>9656</v>
      </c>
      <c r="E73" s="373">
        <v>4</v>
      </c>
      <c r="F73" s="373">
        <v>4</v>
      </c>
      <c r="G73" s="373">
        <v>4</v>
      </c>
      <c r="H73" s="373">
        <v>12</v>
      </c>
      <c r="I73" s="370" t="str">
        <f>" "&amp;Table3[[#This Row],[FLAT]]&amp;"-"&amp;Table3[[#This Row],[SHORT]]&amp;"-"&amp;Table3[[#This Row],[LONG]]</f>
        <v xml:space="preserve"> 4-4-4</v>
      </c>
    </row>
    <row r="74" spans="1:9">
      <c r="A74" s="368" t="s">
        <v>8300</v>
      </c>
      <c r="B74" s="369" t="s">
        <v>76</v>
      </c>
      <c r="C74" s="369" t="s">
        <v>9668</v>
      </c>
      <c r="D74" s="370" t="s">
        <v>9656</v>
      </c>
      <c r="E74" s="370">
        <v>4</v>
      </c>
      <c r="F74" s="370">
        <v>4</v>
      </c>
      <c r="G74" s="370">
        <v>4</v>
      </c>
      <c r="H74" s="370">
        <v>12</v>
      </c>
      <c r="I74" s="370" t="str">
        <f>" "&amp;Table3[[#This Row],[FLAT]]&amp;"-"&amp;Table3[[#This Row],[SHORT]]&amp;"-"&amp;Table3[[#This Row],[LONG]]</f>
        <v xml:space="preserve"> 4-4-4</v>
      </c>
    </row>
    <row r="75" spans="1:9">
      <c r="A75" s="371" t="s">
        <v>7609</v>
      </c>
      <c r="B75" s="372" t="s">
        <v>9643</v>
      </c>
      <c r="C75" s="372" t="s">
        <v>8978</v>
      </c>
      <c r="D75" s="373" t="s">
        <v>9655</v>
      </c>
      <c r="E75" s="373">
        <v>4</v>
      </c>
      <c r="F75" s="373">
        <v>5</v>
      </c>
      <c r="G75" s="373">
        <v>3</v>
      </c>
      <c r="H75" s="373">
        <v>12</v>
      </c>
      <c r="I75" s="370" t="str">
        <f>" "&amp;Table3[[#This Row],[FLAT]]&amp;"-"&amp;Table3[[#This Row],[SHORT]]&amp;"-"&amp;Table3[[#This Row],[LONG]]</f>
        <v xml:space="preserve"> 4-5-3</v>
      </c>
    </row>
    <row r="76" spans="1:9">
      <c r="A76" s="368" t="s">
        <v>4404</v>
      </c>
      <c r="B76" s="369" t="s">
        <v>9632</v>
      </c>
      <c r="C76" s="369" t="s">
        <v>9668</v>
      </c>
      <c r="D76" s="370" t="s">
        <v>9656</v>
      </c>
      <c r="E76" s="370">
        <v>4</v>
      </c>
      <c r="F76" s="370">
        <v>4</v>
      </c>
      <c r="G76" s="370">
        <v>4</v>
      </c>
      <c r="H76" s="370">
        <v>12</v>
      </c>
      <c r="I76" s="370" t="str">
        <f>" "&amp;Table3[[#This Row],[FLAT]]&amp;"-"&amp;Table3[[#This Row],[SHORT]]&amp;"-"&amp;Table3[[#This Row],[LONG]]</f>
        <v xml:space="preserve"> 4-4-4</v>
      </c>
    </row>
    <row r="77" spans="1:9">
      <c r="A77" s="371" t="s">
        <v>6372</v>
      </c>
      <c r="B77" s="372" t="s">
        <v>9650</v>
      </c>
      <c r="C77" s="372" t="s">
        <v>9670</v>
      </c>
      <c r="D77" s="373" t="s">
        <v>1895</v>
      </c>
      <c r="E77" s="373">
        <v>4</v>
      </c>
      <c r="F77" s="373">
        <v>5</v>
      </c>
      <c r="G77" s="373">
        <v>3</v>
      </c>
      <c r="H77" s="373">
        <v>12</v>
      </c>
      <c r="I77" s="370" t="str">
        <f>" "&amp;Table3[[#This Row],[FLAT]]&amp;"-"&amp;Table3[[#This Row],[SHORT]]&amp;"-"&amp;Table3[[#This Row],[LONG]]</f>
        <v xml:space="preserve"> 4-5-3</v>
      </c>
    </row>
    <row r="78" spans="1:9">
      <c r="A78" s="368" t="s">
        <v>7687</v>
      </c>
      <c r="B78" s="369" t="s">
        <v>77</v>
      </c>
      <c r="C78" s="369" t="s">
        <v>8978</v>
      </c>
      <c r="D78" s="370" t="s">
        <v>9655</v>
      </c>
      <c r="E78" s="370">
        <v>4</v>
      </c>
      <c r="F78" s="370">
        <v>4</v>
      </c>
      <c r="G78" s="370">
        <v>4</v>
      </c>
      <c r="H78" s="370">
        <v>12</v>
      </c>
      <c r="I78" s="370" t="str">
        <f>" "&amp;Table3[[#This Row],[FLAT]]&amp;"-"&amp;Table3[[#This Row],[SHORT]]&amp;"-"&amp;Table3[[#This Row],[LONG]]</f>
        <v xml:space="preserve"> 4-4-4</v>
      </c>
    </row>
    <row r="79" spans="1:9">
      <c r="A79" s="371" t="s">
        <v>9079</v>
      </c>
      <c r="B79" s="372" t="s">
        <v>9639</v>
      </c>
      <c r="C79" s="372" t="s">
        <v>9668</v>
      </c>
      <c r="D79" s="373" t="s">
        <v>9655</v>
      </c>
      <c r="E79" s="373">
        <v>4</v>
      </c>
      <c r="F79" s="373">
        <v>4</v>
      </c>
      <c r="G79" s="373">
        <v>4</v>
      </c>
      <c r="H79" s="373">
        <v>12</v>
      </c>
      <c r="I79" s="370" t="str">
        <f>" "&amp;Table3[[#This Row],[FLAT]]&amp;"-"&amp;Table3[[#This Row],[SHORT]]&amp;"-"&amp;Table3[[#This Row],[LONG]]</f>
        <v xml:space="preserve"> 4-4-4</v>
      </c>
    </row>
    <row r="80" spans="1:9">
      <c r="A80" s="368" t="s">
        <v>4389</v>
      </c>
      <c r="B80" s="369" t="s">
        <v>9641</v>
      </c>
      <c r="C80" s="369" t="s">
        <v>9667</v>
      </c>
      <c r="D80" s="370" t="s">
        <v>9656</v>
      </c>
      <c r="E80" s="370">
        <v>4</v>
      </c>
      <c r="F80" s="370">
        <v>4</v>
      </c>
      <c r="G80" s="370">
        <v>4</v>
      </c>
      <c r="H80" s="370">
        <v>12</v>
      </c>
      <c r="I80" s="370" t="str">
        <f>" "&amp;Table3[[#This Row],[FLAT]]&amp;"-"&amp;Table3[[#This Row],[SHORT]]&amp;"-"&amp;Table3[[#This Row],[LONG]]</f>
        <v xml:space="preserve"> 4-4-4</v>
      </c>
    </row>
    <row r="81" spans="1:9">
      <c r="A81" s="371" t="s">
        <v>7236</v>
      </c>
      <c r="B81" s="372" t="s">
        <v>9637</v>
      </c>
      <c r="C81" s="372" t="s">
        <v>9667</v>
      </c>
      <c r="D81" s="373" t="s">
        <v>9656</v>
      </c>
      <c r="E81" s="373">
        <v>4</v>
      </c>
      <c r="F81" s="373">
        <v>5</v>
      </c>
      <c r="G81" s="373">
        <v>3</v>
      </c>
      <c r="H81" s="373">
        <v>12</v>
      </c>
      <c r="I81" s="370" t="str">
        <f>" "&amp;Table3[[#This Row],[FLAT]]&amp;"-"&amp;Table3[[#This Row],[SHORT]]&amp;"-"&amp;Table3[[#This Row],[LONG]]</f>
        <v xml:space="preserve"> 4-5-3</v>
      </c>
    </row>
    <row r="82" spans="1:9">
      <c r="A82" s="368" t="s">
        <v>9031</v>
      </c>
      <c r="B82" s="369" t="s">
        <v>9640</v>
      </c>
      <c r="C82" s="369" t="s">
        <v>8978</v>
      </c>
      <c r="D82" s="370" t="s">
        <v>9652</v>
      </c>
      <c r="E82" s="370">
        <v>4</v>
      </c>
      <c r="F82" s="370">
        <v>4</v>
      </c>
      <c r="G82" s="370">
        <v>4</v>
      </c>
      <c r="H82" s="370">
        <v>12</v>
      </c>
      <c r="I82" s="370" t="str">
        <f>" "&amp;Table3[[#This Row],[FLAT]]&amp;"-"&amp;Table3[[#This Row],[SHORT]]&amp;"-"&amp;Table3[[#This Row],[LONG]]</f>
        <v xml:space="preserve"> 4-4-4</v>
      </c>
    </row>
    <row r="83" spans="1:9">
      <c r="A83" s="371" t="s">
        <v>8995</v>
      </c>
      <c r="B83" s="372" t="s">
        <v>9648</v>
      </c>
      <c r="C83" s="372" t="s">
        <v>8978</v>
      </c>
      <c r="D83" s="373" t="s">
        <v>9656</v>
      </c>
      <c r="E83" s="373">
        <v>4</v>
      </c>
      <c r="F83" s="373">
        <v>4</v>
      </c>
      <c r="G83" s="373">
        <v>4</v>
      </c>
      <c r="H83" s="373">
        <v>12</v>
      </c>
      <c r="I83" s="370" t="str">
        <f>" "&amp;Table3[[#This Row],[FLAT]]&amp;"-"&amp;Table3[[#This Row],[SHORT]]&amp;"-"&amp;Table3[[#This Row],[LONG]]</f>
        <v xml:space="preserve"> 4-4-4</v>
      </c>
    </row>
    <row r="84" spans="1:9">
      <c r="A84" s="368" t="s">
        <v>8520</v>
      </c>
      <c r="B84" s="369" t="s">
        <v>722</v>
      </c>
      <c r="C84" s="369" t="s">
        <v>9667</v>
      </c>
      <c r="D84" s="370" t="s">
        <v>9656</v>
      </c>
      <c r="E84" s="370">
        <v>4</v>
      </c>
      <c r="F84" s="370">
        <v>4</v>
      </c>
      <c r="G84" s="370">
        <v>4</v>
      </c>
      <c r="H84" s="370">
        <v>12</v>
      </c>
      <c r="I84" s="370" t="str">
        <f>" "&amp;Table3[[#This Row],[FLAT]]&amp;"-"&amp;Table3[[#This Row],[SHORT]]&amp;"-"&amp;Table3[[#This Row],[LONG]]</f>
        <v xml:space="preserve"> 4-4-4</v>
      </c>
    </row>
    <row r="85" spans="1:9">
      <c r="A85" s="371" t="s">
        <v>9156</v>
      </c>
      <c r="B85" s="372" t="s">
        <v>9635</v>
      </c>
      <c r="C85" s="372" t="s">
        <v>9667</v>
      </c>
      <c r="D85" s="373" t="s">
        <v>9656</v>
      </c>
      <c r="E85" s="373">
        <v>4</v>
      </c>
      <c r="F85" s="373">
        <v>4</v>
      </c>
      <c r="G85" s="373">
        <v>4</v>
      </c>
      <c r="H85" s="373">
        <v>12</v>
      </c>
      <c r="I85" s="370" t="str">
        <f>" "&amp;Table3[[#This Row],[FLAT]]&amp;"-"&amp;Table3[[#This Row],[SHORT]]&amp;"-"&amp;Table3[[#This Row],[LONG]]</f>
        <v xml:space="preserve"> 4-4-4</v>
      </c>
    </row>
    <row r="86" spans="1:9">
      <c r="A86" s="368" t="s">
        <v>8481</v>
      </c>
      <c r="B86" s="369" t="s">
        <v>9649</v>
      </c>
      <c r="C86" s="369" t="s">
        <v>9674</v>
      </c>
      <c r="D86" s="370" t="s">
        <v>1895</v>
      </c>
      <c r="E86" s="370">
        <v>4</v>
      </c>
      <c r="F86" s="370">
        <v>4</v>
      </c>
      <c r="G86" s="370">
        <v>4</v>
      </c>
      <c r="H86" s="370">
        <v>12</v>
      </c>
      <c r="I86" s="370" t="str">
        <f>" "&amp;Table3[[#This Row],[FLAT]]&amp;"-"&amp;Table3[[#This Row],[SHORT]]&amp;"-"&amp;Table3[[#This Row],[LONG]]</f>
        <v xml:space="preserve"> 4-4-4</v>
      </c>
    </row>
    <row r="87" spans="1:9">
      <c r="A87" s="371" t="s">
        <v>8473</v>
      </c>
      <c r="B87" s="372" t="s">
        <v>9637</v>
      </c>
      <c r="C87" s="372" t="s">
        <v>9668</v>
      </c>
      <c r="D87" s="373" t="s">
        <v>9655</v>
      </c>
      <c r="E87" s="373">
        <v>4</v>
      </c>
      <c r="F87" s="373">
        <v>4</v>
      </c>
      <c r="G87" s="373">
        <v>4</v>
      </c>
      <c r="H87" s="373">
        <v>12</v>
      </c>
      <c r="I87" s="370" t="str">
        <f>" "&amp;Table3[[#This Row],[FLAT]]&amp;"-"&amp;Table3[[#This Row],[SHORT]]&amp;"-"&amp;Table3[[#This Row],[LONG]]</f>
        <v xml:space="preserve"> 4-4-4</v>
      </c>
    </row>
    <row r="88" spans="1:9">
      <c r="A88" s="368" t="s">
        <v>8993</v>
      </c>
      <c r="B88" s="369" t="s">
        <v>9648</v>
      </c>
      <c r="C88" s="369" t="s">
        <v>9673</v>
      </c>
      <c r="D88" s="370" t="s">
        <v>1895</v>
      </c>
      <c r="E88" s="370">
        <v>4</v>
      </c>
      <c r="F88" s="370">
        <v>4</v>
      </c>
      <c r="G88" s="370">
        <v>3</v>
      </c>
      <c r="H88" s="370">
        <v>11</v>
      </c>
      <c r="I88" s="370" t="str">
        <f>" "&amp;Table3[[#This Row],[FLAT]]&amp;"-"&amp;Table3[[#This Row],[SHORT]]&amp;"-"&amp;Table3[[#This Row],[LONG]]</f>
        <v xml:space="preserve"> 4-4-3</v>
      </c>
    </row>
    <row r="89" spans="1:9">
      <c r="A89" s="371" t="s">
        <v>9092</v>
      </c>
      <c r="B89" s="372" t="s">
        <v>9635</v>
      </c>
      <c r="C89" s="372" t="s">
        <v>9672</v>
      </c>
      <c r="D89" s="373" t="s">
        <v>9653</v>
      </c>
      <c r="E89" s="373">
        <v>4</v>
      </c>
      <c r="F89" s="373">
        <v>3</v>
      </c>
      <c r="G89" s="373">
        <v>4</v>
      </c>
      <c r="H89" s="373">
        <v>11</v>
      </c>
      <c r="I89" s="370" t="str">
        <f>" "&amp;Table3[[#This Row],[FLAT]]&amp;"-"&amp;Table3[[#This Row],[SHORT]]&amp;"-"&amp;Table3[[#This Row],[LONG]]</f>
        <v xml:space="preserve"> 4-3-4</v>
      </c>
    </row>
    <row r="90" spans="1:9">
      <c r="A90" s="368" t="s">
        <v>7943</v>
      </c>
      <c r="B90" s="369" t="s">
        <v>77</v>
      </c>
      <c r="C90" s="369" t="s">
        <v>9672</v>
      </c>
      <c r="D90" s="370" t="s">
        <v>9652</v>
      </c>
      <c r="E90" s="370">
        <v>4</v>
      </c>
      <c r="F90" s="370">
        <v>4</v>
      </c>
      <c r="G90" s="370">
        <v>3</v>
      </c>
      <c r="H90" s="370">
        <v>11</v>
      </c>
      <c r="I90" s="370" t="str">
        <f>" "&amp;Table3[[#This Row],[FLAT]]&amp;"-"&amp;Table3[[#This Row],[SHORT]]&amp;"-"&amp;Table3[[#This Row],[LONG]]</f>
        <v xml:space="preserve"> 4-4-3</v>
      </c>
    </row>
    <row r="91" spans="1:9">
      <c r="A91" s="371" t="s">
        <v>2264</v>
      </c>
      <c r="B91" s="372" t="s">
        <v>9633</v>
      </c>
      <c r="C91" s="372" t="s">
        <v>9668</v>
      </c>
      <c r="D91" s="373" t="s">
        <v>9656</v>
      </c>
      <c r="E91" s="373">
        <v>4</v>
      </c>
      <c r="F91" s="373">
        <v>3</v>
      </c>
      <c r="G91" s="373">
        <v>4</v>
      </c>
      <c r="H91" s="373">
        <v>11</v>
      </c>
      <c r="I91" s="370" t="str">
        <f>" "&amp;Table3[[#This Row],[FLAT]]&amp;"-"&amp;Table3[[#This Row],[SHORT]]&amp;"-"&amp;Table3[[#This Row],[LONG]]</f>
        <v xml:space="preserve"> 4-3-4</v>
      </c>
    </row>
    <row r="92" spans="1:9">
      <c r="A92" s="368" t="s">
        <v>9768</v>
      </c>
      <c r="B92" s="369" t="s">
        <v>9643</v>
      </c>
      <c r="C92" s="369" t="s">
        <v>9668</v>
      </c>
      <c r="D92" s="370" t="s">
        <v>9656</v>
      </c>
      <c r="E92" s="370">
        <v>4</v>
      </c>
      <c r="F92" s="370">
        <v>4</v>
      </c>
      <c r="G92" s="370">
        <v>3</v>
      </c>
      <c r="H92" s="370">
        <v>11</v>
      </c>
      <c r="I92" s="370" t="str">
        <f>" "&amp;Table3[[#This Row],[FLAT]]&amp;"-"&amp;Table3[[#This Row],[SHORT]]&amp;"-"&amp;Table3[[#This Row],[LONG]]</f>
        <v xml:space="preserve"> 4-4-3</v>
      </c>
    </row>
    <row r="93" spans="1:9">
      <c r="A93" s="371" t="s">
        <v>8501</v>
      </c>
      <c r="B93" s="372" t="s">
        <v>9651</v>
      </c>
      <c r="C93" s="372" t="s">
        <v>9675</v>
      </c>
      <c r="D93" s="373" t="s">
        <v>9655</v>
      </c>
      <c r="E93" s="373">
        <v>4</v>
      </c>
      <c r="F93" s="373">
        <v>4</v>
      </c>
      <c r="G93" s="373">
        <v>3</v>
      </c>
      <c r="H93" s="373">
        <v>11</v>
      </c>
      <c r="I93" s="370" t="str">
        <f>" "&amp;Table3[[#This Row],[FLAT]]&amp;"-"&amp;Table3[[#This Row],[SHORT]]&amp;"-"&amp;Table3[[#This Row],[LONG]]</f>
        <v xml:space="preserve"> 4-4-3</v>
      </c>
    </row>
    <row r="94" spans="1:9">
      <c r="A94" s="368" t="s">
        <v>5390</v>
      </c>
      <c r="B94" s="369" t="s">
        <v>9632</v>
      </c>
      <c r="C94" s="369" t="s">
        <v>9668</v>
      </c>
      <c r="D94" s="370" t="s">
        <v>9656</v>
      </c>
      <c r="E94" s="370">
        <v>4</v>
      </c>
      <c r="F94" s="370">
        <v>4</v>
      </c>
      <c r="G94" s="370">
        <v>3</v>
      </c>
      <c r="H94" s="370">
        <v>11</v>
      </c>
      <c r="I94" s="370" t="str">
        <f>" "&amp;Table3[[#This Row],[FLAT]]&amp;"-"&amp;Table3[[#This Row],[SHORT]]&amp;"-"&amp;Table3[[#This Row],[LONG]]</f>
        <v xml:space="preserve"> 4-4-3</v>
      </c>
    </row>
    <row r="95" spans="1:9">
      <c r="A95" s="371" t="s">
        <v>8224</v>
      </c>
      <c r="B95" s="372" t="s">
        <v>9645</v>
      </c>
      <c r="C95" s="372" t="s">
        <v>9667</v>
      </c>
      <c r="D95" s="373" t="s">
        <v>1895</v>
      </c>
      <c r="E95" s="373">
        <v>4</v>
      </c>
      <c r="F95" s="373">
        <v>4</v>
      </c>
      <c r="G95" s="373">
        <v>3</v>
      </c>
      <c r="H95" s="373">
        <v>11</v>
      </c>
      <c r="I95" s="370" t="str">
        <f>" "&amp;Table3[[#This Row],[FLAT]]&amp;"-"&amp;Table3[[#This Row],[SHORT]]&amp;"-"&amp;Table3[[#This Row],[LONG]]</f>
        <v xml:space="preserve"> 4-4-3</v>
      </c>
    </row>
    <row r="96" spans="1:9">
      <c r="A96" s="368" t="s">
        <v>4891</v>
      </c>
      <c r="B96" s="369" t="s">
        <v>9644</v>
      </c>
      <c r="C96" s="369" t="s">
        <v>9667</v>
      </c>
      <c r="D96" s="370" t="s">
        <v>1895</v>
      </c>
      <c r="E96" s="370">
        <v>4</v>
      </c>
      <c r="F96" s="370">
        <v>4</v>
      </c>
      <c r="G96" s="370">
        <v>3</v>
      </c>
      <c r="H96" s="370">
        <v>11</v>
      </c>
      <c r="I96" s="370" t="str">
        <f>" "&amp;Table3[[#This Row],[FLAT]]&amp;"-"&amp;Table3[[#This Row],[SHORT]]&amp;"-"&amp;Table3[[#This Row],[LONG]]</f>
        <v xml:space="preserve"> 4-4-3</v>
      </c>
    </row>
    <row r="97" spans="1:9">
      <c r="A97" s="371" t="s">
        <v>8513</v>
      </c>
      <c r="B97" s="372" t="s">
        <v>9630</v>
      </c>
      <c r="C97" s="372" t="s">
        <v>9668</v>
      </c>
      <c r="D97" s="373" t="s">
        <v>9655</v>
      </c>
      <c r="E97" s="373">
        <v>4</v>
      </c>
      <c r="F97" s="373">
        <v>4</v>
      </c>
      <c r="G97" s="373">
        <v>3</v>
      </c>
      <c r="H97" s="373">
        <v>11</v>
      </c>
      <c r="I97" s="370" t="str">
        <f>" "&amp;Table3[[#This Row],[FLAT]]&amp;"-"&amp;Table3[[#This Row],[SHORT]]&amp;"-"&amp;Table3[[#This Row],[LONG]]</f>
        <v xml:space="preserve"> 4-4-3</v>
      </c>
    </row>
    <row r="98" spans="1:9">
      <c r="A98" s="368" t="s">
        <v>5388</v>
      </c>
      <c r="B98" s="369" t="s">
        <v>9645</v>
      </c>
      <c r="C98" s="369" t="s">
        <v>9668</v>
      </c>
      <c r="D98" s="370" t="s">
        <v>9655</v>
      </c>
      <c r="E98" s="370">
        <v>4</v>
      </c>
      <c r="F98" s="370">
        <v>4</v>
      </c>
      <c r="G98" s="370">
        <v>3</v>
      </c>
      <c r="H98" s="370">
        <v>11</v>
      </c>
      <c r="I98" s="370" t="str">
        <f>" "&amp;Table3[[#This Row],[FLAT]]&amp;"-"&amp;Table3[[#This Row],[SHORT]]&amp;"-"&amp;Table3[[#This Row],[LONG]]</f>
        <v xml:space="preserve"> 4-4-3</v>
      </c>
    </row>
    <row r="99" spans="1:9">
      <c r="A99" s="371" t="s">
        <v>3791</v>
      </c>
      <c r="B99" s="372" t="s">
        <v>77</v>
      </c>
      <c r="C99" s="372" t="s">
        <v>9668</v>
      </c>
      <c r="D99" s="373" t="s">
        <v>9656</v>
      </c>
      <c r="E99" s="373">
        <v>4</v>
      </c>
      <c r="F99" s="373">
        <v>4</v>
      </c>
      <c r="G99" s="373">
        <v>3</v>
      </c>
      <c r="H99" s="373">
        <v>11</v>
      </c>
      <c r="I99" s="370" t="str">
        <f>" "&amp;Table3[[#This Row],[FLAT]]&amp;"-"&amp;Table3[[#This Row],[SHORT]]&amp;"-"&amp;Table3[[#This Row],[LONG]]</f>
        <v xml:space="preserve"> 4-4-3</v>
      </c>
    </row>
    <row r="100" spans="1:9">
      <c r="A100" s="368" t="s">
        <v>4864</v>
      </c>
      <c r="B100" s="369" t="s">
        <v>9639</v>
      </c>
      <c r="C100" s="369" t="s">
        <v>9668</v>
      </c>
      <c r="D100" s="370" t="s">
        <v>9656</v>
      </c>
      <c r="E100" s="370">
        <v>4</v>
      </c>
      <c r="F100" s="370">
        <v>4</v>
      </c>
      <c r="G100" s="370">
        <v>3</v>
      </c>
      <c r="H100" s="370">
        <v>11</v>
      </c>
      <c r="I100" s="370" t="str">
        <f>" "&amp;Table3[[#This Row],[FLAT]]&amp;"-"&amp;Table3[[#This Row],[SHORT]]&amp;"-"&amp;Table3[[#This Row],[LONG]]</f>
        <v xml:space="preserve"> 4-4-3</v>
      </c>
    </row>
    <row r="101" spans="1:9">
      <c r="A101" s="371" t="s">
        <v>6674</v>
      </c>
      <c r="B101" s="372" t="s">
        <v>9629</v>
      </c>
      <c r="C101" s="372" t="s">
        <v>9675</v>
      </c>
      <c r="D101" s="373" t="s">
        <v>1895</v>
      </c>
      <c r="E101" s="373">
        <v>4</v>
      </c>
      <c r="F101" s="373">
        <v>4</v>
      </c>
      <c r="G101" s="373">
        <v>3</v>
      </c>
      <c r="H101" s="373">
        <v>11</v>
      </c>
      <c r="I101" s="370" t="str">
        <f>" "&amp;Table3[[#This Row],[FLAT]]&amp;"-"&amp;Table3[[#This Row],[SHORT]]&amp;"-"&amp;Table3[[#This Row],[LONG]]</f>
        <v xml:space="preserve"> 4-4-3</v>
      </c>
    </row>
    <row r="102" spans="1:9">
      <c r="A102" s="368" t="s">
        <v>5849</v>
      </c>
      <c r="B102" s="369" t="s">
        <v>78</v>
      </c>
      <c r="C102" s="369" t="s">
        <v>9668</v>
      </c>
      <c r="D102" s="370" t="s">
        <v>9655</v>
      </c>
      <c r="E102" s="370">
        <v>4</v>
      </c>
      <c r="F102" s="370">
        <v>4</v>
      </c>
      <c r="G102" s="370">
        <v>3</v>
      </c>
      <c r="H102" s="370">
        <v>11</v>
      </c>
      <c r="I102" s="370" t="str">
        <f>" "&amp;Table3[[#This Row],[FLAT]]&amp;"-"&amp;Table3[[#This Row],[SHORT]]&amp;"-"&amp;Table3[[#This Row],[LONG]]</f>
        <v xml:space="preserve"> 4-4-3</v>
      </c>
    </row>
    <row r="103" spans="1:9">
      <c r="A103" s="371" t="s">
        <v>5854</v>
      </c>
      <c r="B103" s="372" t="s">
        <v>9648</v>
      </c>
      <c r="C103" s="372" t="s">
        <v>9668</v>
      </c>
      <c r="D103" s="373" t="s">
        <v>9656</v>
      </c>
      <c r="E103" s="373">
        <v>4</v>
      </c>
      <c r="F103" s="373">
        <v>4</v>
      </c>
      <c r="G103" s="373">
        <v>3</v>
      </c>
      <c r="H103" s="373">
        <v>11</v>
      </c>
      <c r="I103" s="370" t="str">
        <f>" "&amp;Table3[[#This Row],[FLAT]]&amp;"-"&amp;Table3[[#This Row],[SHORT]]&amp;"-"&amp;Table3[[#This Row],[LONG]]</f>
        <v xml:space="preserve"> 4-4-3</v>
      </c>
    </row>
    <row r="104" spans="1:9">
      <c r="A104" s="368" t="s">
        <v>6270</v>
      </c>
      <c r="B104" s="369" t="s">
        <v>9642</v>
      </c>
      <c r="C104" s="369" t="s">
        <v>9668</v>
      </c>
      <c r="D104" s="370" t="s">
        <v>9656</v>
      </c>
      <c r="E104" s="370">
        <v>4</v>
      </c>
      <c r="F104" s="370">
        <v>4</v>
      </c>
      <c r="G104" s="370">
        <v>3</v>
      </c>
      <c r="H104" s="370">
        <v>11</v>
      </c>
      <c r="I104" s="370" t="str">
        <f>" "&amp;Table3[[#This Row],[FLAT]]&amp;"-"&amp;Table3[[#This Row],[SHORT]]&amp;"-"&amp;Table3[[#This Row],[LONG]]</f>
        <v xml:space="preserve"> 4-4-3</v>
      </c>
    </row>
    <row r="105" spans="1:9">
      <c r="A105" s="371" t="s">
        <v>9000</v>
      </c>
      <c r="B105" s="372" t="s">
        <v>76</v>
      </c>
      <c r="C105" s="372" t="s">
        <v>9670</v>
      </c>
      <c r="D105" s="373" t="s">
        <v>9655</v>
      </c>
      <c r="E105" s="373">
        <v>4</v>
      </c>
      <c r="F105" s="373">
        <v>3</v>
      </c>
      <c r="G105" s="373">
        <v>3</v>
      </c>
      <c r="H105" s="373">
        <v>10</v>
      </c>
      <c r="I105" s="370" t="str">
        <f>" "&amp;Table3[[#This Row],[FLAT]]&amp;"-"&amp;Table3[[#This Row],[SHORT]]&amp;"-"&amp;Table3[[#This Row],[LONG]]</f>
        <v xml:space="preserve"> 4-3-3</v>
      </c>
    </row>
    <row r="106" spans="1:9">
      <c r="A106" s="368" t="s">
        <v>7139</v>
      </c>
      <c r="B106" s="369" t="s">
        <v>9650</v>
      </c>
      <c r="C106" s="369" t="s">
        <v>9668</v>
      </c>
      <c r="D106" s="370" t="s">
        <v>1895</v>
      </c>
      <c r="E106" s="370">
        <v>4</v>
      </c>
      <c r="F106" s="370">
        <v>3</v>
      </c>
      <c r="G106" s="370">
        <v>3</v>
      </c>
      <c r="H106" s="370">
        <v>10</v>
      </c>
      <c r="I106" s="370" t="str">
        <f>" "&amp;Table3[[#This Row],[FLAT]]&amp;"-"&amp;Table3[[#This Row],[SHORT]]&amp;"-"&amp;Table3[[#This Row],[LONG]]</f>
        <v xml:space="preserve"> 4-3-3</v>
      </c>
    </row>
    <row r="107" spans="1:9">
      <c r="A107" s="371" t="s">
        <v>8181</v>
      </c>
      <c r="B107" s="372" t="s">
        <v>77</v>
      </c>
      <c r="C107" s="372" t="s">
        <v>9668</v>
      </c>
      <c r="D107" s="373" t="s">
        <v>9656</v>
      </c>
      <c r="E107" s="373">
        <v>4</v>
      </c>
      <c r="F107" s="373">
        <v>3</v>
      </c>
      <c r="G107" s="373">
        <v>3</v>
      </c>
      <c r="H107" s="373">
        <v>10</v>
      </c>
      <c r="I107" s="370" t="str">
        <f>" "&amp;Table3[[#This Row],[FLAT]]&amp;"-"&amp;Table3[[#This Row],[SHORT]]&amp;"-"&amp;Table3[[#This Row],[LONG]]</f>
        <v xml:space="preserve"> 4-3-3</v>
      </c>
    </row>
    <row r="108" spans="1:9">
      <c r="A108" s="368" t="s">
        <v>4413</v>
      </c>
      <c r="B108" s="369" t="s">
        <v>9627</v>
      </c>
      <c r="C108" s="369" t="s">
        <v>9668</v>
      </c>
      <c r="D108" s="370" t="s">
        <v>9655</v>
      </c>
      <c r="E108" s="370">
        <v>4</v>
      </c>
      <c r="F108" s="370">
        <v>3</v>
      </c>
      <c r="G108" s="370">
        <v>3</v>
      </c>
      <c r="H108" s="370">
        <v>10</v>
      </c>
      <c r="I108" s="370" t="str">
        <f>" "&amp;Table3[[#This Row],[FLAT]]&amp;"-"&amp;Table3[[#This Row],[SHORT]]&amp;"-"&amp;Table3[[#This Row],[LONG]]</f>
        <v xml:space="preserve"> 4-3-3</v>
      </c>
    </row>
    <row r="109" spans="1:9">
      <c r="A109" s="371" t="s">
        <v>6294</v>
      </c>
      <c r="B109" s="372" t="s">
        <v>9640</v>
      </c>
      <c r="C109" s="372" t="s">
        <v>9668</v>
      </c>
      <c r="D109" s="373" t="s">
        <v>9656</v>
      </c>
      <c r="E109" s="373">
        <v>4</v>
      </c>
      <c r="F109" s="373">
        <v>3</v>
      </c>
      <c r="G109" s="373">
        <v>3</v>
      </c>
      <c r="H109" s="373">
        <v>10</v>
      </c>
      <c r="I109" s="370" t="str">
        <f>" "&amp;Table3[[#This Row],[FLAT]]&amp;"-"&amp;Table3[[#This Row],[SHORT]]&amp;"-"&amp;Table3[[#This Row],[LONG]]</f>
        <v xml:space="preserve"> 4-3-3</v>
      </c>
    </row>
    <row r="110" spans="1:9">
      <c r="A110" s="368" t="s">
        <v>9036</v>
      </c>
      <c r="B110" s="369" t="s">
        <v>9647</v>
      </c>
      <c r="C110" s="369" t="s">
        <v>9670</v>
      </c>
      <c r="D110" s="370" t="s">
        <v>9652</v>
      </c>
      <c r="E110" s="370">
        <v>4</v>
      </c>
      <c r="F110" s="370">
        <v>3</v>
      </c>
      <c r="G110" s="370">
        <v>3</v>
      </c>
      <c r="H110" s="370">
        <v>10</v>
      </c>
      <c r="I110" s="370" t="str">
        <f>" "&amp;Table3[[#This Row],[FLAT]]&amp;"-"&amp;Table3[[#This Row],[SHORT]]&amp;"-"&amp;Table3[[#This Row],[LONG]]</f>
        <v xml:space="preserve"> 4-3-3</v>
      </c>
    </row>
    <row r="111" spans="1:9">
      <c r="A111" s="371" t="s">
        <v>5378</v>
      </c>
      <c r="B111" s="372" t="s">
        <v>9640</v>
      </c>
      <c r="C111" s="372" t="s">
        <v>9668</v>
      </c>
      <c r="D111" s="373" t="s">
        <v>9652</v>
      </c>
      <c r="E111" s="373">
        <v>4</v>
      </c>
      <c r="F111" s="373">
        <v>3</v>
      </c>
      <c r="G111" s="373">
        <v>3</v>
      </c>
      <c r="H111" s="373">
        <v>10</v>
      </c>
      <c r="I111" s="370" t="str">
        <f>" "&amp;Table3[[#This Row],[FLAT]]&amp;"-"&amp;Table3[[#This Row],[SHORT]]&amp;"-"&amp;Table3[[#This Row],[LONG]]</f>
        <v xml:space="preserve"> 4-3-3</v>
      </c>
    </row>
    <row r="112" spans="1:9">
      <c r="A112" s="368" t="s">
        <v>9025</v>
      </c>
      <c r="B112" s="369" t="s">
        <v>9628</v>
      </c>
      <c r="C112" s="369" t="s">
        <v>9668</v>
      </c>
      <c r="D112" s="370" t="s">
        <v>1895</v>
      </c>
      <c r="E112" s="370">
        <v>4</v>
      </c>
      <c r="F112" s="370">
        <v>3</v>
      </c>
      <c r="G112" s="370">
        <v>3</v>
      </c>
      <c r="H112" s="370">
        <v>10</v>
      </c>
      <c r="I112" s="370" t="str">
        <f>" "&amp;Table3[[#This Row],[FLAT]]&amp;"-"&amp;Table3[[#This Row],[SHORT]]&amp;"-"&amp;Table3[[#This Row],[LONG]]</f>
        <v xml:space="preserve"> 4-3-3</v>
      </c>
    </row>
    <row r="113" spans="1:9">
      <c r="A113" s="371" t="s">
        <v>8395</v>
      </c>
      <c r="B113" s="372" t="s">
        <v>9639</v>
      </c>
      <c r="C113" s="372" t="s">
        <v>9675</v>
      </c>
      <c r="D113" s="373" t="s">
        <v>9656</v>
      </c>
      <c r="E113" s="373">
        <v>4</v>
      </c>
      <c r="F113" s="373">
        <v>3</v>
      </c>
      <c r="G113" s="373">
        <v>3</v>
      </c>
      <c r="H113" s="373">
        <v>10</v>
      </c>
      <c r="I113" s="370" t="str">
        <f>" "&amp;Table3[[#This Row],[FLAT]]&amp;"-"&amp;Table3[[#This Row],[SHORT]]&amp;"-"&amp;Table3[[#This Row],[LONG]]</f>
        <v xml:space="preserve"> 4-3-3</v>
      </c>
    </row>
    <row r="114" spans="1:9">
      <c r="A114" s="368" t="s">
        <v>4936</v>
      </c>
      <c r="B114" s="369" t="s">
        <v>78</v>
      </c>
      <c r="C114" s="369" t="s">
        <v>9675</v>
      </c>
      <c r="D114" s="370" t="s">
        <v>9652</v>
      </c>
      <c r="E114" s="370">
        <v>4</v>
      </c>
      <c r="F114" s="370">
        <v>3</v>
      </c>
      <c r="G114" s="370">
        <v>3</v>
      </c>
      <c r="H114" s="370">
        <v>10</v>
      </c>
      <c r="I114" s="370" t="str">
        <f>" "&amp;Table3[[#This Row],[FLAT]]&amp;"-"&amp;Table3[[#This Row],[SHORT]]&amp;"-"&amp;Table3[[#This Row],[LONG]]</f>
        <v xml:space="preserve"> 4-3-3</v>
      </c>
    </row>
    <row r="115" spans="1:9">
      <c r="A115" s="371" t="s">
        <v>7417</v>
      </c>
      <c r="B115" s="372" t="s">
        <v>9649</v>
      </c>
      <c r="C115" s="372" t="s">
        <v>9668</v>
      </c>
      <c r="D115" s="373" t="s">
        <v>9656</v>
      </c>
      <c r="E115" s="373">
        <v>4</v>
      </c>
      <c r="F115" s="373">
        <v>3</v>
      </c>
      <c r="G115" s="373">
        <v>3</v>
      </c>
      <c r="H115" s="373">
        <v>10</v>
      </c>
      <c r="I115" s="370" t="str">
        <f>" "&amp;Table3[[#This Row],[FLAT]]&amp;"-"&amp;Table3[[#This Row],[SHORT]]&amp;"-"&amp;Table3[[#This Row],[LONG]]</f>
        <v xml:space="preserve"> 4-3-3</v>
      </c>
    </row>
    <row r="116" spans="1:9">
      <c r="A116" s="368" t="s">
        <v>6261</v>
      </c>
      <c r="B116" s="369" t="s">
        <v>9640</v>
      </c>
      <c r="C116" s="369" t="s">
        <v>9675</v>
      </c>
      <c r="D116" s="370" t="s">
        <v>9652</v>
      </c>
      <c r="E116" s="370">
        <v>4</v>
      </c>
      <c r="F116" s="370">
        <v>3</v>
      </c>
      <c r="G116" s="370">
        <v>3</v>
      </c>
      <c r="H116" s="370">
        <v>10</v>
      </c>
      <c r="I116" s="370" t="str">
        <f>" "&amp;Table3[[#This Row],[FLAT]]&amp;"-"&amp;Table3[[#This Row],[SHORT]]&amp;"-"&amp;Table3[[#This Row],[LONG]]</f>
        <v xml:space="preserve"> 4-3-3</v>
      </c>
    </row>
    <row r="117" spans="1:9">
      <c r="A117" s="371" t="s">
        <v>6285</v>
      </c>
      <c r="B117" s="372" t="s">
        <v>9633</v>
      </c>
      <c r="C117" s="372" t="s">
        <v>9668</v>
      </c>
      <c r="D117" s="373" t="s">
        <v>9655</v>
      </c>
      <c r="E117" s="373">
        <v>4</v>
      </c>
      <c r="F117" s="373">
        <v>3</v>
      </c>
      <c r="G117" s="373">
        <v>3</v>
      </c>
      <c r="H117" s="373">
        <v>10</v>
      </c>
      <c r="I117" s="370" t="str">
        <f>" "&amp;Table3[[#This Row],[FLAT]]&amp;"-"&amp;Table3[[#This Row],[SHORT]]&amp;"-"&amp;Table3[[#This Row],[LONG]]</f>
        <v xml:space="preserve"> 4-3-3</v>
      </c>
    </row>
    <row r="118" spans="1:9">
      <c r="A118" s="368" t="s">
        <v>6696</v>
      </c>
      <c r="B118" s="369" t="s">
        <v>9633</v>
      </c>
      <c r="C118" s="369" t="s">
        <v>9667</v>
      </c>
      <c r="D118" s="370" t="s">
        <v>9655</v>
      </c>
      <c r="E118" s="370">
        <v>4</v>
      </c>
      <c r="F118" s="370">
        <v>3</v>
      </c>
      <c r="G118" s="370">
        <v>3</v>
      </c>
      <c r="H118" s="370">
        <v>10</v>
      </c>
      <c r="I118" s="370" t="str">
        <f>" "&amp;Table3[[#This Row],[FLAT]]&amp;"-"&amp;Table3[[#This Row],[SHORT]]&amp;"-"&amp;Table3[[#This Row],[LONG]]</f>
        <v xml:space="preserve"> 4-3-3</v>
      </c>
    </row>
    <row r="119" spans="1:9">
      <c r="A119" s="371" t="s">
        <v>8253</v>
      </c>
      <c r="B119" s="372" t="s">
        <v>9646</v>
      </c>
      <c r="C119" s="372" t="s">
        <v>9672</v>
      </c>
      <c r="D119" s="373" t="s">
        <v>9656</v>
      </c>
      <c r="E119" s="373">
        <v>4</v>
      </c>
      <c r="F119" s="373">
        <v>3</v>
      </c>
      <c r="G119" s="373">
        <v>3</v>
      </c>
      <c r="H119" s="373">
        <v>10</v>
      </c>
      <c r="I119" s="370" t="str">
        <f>" "&amp;Table3[[#This Row],[FLAT]]&amp;"-"&amp;Table3[[#This Row],[SHORT]]&amp;"-"&amp;Table3[[#This Row],[LONG]]</f>
        <v xml:space="preserve"> 4-3-3</v>
      </c>
    </row>
    <row r="120" spans="1:9">
      <c r="A120" s="368" t="s">
        <v>9749</v>
      </c>
      <c r="B120" s="369" t="s">
        <v>9637</v>
      </c>
      <c r="C120" s="369" t="s">
        <v>9668</v>
      </c>
      <c r="D120" s="370" t="s">
        <v>9655</v>
      </c>
      <c r="E120" s="370">
        <v>4</v>
      </c>
      <c r="F120" s="370">
        <v>3</v>
      </c>
      <c r="G120" s="370">
        <v>3</v>
      </c>
      <c r="H120" s="370">
        <v>10</v>
      </c>
      <c r="I120" s="370" t="str">
        <f>" "&amp;Table3[[#This Row],[FLAT]]&amp;"-"&amp;Table3[[#This Row],[SHORT]]&amp;"-"&amp;Table3[[#This Row],[LONG]]</f>
        <v xml:space="preserve"> 4-3-3</v>
      </c>
    </row>
    <row r="121" spans="1:9">
      <c r="A121" s="371" t="s">
        <v>3437</v>
      </c>
      <c r="B121" s="372" t="s">
        <v>9642</v>
      </c>
      <c r="C121" s="372" t="s">
        <v>9675</v>
      </c>
      <c r="D121" s="373" t="s">
        <v>9655</v>
      </c>
      <c r="E121" s="373">
        <v>4</v>
      </c>
      <c r="F121" s="373">
        <v>3</v>
      </c>
      <c r="G121" s="373">
        <v>3</v>
      </c>
      <c r="H121" s="373">
        <v>10</v>
      </c>
      <c r="I121" s="370" t="str">
        <f>" "&amp;Table3[[#This Row],[FLAT]]&amp;"-"&amp;Table3[[#This Row],[SHORT]]&amp;"-"&amp;Table3[[#This Row],[LONG]]</f>
        <v xml:space="preserve"> 4-3-3</v>
      </c>
    </row>
    <row r="122" spans="1:9">
      <c r="A122" s="368" t="s">
        <v>8295</v>
      </c>
      <c r="B122" s="369" t="s">
        <v>9642</v>
      </c>
      <c r="C122" s="369" t="s">
        <v>9668</v>
      </c>
      <c r="D122" s="370" t="s">
        <v>9656</v>
      </c>
      <c r="E122" s="370">
        <v>4</v>
      </c>
      <c r="F122" s="370">
        <v>3</v>
      </c>
      <c r="G122" s="370">
        <v>3</v>
      </c>
      <c r="H122" s="370">
        <v>10</v>
      </c>
      <c r="I122" s="370" t="str">
        <f>" "&amp;Table3[[#This Row],[FLAT]]&amp;"-"&amp;Table3[[#This Row],[SHORT]]&amp;"-"&amp;Table3[[#This Row],[LONG]]</f>
        <v xml:space="preserve"> 4-3-3</v>
      </c>
    </row>
    <row r="123" spans="1:9">
      <c r="A123" s="371" t="s">
        <v>9070</v>
      </c>
      <c r="B123" s="372" t="s">
        <v>9629</v>
      </c>
      <c r="C123" s="372" t="s">
        <v>9670</v>
      </c>
      <c r="D123" s="373" t="s">
        <v>9655</v>
      </c>
      <c r="E123" s="373">
        <v>4</v>
      </c>
      <c r="F123" s="373">
        <v>3</v>
      </c>
      <c r="G123" s="373">
        <v>3</v>
      </c>
      <c r="H123" s="373">
        <v>10</v>
      </c>
      <c r="I123" s="370" t="str">
        <f>" "&amp;Table3[[#This Row],[FLAT]]&amp;"-"&amp;Table3[[#This Row],[SHORT]]&amp;"-"&amp;Table3[[#This Row],[LONG]]</f>
        <v xml:space="preserve"> 4-3-3</v>
      </c>
    </row>
    <row r="124" spans="1:9">
      <c r="A124" s="368" t="s">
        <v>5837</v>
      </c>
      <c r="B124" s="369" t="s">
        <v>9643</v>
      </c>
      <c r="C124" s="369" t="s">
        <v>9675</v>
      </c>
      <c r="D124" s="370" t="s">
        <v>9656</v>
      </c>
      <c r="E124" s="370">
        <v>4</v>
      </c>
      <c r="F124" s="370">
        <v>3</v>
      </c>
      <c r="G124" s="370">
        <v>3</v>
      </c>
      <c r="H124" s="370">
        <v>10</v>
      </c>
      <c r="I124" s="370" t="str">
        <f>" "&amp;Table3[[#This Row],[FLAT]]&amp;"-"&amp;Table3[[#This Row],[SHORT]]&amp;"-"&amp;Table3[[#This Row],[LONG]]</f>
        <v xml:space="preserve"> 4-3-3</v>
      </c>
    </row>
    <row r="125" spans="1:9">
      <c r="A125" s="371" t="s">
        <v>9150</v>
      </c>
      <c r="B125" s="372" t="s">
        <v>77</v>
      </c>
      <c r="C125" s="372" t="s">
        <v>9668</v>
      </c>
      <c r="D125" s="373" t="s">
        <v>9656</v>
      </c>
      <c r="E125" s="373">
        <v>4</v>
      </c>
      <c r="F125" s="373">
        <v>3</v>
      </c>
      <c r="G125" s="373">
        <v>3</v>
      </c>
      <c r="H125" s="373">
        <v>10</v>
      </c>
      <c r="I125" s="370" t="str">
        <f>" "&amp;Table3[[#This Row],[FLAT]]&amp;"-"&amp;Table3[[#This Row],[SHORT]]&amp;"-"&amp;Table3[[#This Row],[LONG]]</f>
        <v xml:space="preserve"> 4-3-3</v>
      </c>
    </row>
    <row r="126" spans="1:9">
      <c r="A126" s="368" t="s">
        <v>8278</v>
      </c>
      <c r="B126" s="369" t="s">
        <v>9630</v>
      </c>
      <c r="C126" s="369" t="s">
        <v>9668</v>
      </c>
      <c r="D126" s="370" t="s">
        <v>9656</v>
      </c>
      <c r="E126" s="370">
        <v>4</v>
      </c>
      <c r="F126" s="370">
        <v>3</v>
      </c>
      <c r="G126" s="370">
        <v>3</v>
      </c>
      <c r="H126" s="370">
        <v>10</v>
      </c>
      <c r="I126" s="370" t="str">
        <f>" "&amp;Table3[[#This Row],[FLAT]]&amp;"-"&amp;Table3[[#This Row],[SHORT]]&amp;"-"&amp;Table3[[#This Row],[LONG]]</f>
        <v xml:space="preserve"> 4-3-3</v>
      </c>
    </row>
    <row r="127" spans="1:9">
      <c r="A127" s="371" t="s">
        <v>8296</v>
      </c>
      <c r="B127" s="372" t="s">
        <v>9636</v>
      </c>
      <c r="C127" s="372" t="s">
        <v>9668</v>
      </c>
      <c r="D127" s="373" t="s">
        <v>9656</v>
      </c>
      <c r="E127" s="373">
        <v>4</v>
      </c>
      <c r="F127" s="373">
        <v>3</v>
      </c>
      <c r="G127" s="373">
        <v>3</v>
      </c>
      <c r="H127" s="373">
        <v>10</v>
      </c>
      <c r="I127" s="370" t="str">
        <f>" "&amp;Table3[[#This Row],[FLAT]]&amp;"-"&amp;Table3[[#This Row],[SHORT]]&amp;"-"&amp;Table3[[#This Row],[LONG]]</f>
        <v xml:space="preserve"> 4-3-3</v>
      </c>
    </row>
    <row r="128" spans="1:9">
      <c r="A128" s="368" t="s">
        <v>5864</v>
      </c>
      <c r="B128" s="369" t="s">
        <v>2310</v>
      </c>
      <c r="C128" s="369" t="s">
        <v>9668</v>
      </c>
      <c r="D128" s="370" t="s">
        <v>9655</v>
      </c>
      <c r="E128" s="370">
        <v>4</v>
      </c>
      <c r="F128" s="370">
        <v>3</v>
      </c>
      <c r="G128" s="370">
        <v>3</v>
      </c>
      <c r="H128" s="370">
        <v>10</v>
      </c>
      <c r="I128" s="370" t="str">
        <f>" "&amp;Table3[[#This Row],[FLAT]]&amp;"-"&amp;Table3[[#This Row],[SHORT]]&amp;"-"&amp;Table3[[#This Row],[LONG]]</f>
        <v xml:space="preserve"> 4-3-3</v>
      </c>
    </row>
    <row r="129" spans="1:9">
      <c r="A129" s="371" t="s">
        <v>7592</v>
      </c>
      <c r="B129" s="372" t="s">
        <v>9645</v>
      </c>
      <c r="C129" s="372" t="s">
        <v>9668</v>
      </c>
      <c r="D129" s="373" t="s">
        <v>9655</v>
      </c>
      <c r="E129" s="373">
        <v>4</v>
      </c>
      <c r="F129" s="373">
        <v>3</v>
      </c>
      <c r="G129" s="373">
        <v>3</v>
      </c>
      <c r="H129" s="373">
        <v>10</v>
      </c>
      <c r="I129" s="370" t="str">
        <f>" "&amp;Table3[[#This Row],[FLAT]]&amp;"-"&amp;Table3[[#This Row],[SHORT]]&amp;"-"&amp;Table3[[#This Row],[LONG]]</f>
        <v xml:space="preserve"> 4-3-3</v>
      </c>
    </row>
    <row r="130" spans="1:9">
      <c r="A130" s="368" t="s">
        <v>360</v>
      </c>
      <c r="B130" s="369" t="s">
        <v>9639</v>
      </c>
      <c r="C130" s="369" t="s">
        <v>9668</v>
      </c>
      <c r="D130" s="370" t="s">
        <v>9655</v>
      </c>
      <c r="E130" s="370">
        <v>4</v>
      </c>
      <c r="F130" s="370">
        <v>3</v>
      </c>
      <c r="G130" s="370">
        <v>3</v>
      </c>
      <c r="H130" s="370">
        <v>10</v>
      </c>
      <c r="I130" s="370" t="str">
        <f>" "&amp;Table3[[#This Row],[FLAT]]&amp;"-"&amp;Table3[[#This Row],[SHORT]]&amp;"-"&amp;Table3[[#This Row],[LONG]]</f>
        <v xml:space="preserve"> 4-3-3</v>
      </c>
    </row>
    <row r="131" spans="1:9">
      <c r="A131" s="371" t="s">
        <v>4419</v>
      </c>
      <c r="B131" s="372" t="s">
        <v>724</v>
      </c>
      <c r="C131" s="372" t="s">
        <v>9668</v>
      </c>
      <c r="D131" s="373" t="s">
        <v>9656</v>
      </c>
      <c r="E131" s="373">
        <v>4</v>
      </c>
      <c r="F131" s="373">
        <v>3</v>
      </c>
      <c r="G131" s="373">
        <v>3</v>
      </c>
      <c r="H131" s="373">
        <v>10</v>
      </c>
      <c r="I131" s="370" t="str">
        <f>" "&amp;Table3[[#This Row],[FLAT]]&amp;"-"&amp;Table3[[#This Row],[SHORT]]&amp;"-"&amp;Table3[[#This Row],[LONG]]</f>
        <v xml:space="preserve"> 4-3-3</v>
      </c>
    </row>
    <row r="132" spans="1:9">
      <c r="A132" s="368" t="s">
        <v>8169</v>
      </c>
      <c r="B132" s="369" t="s">
        <v>9641</v>
      </c>
      <c r="C132" s="369" t="s">
        <v>9668</v>
      </c>
      <c r="D132" s="370" t="s">
        <v>9656</v>
      </c>
      <c r="E132" s="370">
        <v>4</v>
      </c>
      <c r="F132" s="370">
        <v>3</v>
      </c>
      <c r="G132" s="370">
        <v>3</v>
      </c>
      <c r="H132" s="370">
        <v>10</v>
      </c>
      <c r="I132" s="370" t="str">
        <f>" "&amp;Table3[[#This Row],[FLAT]]&amp;"-"&amp;Table3[[#This Row],[SHORT]]&amp;"-"&amp;Table3[[#This Row],[LONG]]</f>
        <v xml:space="preserve"> 4-3-3</v>
      </c>
    </row>
    <row r="133" spans="1:9">
      <c r="A133" s="371" t="s">
        <v>9516</v>
      </c>
      <c r="B133" s="372" t="s">
        <v>9643</v>
      </c>
      <c r="C133" s="372" t="s">
        <v>9668</v>
      </c>
      <c r="D133" s="373" t="s">
        <v>9656</v>
      </c>
      <c r="E133" s="373">
        <v>4</v>
      </c>
      <c r="F133" s="373">
        <v>3</v>
      </c>
      <c r="G133" s="373">
        <v>3</v>
      </c>
      <c r="H133" s="373">
        <v>10</v>
      </c>
      <c r="I133" s="370" t="str">
        <f>" "&amp;Table3[[#This Row],[FLAT]]&amp;"-"&amp;Table3[[#This Row],[SHORT]]&amp;"-"&amp;Table3[[#This Row],[LONG]]</f>
        <v xml:space="preserve"> 4-3-3</v>
      </c>
    </row>
    <row r="134" spans="1:9">
      <c r="A134" s="368" t="s">
        <v>7599</v>
      </c>
      <c r="B134" s="369" t="s">
        <v>722</v>
      </c>
      <c r="C134" s="369" t="s">
        <v>9672</v>
      </c>
      <c r="D134" s="370" t="s">
        <v>9652</v>
      </c>
      <c r="E134" s="370">
        <v>4</v>
      </c>
      <c r="F134" s="370">
        <v>3</v>
      </c>
      <c r="G134" s="370">
        <v>3</v>
      </c>
      <c r="H134" s="370">
        <v>10</v>
      </c>
      <c r="I134" s="370" t="str">
        <f>" "&amp;Table3[[#This Row],[FLAT]]&amp;"-"&amp;Table3[[#This Row],[SHORT]]&amp;"-"&amp;Table3[[#This Row],[LONG]]</f>
        <v xml:space="preserve"> 4-3-3</v>
      </c>
    </row>
    <row r="135" spans="1:9">
      <c r="A135" s="371" t="s">
        <v>8213</v>
      </c>
      <c r="B135" s="372" t="s">
        <v>9638</v>
      </c>
      <c r="C135" s="372" t="s">
        <v>9672</v>
      </c>
      <c r="D135" s="373" t="s">
        <v>9652</v>
      </c>
      <c r="E135" s="373">
        <v>4</v>
      </c>
      <c r="F135" s="373">
        <v>3</v>
      </c>
      <c r="G135" s="373">
        <v>3</v>
      </c>
      <c r="H135" s="373">
        <v>10</v>
      </c>
      <c r="I135" s="370" t="str">
        <f>" "&amp;Table3[[#This Row],[FLAT]]&amp;"-"&amp;Table3[[#This Row],[SHORT]]&amp;"-"&amp;Table3[[#This Row],[LONG]]</f>
        <v xml:space="preserve"> 4-3-3</v>
      </c>
    </row>
    <row r="136" spans="1:9">
      <c r="A136" s="368" t="s">
        <v>7186</v>
      </c>
      <c r="B136" s="369" t="s">
        <v>9629</v>
      </c>
      <c r="C136" s="369" t="s">
        <v>9668</v>
      </c>
      <c r="D136" s="370" t="s">
        <v>9652</v>
      </c>
      <c r="E136" s="370">
        <v>4</v>
      </c>
      <c r="F136" s="370">
        <v>3</v>
      </c>
      <c r="G136" s="370">
        <v>3</v>
      </c>
      <c r="H136" s="370">
        <v>10</v>
      </c>
      <c r="I136" s="370" t="str">
        <f>" "&amp;Table3[[#This Row],[FLAT]]&amp;"-"&amp;Table3[[#This Row],[SHORT]]&amp;"-"&amp;Table3[[#This Row],[LONG]]</f>
        <v xml:space="preserve"> 4-3-3</v>
      </c>
    </row>
    <row r="137" spans="1:9">
      <c r="A137" s="371" t="s">
        <v>5396</v>
      </c>
      <c r="B137" s="372" t="s">
        <v>9632</v>
      </c>
      <c r="C137" s="372" t="s">
        <v>9668</v>
      </c>
      <c r="D137" s="373" t="s">
        <v>1895</v>
      </c>
      <c r="E137" s="373">
        <v>4</v>
      </c>
      <c r="F137" s="373">
        <v>3</v>
      </c>
      <c r="G137" s="373">
        <v>3</v>
      </c>
      <c r="H137" s="373">
        <v>10</v>
      </c>
      <c r="I137" s="370" t="str">
        <f>" "&amp;Table3[[#This Row],[FLAT]]&amp;"-"&amp;Table3[[#This Row],[SHORT]]&amp;"-"&amp;Table3[[#This Row],[LONG]]</f>
        <v xml:space="preserve"> 4-3-3</v>
      </c>
    </row>
    <row r="138" spans="1:9">
      <c r="A138" s="368" t="s">
        <v>9011</v>
      </c>
      <c r="B138" s="369" t="s">
        <v>9635</v>
      </c>
      <c r="C138" s="369" t="s">
        <v>9668</v>
      </c>
      <c r="D138" s="370" t="s">
        <v>1895</v>
      </c>
      <c r="E138" s="370">
        <v>4</v>
      </c>
      <c r="F138" s="370">
        <v>3</v>
      </c>
      <c r="G138" s="370">
        <v>3</v>
      </c>
      <c r="H138" s="370">
        <v>10</v>
      </c>
      <c r="I138" s="370" t="str">
        <f>" "&amp;Table3[[#This Row],[FLAT]]&amp;"-"&amp;Table3[[#This Row],[SHORT]]&amp;"-"&amp;Table3[[#This Row],[LONG]]</f>
        <v xml:space="preserve"> 4-3-3</v>
      </c>
    </row>
    <row r="139" spans="1:9">
      <c r="A139" s="371" t="s">
        <v>7161</v>
      </c>
      <c r="B139" s="372" t="s">
        <v>9635</v>
      </c>
      <c r="C139" s="372" t="s">
        <v>9668</v>
      </c>
      <c r="D139" s="373" t="s">
        <v>1895</v>
      </c>
      <c r="E139" s="373">
        <v>4</v>
      </c>
      <c r="F139" s="373">
        <v>3</v>
      </c>
      <c r="G139" s="373">
        <v>3</v>
      </c>
      <c r="H139" s="373">
        <v>10</v>
      </c>
      <c r="I139" s="370" t="str">
        <f>" "&amp;Table3[[#This Row],[FLAT]]&amp;"-"&amp;Table3[[#This Row],[SHORT]]&amp;"-"&amp;Table3[[#This Row],[LONG]]</f>
        <v xml:space="preserve"> 4-3-3</v>
      </c>
    </row>
    <row r="140" spans="1:9">
      <c r="A140" s="368" t="s">
        <v>9044</v>
      </c>
      <c r="B140" s="369" t="s">
        <v>1407</v>
      </c>
      <c r="C140" s="369" t="s">
        <v>9672</v>
      </c>
      <c r="D140" s="370" t="s">
        <v>1895</v>
      </c>
      <c r="E140" s="370">
        <v>4</v>
      </c>
      <c r="F140" s="370">
        <v>3</v>
      </c>
      <c r="G140" s="370">
        <v>3</v>
      </c>
      <c r="H140" s="370">
        <v>10</v>
      </c>
      <c r="I140" s="370" t="str">
        <f>" "&amp;Table3[[#This Row],[FLAT]]&amp;"-"&amp;Table3[[#This Row],[SHORT]]&amp;"-"&amp;Table3[[#This Row],[LONG]]</f>
        <v xml:space="preserve"> 4-3-3</v>
      </c>
    </row>
    <row r="141" spans="1:9">
      <c r="A141" s="371" t="s">
        <v>6685</v>
      </c>
      <c r="B141" s="372" t="s">
        <v>9643</v>
      </c>
      <c r="C141" s="372" t="s">
        <v>9668</v>
      </c>
      <c r="D141" s="373" t="s">
        <v>1895</v>
      </c>
      <c r="E141" s="373">
        <v>4</v>
      </c>
      <c r="F141" s="373">
        <v>3</v>
      </c>
      <c r="G141" s="373">
        <v>3</v>
      </c>
      <c r="H141" s="373">
        <v>10</v>
      </c>
      <c r="I141" s="370" t="str">
        <f>" "&amp;Table3[[#This Row],[FLAT]]&amp;"-"&amp;Table3[[#This Row],[SHORT]]&amp;"-"&amp;Table3[[#This Row],[LONG]]</f>
        <v xml:space="preserve"> 4-3-3</v>
      </c>
    </row>
    <row r="142" spans="1:9">
      <c r="A142" s="368" t="s">
        <v>6730</v>
      </c>
      <c r="B142" s="369" t="s">
        <v>9651</v>
      </c>
      <c r="C142" s="369" t="s">
        <v>9672</v>
      </c>
      <c r="D142" s="370" t="s">
        <v>9655</v>
      </c>
      <c r="E142" s="370">
        <v>4</v>
      </c>
      <c r="F142" s="370">
        <v>3</v>
      </c>
      <c r="G142" s="370">
        <v>3</v>
      </c>
      <c r="H142" s="370">
        <v>10</v>
      </c>
      <c r="I142" s="370" t="str">
        <f>" "&amp;Table3[[#This Row],[FLAT]]&amp;"-"&amp;Table3[[#This Row],[SHORT]]&amp;"-"&amp;Table3[[#This Row],[LONG]]</f>
        <v xml:space="preserve"> 4-3-3</v>
      </c>
    </row>
    <row r="143" spans="1:9">
      <c r="A143" s="371" t="s">
        <v>6266</v>
      </c>
      <c r="B143" s="372" t="s">
        <v>9640</v>
      </c>
      <c r="C143" s="372" t="s">
        <v>9668</v>
      </c>
      <c r="D143" s="373" t="s">
        <v>9655</v>
      </c>
      <c r="E143" s="373">
        <v>4</v>
      </c>
      <c r="F143" s="373">
        <v>3</v>
      </c>
      <c r="G143" s="373">
        <v>3</v>
      </c>
      <c r="H143" s="373">
        <v>10</v>
      </c>
      <c r="I143" s="370" t="str">
        <f>" "&amp;Table3[[#This Row],[FLAT]]&amp;"-"&amp;Table3[[#This Row],[SHORT]]&amp;"-"&amp;Table3[[#This Row],[LONG]]</f>
        <v xml:space="preserve"> 4-3-3</v>
      </c>
    </row>
    <row r="144" spans="1:9">
      <c r="A144" s="368" t="s">
        <v>9750</v>
      </c>
      <c r="B144" s="369" t="s">
        <v>9649</v>
      </c>
      <c r="C144" s="369" t="s">
        <v>9668</v>
      </c>
      <c r="D144" s="370" t="s">
        <v>9655</v>
      </c>
      <c r="E144" s="370">
        <v>4</v>
      </c>
      <c r="F144" s="370">
        <v>3</v>
      </c>
      <c r="G144" s="370">
        <v>3</v>
      </c>
      <c r="H144" s="370">
        <v>10</v>
      </c>
      <c r="I144" s="370" t="str">
        <f>" "&amp;Table3[[#This Row],[FLAT]]&amp;"-"&amp;Table3[[#This Row],[SHORT]]&amp;"-"&amp;Table3[[#This Row],[LONG]]</f>
        <v xml:space="preserve"> 4-3-3</v>
      </c>
    </row>
    <row r="145" spans="1:9">
      <c r="A145" s="371" t="s">
        <v>5384</v>
      </c>
      <c r="B145" s="372" t="s">
        <v>722</v>
      </c>
      <c r="C145" s="372" t="s">
        <v>9668</v>
      </c>
      <c r="D145" s="373" t="s">
        <v>9656</v>
      </c>
      <c r="E145" s="373">
        <v>4</v>
      </c>
      <c r="F145" s="373">
        <v>3</v>
      </c>
      <c r="G145" s="373">
        <v>3</v>
      </c>
      <c r="H145" s="373">
        <v>10</v>
      </c>
      <c r="I145" s="370" t="str">
        <f>" "&amp;Table3[[#This Row],[FLAT]]&amp;"-"&amp;Table3[[#This Row],[SHORT]]&amp;"-"&amp;Table3[[#This Row],[LONG]]</f>
        <v xml:space="preserve"> 4-3-3</v>
      </c>
    </row>
    <row r="146" spans="1:9">
      <c r="A146" s="368" t="s">
        <v>5838</v>
      </c>
      <c r="B146" s="369" t="s">
        <v>9631</v>
      </c>
      <c r="C146" s="369" t="s">
        <v>9672</v>
      </c>
      <c r="D146" s="370" t="s">
        <v>9656</v>
      </c>
      <c r="E146" s="370">
        <v>4</v>
      </c>
      <c r="F146" s="370">
        <v>3</v>
      </c>
      <c r="G146" s="370">
        <v>3</v>
      </c>
      <c r="H146" s="370">
        <v>10</v>
      </c>
      <c r="I146" s="370" t="str">
        <f>" "&amp;Table3[[#This Row],[FLAT]]&amp;"-"&amp;Table3[[#This Row],[SHORT]]&amp;"-"&amp;Table3[[#This Row],[LONG]]</f>
        <v xml:space="preserve"> 4-3-3</v>
      </c>
    </row>
    <row r="147" spans="1:9">
      <c r="A147" s="371" t="s">
        <v>8370</v>
      </c>
      <c r="B147" s="372" t="s">
        <v>77</v>
      </c>
      <c r="C147" s="372" t="s">
        <v>9668</v>
      </c>
      <c r="D147" s="373" t="s">
        <v>9656</v>
      </c>
      <c r="E147" s="373">
        <v>4</v>
      </c>
      <c r="F147" s="373">
        <v>3</v>
      </c>
      <c r="G147" s="373">
        <v>3</v>
      </c>
      <c r="H147" s="373">
        <v>10</v>
      </c>
      <c r="I147" s="370" t="str">
        <f>" "&amp;Table3[[#This Row],[FLAT]]&amp;"-"&amp;Table3[[#This Row],[SHORT]]&amp;"-"&amp;Table3[[#This Row],[LONG]]</f>
        <v xml:space="preserve"> 4-3-3</v>
      </c>
    </row>
    <row r="148" spans="1:9">
      <c r="A148" s="368" t="s">
        <v>9751</v>
      </c>
      <c r="B148" s="369" t="s">
        <v>78</v>
      </c>
      <c r="C148" s="369" t="s">
        <v>9668</v>
      </c>
      <c r="D148" s="370" t="s">
        <v>9656</v>
      </c>
      <c r="E148" s="370">
        <v>4</v>
      </c>
      <c r="F148" s="370">
        <v>3</v>
      </c>
      <c r="G148" s="370">
        <v>3</v>
      </c>
      <c r="H148" s="370">
        <v>10</v>
      </c>
      <c r="I148" s="370" t="str">
        <f>" "&amp;Table3[[#This Row],[FLAT]]&amp;"-"&amp;Table3[[#This Row],[SHORT]]&amp;"-"&amp;Table3[[#This Row],[LONG]]</f>
        <v xml:space="preserve"> 4-3-3</v>
      </c>
    </row>
    <row r="149" spans="1:9">
      <c r="A149" s="371" t="s">
        <v>8367</v>
      </c>
      <c r="B149" s="372" t="s">
        <v>9642</v>
      </c>
      <c r="C149" s="372" t="s">
        <v>9668</v>
      </c>
      <c r="D149" s="373" t="s">
        <v>9656</v>
      </c>
      <c r="E149" s="373">
        <v>4</v>
      </c>
      <c r="F149" s="373">
        <v>3</v>
      </c>
      <c r="G149" s="373">
        <v>3</v>
      </c>
      <c r="H149" s="373">
        <v>10</v>
      </c>
      <c r="I149" s="370" t="str">
        <f>" "&amp;Table3[[#This Row],[FLAT]]&amp;"-"&amp;Table3[[#This Row],[SHORT]]&amp;"-"&amp;Table3[[#This Row],[LONG]]</f>
        <v xml:space="preserve"> 4-3-3</v>
      </c>
    </row>
    <row r="150" spans="1:9">
      <c r="A150" s="368" t="s">
        <v>9048</v>
      </c>
      <c r="B150" s="369" t="s">
        <v>9645</v>
      </c>
      <c r="C150" s="369" t="s">
        <v>9668</v>
      </c>
      <c r="D150" s="370" t="s">
        <v>9656</v>
      </c>
      <c r="E150" s="370">
        <v>4</v>
      </c>
      <c r="F150" s="370">
        <v>3</v>
      </c>
      <c r="G150" s="370">
        <v>3</v>
      </c>
      <c r="H150" s="370">
        <v>10</v>
      </c>
      <c r="I150" s="370" t="str">
        <f>" "&amp;Table3[[#This Row],[FLAT]]&amp;"-"&amp;Table3[[#This Row],[SHORT]]&amp;"-"&amp;Table3[[#This Row],[LONG]]</f>
        <v xml:space="preserve"> 4-3-3</v>
      </c>
    </row>
    <row r="151" spans="1:9">
      <c r="A151" s="371" t="s">
        <v>9063</v>
      </c>
      <c r="B151" s="372" t="s">
        <v>9634</v>
      </c>
      <c r="C151" s="372" t="s">
        <v>9668</v>
      </c>
      <c r="D151" s="373" t="s">
        <v>9656</v>
      </c>
      <c r="E151" s="373">
        <v>4</v>
      </c>
      <c r="F151" s="373">
        <v>3</v>
      </c>
      <c r="G151" s="373">
        <v>3</v>
      </c>
      <c r="H151" s="373">
        <v>10</v>
      </c>
      <c r="I151" s="370" t="str">
        <f>" "&amp;Table3[[#This Row],[FLAT]]&amp;"-"&amp;Table3[[#This Row],[SHORT]]&amp;"-"&amp;Table3[[#This Row],[LONG]]</f>
        <v xml:space="preserve"> 4-3-3</v>
      </c>
    </row>
    <row r="152" spans="1:9">
      <c r="A152" s="368" t="s">
        <v>7256</v>
      </c>
      <c r="B152" s="369" t="s">
        <v>9627</v>
      </c>
      <c r="C152" s="369" t="s">
        <v>9675</v>
      </c>
      <c r="D152" s="370" t="s">
        <v>9652</v>
      </c>
      <c r="E152" s="370">
        <v>4</v>
      </c>
      <c r="F152" s="370">
        <v>3</v>
      </c>
      <c r="G152" s="370">
        <v>3</v>
      </c>
      <c r="H152" s="370">
        <v>10</v>
      </c>
      <c r="I152" s="370" t="str">
        <f>" "&amp;Table3[[#This Row],[FLAT]]&amp;"-"&amp;Table3[[#This Row],[SHORT]]&amp;"-"&amp;Table3[[#This Row],[LONG]]</f>
        <v xml:space="preserve"> 4-3-3</v>
      </c>
    </row>
    <row r="153" spans="1:9">
      <c r="A153" s="371" t="s">
        <v>6719</v>
      </c>
      <c r="B153" s="372" t="s">
        <v>9647</v>
      </c>
      <c r="C153" s="372" t="s">
        <v>9668</v>
      </c>
      <c r="D153" s="373" t="s">
        <v>9652</v>
      </c>
      <c r="E153" s="373">
        <v>4</v>
      </c>
      <c r="F153" s="373">
        <v>3</v>
      </c>
      <c r="G153" s="373">
        <v>3</v>
      </c>
      <c r="H153" s="373">
        <v>10</v>
      </c>
      <c r="I153" s="370" t="str">
        <f>" "&amp;Table3[[#This Row],[FLAT]]&amp;"-"&amp;Table3[[#This Row],[SHORT]]&amp;"-"&amp;Table3[[#This Row],[LONG]]</f>
        <v xml:space="preserve"> 4-3-3</v>
      </c>
    </row>
    <row r="154" spans="1:9">
      <c r="A154" s="368" t="s">
        <v>7602</v>
      </c>
      <c r="B154" s="369" t="s">
        <v>9634</v>
      </c>
      <c r="C154" s="369" t="s">
        <v>9668</v>
      </c>
      <c r="D154" s="370" t="s">
        <v>9656</v>
      </c>
      <c r="E154" s="370">
        <v>4</v>
      </c>
      <c r="F154" s="370">
        <v>3</v>
      </c>
      <c r="G154" s="370">
        <v>3</v>
      </c>
      <c r="H154" s="370">
        <v>10</v>
      </c>
      <c r="I154" s="370" t="str">
        <f>" "&amp;Table3[[#This Row],[FLAT]]&amp;"-"&amp;Table3[[#This Row],[SHORT]]&amp;"-"&amp;Table3[[#This Row],[LONG]]</f>
        <v xml:space="preserve"> 4-3-3</v>
      </c>
    </row>
    <row r="155" spans="1:9">
      <c r="A155" s="371" t="s">
        <v>9661</v>
      </c>
      <c r="B155" s="372" t="s">
        <v>9643</v>
      </c>
      <c r="C155" s="372" t="s">
        <v>9662</v>
      </c>
      <c r="D155" s="373" t="s">
        <v>9652</v>
      </c>
      <c r="E155" s="373">
        <v>4</v>
      </c>
      <c r="F155" s="373">
        <v>3</v>
      </c>
      <c r="G155" s="373">
        <v>3</v>
      </c>
      <c r="H155" s="373">
        <v>10</v>
      </c>
      <c r="I155" s="370" t="str">
        <f>" "&amp;Table3[[#This Row],[FLAT]]&amp;"-"&amp;Table3[[#This Row],[SHORT]]&amp;"-"&amp;Table3[[#This Row],[LONG]]</f>
        <v xml:space="preserve"> 4-3-3</v>
      </c>
    </row>
    <row r="156" spans="1:9">
      <c r="A156" s="368" t="s">
        <v>6732</v>
      </c>
      <c r="B156" s="369" t="s">
        <v>9651</v>
      </c>
      <c r="C156" s="369" t="s">
        <v>9668</v>
      </c>
      <c r="D156" s="370" t="s">
        <v>9656</v>
      </c>
      <c r="E156" s="370">
        <v>4</v>
      </c>
      <c r="F156" s="370">
        <v>3</v>
      </c>
      <c r="G156" s="370">
        <v>3</v>
      </c>
      <c r="H156" s="370">
        <v>10</v>
      </c>
      <c r="I156" s="370" t="str">
        <f>" "&amp;Table3[[#This Row],[FLAT]]&amp;"-"&amp;Table3[[#This Row],[SHORT]]&amp;"-"&amp;Table3[[#This Row],[LONG]]</f>
        <v xml:space="preserve"> 4-3-3</v>
      </c>
    </row>
    <row r="157" spans="1:9">
      <c r="A157" s="371" t="s">
        <v>9082</v>
      </c>
      <c r="B157" s="372" t="s">
        <v>9644</v>
      </c>
      <c r="C157" s="372" t="s">
        <v>9668</v>
      </c>
      <c r="D157" s="373" t="s">
        <v>9656</v>
      </c>
      <c r="E157" s="373">
        <v>4</v>
      </c>
      <c r="F157" s="373">
        <v>3</v>
      </c>
      <c r="G157" s="373">
        <v>3</v>
      </c>
      <c r="H157" s="373">
        <v>10</v>
      </c>
      <c r="I157" s="370" t="str">
        <f>" "&amp;Table3[[#This Row],[FLAT]]&amp;"-"&amp;Table3[[#This Row],[SHORT]]&amp;"-"&amp;Table3[[#This Row],[LONG]]</f>
        <v xml:space="preserve"> 4-3-3</v>
      </c>
    </row>
    <row r="158" spans="1:9">
      <c r="A158" s="368" t="s">
        <v>7601</v>
      </c>
      <c r="B158" s="369" t="s">
        <v>9644</v>
      </c>
      <c r="C158" s="369" t="s">
        <v>9668</v>
      </c>
      <c r="D158" s="370" t="s">
        <v>9656</v>
      </c>
      <c r="E158" s="370">
        <v>4</v>
      </c>
      <c r="F158" s="370">
        <v>3</v>
      </c>
      <c r="G158" s="370">
        <v>3</v>
      </c>
      <c r="H158" s="370">
        <v>10</v>
      </c>
      <c r="I158" s="370" t="str">
        <f>" "&amp;Table3[[#This Row],[FLAT]]&amp;"-"&amp;Table3[[#This Row],[SHORT]]&amp;"-"&amp;Table3[[#This Row],[LONG]]</f>
        <v xml:space="preserve"> 4-3-3</v>
      </c>
    </row>
    <row r="159" spans="1:9">
      <c r="A159" s="371" t="s">
        <v>6753</v>
      </c>
      <c r="B159" s="372" t="s">
        <v>9631</v>
      </c>
      <c r="C159" s="372" t="s">
        <v>9668</v>
      </c>
      <c r="D159" s="373" t="s">
        <v>9656</v>
      </c>
      <c r="E159" s="373">
        <v>4</v>
      </c>
      <c r="F159" s="373">
        <v>3</v>
      </c>
      <c r="G159" s="373">
        <v>3</v>
      </c>
      <c r="H159" s="373">
        <v>10</v>
      </c>
      <c r="I159" s="370" t="str">
        <f>" "&amp;Table3[[#This Row],[FLAT]]&amp;"-"&amp;Table3[[#This Row],[SHORT]]&amp;"-"&amp;Table3[[#This Row],[LONG]]</f>
        <v xml:space="preserve"> 4-3-3</v>
      </c>
    </row>
    <row r="160" spans="1:9">
      <c r="A160" s="374" t="s">
        <v>9057</v>
      </c>
      <c r="B160" s="375" t="s">
        <v>9646</v>
      </c>
      <c r="C160" s="375" t="s">
        <v>9668</v>
      </c>
      <c r="D160" s="376" t="s">
        <v>9656</v>
      </c>
      <c r="E160" s="376">
        <v>4</v>
      </c>
      <c r="F160" s="376">
        <v>3</v>
      </c>
      <c r="G160" s="376">
        <v>3</v>
      </c>
      <c r="H160" s="376">
        <v>10</v>
      </c>
      <c r="I160" s="376" t="str">
        <f>" "&amp;Table3[[#This Row],[FLAT]]&amp;"-"&amp;Table3[[#This Row],[SHORT]]&amp;"-"&amp;Table3[[#This Row],[LONG]]</f>
        <v xml:space="preserve"> 4-3-3</v>
      </c>
    </row>
    <row r="162" spans="1:9">
      <c r="A162" t="s">
        <v>9758</v>
      </c>
      <c r="B162" t="s">
        <v>9759</v>
      </c>
    </row>
    <row r="163" spans="1:9">
      <c r="A163" s="368" t="s">
        <v>4896</v>
      </c>
      <c r="B163" s="369" t="s">
        <v>9627</v>
      </c>
      <c r="C163">
        <v>325</v>
      </c>
      <c r="H163" s="1"/>
      <c r="I163"/>
    </row>
    <row r="164" spans="1:9">
      <c r="A164" s="371" t="s">
        <v>5812</v>
      </c>
      <c r="B164" s="372" t="s">
        <v>9634</v>
      </c>
      <c r="C164">
        <v>345</v>
      </c>
      <c r="H164" s="1"/>
      <c r="I164"/>
    </row>
    <row r="165" spans="1:9">
      <c r="A165" s="368" t="s">
        <v>8251</v>
      </c>
      <c r="B165" s="369" t="s">
        <v>78</v>
      </c>
      <c r="C165">
        <v>250</v>
      </c>
      <c r="H165" s="1"/>
      <c r="I165"/>
    </row>
    <row r="166" spans="1:9">
      <c r="A166" s="371" t="s">
        <v>6748</v>
      </c>
      <c r="B166" s="372" t="s">
        <v>9628</v>
      </c>
      <c r="C166">
        <v>303</v>
      </c>
      <c r="H166" s="1"/>
      <c r="I166"/>
    </row>
    <row r="167" spans="1:9">
      <c r="A167" s="368" t="s">
        <v>7586</v>
      </c>
      <c r="B167" s="369" t="s">
        <v>9632</v>
      </c>
      <c r="C167">
        <v>207</v>
      </c>
      <c r="H167" s="1"/>
      <c r="I167"/>
    </row>
    <row r="168" spans="1:9">
      <c r="A168" s="371" t="s">
        <v>9077</v>
      </c>
      <c r="B168" s="372" t="s">
        <v>9639</v>
      </c>
      <c r="C168">
        <v>207</v>
      </c>
      <c r="H168" s="1"/>
      <c r="I168"/>
    </row>
    <row r="169" spans="1:9">
      <c r="A169" s="368" t="s">
        <v>5355</v>
      </c>
      <c r="B169" s="369" t="s">
        <v>722</v>
      </c>
      <c r="C169">
        <v>236</v>
      </c>
      <c r="H169" s="1"/>
      <c r="I169"/>
    </row>
    <row r="170" spans="1:9">
      <c r="A170" s="371" t="s">
        <v>6302</v>
      </c>
      <c r="B170" s="372" t="s">
        <v>9627</v>
      </c>
      <c r="C170">
        <v>47</v>
      </c>
      <c r="H170" s="1"/>
      <c r="I170"/>
    </row>
    <row r="171" spans="1:9">
      <c r="A171" s="368" t="s">
        <v>6731</v>
      </c>
      <c r="B171" s="369" t="s">
        <v>9638</v>
      </c>
      <c r="C171">
        <v>195</v>
      </c>
      <c r="H171" s="1"/>
      <c r="I171"/>
    </row>
    <row r="172" spans="1:9">
      <c r="A172" s="371" t="s">
        <v>8218</v>
      </c>
      <c r="B172" s="372" t="s">
        <v>722</v>
      </c>
      <c r="C172">
        <v>24</v>
      </c>
      <c r="H172" s="1"/>
      <c r="I172"/>
    </row>
    <row r="173" spans="1:9">
      <c r="A173" s="368" t="s">
        <v>6310</v>
      </c>
      <c r="B173" s="369" t="s">
        <v>78</v>
      </c>
      <c r="C173">
        <v>185</v>
      </c>
      <c r="H173" s="1"/>
      <c r="I173"/>
    </row>
    <row r="174" spans="1:9">
      <c r="A174" s="371" t="s">
        <v>8167</v>
      </c>
      <c r="B174" s="372" t="s">
        <v>9651</v>
      </c>
      <c r="C174">
        <v>168</v>
      </c>
      <c r="H174" s="1"/>
      <c r="I174"/>
    </row>
    <row r="175" spans="1:9">
      <c r="A175" s="368" t="s">
        <v>7584</v>
      </c>
      <c r="B175" s="369" t="s">
        <v>724</v>
      </c>
      <c r="C175">
        <v>153</v>
      </c>
      <c r="H175" s="1"/>
      <c r="I175"/>
    </row>
    <row r="176" spans="1:9">
      <c r="A176" s="371" t="s">
        <v>7123</v>
      </c>
      <c r="B176" s="372" t="s">
        <v>9648</v>
      </c>
      <c r="C176">
        <v>250</v>
      </c>
      <c r="H176" s="1"/>
      <c r="I176"/>
    </row>
    <row r="177" spans="1:9">
      <c r="A177" s="368" t="s">
        <v>7568</v>
      </c>
      <c r="B177" s="369" t="s">
        <v>9637</v>
      </c>
      <c r="C177">
        <v>104</v>
      </c>
      <c r="H177" s="1"/>
      <c r="I177"/>
    </row>
    <row r="178" spans="1:9">
      <c r="A178" s="371" t="s">
        <v>7242</v>
      </c>
      <c r="B178" s="372" t="s">
        <v>9633</v>
      </c>
      <c r="C178">
        <v>263</v>
      </c>
      <c r="H178" s="1"/>
      <c r="I178"/>
    </row>
    <row r="179" spans="1:9">
      <c r="A179" s="368" t="s">
        <v>6322</v>
      </c>
      <c r="B179" s="369" t="s">
        <v>9630</v>
      </c>
      <c r="C179">
        <v>301</v>
      </c>
      <c r="H179" s="1"/>
      <c r="I179"/>
    </row>
    <row r="180" spans="1:9">
      <c r="A180" s="371" t="s">
        <v>5360</v>
      </c>
      <c r="B180" s="372" t="s">
        <v>9642</v>
      </c>
      <c r="C180">
        <v>245</v>
      </c>
      <c r="H180" s="1"/>
      <c r="I180"/>
    </row>
    <row r="181" spans="1:9">
      <c r="A181" s="368" t="s">
        <v>8418</v>
      </c>
      <c r="B181" s="369" t="s">
        <v>9650</v>
      </c>
      <c r="C181">
        <v>304</v>
      </c>
      <c r="H181" s="1"/>
      <c r="I181"/>
    </row>
    <row r="182" spans="1:9">
      <c r="A182" s="371" t="s">
        <v>8225</v>
      </c>
      <c r="B182" s="372" t="s">
        <v>77</v>
      </c>
      <c r="C182">
        <v>235</v>
      </c>
      <c r="H182" s="1"/>
      <c r="I182"/>
    </row>
    <row r="183" spans="1:9">
      <c r="A183" s="368" t="s">
        <v>8135</v>
      </c>
      <c r="B183" s="369" t="s">
        <v>1407</v>
      </c>
      <c r="C183">
        <v>203</v>
      </c>
      <c r="H183" s="1"/>
      <c r="I183"/>
    </row>
    <row r="184" spans="1:9">
      <c r="A184" s="371" t="s">
        <v>7585</v>
      </c>
      <c r="B184" s="372" t="s">
        <v>9650</v>
      </c>
      <c r="C184">
        <v>137</v>
      </c>
      <c r="H184" s="1"/>
      <c r="I184"/>
    </row>
    <row r="185" spans="1:9">
      <c r="A185" s="368" t="s">
        <v>7577</v>
      </c>
      <c r="B185" s="369" t="s">
        <v>9642</v>
      </c>
      <c r="C185">
        <v>40</v>
      </c>
      <c r="H185" s="1"/>
      <c r="I185"/>
    </row>
    <row r="186" spans="1:9">
      <c r="A186" s="371" t="s">
        <v>5352</v>
      </c>
      <c r="B186" s="372" t="s">
        <v>2310</v>
      </c>
      <c r="C186">
        <v>255</v>
      </c>
      <c r="H186" s="1"/>
      <c r="I186"/>
    </row>
    <row r="187" spans="1:9">
      <c r="A187" s="407" t="s">
        <v>9095</v>
      </c>
      <c r="B187" s="369" t="s">
        <v>9629</v>
      </c>
      <c r="C187">
        <v>187</v>
      </c>
      <c r="H187" s="1"/>
      <c r="I187"/>
    </row>
    <row r="188" spans="1:9">
      <c r="A188" s="371" t="s">
        <v>6308</v>
      </c>
      <c r="B188" s="372" t="s">
        <v>9632</v>
      </c>
      <c r="C188">
        <v>41</v>
      </c>
      <c r="H188" s="1"/>
      <c r="I188"/>
    </row>
    <row r="189" spans="1:9">
      <c r="A189" s="368" t="s">
        <v>6721</v>
      </c>
      <c r="B189" s="369" t="s">
        <v>9645</v>
      </c>
      <c r="C189">
        <v>120</v>
      </c>
      <c r="H189" s="1"/>
      <c r="I189"/>
    </row>
    <row r="190" spans="1:9">
      <c r="A190" s="371" t="s">
        <v>8984</v>
      </c>
      <c r="B190" s="372" t="s">
        <v>722</v>
      </c>
      <c r="C190">
        <v>63</v>
      </c>
      <c r="H190" s="1"/>
      <c r="I190"/>
    </row>
    <row r="191" spans="1:9">
      <c r="A191" s="368" t="s">
        <v>9020</v>
      </c>
      <c r="B191" s="369" t="s">
        <v>9630</v>
      </c>
      <c r="C191">
        <v>103</v>
      </c>
      <c r="H191" s="1"/>
      <c r="I191"/>
    </row>
    <row r="192" spans="1:9">
      <c r="A192" s="371" t="s">
        <v>6314</v>
      </c>
      <c r="B192" s="372" t="s">
        <v>9644</v>
      </c>
      <c r="C192">
        <v>260</v>
      </c>
      <c r="H192" s="1"/>
      <c r="I192"/>
    </row>
    <row r="193" spans="1:9">
      <c r="A193" s="368" t="s">
        <v>9099</v>
      </c>
      <c r="B193" s="369" t="s">
        <v>9636</v>
      </c>
      <c r="C193">
        <v>192</v>
      </c>
      <c r="H193" s="1"/>
      <c r="I193"/>
    </row>
    <row r="194" spans="1:9">
      <c r="A194" s="371" t="s">
        <v>8989</v>
      </c>
      <c r="B194" s="372" t="s">
        <v>9632</v>
      </c>
      <c r="C194">
        <v>113</v>
      </c>
      <c r="H194" s="1"/>
      <c r="I194"/>
    </row>
    <row r="195" spans="1:9">
      <c r="A195" s="368" t="s">
        <v>8184</v>
      </c>
      <c r="B195" s="369" t="s">
        <v>76</v>
      </c>
      <c r="C195">
        <v>229</v>
      </c>
      <c r="H195" s="1"/>
      <c r="I195"/>
    </row>
    <row r="196" spans="1:9">
      <c r="A196" s="371" t="s">
        <v>7581</v>
      </c>
      <c r="B196" s="372" t="s">
        <v>9633</v>
      </c>
      <c r="C196">
        <v>120</v>
      </c>
      <c r="H196" s="1"/>
      <c r="I196"/>
    </row>
    <row r="197" spans="1:9">
      <c r="A197" s="368" t="s">
        <v>7576</v>
      </c>
      <c r="B197" s="369" t="s">
        <v>9647</v>
      </c>
      <c r="C197">
        <v>316</v>
      </c>
      <c r="H197" s="1"/>
      <c r="I197"/>
    </row>
    <row r="198" spans="1:9">
      <c r="A198" s="371" t="s">
        <v>5348</v>
      </c>
      <c r="B198" s="372" t="s">
        <v>9643</v>
      </c>
      <c r="C198">
        <v>228</v>
      </c>
      <c r="H198" s="1"/>
      <c r="I198"/>
    </row>
    <row r="199" spans="1:9">
      <c r="A199" s="368" t="s">
        <v>7575</v>
      </c>
      <c r="B199" s="369" t="s">
        <v>9639</v>
      </c>
      <c r="C199">
        <v>144</v>
      </c>
      <c r="H199" s="1"/>
      <c r="I199"/>
    </row>
    <row r="200" spans="1:9">
      <c r="A200" s="371" t="s">
        <v>8491</v>
      </c>
      <c r="B200" s="372" t="s">
        <v>77</v>
      </c>
      <c r="C200" t="e">
        <v>#N/A</v>
      </c>
      <c r="H200" s="1"/>
      <c r="I200"/>
    </row>
    <row r="201" spans="1:9">
      <c r="A201" s="368" t="s">
        <v>7234</v>
      </c>
      <c r="B201" s="369" t="s">
        <v>9645</v>
      </c>
      <c r="C201">
        <v>207</v>
      </c>
      <c r="H201" s="1"/>
      <c r="I201"/>
    </row>
    <row r="202" spans="1:9">
      <c r="A202" s="371" t="s">
        <v>8453</v>
      </c>
      <c r="B202" s="372" t="s">
        <v>9644</v>
      </c>
      <c r="C202">
        <v>84</v>
      </c>
      <c r="H202" s="1"/>
      <c r="I202"/>
    </row>
    <row r="203" spans="1:9">
      <c r="A203" s="368" t="s">
        <v>7587</v>
      </c>
      <c r="B203" s="369" t="s">
        <v>9646</v>
      </c>
      <c r="C203">
        <v>209</v>
      </c>
      <c r="H203" s="1"/>
      <c r="I203"/>
    </row>
    <row r="204" spans="1:9">
      <c r="A204" s="371" t="s">
        <v>8480</v>
      </c>
      <c r="B204" s="372" t="s">
        <v>9639</v>
      </c>
      <c r="C204">
        <v>50</v>
      </c>
      <c r="H204" s="1"/>
      <c r="I204"/>
    </row>
    <row r="205" spans="1:9">
      <c r="A205" s="368" t="s">
        <v>5900</v>
      </c>
      <c r="B205" s="369" t="s">
        <v>9642</v>
      </c>
      <c r="C205">
        <v>30</v>
      </c>
      <c r="H205" s="1"/>
      <c r="I205"/>
    </row>
    <row r="206" spans="1:9">
      <c r="A206" s="371" t="s">
        <v>8363</v>
      </c>
      <c r="B206" s="372" t="s">
        <v>9635</v>
      </c>
      <c r="C206">
        <v>113</v>
      </c>
      <c r="H206" s="1"/>
      <c r="I206"/>
    </row>
    <row r="207" spans="1:9">
      <c r="A207" s="368" t="s">
        <v>6306</v>
      </c>
      <c r="B207" s="369" t="s">
        <v>9636</v>
      </c>
      <c r="C207">
        <v>113</v>
      </c>
      <c r="H207" s="1"/>
      <c r="I207"/>
    </row>
    <row r="208" spans="1:9">
      <c r="A208" s="371" t="s">
        <v>7317</v>
      </c>
      <c r="B208" s="372" t="s">
        <v>9651</v>
      </c>
      <c r="C208">
        <v>150</v>
      </c>
      <c r="H208" s="1"/>
      <c r="I208"/>
    </row>
    <row r="209" spans="1:9">
      <c r="A209" s="368" t="s">
        <v>9096</v>
      </c>
      <c r="B209" s="369" t="s">
        <v>9629</v>
      </c>
      <c r="C209" t="e">
        <v>#N/A</v>
      </c>
      <c r="H209" s="1"/>
      <c r="I209"/>
    </row>
    <row r="210" spans="1:9">
      <c r="A210" s="371" t="s">
        <v>9058</v>
      </c>
      <c r="B210" s="372" t="s">
        <v>9646</v>
      </c>
      <c r="C210">
        <v>30</v>
      </c>
      <c r="H210" s="1"/>
      <c r="I210"/>
    </row>
    <row r="211" spans="1:9">
      <c r="A211" s="368" t="s">
        <v>5353</v>
      </c>
      <c r="B211" s="369" t="s">
        <v>9629</v>
      </c>
      <c r="C211">
        <v>77</v>
      </c>
      <c r="H211" s="1"/>
      <c r="I211"/>
    </row>
    <row r="212" spans="1:9">
      <c r="A212" s="371" t="s">
        <v>5804</v>
      </c>
      <c r="B212" s="372" t="s">
        <v>9643</v>
      </c>
      <c r="C212">
        <v>39</v>
      </c>
      <c r="H212" s="1"/>
      <c r="I212"/>
    </row>
    <row r="213" spans="1:9">
      <c r="A213" s="368" t="s">
        <v>7579</v>
      </c>
      <c r="B213" s="369" t="s">
        <v>9641</v>
      </c>
      <c r="C213">
        <v>153</v>
      </c>
      <c r="H213" s="1"/>
      <c r="I213"/>
    </row>
    <row r="214" spans="1:9">
      <c r="A214" s="371" t="s">
        <v>7169</v>
      </c>
      <c r="B214" s="372" t="s">
        <v>9634</v>
      </c>
      <c r="C214">
        <v>75</v>
      </c>
      <c r="H214" s="1"/>
      <c r="I214"/>
    </row>
    <row r="215" spans="1:9">
      <c r="A215" s="368" t="s">
        <v>6783</v>
      </c>
      <c r="B215" s="369" t="s">
        <v>9629</v>
      </c>
      <c r="C215">
        <v>55</v>
      </c>
      <c r="H215" s="1"/>
      <c r="I215"/>
    </row>
    <row r="216" spans="1:9">
      <c r="A216" s="371" t="s">
        <v>9799</v>
      </c>
      <c r="B216" s="372" t="s">
        <v>9642</v>
      </c>
      <c r="C216" t="e">
        <v>#N/A</v>
      </c>
      <c r="H216" s="1"/>
      <c r="I216"/>
    </row>
    <row r="217" spans="1:9">
      <c r="A217" s="368" t="s">
        <v>6739</v>
      </c>
      <c r="B217" s="369" t="s">
        <v>9651</v>
      </c>
      <c r="C217">
        <v>32</v>
      </c>
      <c r="H217" s="1"/>
      <c r="I217"/>
    </row>
    <row r="218" spans="1:9">
      <c r="A218" s="371" t="s">
        <v>8368</v>
      </c>
      <c r="B218" s="372" t="s">
        <v>9643</v>
      </c>
      <c r="C218">
        <v>39</v>
      </c>
      <c r="H218" s="1"/>
      <c r="I218"/>
    </row>
    <row r="219" spans="1:9">
      <c r="A219" s="368" t="s">
        <v>6690</v>
      </c>
      <c r="B219" s="369" t="s">
        <v>9631</v>
      </c>
      <c r="C219">
        <v>253</v>
      </c>
      <c r="H219" s="1"/>
      <c r="I219"/>
    </row>
    <row r="220" spans="1:9">
      <c r="A220" s="371" t="s">
        <v>5827</v>
      </c>
      <c r="B220" s="372" t="s">
        <v>9638</v>
      </c>
      <c r="C220">
        <v>101</v>
      </c>
      <c r="H220" s="1"/>
      <c r="I220"/>
    </row>
    <row r="221" spans="1:9">
      <c r="A221" s="368" t="s">
        <v>6697</v>
      </c>
      <c r="B221" s="369" t="s">
        <v>2310</v>
      </c>
      <c r="C221">
        <v>104</v>
      </c>
      <c r="H221" s="1"/>
      <c r="I221"/>
    </row>
    <row r="222" spans="1:9">
      <c r="A222" s="371" t="s">
        <v>8179</v>
      </c>
      <c r="B222" s="372" t="s">
        <v>9630</v>
      </c>
      <c r="C222">
        <v>36</v>
      </c>
      <c r="H222" s="1"/>
      <c r="I222"/>
    </row>
    <row r="223" spans="1:9">
      <c r="A223" s="368" t="s">
        <v>9800</v>
      </c>
      <c r="B223" s="369" t="s">
        <v>9633</v>
      </c>
      <c r="C223" t="e">
        <v>#N/A</v>
      </c>
      <c r="H223" s="1"/>
      <c r="I223"/>
    </row>
    <row r="224" spans="1:9">
      <c r="A224" s="371" t="s">
        <v>7578</v>
      </c>
      <c r="B224" s="372" t="s">
        <v>9648</v>
      </c>
      <c r="C224" t="e">
        <v>#N/A</v>
      </c>
      <c r="H224" s="1"/>
      <c r="I224"/>
    </row>
    <row r="225" spans="1:9">
      <c r="A225" s="368" t="s">
        <v>9045</v>
      </c>
      <c r="B225" s="369" t="s">
        <v>1407</v>
      </c>
      <c r="C225">
        <v>68</v>
      </c>
      <c r="H225" s="1"/>
      <c r="I225"/>
    </row>
    <row r="226" spans="1:9">
      <c r="A226" s="371" t="s">
        <v>8258</v>
      </c>
      <c r="B226" s="372" t="s">
        <v>9628</v>
      </c>
      <c r="C226">
        <v>32</v>
      </c>
      <c r="H226" s="1"/>
      <c r="I226"/>
    </row>
    <row r="227" spans="1:9">
      <c r="A227" s="368" t="s">
        <v>6318</v>
      </c>
      <c r="B227" s="369" t="s">
        <v>9648</v>
      </c>
      <c r="C227" t="e">
        <v>#N/A</v>
      </c>
      <c r="H227" s="1"/>
      <c r="I227"/>
    </row>
    <row r="228" spans="1:9">
      <c r="A228" s="371" t="s">
        <v>7237</v>
      </c>
      <c r="B228" s="372" t="s">
        <v>722</v>
      </c>
      <c r="C228">
        <v>35</v>
      </c>
      <c r="H228" s="1"/>
      <c r="I228"/>
    </row>
    <row r="229" spans="1:9">
      <c r="A229" s="368" t="s">
        <v>7140</v>
      </c>
      <c r="B229" s="369" t="s">
        <v>78</v>
      </c>
      <c r="C229">
        <v>31</v>
      </c>
      <c r="H229" s="1"/>
      <c r="I229"/>
    </row>
    <row r="230" spans="1:9">
      <c r="A230" s="371" t="s">
        <v>5346</v>
      </c>
      <c r="B230" s="372" t="s">
        <v>9640</v>
      </c>
      <c r="C230">
        <v>200</v>
      </c>
      <c r="H230" s="1"/>
      <c r="I230"/>
    </row>
    <row r="231" spans="1:9">
      <c r="A231" s="368" t="s">
        <v>8197</v>
      </c>
      <c r="B231" s="369" t="s">
        <v>9641</v>
      </c>
      <c r="C231">
        <v>135</v>
      </c>
      <c r="H231" s="1"/>
      <c r="I231"/>
    </row>
    <row r="232" spans="1:9">
      <c r="A232" s="371" t="s">
        <v>7210</v>
      </c>
      <c r="B232" s="372" t="s">
        <v>9635</v>
      </c>
      <c r="C232">
        <v>139</v>
      </c>
      <c r="H232" s="1"/>
      <c r="I232"/>
    </row>
    <row r="233" spans="1:9">
      <c r="A233" s="368" t="s">
        <v>7582</v>
      </c>
      <c r="B233" s="369" t="s">
        <v>9640</v>
      </c>
      <c r="C233">
        <v>83</v>
      </c>
      <c r="H233" s="1"/>
      <c r="I233"/>
    </row>
    <row r="234" spans="1:9">
      <c r="A234" s="371" t="s">
        <v>6305</v>
      </c>
      <c r="B234" s="372" t="s">
        <v>9648</v>
      </c>
      <c r="C234">
        <v>55</v>
      </c>
      <c r="H234" s="1"/>
      <c r="I234"/>
    </row>
    <row r="235" spans="1:9">
      <c r="A235" s="368" t="s">
        <v>9010</v>
      </c>
      <c r="B235" s="369" t="s">
        <v>9635</v>
      </c>
      <c r="C235">
        <v>76</v>
      </c>
      <c r="H235" s="1"/>
      <c r="I235"/>
    </row>
    <row r="236" spans="1:9">
      <c r="A236" s="371" t="s">
        <v>7765</v>
      </c>
      <c r="B236" s="372" t="s">
        <v>2310</v>
      </c>
      <c r="C236">
        <v>56</v>
      </c>
      <c r="H236" s="1"/>
      <c r="I236"/>
    </row>
    <row r="237" spans="1:9">
      <c r="A237" s="368" t="s">
        <v>7414</v>
      </c>
      <c r="B237" s="369" t="s">
        <v>9645</v>
      </c>
      <c r="C237">
        <v>20</v>
      </c>
      <c r="H237" s="1"/>
      <c r="I237"/>
    </row>
    <row r="238" spans="1:9">
      <c r="A238" s="371" t="s">
        <v>9032</v>
      </c>
      <c r="B238" s="372" t="s">
        <v>9647</v>
      </c>
      <c r="C238">
        <v>58</v>
      </c>
      <c r="H238" s="1"/>
      <c r="I238"/>
    </row>
    <row r="239" spans="1:9">
      <c r="A239" s="368" t="s">
        <v>5363</v>
      </c>
      <c r="B239" s="369" t="s">
        <v>9640</v>
      </c>
      <c r="C239">
        <v>20</v>
      </c>
      <c r="H239" s="1"/>
      <c r="I239"/>
    </row>
    <row r="240" spans="1:9">
      <c r="A240" s="371" t="s">
        <v>7836</v>
      </c>
      <c r="B240" s="372" t="s">
        <v>9644</v>
      </c>
      <c r="C240">
        <v>22</v>
      </c>
      <c r="H240" s="1"/>
      <c r="I240"/>
    </row>
    <row r="241" spans="1:9">
      <c r="A241" s="368" t="s">
        <v>5362</v>
      </c>
      <c r="B241" s="369" t="s">
        <v>724</v>
      </c>
      <c r="C241">
        <v>50</v>
      </c>
      <c r="H241" s="1"/>
      <c r="I241"/>
    </row>
    <row r="242" spans="1:9">
      <c r="A242" s="371" t="s">
        <v>8360</v>
      </c>
      <c r="B242" s="372" t="s">
        <v>9641</v>
      </c>
      <c r="C242">
        <v>31</v>
      </c>
      <c r="H242" s="1"/>
      <c r="I242"/>
    </row>
    <row r="243" spans="1:9" ht="14.25" customHeight="1">
      <c r="A243" s="368" t="s">
        <v>9097</v>
      </c>
      <c r="B243" s="369" t="s">
        <v>9637</v>
      </c>
      <c r="C243" t="e">
        <v>#N/A</v>
      </c>
      <c r="H243" s="1"/>
      <c r="I243"/>
    </row>
    <row r="244" spans="1:9" ht="14.25" customHeight="1">
      <c r="A244" s="407" t="s">
        <v>7836</v>
      </c>
      <c r="B244" s="409"/>
      <c r="C244">
        <v>22</v>
      </c>
      <c r="H244" s="1"/>
      <c r="I244"/>
    </row>
    <row r="245" spans="1:9" ht="14.25" customHeight="1">
      <c r="A245" s="410" t="s">
        <v>5362</v>
      </c>
      <c r="B245" s="409"/>
      <c r="C245">
        <v>50</v>
      </c>
      <c r="H245" s="1"/>
      <c r="I245"/>
    </row>
    <row r="246" spans="1:9" ht="14.25" customHeight="1">
      <c r="A246" s="407" t="s">
        <v>9029</v>
      </c>
      <c r="B246" s="409"/>
      <c r="C246">
        <v>56</v>
      </c>
      <c r="H246" s="1"/>
      <c r="I246"/>
    </row>
    <row r="247" spans="1:9" ht="14.25" customHeight="1">
      <c r="A247" s="410" t="s">
        <v>8360</v>
      </c>
      <c r="B247" s="409"/>
      <c r="C247">
        <v>31</v>
      </c>
      <c r="H247" s="1"/>
      <c r="I247"/>
    </row>
    <row r="248" spans="1:9" ht="14.25" customHeight="1">
      <c r="A248" s="407" t="s">
        <v>9661</v>
      </c>
      <c r="B248" s="409"/>
      <c r="C248">
        <v>20</v>
      </c>
      <c r="H248" s="1"/>
      <c r="I248"/>
    </row>
    <row r="249" spans="1:9" ht="14.25" customHeight="1">
      <c r="A249" s="410" t="s">
        <v>9038</v>
      </c>
      <c r="B249" s="409"/>
      <c r="C249">
        <v>43</v>
      </c>
      <c r="H249" s="1"/>
      <c r="I249"/>
    </row>
    <row r="250" spans="1:9" ht="14.25" customHeight="1">
      <c r="A250" s="407" t="s">
        <v>9056</v>
      </c>
      <c r="B250" s="409"/>
      <c r="C250">
        <v>92</v>
      </c>
      <c r="H250" s="1"/>
      <c r="I250"/>
    </row>
    <row r="251" spans="1:9" ht="14.25" customHeight="1">
      <c r="A251" s="410" t="s">
        <v>7921</v>
      </c>
      <c r="B251" s="409"/>
      <c r="C251">
        <v>22</v>
      </c>
      <c r="H251" s="1"/>
      <c r="I251"/>
    </row>
    <row r="252" spans="1:9" ht="14.25" customHeight="1">
      <c r="A252" s="407" t="s">
        <v>6377</v>
      </c>
      <c r="B252" s="409"/>
      <c r="C252" t="e">
        <v>#N/A</v>
      </c>
      <c r="H252" s="1"/>
      <c r="I252"/>
    </row>
    <row r="253" spans="1:9" ht="14.25" customHeight="1">
      <c r="A253" s="410" t="s">
        <v>5358</v>
      </c>
      <c r="B253" s="409"/>
      <c r="C253">
        <v>48</v>
      </c>
      <c r="H253" s="1"/>
      <c r="I253"/>
    </row>
    <row r="254" spans="1:9" ht="14.25" customHeight="1">
      <c r="A254" s="407" t="s">
        <v>4464</v>
      </c>
      <c r="B254" s="409"/>
      <c r="C254">
        <v>85</v>
      </c>
      <c r="H254" s="1"/>
      <c r="I254"/>
    </row>
    <row r="255" spans="1:9" ht="14.25" customHeight="1">
      <c r="A255" s="410" t="s">
        <v>9072</v>
      </c>
      <c r="B255" s="409"/>
      <c r="C255">
        <v>84</v>
      </c>
      <c r="H255" s="1"/>
      <c r="I255"/>
    </row>
    <row r="256" spans="1:9" ht="14.25" customHeight="1">
      <c r="A256" s="407" t="s">
        <v>6733</v>
      </c>
      <c r="B256" s="409"/>
      <c r="C256">
        <v>74</v>
      </c>
      <c r="H256" s="1"/>
      <c r="I256"/>
    </row>
    <row r="257" spans="1:9" ht="14.25" customHeight="1">
      <c r="A257" s="410" t="s">
        <v>6320</v>
      </c>
      <c r="B257" s="409"/>
      <c r="C257">
        <v>132</v>
      </c>
      <c r="H257" s="1"/>
      <c r="I257"/>
    </row>
    <row r="258" spans="1:9" ht="14.25" customHeight="1">
      <c r="A258" s="407" t="s">
        <v>4377</v>
      </c>
      <c r="B258" s="409"/>
      <c r="C258">
        <v>66</v>
      </c>
      <c r="H258" s="1"/>
      <c r="I258"/>
    </row>
    <row r="259" spans="1:9" ht="14.25" customHeight="1">
      <c r="A259" s="410" t="s">
        <v>5357</v>
      </c>
      <c r="B259" s="409"/>
      <c r="C259">
        <v>71</v>
      </c>
      <c r="H259" s="1"/>
      <c r="I259"/>
    </row>
    <row r="260" spans="1:9" ht="14.25" customHeight="1">
      <c r="A260" s="407" t="s">
        <v>5814</v>
      </c>
      <c r="B260" s="409"/>
      <c r="C260">
        <v>102</v>
      </c>
      <c r="H260" s="1"/>
      <c r="I260"/>
    </row>
    <row r="261" spans="1:9" ht="14.25" customHeight="1">
      <c r="A261" s="410" t="s">
        <v>8340</v>
      </c>
      <c r="B261" s="409"/>
      <c r="C261" t="e">
        <v>#N/A</v>
      </c>
      <c r="H261" s="1"/>
      <c r="I261"/>
    </row>
    <row r="262" spans="1:9" ht="14.25" customHeight="1">
      <c r="A262" s="407" t="s">
        <v>7132</v>
      </c>
      <c r="B262" s="409"/>
      <c r="C262">
        <v>36</v>
      </c>
      <c r="H262" s="1"/>
      <c r="I262"/>
    </row>
    <row r="263" spans="1:9" ht="14.25" customHeight="1">
      <c r="A263" s="410" t="s">
        <v>9040</v>
      </c>
      <c r="B263" s="409"/>
      <c r="C263">
        <v>39</v>
      </c>
      <c r="H263" s="1"/>
      <c r="I263"/>
    </row>
    <row r="264" spans="1:9" ht="14.25" customHeight="1">
      <c r="A264" s="407" t="s">
        <v>4854</v>
      </c>
      <c r="B264" s="409"/>
      <c r="C264">
        <v>74</v>
      </c>
      <c r="H264" s="1"/>
      <c r="I264"/>
    </row>
    <row r="265" spans="1:9" ht="14.25" customHeight="1">
      <c r="A265" s="410" t="s">
        <v>7147</v>
      </c>
      <c r="B265" s="409"/>
      <c r="C265">
        <v>39</v>
      </c>
      <c r="H265" s="1"/>
      <c r="I265"/>
    </row>
    <row r="266" spans="1:9" ht="14.25" customHeight="1">
      <c r="A266" s="407" t="s">
        <v>5823</v>
      </c>
      <c r="B266" s="409"/>
      <c r="C266" t="e">
        <v>#N/A</v>
      </c>
      <c r="H266" s="1"/>
      <c r="I266"/>
    </row>
    <row r="267" spans="1:9" ht="14.25" customHeight="1">
      <c r="A267" s="410" t="s">
        <v>7175</v>
      </c>
      <c r="B267" s="409"/>
      <c r="C267">
        <v>56</v>
      </c>
      <c r="H267" s="1"/>
      <c r="I267"/>
    </row>
    <row r="268" spans="1:9" ht="14.25" customHeight="1">
      <c r="A268" s="407" t="s">
        <v>3756</v>
      </c>
      <c r="B268" s="409"/>
      <c r="C268" t="e">
        <v>#N/A</v>
      </c>
      <c r="H268" s="1"/>
      <c r="I268"/>
    </row>
    <row r="269" spans="1:9" ht="14.25" customHeight="1">
      <c r="A269" s="410" t="s">
        <v>7588</v>
      </c>
      <c r="B269" s="409"/>
      <c r="C269">
        <v>65</v>
      </c>
      <c r="H269" s="1"/>
      <c r="I269"/>
    </row>
    <row r="270" spans="1:9" ht="14.25" customHeight="1">
      <c r="A270" s="407" t="s">
        <v>7574</v>
      </c>
      <c r="B270" s="409"/>
      <c r="C270">
        <v>34</v>
      </c>
      <c r="H270" s="1"/>
      <c r="I270"/>
    </row>
    <row r="271" spans="1:9" ht="14.25" customHeight="1">
      <c r="A271" s="410" t="s">
        <v>8314</v>
      </c>
      <c r="B271" s="409"/>
      <c r="C271">
        <v>55</v>
      </c>
      <c r="H271" s="1"/>
      <c r="I271"/>
    </row>
    <row r="272" spans="1:9" ht="14.25" customHeight="1">
      <c r="A272" s="407" t="s">
        <v>6260</v>
      </c>
      <c r="B272" s="409"/>
      <c r="C272">
        <v>42</v>
      </c>
      <c r="H272" s="1"/>
      <c r="I272"/>
    </row>
    <row r="273" spans="1:9" ht="14.25" customHeight="1">
      <c r="A273" s="410" t="s">
        <v>9062</v>
      </c>
      <c r="B273" s="409"/>
      <c r="C273">
        <v>30</v>
      </c>
      <c r="H273" s="1"/>
      <c r="I273"/>
    </row>
    <row r="274" spans="1:9" ht="14.25" customHeight="1">
      <c r="A274" s="407" t="s">
        <v>8981</v>
      </c>
      <c r="B274" s="409"/>
      <c r="C274" t="e">
        <v>#N/A</v>
      </c>
      <c r="H274" s="1"/>
      <c r="I274"/>
    </row>
    <row r="275" spans="1:9" ht="14.25" customHeight="1">
      <c r="A275" s="410" t="s">
        <v>8260</v>
      </c>
      <c r="B275" s="409"/>
      <c r="C275" t="e">
        <v>#N/A</v>
      </c>
      <c r="H275" s="1"/>
      <c r="I275"/>
    </row>
    <row r="276" spans="1:9" ht="14.25" customHeight="1">
      <c r="A276" s="407" t="s">
        <v>8372</v>
      </c>
      <c r="B276" s="409"/>
      <c r="C276" t="e">
        <v>#N/A</v>
      </c>
      <c r="H276" s="1"/>
      <c r="I276"/>
    </row>
    <row r="277" spans="1:9" ht="14.25" customHeight="1">
      <c r="A277" s="410" t="s">
        <v>6317</v>
      </c>
      <c r="B277" s="409"/>
      <c r="C277" t="e">
        <v>#N/A</v>
      </c>
      <c r="H277" s="1"/>
      <c r="I277"/>
    </row>
    <row r="278" spans="1:9" ht="14.25" customHeight="1">
      <c r="A278" s="407" t="s">
        <v>5372</v>
      </c>
      <c r="B278" s="409"/>
      <c r="C278" t="e">
        <v>#N/A</v>
      </c>
      <c r="H278" s="1"/>
      <c r="I278"/>
    </row>
    <row r="279" spans="1:9" ht="14.25" customHeight="1">
      <c r="A279" s="410" t="s">
        <v>5376</v>
      </c>
      <c r="B279" s="409"/>
      <c r="C279" t="e">
        <v>#N/A</v>
      </c>
      <c r="H279" s="1"/>
      <c r="I279"/>
    </row>
    <row r="280" spans="1:9" ht="14.25" customHeight="1">
      <c r="A280" s="407" t="s">
        <v>7196</v>
      </c>
      <c r="B280" s="409"/>
      <c r="C280" t="e">
        <v>#N/A</v>
      </c>
      <c r="H280" s="1"/>
      <c r="I280"/>
    </row>
    <row r="281" spans="1:9" ht="14.25" customHeight="1">
      <c r="A281" s="410" t="s">
        <v>4418</v>
      </c>
      <c r="B281" s="409"/>
      <c r="C281" t="e">
        <v>#N/A</v>
      </c>
      <c r="H281" s="1"/>
      <c r="I281"/>
    </row>
    <row r="282" spans="1:9" ht="14.25" customHeight="1">
      <c r="A282" s="407" t="s">
        <v>8350</v>
      </c>
      <c r="B282" s="409"/>
      <c r="C282" t="e">
        <v>#N/A</v>
      </c>
      <c r="H282" s="1"/>
      <c r="I282"/>
    </row>
    <row r="283" spans="1:9" ht="14.25" customHeight="1">
      <c r="A283" s="411" t="s">
        <v>9666</v>
      </c>
      <c r="B283" s="409"/>
      <c r="C283" t="e">
        <v>#N/A</v>
      </c>
      <c r="H283" s="1"/>
      <c r="I283"/>
    </row>
    <row r="284" spans="1:9" ht="14.25" customHeight="1">
      <c r="A284" s="409"/>
      <c r="B284" s="409"/>
      <c r="H284" s="1"/>
      <c r="I284"/>
    </row>
    <row r="285" spans="1:9" ht="14.25" customHeight="1">
      <c r="A285" s="409"/>
      <c r="B285" s="409"/>
      <c r="H285" s="1"/>
      <c r="I285"/>
    </row>
    <row r="286" spans="1:9" ht="14.25" customHeight="1">
      <c r="A286" s="409"/>
      <c r="B286" s="409"/>
      <c r="H286" s="1"/>
      <c r="I286"/>
    </row>
    <row r="287" spans="1:9" ht="14.25" customHeight="1">
      <c r="A287" s="409"/>
      <c r="B287" s="409"/>
      <c r="H287" s="1"/>
      <c r="I287"/>
    </row>
    <row r="288" spans="1:9" ht="14.25" customHeight="1">
      <c r="A288" s="409"/>
      <c r="B288" s="409"/>
      <c r="H288" s="1"/>
      <c r="I288"/>
    </row>
    <row r="290" spans="1:3">
      <c r="A290" t="s">
        <v>9764</v>
      </c>
    </row>
    <row r="291" spans="1:3">
      <c r="A291" t="s">
        <v>9760</v>
      </c>
    </row>
    <row r="292" spans="1:3">
      <c r="A292" t="s">
        <v>9763</v>
      </c>
    </row>
    <row r="293" spans="1:3">
      <c r="A293" s="368" t="s">
        <v>6794</v>
      </c>
      <c r="B293" s="369" t="s">
        <v>76</v>
      </c>
      <c r="C293" s="369" t="s">
        <v>1564</v>
      </c>
    </row>
    <row r="294" spans="1:3">
      <c r="A294" s="371" t="s">
        <v>5803</v>
      </c>
      <c r="B294" s="372" t="s">
        <v>9627</v>
      </c>
      <c r="C294" s="372" t="s">
        <v>3719</v>
      </c>
    </row>
    <row r="295" spans="1:3">
      <c r="A295" s="378" t="s">
        <v>5798</v>
      </c>
      <c r="B295" s="369" t="s">
        <v>9639</v>
      </c>
      <c r="C295" s="369" t="s">
        <v>1564</v>
      </c>
    </row>
    <row r="296" spans="1:3">
      <c r="A296" s="371" t="s">
        <v>6792</v>
      </c>
      <c r="B296" s="372" t="s">
        <v>9638</v>
      </c>
      <c r="C296" s="372" t="s">
        <v>1564</v>
      </c>
    </row>
    <row r="297" spans="1:3">
      <c r="A297" s="368" t="s">
        <v>3865</v>
      </c>
      <c r="B297" s="369" t="s">
        <v>9632</v>
      </c>
      <c r="C297" s="369" t="s">
        <v>3719</v>
      </c>
    </row>
    <row r="298" spans="1:3">
      <c r="A298" s="371" t="s">
        <v>4872</v>
      </c>
      <c r="B298" s="372" t="s">
        <v>78</v>
      </c>
      <c r="C298" s="372" t="s">
        <v>1564</v>
      </c>
    </row>
    <row r="299" spans="1:3">
      <c r="A299" s="368" t="s">
        <v>5800</v>
      </c>
      <c r="B299" s="369" t="s">
        <v>2310</v>
      </c>
      <c r="C299" s="369" t="s">
        <v>1564</v>
      </c>
    </row>
    <row r="300" spans="1:3">
      <c r="A300" s="371" t="s">
        <v>5342</v>
      </c>
      <c r="B300" s="372" t="s">
        <v>9640</v>
      </c>
      <c r="C300" s="372" t="s">
        <v>1564</v>
      </c>
    </row>
    <row r="301" spans="1:3">
      <c r="A301" s="378" t="s">
        <v>7563</v>
      </c>
      <c r="B301" s="369" t="s">
        <v>724</v>
      </c>
      <c r="C301" s="369" t="s">
        <v>1564</v>
      </c>
    </row>
    <row r="302" spans="1:3">
      <c r="A302" s="371" t="s">
        <v>3792</v>
      </c>
      <c r="B302" s="372" t="s">
        <v>9643</v>
      </c>
      <c r="C302" s="372" t="s">
        <v>1564</v>
      </c>
    </row>
    <row r="303" spans="1:3">
      <c r="A303" s="368" t="s">
        <v>187</v>
      </c>
      <c r="B303" s="369" t="s">
        <v>9633</v>
      </c>
      <c r="C303" s="369" t="s">
        <v>1564</v>
      </c>
    </row>
    <row r="304" spans="1:3">
      <c r="A304" s="377" t="s">
        <v>3374</v>
      </c>
      <c r="B304" s="372" t="s">
        <v>9641</v>
      </c>
      <c r="C304" s="372" t="s">
        <v>1564</v>
      </c>
    </row>
    <row r="305" spans="1:3">
      <c r="A305" s="368" t="s">
        <v>9104</v>
      </c>
      <c r="B305" s="369" t="s">
        <v>9629</v>
      </c>
      <c r="C305" s="369" t="s">
        <v>3719</v>
      </c>
    </row>
    <row r="306" spans="1:3">
      <c r="A306" s="371" t="s">
        <v>6793</v>
      </c>
      <c r="B306" s="372" t="s">
        <v>1407</v>
      </c>
      <c r="C306" s="372" t="s">
        <v>1564</v>
      </c>
    </row>
    <row r="307" spans="1:3">
      <c r="A307" s="368" t="s">
        <v>1832</v>
      </c>
      <c r="B307" s="369" t="s">
        <v>9646</v>
      </c>
      <c r="C307" s="369" t="s">
        <v>1564</v>
      </c>
    </row>
    <row r="308" spans="1:3">
      <c r="A308" s="377" t="s">
        <v>7398</v>
      </c>
      <c r="B308" s="372" t="s">
        <v>9630</v>
      </c>
      <c r="C308" s="372" t="s">
        <v>1564</v>
      </c>
    </row>
    <row r="309" spans="1:3">
      <c r="A309" s="368" t="s">
        <v>8462</v>
      </c>
      <c r="B309" s="369" t="s">
        <v>9642</v>
      </c>
      <c r="C309" s="369" t="s">
        <v>1564</v>
      </c>
    </row>
    <row r="310" spans="1:3">
      <c r="A310" s="371" t="s">
        <v>6327</v>
      </c>
      <c r="B310" s="372" t="s">
        <v>722</v>
      </c>
      <c r="C310" s="372" t="s">
        <v>1564</v>
      </c>
    </row>
    <row r="311" spans="1:3">
      <c r="A311" s="368" t="s">
        <v>9108</v>
      </c>
      <c r="B311" s="369" t="s">
        <v>9635</v>
      </c>
      <c r="C311" s="369" t="s">
        <v>3719</v>
      </c>
    </row>
    <row r="312" spans="1:3">
      <c r="A312" s="377" t="s">
        <v>9105</v>
      </c>
      <c r="B312" s="372" t="s">
        <v>9645</v>
      </c>
      <c r="C312" s="372" t="s">
        <v>1564</v>
      </c>
    </row>
    <row r="313" spans="1:3">
      <c r="A313" s="368" t="s">
        <v>7267</v>
      </c>
      <c r="B313" s="369" t="s">
        <v>9633</v>
      </c>
      <c r="C313" s="369" t="s">
        <v>3719</v>
      </c>
    </row>
    <row r="314" spans="1:3">
      <c r="A314" s="371" t="s">
        <v>6795</v>
      </c>
      <c r="B314" s="372" t="s">
        <v>9634</v>
      </c>
      <c r="C314" s="372" t="s">
        <v>3719</v>
      </c>
    </row>
    <row r="315" spans="1:3">
      <c r="A315" s="368" t="s">
        <v>1131</v>
      </c>
      <c r="B315" s="369" t="s">
        <v>9647</v>
      </c>
      <c r="C315" s="369" t="s">
        <v>1564</v>
      </c>
    </row>
    <row r="316" spans="1:3">
      <c r="A316" s="371" t="s">
        <v>9103</v>
      </c>
      <c r="B316" s="372" t="s">
        <v>9631</v>
      </c>
      <c r="C316" s="372" t="s">
        <v>3719</v>
      </c>
    </row>
    <row r="317" spans="1:3">
      <c r="A317" s="378" t="s">
        <v>1320</v>
      </c>
      <c r="B317" s="369" t="s">
        <v>9628</v>
      </c>
      <c r="C317" s="369" t="s">
        <v>1564</v>
      </c>
    </row>
    <row r="318" spans="1:3">
      <c r="A318" s="371" t="s">
        <v>5336</v>
      </c>
      <c r="B318" s="372" t="s">
        <v>9637</v>
      </c>
      <c r="C318" s="372" t="s">
        <v>1564</v>
      </c>
    </row>
    <row r="319" spans="1:3">
      <c r="A319" s="368" t="s">
        <v>4860</v>
      </c>
      <c r="B319" s="369" t="s">
        <v>9645</v>
      </c>
      <c r="C319" s="369" t="s">
        <v>1564</v>
      </c>
    </row>
    <row r="320" spans="1:3">
      <c r="A320" s="379" t="s">
        <v>8338</v>
      </c>
      <c r="B320" s="372" t="s">
        <v>9644</v>
      </c>
      <c r="C320" s="372" t="s">
        <v>1564</v>
      </c>
    </row>
    <row r="321" spans="1:3">
      <c r="A321" s="379" t="s">
        <v>4359</v>
      </c>
      <c r="B321" s="369" t="s">
        <v>9637</v>
      </c>
      <c r="C321" s="369" t="s">
        <v>1564</v>
      </c>
    </row>
    <row r="322" spans="1:3">
      <c r="A322" s="371" t="s">
        <v>8383</v>
      </c>
      <c r="B322" s="372" t="s">
        <v>9649</v>
      </c>
      <c r="C322" s="372" t="s">
        <v>1564</v>
      </c>
    </row>
    <row r="323" spans="1:3">
      <c r="A323" s="378" t="s">
        <v>8529</v>
      </c>
      <c r="B323" s="369" t="s">
        <v>9648</v>
      </c>
      <c r="C323" s="369" t="s">
        <v>1564</v>
      </c>
    </row>
    <row r="324" spans="1:3">
      <c r="A324" s="377" t="s">
        <v>4859</v>
      </c>
      <c r="B324" s="372" t="s">
        <v>77</v>
      </c>
      <c r="C324" s="372" t="s">
        <v>1564</v>
      </c>
    </row>
    <row r="325" spans="1:3">
      <c r="A325" s="379" t="s">
        <v>188</v>
      </c>
      <c r="B325" s="369" t="s">
        <v>9650</v>
      </c>
      <c r="C325" s="369" t="s">
        <v>1564</v>
      </c>
    </row>
    <row r="326" spans="1:3">
      <c r="A326" s="379" t="s">
        <v>6323</v>
      </c>
      <c r="B326" s="372" t="s">
        <v>9649</v>
      </c>
      <c r="C326" s="372" t="s">
        <v>1564</v>
      </c>
    </row>
    <row r="327" spans="1:3">
      <c r="A327" s="368" t="s">
        <v>7315</v>
      </c>
      <c r="B327" s="369" t="s">
        <v>9651</v>
      </c>
      <c r="C327" s="369" t="s">
        <v>1564</v>
      </c>
    </row>
    <row r="328" spans="1:3">
      <c r="A328" s="371" t="s">
        <v>7356</v>
      </c>
      <c r="B328" s="372" t="s">
        <v>9651</v>
      </c>
      <c r="C328" s="372" t="s">
        <v>1564</v>
      </c>
    </row>
    <row r="329" spans="1:3">
      <c r="A329" s="368" t="s">
        <v>5345</v>
      </c>
      <c r="B329" s="369" t="s">
        <v>77</v>
      </c>
      <c r="C329" s="369" t="s">
        <v>1564</v>
      </c>
    </row>
    <row r="330" spans="1:3">
      <c r="A330" s="371" t="s">
        <v>9126</v>
      </c>
      <c r="B330" s="372" t="s">
        <v>9643</v>
      </c>
      <c r="C330" s="372" t="s">
        <v>1564</v>
      </c>
    </row>
    <row r="331" spans="1:3">
      <c r="A331" s="368" t="s">
        <v>7397</v>
      </c>
      <c r="B331" s="369" t="s">
        <v>1407</v>
      </c>
      <c r="C331" s="369" t="s">
        <v>3719</v>
      </c>
    </row>
    <row r="332" spans="1:3">
      <c r="A332" s="379" t="s">
        <v>572</v>
      </c>
      <c r="B332" s="372" t="s">
        <v>9648</v>
      </c>
      <c r="C332" s="372" t="s">
        <v>1564</v>
      </c>
    </row>
    <row r="333" spans="1:3">
      <c r="A333" s="368" t="s">
        <v>6324</v>
      </c>
      <c r="B333" s="369" t="s">
        <v>9636</v>
      </c>
      <c r="C333" s="369" t="s">
        <v>1564</v>
      </c>
    </row>
    <row r="334" spans="1:3">
      <c r="A334" s="371" t="s">
        <v>6325</v>
      </c>
      <c r="B334" s="372" t="s">
        <v>9636</v>
      </c>
      <c r="C334" s="372" t="s">
        <v>3719</v>
      </c>
    </row>
    <row r="335" spans="1:3">
      <c r="A335" s="378" t="s">
        <v>8413</v>
      </c>
      <c r="B335" s="369" t="s">
        <v>9628</v>
      </c>
      <c r="C335" s="369" t="s">
        <v>3719</v>
      </c>
    </row>
    <row r="336" spans="1:3">
      <c r="A336" s="371" t="s">
        <v>7560</v>
      </c>
      <c r="B336" s="372" t="s">
        <v>9649</v>
      </c>
      <c r="C336" s="372" t="s">
        <v>1564</v>
      </c>
    </row>
    <row r="337" spans="1:9">
      <c r="A337" s="368" t="s">
        <v>9761</v>
      </c>
      <c r="B337" s="369" t="s">
        <v>9650</v>
      </c>
      <c r="C337" s="369" t="s">
        <v>1564</v>
      </c>
    </row>
    <row r="338" spans="1:9">
      <c r="A338" s="371" t="s">
        <v>9762</v>
      </c>
      <c r="B338" s="372" t="s">
        <v>9637</v>
      </c>
      <c r="C338" s="372" t="s">
        <v>1564</v>
      </c>
    </row>
    <row r="339" spans="1:9">
      <c r="A339" s="374" t="s">
        <v>6328</v>
      </c>
      <c r="B339" s="375" t="s">
        <v>9644</v>
      </c>
      <c r="C339" s="375" t="s">
        <v>1564</v>
      </c>
    </row>
    <row r="342" spans="1:9" ht="13.5" thickBot="1">
      <c r="A342" s="380" t="s">
        <v>9752</v>
      </c>
      <c r="B342" s="381" t="s">
        <v>4962</v>
      </c>
      <c r="C342" s="381" t="s">
        <v>6503</v>
      </c>
      <c r="D342" s="381" t="s">
        <v>7404</v>
      </c>
      <c r="E342" s="381" t="s">
        <v>9753</v>
      </c>
      <c r="F342" s="381" t="s">
        <v>9754</v>
      </c>
      <c r="G342" s="381" t="s">
        <v>9755</v>
      </c>
      <c r="H342" s="381" t="s">
        <v>1338</v>
      </c>
      <c r="I342" s="383" t="s">
        <v>6504</v>
      </c>
    </row>
    <row r="343" spans="1:9" ht="13.5" thickTop="1">
      <c r="A343" s="368" t="s">
        <v>9039</v>
      </c>
      <c r="B343" s="369" t="s">
        <v>9649</v>
      </c>
      <c r="C343" s="369" t="s">
        <v>1231</v>
      </c>
      <c r="D343" s="370" t="s">
        <v>9652</v>
      </c>
      <c r="E343" s="370">
        <v>6</v>
      </c>
      <c r="F343">
        <v>6</v>
      </c>
      <c r="G343">
        <v>4</v>
      </c>
      <c r="H343">
        <f t="shared" ref="H343:H374" si="0">E343+F343+G343</f>
        <v>16</v>
      </c>
      <c r="I343" t="str">
        <f>" "&amp;Table6[[#This Row],[FLAT]]&amp;"-"&amp;Table6[[#This Row],[SHORT]]&amp;"-"&amp;Table6[[#This Row],[LONG]]</f>
        <v xml:space="preserve"> 6-6-4</v>
      </c>
    </row>
    <row r="344" spans="1:9">
      <c r="A344" s="368" t="s">
        <v>5520</v>
      </c>
      <c r="B344" s="369" t="s">
        <v>724</v>
      </c>
      <c r="C344" s="369" t="s">
        <v>1231</v>
      </c>
      <c r="D344" s="370" t="s">
        <v>9653</v>
      </c>
      <c r="E344" s="370">
        <v>6</v>
      </c>
      <c r="F344">
        <v>6</v>
      </c>
      <c r="G344">
        <v>3</v>
      </c>
      <c r="H344">
        <f t="shared" si="0"/>
        <v>15</v>
      </c>
      <c r="I344" t="str">
        <f>" "&amp;Table6[[#This Row],[FLAT]]&amp;"-"&amp;Table6[[#This Row],[SHORT]]&amp;"-"&amp;Table6[[#This Row],[LONG]]</f>
        <v xml:space="preserve"> 6-6-3</v>
      </c>
    </row>
    <row r="345" spans="1:9">
      <c r="A345" s="371" t="s">
        <v>7618</v>
      </c>
      <c r="B345" s="372" t="s">
        <v>722</v>
      </c>
      <c r="C345" s="372" t="s">
        <v>1231</v>
      </c>
      <c r="D345" s="373" t="s">
        <v>9652</v>
      </c>
      <c r="E345" s="373">
        <v>6</v>
      </c>
      <c r="F345">
        <v>6</v>
      </c>
      <c r="G345">
        <v>3</v>
      </c>
      <c r="H345">
        <f t="shared" si="0"/>
        <v>15</v>
      </c>
      <c r="I345" t="str">
        <f>" "&amp;Table6[[#This Row],[FLAT]]&amp;"-"&amp;Table6[[#This Row],[SHORT]]&amp;"-"&amp;Table6[[#This Row],[LONG]]</f>
        <v xml:space="preserve"> 6-6-3</v>
      </c>
    </row>
    <row r="346" spans="1:9">
      <c r="A346" s="371" t="s">
        <v>8333</v>
      </c>
      <c r="B346" s="372" t="s">
        <v>78</v>
      </c>
      <c r="C346" s="372" t="s">
        <v>1231</v>
      </c>
      <c r="D346" s="373" t="s">
        <v>1895</v>
      </c>
      <c r="E346" s="373">
        <v>5</v>
      </c>
      <c r="F346">
        <v>5</v>
      </c>
      <c r="G346">
        <v>4</v>
      </c>
      <c r="H346">
        <f t="shared" si="0"/>
        <v>14</v>
      </c>
      <c r="I346" t="str">
        <f>" "&amp;Table6[[#This Row],[FLAT]]&amp;"-"&amp;Table6[[#This Row],[SHORT]]&amp;"-"&amp;Table6[[#This Row],[LONG]]</f>
        <v xml:space="preserve"> 5-5-4</v>
      </c>
    </row>
    <row r="347" spans="1:9">
      <c r="A347" s="371" t="s">
        <v>7613</v>
      </c>
      <c r="B347" s="372" t="s">
        <v>9639</v>
      </c>
      <c r="C347" s="372" t="s">
        <v>1231</v>
      </c>
      <c r="D347" s="373" t="s">
        <v>1895</v>
      </c>
      <c r="E347" s="373">
        <v>6</v>
      </c>
      <c r="F347">
        <v>5</v>
      </c>
      <c r="G347">
        <v>3</v>
      </c>
      <c r="H347">
        <f t="shared" si="0"/>
        <v>14</v>
      </c>
      <c r="I347" t="str">
        <f>" "&amp;Table6[[#This Row],[FLAT]]&amp;"-"&amp;Table6[[#This Row],[SHORT]]&amp;"-"&amp;Table6[[#This Row],[LONG]]</f>
        <v xml:space="preserve"> 6-5-3</v>
      </c>
    </row>
    <row r="348" spans="1:9">
      <c r="A348" s="371" t="s">
        <v>3759</v>
      </c>
      <c r="B348" s="372" t="s">
        <v>9640</v>
      </c>
      <c r="C348" s="372" t="s">
        <v>1231</v>
      </c>
      <c r="D348" s="373" t="s">
        <v>1895</v>
      </c>
      <c r="E348" s="373">
        <v>6</v>
      </c>
      <c r="F348">
        <v>5</v>
      </c>
      <c r="G348">
        <v>3</v>
      </c>
      <c r="H348">
        <f t="shared" si="0"/>
        <v>14</v>
      </c>
      <c r="I348" t="str">
        <f>" "&amp;Table6[[#This Row],[FLAT]]&amp;"-"&amp;Table6[[#This Row],[SHORT]]&amp;"-"&amp;Table6[[#This Row],[LONG]]</f>
        <v xml:space="preserve"> 6-5-3</v>
      </c>
    </row>
    <row r="349" spans="1:9">
      <c r="A349" s="368" t="s">
        <v>5533</v>
      </c>
      <c r="B349" s="369" t="s">
        <v>1407</v>
      </c>
      <c r="C349" s="369" t="s">
        <v>9669</v>
      </c>
      <c r="D349" s="370" t="s">
        <v>9652</v>
      </c>
      <c r="E349" s="370">
        <v>6</v>
      </c>
      <c r="F349">
        <v>5</v>
      </c>
      <c r="G349">
        <v>2</v>
      </c>
      <c r="H349">
        <f t="shared" si="0"/>
        <v>13</v>
      </c>
      <c r="I349" t="str">
        <f>" "&amp;Table6[[#This Row],[FLAT]]&amp;"-"&amp;Table6[[#This Row],[SHORT]]&amp;"-"&amp;Table6[[#This Row],[LONG]]</f>
        <v xml:space="preserve"> 6-5-2</v>
      </c>
    </row>
    <row r="350" spans="1:9">
      <c r="A350" s="371" t="s">
        <v>5867</v>
      </c>
      <c r="B350" s="372" t="s">
        <v>9627</v>
      </c>
      <c r="C350" s="372" t="s">
        <v>1231</v>
      </c>
      <c r="D350" s="373" t="s">
        <v>9655</v>
      </c>
      <c r="E350" s="373">
        <v>5</v>
      </c>
      <c r="F350">
        <v>5</v>
      </c>
      <c r="G350">
        <v>3</v>
      </c>
      <c r="H350">
        <f t="shared" si="0"/>
        <v>13</v>
      </c>
      <c r="I350" t="str">
        <f>" "&amp;Table6[[#This Row],[FLAT]]&amp;"-"&amp;Table6[[#This Row],[SHORT]]&amp;"-"&amp;Table6[[#This Row],[LONG]]</f>
        <v xml:space="preserve"> 5-5-3</v>
      </c>
    </row>
    <row r="351" spans="1:9">
      <c r="A351" s="371" t="s">
        <v>4874</v>
      </c>
      <c r="B351" s="372" t="s">
        <v>9645</v>
      </c>
      <c r="C351" s="372" t="s">
        <v>9676</v>
      </c>
      <c r="D351" s="373" t="s">
        <v>9655</v>
      </c>
      <c r="E351" s="373">
        <v>5</v>
      </c>
      <c r="F351">
        <v>5</v>
      </c>
      <c r="G351">
        <v>3</v>
      </c>
      <c r="H351">
        <f t="shared" si="0"/>
        <v>13</v>
      </c>
      <c r="I351" t="str">
        <f>" "&amp;Table6[[#This Row],[FLAT]]&amp;"-"&amp;Table6[[#This Row],[SHORT]]&amp;"-"&amp;Table6[[#This Row],[LONG]]</f>
        <v xml:space="preserve"> 5-5-3</v>
      </c>
    </row>
    <row r="352" spans="1:9">
      <c r="A352" s="368" t="s">
        <v>5402</v>
      </c>
      <c r="B352" s="369" t="s">
        <v>9637</v>
      </c>
      <c r="C352" s="369" t="s">
        <v>1231</v>
      </c>
      <c r="D352" s="370" t="s">
        <v>9655</v>
      </c>
      <c r="E352" s="370">
        <v>6</v>
      </c>
      <c r="F352">
        <v>5</v>
      </c>
      <c r="G352">
        <v>2</v>
      </c>
      <c r="H352">
        <f t="shared" si="0"/>
        <v>13</v>
      </c>
      <c r="I352" t="str">
        <f>" "&amp;Table6[[#This Row],[FLAT]]&amp;"-"&amp;Table6[[#This Row],[SHORT]]&amp;"-"&amp;Table6[[#This Row],[LONG]]</f>
        <v xml:space="preserve"> 6-5-2</v>
      </c>
    </row>
    <row r="353" spans="1:9">
      <c r="A353" s="371" t="s">
        <v>8329</v>
      </c>
      <c r="B353" s="372" t="s">
        <v>9630</v>
      </c>
      <c r="C353" s="372" t="s">
        <v>1231</v>
      </c>
      <c r="D353" s="373" t="s">
        <v>9653</v>
      </c>
      <c r="E353" s="373">
        <v>5</v>
      </c>
      <c r="F353">
        <v>4</v>
      </c>
      <c r="G353">
        <v>3</v>
      </c>
      <c r="H353">
        <f t="shared" si="0"/>
        <v>12</v>
      </c>
      <c r="I353" t="str">
        <f>" "&amp;Table6[[#This Row],[FLAT]]&amp;"-"&amp;Table6[[#This Row],[SHORT]]&amp;"-"&amp;Table6[[#This Row],[LONG]]</f>
        <v xml:space="preserve"> 5-4-3</v>
      </c>
    </row>
    <row r="354" spans="1:9">
      <c r="A354" s="368" t="s">
        <v>6358</v>
      </c>
      <c r="B354" s="369" t="s">
        <v>9643</v>
      </c>
      <c r="C354" s="369" t="s">
        <v>9676</v>
      </c>
      <c r="D354" s="370" t="s">
        <v>1895</v>
      </c>
      <c r="E354" s="370">
        <v>4</v>
      </c>
      <c r="F354">
        <v>5</v>
      </c>
      <c r="G354">
        <v>3</v>
      </c>
      <c r="H354">
        <f t="shared" si="0"/>
        <v>12</v>
      </c>
      <c r="I354" t="str">
        <f>" "&amp;Table6[[#This Row],[FLAT]]&amp;"-"&amp;Table6[[#This Row],[SHORT]]&amp;"-"&amp;Table6[[#This Row],[LONG]]</f>
        <v xml:space="preserve"> 4-5-3</v>
      </c>
    </row>
    <row r="355" spans="1:9">
      <c r="A355" s="368" t="s">
        <v>8325</v>
      </c>
      <c r="B355" s="369" t="s">
        <v>9632</v>
      </c>
      <c r="C355" s="369" t="s">
        <v>9676</v>
      </c>
      <c r="D355" s="370" t="s">
        <v>1895</v>
      </c>
      <c r="E355" s="370">
        <v>5</v>
      </c>
      <c r="F355">
        <v>5</v>
      </c>
      <c r="G355">
        <v>2</v>
      </c>
      <c r="H355">
        <f t="shared" si="0"/>
        <v>12</v>
      </c>
      <c r="I355" t="str">
        <f>" "&amp;Table6[[#This Row],[FLAT]]&amp;"-"&amp;Table6[[#This Row],[SHORT]]&amp;"-"&amp;Table6[[#This Row],[LONG]]</f>
        <v xml:space="preserve"> 5-5-2</v>
      </c>
    </row>
    <row r="356" spans="1:9">
      <c r="A356" s="371" t="s">
        <v>5865</v>
      </c>
      <c r="B356" s="372" t="s">
        <v>9634</v>
      </c>
      <c r="C356" s="372" t="s">
        <v>1231</v>
      </c>
      <c r="D356" s="373" t="s">
        <v>1895</v>
      </c>
      <c r="E356" s="373">
        <v>5</v>
      </c>
      <c r="F356">
        <v>4</v>
      </c>
      <c r="G356">
        <v>3</v>
      </c>
      <c r="H356">
        <f t="shared" si="0"/>
        <v>12</v>
      </c>
      <c r="I356" t="str">
        <f>" "&amp;Table6[[#This Row],[FLAT]]&amp;"-"&amp;Table6[[#This Row],[SHORT]]&amp;"-"&amp;Table6[[#This Row],[LONG]]</f>
        <v xml:space="preserve"> 5-4-3</v>
      </c>
    </row>
    <row r="357" spans="1:9">
      <c r="A357" s="371" t="s">
        <v>4882</v>
      </c>
      <c r="B357" s="372" t="s">
        <v>9645</v>
      </c>
      <c r="C357" s="372" t="s">
        <v>1231</v>
      </c>
      <c r="D357" s="373" t="s">
        <v>1895</v>
      </c>
      <c r="E357" s="373">
        <v>4</v>
      </c>
      <c r="F357">
        <v>4</v>
      </c>
      <c r="G357">
        <v>4</v>
      </c>
      <c r="H357">
        <f t="shared" si="0"/>
        <v>12</v>
      </c>
      <c r="I357" t="str">
        <f>" "&amp;Table6[[#This Row],[FLAT]]&amp;"-"&amp;Table6[[#This Row],[SHORT]]&amp;"-"&amp;Table6[[#This Row],[LONG]]</f>
        <v xml:space="preserve"> 4-4-4</v>
      </c>
    </row>
    <row r="358" spans="1:9">
      <c r="A358" s="368" t="s">
        <v>7623</v>
      </c>
      <c r="B358" s="369" t="s">
        <v>77</v>
      </c>
      <c r="C358" s="369" t="s">
        <v>1231</v>
      </c>
      <c r="D358" s="370" t="s">
        <v>1895</v>
      </c>
      <c r="E358" s="370">
        <v>6</v>
      </c>
      <c r="F358">
        <v>4</v>
      </c>
      <c r="G358">
        <v>2</v>
      </c>
      <c r="H358">
        <f t="shared" si="0"/>
        <v>12</v>
      </c>
      <c r="I358" t="str">
        <f>" "&amp;Table6[[#This Row],[FLAT]]&amp;"-"&amp;Table6[[#This Row],[SHORT]]&amp;"-"&amp;Table6[[#This Row],[LONG]]</f>
        <v xml:space="preserve"> 6-4-2</v>
      </c>
    </row>
    <row r="359" spans="1:9">
      <c r="A359" s="368" t="s">
        <v>6356</v>
      </c>
      <c r="B359" s="369" t="s">
        <v>2310</v>
      </c>
      <c r="C359" s="369" t="s">
        <v>9676</v>
      </c>
      <c r="D359" s="370" t="s">
        <v>9655</v>
      </c>
      <c r="E359" s="370">
        <v>5</v>
      </c>
      <c r="F359">
        <v>5</v>
      </c>
      <c r="G359">
        <v>2</v>
      </c>
      <c r="H359">
        <f t="shared" si="0"/>
        <v>12</v>
      </c>
      <c r="I359" t="str">
        <f>" "&amp;Table6[[#This Row],[FLAT]]&amp;"-"&amp;Table6[[#This Row],[SHORT]]&amp;"-"&amp;Table6[[#This Row],[LONG]]</f>
        <v xml:space="preserve"> 5-5-2</v>
      </c>
    </row>
    <row r="360" spans="1:9">
      <c r="A360" s="368" t="s">
        <v>7241</v>
      </c>
      <c r="B360" s="369" t="s">
        <v>9633</v>
      </c>
      <c r="C360" s="369" t="s">
        <v>1231</v>
      </c>
      <c r="D360" s="370" t="s">
        <v>9655</v>
      </c>
      <c r="E360" s="370">
        <v>5</v>
      </c>
      <c r="F360">
        <v>5</v>
      </c>
      <c r="G360">
        <v>2</v>
      </c>
      <c r="H360">
        <f t="shared" si="0"/>
        <v>12</v>
      </c>
      <c r="I360" t="str">
        <f>" "&amp;Table6[[#This Row],[FLAT]]&amp;"-"&amp;Table6[[#This Row],[SHORT]]&amp;"-"&amp;Table6[[#This Row],[LONG]]</f>
        <v xml:space="preserve"> 5-5-2</v>
      </c>
    </row>
    <row r="361" spans="1:9">
      <c r="A361" s="371" t="s">
        <v>5879</v>
      </c>
      <c r="B361" s="372" t="s">
        <v>76</v>
      </c>
      <c r="C361" s="372" t="s">
        <v>9676</v>
      </c>
      <c r="D361" s="373" t="s">
        <v>9655</v>
      </c>
      <c r="E361" s="373">
        <v>5</v>
      </c>
      <c r="F361">
        <v>5</v>
      </c>
      <c r="G361">
        <v>2</v>
      </c>
      <c r="H361">
        <f t="shared" si="0"/>
        <v>12</v>
      </c>
      <c r="I361" t="str">
        <f>" "&amp;Table6[[#This Row],[FLAT]]&amp;"-"&amp;Table6[[#This Row],[SHORT]]&amp;"-"&amp;Table6[[#This Row],[LONG]]</f>
        <v xml:space="preserve"> 5-5-2</v>
      </c>
    </row>
    <row r="362" spans="1:9">
      <c r="A362" s="371" t="s">
        <v>5401</v>
      </c>
      <c r="B362" s="372" t="s">
        <v>9651</v>
      </c>
      <c r="C362" s="372" t="s">
        <v>1231</v>
      </c>
      <c r="D362" s="373" t="s">
        <v>9655</v>
      </c>
      <c r="E362" s="373">
        <v>6</v>
      </c>
      <c r="F362">
        <v>4</v>
      </c>
      <c r="G362">
        <v>2</v>
      </c>
      <c r="H362">
        <f t="shared" si="0"/>
        <v>12</v>
      </c>
      <c r="I362" t="str">
        <f>" "&amp;Table6[[#This Row],[FLAT]]&amp;"-"&amp;Table6[[#This Row],[SHORT]]&amp;"-"&amp;Table6[[#This Row],[LONG]]</f>
        <v xml:space="preserve"> 6-4-2</v>
      </c>
    </row>
    <row r="363" spans="1:9">
      <c r="A363" s="368" t="s">
        <v>3191</v>
      </c>
      <c r="B363" s="369" t="s">
        <v>9629</v>
      </c>
      <c r="C363" s="369" t="s">
        <v>1231</v>
      </c>
      <c r="D363" s="370" t="s">
        <v>9656</v>
      </c>
      <c r="E363" s="370">
        <v>5</v>
      </c>
      <c r="F363">
        <v>5</v>
      </c>
      <c r="G363">
        <v>2</v>
      </c>
      <c r="H363">
        <f t="shared" si="0"/>
        <v>12</v>
      </c>
      <c r="I363" t="str">
        <f>" "&amp;Table6[[#This Row],[FLAT]]&amp;"-"&amp;Table6[[#This Row],[SHORT]]&amp;"-"&amp;Table6[[#This Row],[LONG]]</f>
        <v xml:space="preserve"> 5-5-2</v>
      </c>
    </row>
    <row r="364" spans="1:9">
      <c r="A364" s="371" t="s">
        <v>7612</v>
      </c>
      <c r="B364" s="372" t="s">
        <v>9627</v>
      </c>
      <c r="C364" s="372" t="s">
        <v>1231</v>
      </c>
      <c r="D364" s="373" t="s">
        <v>1895</v>
      </c>
      <c r="E364" s="373">
        <v>4</v>
      </c>
      <c r="F364">
        <v>5</v>
      </c>
      <c r="G364">
        <v>2</v>
      </c>
      <c r="H364">
        <f t="shared" si="0"/>
        <v>11</v>
      </c>
      <c r="I364" t="str">
        <f>" "&amp;Table6[[#This Row],[FLAT]]&amp;"-"&amp;Table6[[#This Row],[SHORT]]&amp;"-"&amp;Table6[[#This Row],[LONG]]</f>
        <v xml:space="preserve"> 4-5-2</v>
      </c>
    </row>
    <row r="365" spans="1:9">
      <c r="A365" s="368" t="s">
        <v>7118</v>
      </c>
      <c r="B365" s="369" t="s">
        <v>9650</v>
      </c>
      <c r="C365" s="369" t="s">
        <v>1231</v>
      </c>
      <c r="D365" s="370" t="s">
        <v>1895</v>
      </c>
      <c r="E365" s="370">
        <v>4</v>
      </c>
      <c r="F365">
        <v>4</v>
      </c>
      <c r="G365">
        <v>3</v>
      </c>
      <c r="H365">
        <f t="shared" si="0"/>
        <v>11</v>
      </c>
      <c r="I365" t="str">
        <f>" "&amp;Table6[[#This Row],[FLAT]]&amp;"-"&amp;Table6[[#This Row],[SHORT]]&amp;"-"&amp;Table6[[#This Row],[LONG]]</f>
        <v xml:space="preserve"> 4-4-3</v>
      </c>
    </row>
    <row r="366" spans="1:9">
      <c r="A366" s="368" t="s">
        <v>9054</v>
      </c>
      <c r="B366" s="369" t="s">
        <v>9636</v>
      </c>
      <c r="C366" s="369" t="s">
        <v>1231</v>
      </c>
      <c r="D366" s="370" t="s">
        <v>1895</v>
      </c>
      <c r="E366" s="370">
        <v>4</v>
      </c>
      <c r="F366">
        <v>4</v>
      </c>
      <c r="G366">
        <v>3</v>
      </c>
      <c r="H366">
        <f t="shared" si="0"/>
        <v>11</v>
      </c>
      <c r="I366" t="str">
        <f>" "&amp;Table6[[#This Row],[FLAT]]&amp;"-"&amp;Table6[[#This Row],[SHORT]]&amp;"-"&amp;Table6[[#This Row],[LONG]]</f>
        <v xml:space="preserve"> 4-4-3</v>
      </c>
    </row>
    <row r="367" spans="1:9">
      <c r="A367" s="371" t="s">
        <v>7324</v>
      </c>
      <c r="B367" s="372" t="s">
        <v>9640</v>
      </c>
      <c r="C367" s="372" t="s">
        <v>9676</v>
      </c>
      <c r="D367" s="373" t="s">
        <v>1895</v>
      </c>
      <c r="E367" s="373">
        <v>5</v>
      </c>
      <c r="F367">
        <v>4</v>
      </c>
      <c r="G367">
        <v>2</v>
      </c>
      <c r="H367">
        <f t="shared" si="0"/>
        <v>11</v>
      </c>
      <c r="I367" t="str">
        <f>" "&amp;Table6[[#This Row],[FLAT]]&amp;"-"&amp;Table6[[#This Row],[SHORT]]&amp;"-"&amp;Table6[[#This Row],[LONG]]</f>
        <v xml:space="preserve"> 5-4-2</v>
      </c>
    </row>
    <row r="368" spans="1:9">
      <c r="A368" s="368" t="s">
        <v>8460</v>
      </c>
      <c r="B368" s="369" t="s">
        <v>9651</v>
      </c>
      <c r="C368" s="369" t="s">
        <v>9676</v>
      </c>
      <c r="D368" s="370" t="s">
        <v>1895</v>
      </c>
      <c r="E368" s="370">
        <v>5</v>
      </c>
      <c r="F368">
        <v>4</v>
      </c>
      <c r="G368">
        <v>2</v>
      </c>
      <c r="H368">
        <f t="shared" si="0"/>
        <v>11</v>
      </c>
      <c r="I368" t="str">
        <f>" "&amp;Table6[[#This Row],[FLAT]]&amp;"-"&amp;Table6[[#This Row],[SHORT]]&amp;"-"&amp;Table6[[#This Row],[LONG]]</f>
        <v xml:space="preserve"> 5-4-2</v>
      </c>
    </row>
    <row r="369" spans="1:9">
      <c r="A369" s="368" t="s">
        <v>8996</v>
      </c>
      <c r="B369" s="369" t="s">
        <v>9648</v>
      </c>
      <c r="C369" s="369" t="s">
        <v>1231</v>
      </c>
      <c r="D369" s="370" t="s">
        <v>1895</v>
      </c>
      <c r="E369" s="370">
        <v>4</v>
      </c>
      <c r="F369">
        <v>4</v>
      </c>
      <c r="G369">
        <v>3</v>
      </c>
      <c r="H369">
        <f t="shared" si="0"/>
        <v>11</v>
      </c>
      <c r="I369" t="str">
        <f>" "&amp;Table6[[#This Row],[FLAT]]&amp;"-"&amp;Table6[[#This Row],[SHORT]]&amp;"-"&amp;Table6[[#This Row],[LONG]]</f>
        <v xml:space="preserve"> 4-4-3</v>
      </c>
    </row>
    <row r="370" spans="1:9">
      <c r="A370" s="371" t="s">
        <v>7611</v>
      </c>
      <c r="B370" s="372" t="s">
        <v>9644</v>
      </c>
      <c r="C370" s="372" t="s">
        <v>9676</v>
      </c>
      <c r="D370" s="373" t="s">
        <v>1895</v>
      </c>
      <c r="E370" s="373">
        <v>5</v>
      </c>
      <c r="F370">
        <v>4</v>
      </c>
      <c r="G370">
        <v>2</v>
      </c>
      <c r="H370">
        <f t="shared" si="0"/>
        <v>11</v>
      </c>
      <c r="I370" t="str">
        <f>" "&amp;Table6[[#This Row],[FLAT]]&amp;"-"&amp;Table6[[#This Row],[SHORT]]&amp;"-"&amp;Table6[[#This Row],[LONG]]</f>
        <v xml:space="preserve"> 5-4-2</v>
      </c>
    </row>
    <row r="371" spans="1:9">
      <c r="A371" s="368" t="s">
        <v>5870</v>
      </c>
      <c r="B371" s="369" t="s">
        <v>9638</v>
      </c>
      <c r="C371" s="369" t="s">
        <v>1231</v>
      </c>
      <c r="D371" s="370" t="s">
        <v>1895</v>
      </c>
      <c r="E371" s="370">
        <v>5</v>
      </c>
      <c r="F371">
        <v>4</v>
      </c>
      <c r="G371">
        <v>2</v>
      </c>
      <c r="H371">
        <f t="shared" si="0"/>
        <v>11</v>
      </c>
      <c r="I371" t="str">
        <f>" "&amp;Table6[[#This Row],[FLAT]]&amp;"-"&amp;Table6[[#This Row],[SHORT]]&amp;"-"&amp;Table6[[#This Row],[LONG]]</f>
        <v xml:space="preserve"> 5-4-2</v>
      </c>
    </row>
    <row r="372" spans="1:9">
      <c r="A372" s="371" t="s">
        <v>7124</v>
      </c>
      <c r="B372" s="372" t="s">
        <v>9648</v>
      </c>
      <c r="C372" s="372" t="s">
        <v>9676</v>
      </c>
      <c r="D372" s="373" t="s">
        <v>1895</v>
      </c>
      <c r="E372" s="373">
        <v>5</v>
      </c>
      <c r="F372">
        <v>4</v>
      </c>
      <c r="G372">
        <v>2</v>
      </c>
      <c r="H372">
        <f t="shared" si="0"/>
        <v>11</v>
      </c>
      <c r="I372" t="str">
        <f>" "&amp;Table6[[#This Row],[FLAT]]&amp;"-"&amp;Table6[[#This Row],[SHORT]]&amp;"-"&amp;Table6[[#This Row],[LONG]]</f>
        <v xml:space="preserve"> 5-4-2</v>
      </c>
    </row>
    <row r="373" spans="1:9">
      <c r="A373" s="371" t="s">
        <v>5877</v>
      </c>
      <c r="B373" s="372" t="s">
        <v>9646</v>
      </c>
      <c r="C373" s="372" t="s">
        <v>1231</v>
      </c>
      <c r="D373" s="373" t="s">
        <v>1895</v>
      </c>
      <c r="E373" s="373">
        <v>5</v>
      </c>
      <c r="F373">
        <v>4</v>
      </c>
      <c r="G373">
        <v>2</v>
      </c>
      <c r="H373">
        <f t="shared" si="0"/>
        <v>11</v>
      </c>
      <c r="I373" t="str">
        <f>" "&amp;Table6[[#This Row],[FLAT]]&amp;"-"&amp;Table6[[#This Row],[SHORT]]&amp;"-"&amp;Table6[[#This Row],[LONG]]</f>
        <v xml:space="preserve"> 5-4-2</v>
      </c>
    </row>
    <row r="374" spans="1:9">
      <c r="A374" s="368" t="s">
        <v>5880</v>
      </c>
      <c r="B374" s="369" t="s">
        <v>9642</v>
      </c>
      <c r="C374" s="369" t="s">
        <v>1231</v>
      </c>
      <c r="D374" s="370" t="s">
        <v>9655</v>
      </c>
      <c r="E374" s="370">
        <v>5</v>
      </c>
      <c r="F374">
        <v>4</v>
      </c>
      <c r="G374">
        <v>2</v>
      </c>
      <c r="H374">
        <f t="shared" si="0"/>
        <v>11</v>
      </c>
      <c r="I374" t="str">
        <f>" "&amp;Table6[[#This Row],[FLAT]]&amp;"-"&amp;Table6[[#This Row],[SHORT]]&amp;"-"&amp;Table6[[#This Row],[LONG]]</f>
        <v xml:space="preserve"> 5-4-2</v>
      </c>
    </row>
    <row r="375" spans="1:9">
      <c r="A375" s="371" t="s">
        <v>6677</v>
      </c>
      <c r="B375" s="372" t="s">
        <v>9631</v>
      </c>
      <c r="C375" s="372" t="s">
        <v>1231</v>
      </c>
      <c r="D375" s="373" t="s">
        <v>9655</v>
      </c>
      <c r="E375" s="373">
        <v>4</v>
      </c>
      <c r="F375">
        <v>4</v>
      </c>
      <c r="G375">
        <v>3</v>
      </c>
      <c r="H375">
        <f t="shared" ref="H375:H406" si="1">E375+F375+G375</f>
        <v>11</v>
      </c>
      <c r="I375" t="str">
        <f>" "&amp;Table6[[#This Row],[FLAT]]&amp;"-"&amp;Table6[[#This Row],[SHORT]]&amp;"-"&amp;Table6[[#This Row],[LONG]]</f>
        <v xml:space="preserve"> 4-4-3</v>
      </c>
    </row>
    <row r="376" spans="1:9">
      <c r="A376" s="368" t="s">
        <v>7159</v>
      </c>
      <c r="B376" s="369" t="s">
        <v>9643</v>
      </c>
      <c r="C376" s="369" t="s">
        <v>1231</v>
      </c>
      <c r="D376" s="370" t="s">
        <v>9655</v>
      </c>
      <c r="E376" s="370">
        <v>4</v>
      </c>
      <c r="F376">
        <v>4</v>
      </c>
      <c r="G376">
        <v>3</v>
      </c>
      <c r="H376">
        <f t="shared" si="1"/>
        <v>11</v>
      </c>
      <c r="I376" t="str">
        <f>" "&amp;Table6[[#This Row],[FLAT]]&amp;"-"&amp;Table6[[#This Row],[SHORT]]&amp;"-"&amp;Table6[[#This Row],[LONG]]</f>
        <v xml:space="preserve"> 4-4-3</v>
      </c>
    </row>
    <row r="377" spans="1:9">
      <c r="A377" s="368" t="s">
        <v>5872</v>
      </c>
      <c r="B377" s="369" t="s">
        <v>9637</v>
      </c>
      <c r="C377" s="369" t="s">
        <v>9676</v>
      </c>
      <c r="D377" s="370" t="s">
        <v>1895</v>
      </c>
      <c r="E377" s="370">
        <v>3</v>
      </c>
      <c r="F377">
        <v>5</v>
      </c>
      <c r="G377">
        <v>2</v>
      </c>
      <c r="H377">
        <f t="shared" si="1"/>
        <v>10</v>
      </c>
      <c r="I377" t="str">
        <f>" "&amp;Table6[[#This Row],[FLAT]]&amp;"-"&amp;Table6[[#This Row],[SHORT]]&amp;"-"&amp;Table6[[#This Row],[LONG]]</f>
        <v xml:space="preserve"> 3-5-2</v>
      </c>
    </row>
    <row r="378" spans="1:9">
      <c r="A378" s="371" t="s">
        <v>8993</v>
      </c>
      <c r="B378" s="372" t="s">
        <v>9648</v>
      </c>
      <c r="C378" s="372" t="s">
        <v>9673</v>
      </c>
      <c r="D378" s="373" t="s">
        <v>1895</v>
      </c>
      <c r="E378" s="373">
        <v>3</v>
      </c>
      <c r="F378">
        <v>4</v>
      </c>
      <c r="G378">
        <v>3</v>
      </c>
      <c r="H378">
        <f t="shared" si="1"/>
        <v>10</v>
      </c>
      <c r="I378" t="str">
        <f>" "&amp;Table6[[#This Row],[FLAT]]&amp;"-"&amp;Table6[[#This Row],[SHORT]]&amp;"-"&amp;Table6[[#This Row],[LONG]]</f>
        <v xml:space="preserve"> 3-4-3</v>
      </c>
    </row>
    <row r="379" spans="1:9">
      <c r="A379" s="368" t="s">
        <v>7188</v>
      </c>
      <c r="B379" s="369" t="s">
        <v>2310</v>
      </c>
      <c r="C379" s="369" t="s">
        <v>1231</v>
      </c>
      <c r="D379" s="370" t="s">
        <v>1895</v>
      </c>
      <c r="E379" s="370">
        <v>3</v>
      </c>
      <c r="F379">
        <v>4</v>
      </c>
      <c r="G379">
        <v>3</v>
      </c>
      <c r="H379">
        <f t="shared" si="1"/>
        <v>10</v>
      </c>
      <c r="I379" t="str">
        <f>" "&amp;Table6[[#This Row],[FLAT]]&amp;"-"&amp;Table6[[#This Row],[SHORT]]&amp;"-"&amp;Table6[[#This Row],[LONG]]</f>
        <v xml:space="preserve"> 3-4-3</v>
      </c>
    </row>
    <row r="380" spans="1:9">
      <c r="A380" s="368" t="s">
        <v>7625</v>
      </c>
      <c r="B380" s="369" t="s">
        <v>9634</v>
      </c>
      <c r="C380" s="369" t="s">
        <v>9676</v>
      </c>
      <c r="D380" s="370" t="s">
        <v>1895</v>
      </c>
      <c r="E380" s="370">
        <v>4</v>
      </c>
      <c r="F380">
        <v>3</v>
      </c>
      <c r="G380">
        <v>3</v>
      </c>
      <c r="H380">
        <f t="shared" si="1"/>
        <v>10</v>
      </c>
      <c r="I380" t="str">
        <f>" "&amp;Table6[[#This Row],[FLAT]]&amp;"-"&amp;Table6[[#This Row],[SHORT]]&amp;"-"&amp;Table6[[#This Row],[LONG]]</f>
        <v xml:space="preserve"> 4-3-3</v>
      </c>
    </row>
    <row r="381" spans="1:9">
      <c r="A381" s="371" t="s">
        <v>6355</v>
      </c>
      <c r="B381" s="372" t="s">
        <v>9641</v>
      </c>
      <c r="C381" s="372" t="s">
        <v>1231</v>
      </c>
      <c r="D381" s="373" t="s">
        <v>1895</v>
      </c>
      <c r="E381" s="373">
        <v>5</v>
      </c>
      <c r="F381">
        <v>3</v>
      </c>
      <c r="G381">
        <v>2</v>
      </c>
      <c r="H381">
        <f t="shared" si="1"/>
        <v>10</v>
      </c>
      <c r="I381" t="str">
        <f>" "&amp;Table6[[#This Row],[FLAT]]&amp;"-"&amp;Table6[[#This Row],[SHORT]]&amp;"-"&amp;Table6[[#This Row],[LONG]]</f>
        <v xml:space="preserve"> 5-3-2</v>
      </c>
    </row>
    <row r="382" spans="1:9">
      <c r="A382" s="371" t="s">
        <v>6338</v>
      </c>
      <c r="B382" s="372" t="s">
        <v>9632</v>
      </c>
      <c r="C382" s="372" t="s">
        <v>1231</v>
      </c>
      <c r="D382" s="373" t="s">
        <v>9655</v>
      </c>
      <c r="E382" s="373">
        <v>3</v>
      </c>
      <c r="F382">
        <v>4</v>
      </c>
      <c r="G382">
        <v>3</v>
      </c>
      <c r="H382">
        <f t="shared" si="1"/>
        <v>10</v>
      </c>
      <c r="I382" t="str">
        <f>" "&amp;Table6[[#This Row],[FLAT]]&amp;"-"&amp;Table6[[#This Row],[SHORT]]&amp;"-"&amp;Table6[[#This Row],[LONG]]</f>
        <v xml:space="preserve"> 3-4-3</v>
      </c>
    </row>
    <row r="383" spans="1:9">
      <c r="A383" s="371" t="s">
        <v>7176</v>
      </c>
      <c r="B383" s="372" t="s">
        <v>9647</v>
      </c>
      <c r="C383" s="372" t="s">
        <v>1231</v>
      </c>
      <c r="D383" s="373" t="s">
        <v>1895</v>
      </c>
      <c r="E383" s="373">
        <v>4</v>
      </c>
      <c r="F383">
        <v>3</v>
      </c>
      <c r="G383">
        <v>2</v>
      </c>
      <c r="H383">
        <f t="shared" si="1"/>
        <v>9</v>
      </c>
      <c r="I383" t="str">
        <f>" "&amp;Table6[[#This Row],[FLAT]]&amp;"-"&amp;Table6[[#This Row],[SHORT]]&amp;"-"&amp;Table6[[#This Row],[LONG]]</f>
        <v xml:space="preserve"> 4-3-2</v>
      </c>
    </row>
    <row r="384" spans="1:9">
      <c r="A384" s="371" t="s">
        <v>8512</v>
      </c>
      <c r="B384" s="372" t="s">
        <v>9644</v>
      </c>
      <c r="C384" s="372" t="s">
        <v>728</v>
      </c>
      <c r="D384" s="373" t="s">
        <v>1895</v>
      </c>
      <c r="E384" s="373">
        <v>4</v>
      </c>
      <c r="F384">
        <v>3</v>
      </c>
      <c r="G384">
        <v>2</v>
      </c>
      <c r="H384">
        <f t="shared" si="1"/>
        <v>9</v>
      </c>
      <c r="I384" t="str">
        <f>" "&amp;Table6[[#This Row],[FLAT]]&amp;"-"&amp;Table6[[#This Row],[SHORT]]&amp;"-"&amp;Table6[[#This Row],[LONG]]</f>
        <v xml:space="preserve"> 4-3-2</v>
      </c>
    </row>
    <row r="385" spans="1:9">
      <c r="A385" s="368" t="s">
        <v>9066</v>
      </c>
      <c r="B385" s="369" t="s">
        <v>9641</v>
      </c>
      <c r="C385" s="369" t="s">
        <v>728</v>
      </c>
      <c r="D385" s="370" t="s">
        <v>1895</v>
      </c>
      <c r="E385" s="370">
        <v>4</v>
      </c>
      <c r="F385">
        <v>3</v>
      </c>
      <c r="G385">
        <v>2</v>
      </c>
      <c r="H385">
        <f t="shared" si="1"/>
        <v>9</v>
      </c>
      <c r="I385" t="str">
        <f>" "&amp;Table6[[#This Row],[FLAT]]&amp;"-"&amp;Table6[[#This Row],[SHORT]]&amp;"-"&amp;Table6[[#This Row],[LONG]]</f>
        <v xml:space="preserve"> 4-3-2</v>
      </c>
    </row>
    <row r="386" spans="1:9">
      <c r="A386" s="368" t="s">
        <v>8999</v>
      </c>
      <c r="B386" s="369" t="s">
        <v>76</v>
      </c>
      <c r="C386" s="369" t="s">
        <v>728</v>
      </c>
      <c r="D386" s="370" t="s">
        <v>1895</v>
      </c>
      <c r="E386" s="370">
        <v>4</v>
      </c>
      <c r="F386">
        <v>3</v>
      </c>
      <c r="G386">
        <v>2</v>
      </c>
      <c r="H386">
        <f t="shared" si="1"/>
        <v>9</v>
      </c>
      <c r="I386" t="str">
        <f>" "&amp;Table6[[#This Row],[FLAT]]&amp;"-"&amp;Table6[[#This Row],[SHORT]]&amp;"-"&amp;Table6[[#This Row],[LONG]]</f>
        <v xml:space="preserve"> 4-3-2</v>
      </c>
    </row>
    <row r="387" spans="1:9">
      <c r="A387" s="368" t="s">
        <v>5804</v>
      </c>
      <c r="B387" s="369" t="s">
        <v>9643</v>
      </c>
      <c r="C387" s="369" t="s">
        <v>9658</v>
      </c>
      <c r="D387" s="370" t="s">
        <v>1895</v>
      </c>
      <c r="E387" s="370">
        <v>4</v>
      </c>
      <c r="F387">
        <v>3</v>
      </c>
      <c r="G387">
        <v>2</v>
      </c>
      <c r="H387">
        <f t="shared" si="1"/>
        <v>9</v>
      </c>
      <c r="I387" t="str">
        <f>" "&amp;Table6[[#This Row],[FLAT]]&amp;"-"&amp;Table6[[#This Row],[SHORT]]&amp;"-"&amp;Table6[[#This Row],[LONG]]</f>
        <v xml:space="preserve"> 4-3-2</v>
      </c>
    </row>
    <row r="388" spans="1:9">
      <c r="A388" s="368" t="s">
        <v>8500</v>
      </c>
      <c r="B388" s="369" t="s">
        <v>9633</v>
      </c>
      <c r="C388" s="369" t="s">
        <v>9676</v>
      </c>
      <c r="D388" s="370" t="s">
        <v>9655</v>
      </c>
      <c r="E388" s="370">
        <v>4</v>
      </c>
      <c r="F388">
        <v>3</v>
      </c>
      <c r="G388">
        <v>2</v>
      </c>
      <c r="H388">
        <f t="shared" si="1"/>
        <v>9</v>
      </c>
      <c r="I388" t="str">
        <f>" "&amp;Table6[[#This Row],[FLAT]]&amp;"-"&amp;Table6[[#This Row],[SHORT]]&amp;"-"&amp;Table6[[#This Row],[LONG]]</f>
        <v xml:space="preserve"> 4-3-2</v>
      </c>
    </row>
    <row r="389" spans="1:9">
      <c r="A389" s="371" t="s">
        <v>8432</v>
      </c>
      <c r="B389" s="372" t="s">
        <v>77</v>
      </c>
      <c r="C389" s="372" t="s">
        <v>728</v>
      </c>
      <c r="D389" s="373" t="s">
        <v>9655</v>
      </c>
      <c r="E389" s="373">
        <v>4</v>
      </c>
      <c r="F389">
        <v>3</v>
      </c>
      <c r="G389">
        <v>2</v>
      </c>
      <c r="H389">
        <f t="shared" si="1"/>
        <v>9</v>
      </c>
      <c r="I389" t="str">
        <f>" "&amp;Table6[[#This Row],[FLAT]]&amp;"-"&amp;Table6[[#This Row],[SHORT]]&amp;"-"&amp;Table6[[#This Row],[LONG]]</f>
        <v xml:space="preserve"> 4-3-2</v>
      </c>
    </row>
    <row r="390" spans="1:9">
      <c r="A390" s="368" t="s">
        <v>7620</v>
      </c>
      <c r="B390" s="369" t="s">
        <v>76</v>
      </c>
      <c r="C390" s="369" t="s">
        <v>728</v>
      </c>
      <c r="D390" s="370" t="s">
        <v>9655</v>
      </c>
      <c r="E390" s="370">
        <v>4</v>
      </c>
      <c r="F390">
        <v>3</v>
      </c>
      <c r="G390">
        <v>2</v>
      </c>
      <c r="H390">
        <f t="shared" si="1"/>
        <v>9</v>
      </c>
      <c r="I390" t="str">
        <f>" "&amp;Table6[[#This Row],[FLAT]]&amp;"-"&amp;Table6[[#This Row],[SHORT]]&amp;"-"&amp;Table6[[#This Row],[LONG]]</f>
        <v xml:space="preserve"> 4-3-2</v>
      </c>
    </row>
    <row r="391" spans="1:9">
      <c r="A391" s="371" t="s">
        <v>9022</v>
      </c>
      <c r="B391" s="372" t="s">
        <v>9642</v>
      </c>
      <c r="C391" s="372" t="s">
        <v>9676</v>
      </c>
      <c r="D391" s="373" t="s">
        <v>9655</v>
      </c>
      <c r="E391" s="373">
        <v>4</v>
      </c>
      <c r="F391">
        <v>3</v>
      </c>
      <c r="G391">
        <v>2</v>
      </c>
      <c r="H391">
        <f t="shared" si="1"/>
        <v>9</v>
      </c>
      <c r="I391" t="str">
        <f>" "&amp;Table6[[#This Row],[FLAT]]&amp;"-"&amp;Table6[[#This Row],[SHORT]]&amp;"-"&amp;Table6[[#This Row],[LONG]]</f>
        <v xml:space="preserve"> 4-3-2</v>
      </c>
    </row>
    <row r="392" spans="1:9">
      <c r="A392" s="368" t="s">
        <v>4878</v>
      </c>
      <c r="B392" s="369" t="s">
        <v>9647</v>
      </c>
      <c r="C392" s="369" t="s">
        <v>1231</v>
      </c>
      <c r="D392" s="370" t="s">
        <v>9655</v>
      </c>
      <c r="E392" s="370">
        <v>4</v>
      </c>
      <c r="F392">
        <v>3</v>
      </c>
      <c r="G392">
        <v>2</v>
      </c>
      <c r="H392">
        <f t="shared" si="1"/>
        <v>9</v>
      </c>
      <c r="I392" t="str">
        <f>" "&amp;Table6[[#This Row],[FLAT]]&amp;"-"&amp;Table6[[#This Row],[SHORT]]&amp;"-"&amp;Table6[[#This Row],[LONG]]</f>
        <v xml:space="preserve"> 4-3-2</v>
      </c>
    </row>
    <row r="393" spans="1:9">
      <c r="A393" s="371" t="s">
        <v>8138</v>
      </c>
      <c r="B393" s="372" t="s">
        <v>9635</v>
      </c>
      <c r="C393" s="372" t="s">
        <v>9676</v>
      </c>
      <c r="D393" s="373" t="s">
        <v>9655</v>
      </c>
      <c r="E393" s="373">
        <v>4</v>
      </c>
      <c r="F393">
        <v>3</v>
      </c>
      <c r="G393">
        <v>2</v>
      </c>
      <c r="H393">
        <f t="shared" si="1"/>
        <v>9</v>
      </c>
      <c r="I393" t="str">
        <f>" "&amp;Table6[[#This Row],[FLAT]]&amp;"-"&amp;Table6[[#This Row],[SHORT]]&amp;"-"&amp;Table6[[#This Row],[LONG]]</f>
        <v xml:space="preserve"> 4-3-2</v>
      </c>
    </row>
    <row r="394" spans="1:9">
      <c r="A394" s="368" t="s">
        <v>7136</v>
      </c>
      <c r="B394" s="369" t="s">
        <v>78</v>
      </c>
      <c r="C394" s="369" t="s">
        <v>9676</v>
      </c>
      <c r="D394" s="370" t="s">
        <v>9655</v>
      </c>
      <c r="E394" s="370">
        <v>4</v>
      </c>
      <c r="F394">
        <v>3</v>
      </c>
      <c r="G394">
        <v>2</v>
      </c>
      <c r="H394">
        <f t="shared" si="1"/>
        <v>9</v>
      </c>
      <c r="I394" t="str">
        <f>" "&amp;Table6[[#This Row],[FLAT]]&amp;"-"&amp;Table6[[#This Row],[SHORT]]&amp;"-"&amp;Table6[[#This Row],[LONG]]</f>
        <v xml:space="preserve"> 4-3-2</v>
      </c>
    </row>
    <row r="395" spans="1:9">
      <c r="A395" s="371" t="s">
        <v>7931</v>
      </c>
      <c r="B395" s="372" t="s">
        <v>9638</v>
      </c>
      <c r="C395" s="372" t="s">
        <v>728</v>
      </c>
      <c r="D395" s="373" t="s">
        <v>9656</v>
      </c>
      <c r="E395" s="373">
        <v>3</v>
      </c>
      <c r="F395">
        <v>3</v>
      </c>
      <c r="G395">
        <v>3</v>
      </c>
      <c r="H395">
        <f t="shared" si="1"/>
        <v>9</v>
      </c>
      <c r="I395" t="str">
        <f>" "&amp;Table6[[#This Row],[FLAT]]&amp;"-"&amp;Table6[[#This Row],[SHORT]]&amp;"-"&amp;Table6[[#This Row],[LONG]]</f>
        <v xml:space="preserve"> 3-3-3</v>
      </c>
    </row>
    <row r="396" spans="1:9">
      <c r="A396" s="368" t="s">
        <v>8355</v>
      </c>
      <c r="B396" s="369" t="s">
        <v>9649</v>
      </c>
      <c r="C396" s="369" t="s">
        <v>9676</v>
      </c>
      <c r="D396" s="370" t="s">
        <v>9656</v>
      </c>
      <c r="E396" s="370">
        <v>4</v>
      </c>
      <c r="F396">
        <v>3</v>
      </c>
      <c r="G396">
        <v>2</v>
      </c>
      <c r="H396">
        <f t="shared" si="1"/>
        <v>9</v>
      </c>
      <c r="I396" t="str">
        <f>" "&amp;Table6[[#This Row],[FLAT]]&amp;"-"&amp;Table6[[#This Row],[SHORT]]&amp;"-"&amp;Table6[[#This Row],[LONG]]</f>
        <v xml:space="preserve"> 4-3-2</v>
      </c>
    </row>
    <row r="397" spans="1:9">
      <c r="A397" s="371" t="s">
        <v>6701</v>
      </c>
      <c r="B397" s="372" t="s">
        <v>9635</v>
      </c>
      <c r="C397" s="372" t="s">
        <v>1231</v>
      </c>
      <c r="D397" s="373" t="s">
        <v>9652</v>
      </c>
      <c r="E397" s="373">
        <v>3</v>
      </c>
      <c r="F397">
        <v>3</v>
      </c>
      <c r="G397">
        <v>2</v>
      </c>
      <c r="H397">
        <f t="shared" si="1"/>
        <v>8</v>
      </c>
      <c r="I397" t="str">
        <f>" "&amp;Table6[[#This Row],[FLAT]]&amp;"-"&amp;Table6[[#This Row],[SHORT]]&amp;"-"&amp;Table6[[#This Row],[LONG]]</f>
        <v xml:space="preserve"> 3-3-2</v>
      </c>
    </row>
    <row r="398" spans="1:9">
      <c r="A398" s="368" t="s">
        <v>7215</v>
      </c>
      <c r="B398" s="369" t="s">
        <v>9628</v>
      </c>
      <c r="C398" s="369" t="s">
        <v>728</v>
      </c>
      <c r="D398" s="370" t="s">
        <v>9652</v>
      </c>
      <c r="E398" s="370">
        <v>3</v>
      </c>
      <c r="F398">
        <v>3</v>
      </c>
      <c r="G398">
        <v>2</v>
      </c>
      <c r="H398">
        <f t="shared" si="1"/>
        <v>8</v>
      </c>
      <c r="I398" t="str">
        <f>" "&amp;Table6[[#This Row],[FLAT]]&amp;"-"&amp;Table6[[#This Row],[SHORT]]&amp;"-"&amp;Table6[[#This Row],[LONG]]</f>
        <v xml:space="preserve"> 3-3-2</v>
      </c>
    </row>
    <row r="399" spans="1:9">
      <c r="A399" s="368" t="s">
        <v>7655</v>
      </c>
      <c r="B399" s="369" t="s">
        <v>9627</v>
      </c>
      <c r="C399" s="369" t="s">
        <v>1231</v>
      </c>
      <c r="D399" s="370" t="s">
        <v>1895</v>
      </c>
      <c r="E399" s="370">
        <v>3</v>
      </c>
      <c r="F399">
        <v>3</v>
      </c>
      <c r="G399">
        <v>2</v>
      </c>
      <c r="H399">
        <f t="shared" si="1"/>
        <v>8</v>
      </c>
      <c r="I399" t="str">
        <f>" "&amp;Table6[[#This Row],[FLAT]]&amp;"-"&amp;Table6[[#This Row],[SHORT]]&amp;"-"&amp;Table6[[#This Row],[LONG]]</f>
        <v xml:space="preserve"> 3-3-2</v>
      </c>
    </row>
    <row r="400" spans="1:9">
      <c r="A400" s="368" t="s">
        <v>9059</v>
      </c>
      <c r="B400" s="369" t="s">
        <v>9646</v>
      </c>
      <c r="C400" s="369" t="s">
        <v>728</v>
      </c>
      <c r="D400" s="370" t="s">
        <v>1895</v>
      </c>
      <c r="E400" s="370">
        <v>3</v>
      </c>
      <c r="F400">
        <v>3</v>
      </c>
      <c r="G400">
        <v>2</v>
      </c>
      <c r="H400">
        <f t="shared" si="1"/>
        <v>8</v>
      </c>
      <c r="I400" t="str">
        <f>" "&amp;Table6[[#This Row],[FLAT]]&amp;"-"&amp;Table6[[#This Row],[SHORT]]&amp;"-"&amp;Table6[[#This Row],[LONG]]</f>
        <v xml:space="preserve"> 3-3-2</v>
      </c>
    </row>
    <row r="401" spans="1:9">
      <c r="A401" s="371" t="s">
        <v>8285</v>
      </c>
      <c r="B401" s="372" t="s">
        <v>722</v>
      </c>
      <c r="C401" s="372" t="s">
        <v>1231</v>
      </c>
      <c r="D401" s="373" t="s">
        <v>1895</v>
      </c>
      <c r="E401" s="373">
        <v>3</v>
      </c>
      <c r="F401">
        <v>3</v>
      </c>
      <c r="G401">
        <v>2</v>
      </c>
      <c r="H401">
        <f t="shared" si="1"/>
        <v>8</v>
      </c>
      <c r="I401" t="str">
        <f>" "&amp;Table6[[#This Row],[FLAT]]&amp;"-"&amp;Table6[[#This Row],[SHORT]]&amp;"-"&amp;Table6[[#This Row],[LONG]]</f>
        <v xml:space="preserve"> 3-3-2</v>
      </c>
    </row>
    <row r="402" spans="1:9">
      <c r="A402" s="371" t="s">
        <v>6737</v>
      </c>
      <c r="B402" s="372" t="s">
        <v>9649</v>
      </c>
      <c r="C402" s="372" t="s">
        <v>728</v>
      </c>
      <c r="D402" s="373" t="s">
        <v>1895</v>
      </c>
      <c r="E402" s="373">
        <v>3</v>
      </c>
      <c r="F402">
        <v>3</v>
      </c>
      <c r="G402">
        <v>2</v>
      </c>
      <c r="H402">
        <f t="shared" si="1"/>
        <v>8</v>
      </c>
      <c r="I402" t="str">
        <f>" "&amp;Table6[[#This Row],[FLAT]]&amp;"-"&amp;Table6[[#This Row],[SHORT]]&amp;"-"&amp;Table6[[#This Row],[LONG]]</f>
        <v xml:space="preserve"> 3-3-2</v>
      </c>
    </row>
    <row r="403" spans="1:9">
      <c r="A403" s="371" t="s">
        <v>9016</v>
      </c>
      <c r="B403" s="372" t="s">
        <v>78</v>
      </c>
      <c r="C403" s="372" t="s">
        <v>728</v>
      </c>
      <c r="D403" s="373" t="s">
        <v>1895</v>
      </c>
      <c r="E403" s="373">
        <v>3</v>
      </c>
      <c r="F403">
        <v>3</v>
      </c>
      <c r="G403">
        <v>2</v>
      </c>
      <c r="H403">
        <f t="shared" si="1"/>
        <v>8</v>
      </c>
      <c r="I403" t="str">
        <f>" "&amp;Table6[[#This Row],[FLAT]]&amp;"-"&amp;Table6[[#This Row],[SHORT]]&amp;"-"&amp;Table6[[#This Row],[LONG]]</f>
        <v xml:space="preserve"> 3-3-2</v>
      </c>
    </row>
    <row r="404" spans="1:9">
      <c r="A404" s="368" t="s">
        <v>6222</v>
      </c>
      <c r="B404" s="369" t="s">
        <v>78</v>
      </c>
      <c r="C404" s="369" t="s">
        <v>9680</v>
      </c>
      <c r="D404" s="370" t="s">
        <v>1895</v>
      </c>
      <c r="E404" s="370">
        <v>3</v>
      </c>
      <c r="F404">
        <v>3</v>
      </c>
      <c r="G404">
        <v>2</v>
      </c>
      <c r="H404">
        <f t="shared" si="1"/>
        <v>8</v>
      </c>
      <c r="I404" t="str">
        <f>" "&amp;Table6[[#This Row],[FLAT]]&amp;"-"&amp;Table6[[#This Row],[SHORT]]&amp;"-"&amp;Table6[[#This Row],[LONG]]</f>
        <v xml:space="preserve"> 3-3-2</v>
      </c>
    </row>
    <row r="405" spans="1:9">
      <c r="A405" s="371" t="s">
        <v>8385</v>
      </c>
      <c r="B405" s="372" t="s">
        <v>9628</v>
      </c>
      <c r="C405" s="372" t="s">
        <v>728</v>
      </c>
      <c r="D405" s="373" t="s">
        <v>9655</v>
      </c>
      <c r="E405" s="373">
        <v>3</v>
      </c>
      <c r="F405">
        <v>3</v>
      </c>
      <c r="G405">
        <v>2</v>
      </c>
      <c r="H405">
        <f t="shared" si="1"/>
        <v>8</v>
      </c>
      <c r="I405" t="str">
        <f>" "&amp;Table6[[#This Row],[FLAT]]&amp;"-"&amp;Table6[[#This Row],[SHORT]]&amp;"-"&amp;Table6[[#This Row],[LONG]]</f>
        <v xml:space="preserve"> 3-3-2</v>
      </c>
    </row>
    <row r="406" spans="1:9">
      <c r="A406" s="368" t="s">
        <v>9008</v>
      </c>
      <c r="B406" s="369" t="s">
        <v>77</v>
      </c>
      <c r="C406" s="369" t="s">
        <v>1231</v>
      </c>
      <c r="D406" s="370" t="s">
        <v>9655</v>
      </c>
      <c r="E406" s="370">
        <v>3</v>
      </c>
      <c r="F406">
        <v>3</v>
      </c>
      <c r="G406">
        <v>2</v>
      </c>
      <c r="H406">
        <f t="shared" si="1"/>
        <v>8</v>
      </c>
      <c r="I406" t="str">
        <f>" "&amp;Table6[[#This Row],[FLAT]]&amp;"-"&amp;Table6[[#This Row],[SHORT]]&amp;"-"&amp;Table6[[#This Row],[LONG]]</f>
        <v xml:space="preserve"> 3-3-2</v>
      </c>
    </row>
    <row r="407" spans="1:9">
      <c r="A407" s="368" t="s">
        <v>5406</v>
      </c>
      <c r="B407" s="369" t="s">
        <v>9644</v>
      </c>
      <c r="C407" s="369" t="s">
        <v>1231</v>
      </c>
      <c r="D407" s="370" t="s">
        <v>9655</v>
      </c>
      <c r="E407" s="370">
        <v>3</v>
      </c>
      <c r="F407">
        <v>3</v>
      </c>
      <c r="G407">
        <v>2</v>
      </c>
      <c r="H407">
        <f t="shared" ref="H407:H438" si="2">E407+F407+G407</f>
        <v>8</v>
      </c>
      <c r="I407" t="str">
        <f>" "&amp;Table6[[#This Row],[FLAT]]&amp;"-"&amp;Table6[[#This Row],[SHORT]]&amp;"-"&amp;Table6[[#This Row],[LONG]]</f>
        <v xml:space="preserve"> 3-3-2</v>
      </c>
    </row>
    <row r="408" spans="1:9">
      <c r="A408" s="371" t="s">
        <v>5886</v>
      </c>
      <c r="B408" s="372" t="s">
        <v>2310</v>
      </c>
      <c r="C408" s="372" t="s">
        <v>728</v>
      </c>
      <c r="D408" s="373" t="s">
        <v>9655</v>
      </c>
      <c r="E408" s="373">
        <v>3</v>
      </c>
      <c r="F408">
        <v>3</v>
      </c>
      <c r="G408">
        <v>2</v>
      </c>
      <c r="H408">
        <f t="shared" si="2"/>
        <v>8</v>
      </c>
      <c r="I408" t="str">
        <f>" "&amp;Table6[[#This Row],[FLAT]]&amp;"-"&amp;Table6[[#This Row],[SHORT]]&amp;"-"&amp;Table6[[#This Row],[LONG]]</f>
        <v xml:space="preserve"> 3-3-2</v>
      </c>
    </row>
    <row r="409" spans="1:9">
      <c r="A409" s="368" t="s">
        <v>7624</v>
      </c>
      <c r="B409" s="369" t="s">
        <v>9632</v>
      </c>
      <c r="C409" s="369" t="s">
        <v>728</v>
      </c>
      <c r="D409" s="370" t="s">
        <v>9655</v>
      </c>
      <c r="E409" s="370">
        <v>3</v>
      </c>
      <c r="F409">
        <v>3</v>
      </c>
      <c r="G409">
        <v>2</v>
      </c>
      <c r="H409">
        <f t="shared" si="2"/>
        <v>8</v>
      </c>
      <c r="I409" t="str">
        <f>" "&amp;Table6[[#This Row],[FLAT]]&amp;"-"&amp;Table6[[#This Row],[SHORT]]&amp;"-"&amp;Table6[[#This Row],[LONG]]</f>
        <v xml:space="preserve"> 3-3-2</v>
      </c>
    </row>
    <row r="410" spans="1:9">
      <c r="A410" s="371" t="s">
        <v>6351</v>
      </c>
      <c r="B410" s="372" t="s">
        <v>76</v>
      </c>
      <c r="C410" s="372" t="s">
        <v>1231</v>
      </c>
      <c r="D410" s="373" t="s">
        <v>9655</v>
      </c>
      <c r="E410" s="373">
        <v>3</v>
      </c>
      <c r="F410">
        <v>3</v>
      </c>
      <c r="G410">
        <v>2</v>
      </c>
      <c r="H410">
        <f t="shared" si="2"/>
        <v>8</v>
      </c>
      <c r="I410" t="str">
        <f>" "&amp;Table6[[#This Row],[FLAT]]&amp;"-"&amp;Table6[[#This Row],[SHORT]]&amp;"-"&amp;Table6[[#This Row],[LONG]]</f>
        <v xml:space="preserve"> 3-3-2</v>
      </c>
    </row>
    <row r="411" spans="1:9">
      <c r="A411" s="368" t="s">
        <v>9076</v>
      </c>
      <c r="B411" s="369" t="s">
        <v>9639</v>
      </c>
      <c r="C411" s="369" t="s">
        <v>728</v>
      </c>
      <c r="D411" s="370" t="s">
        <v>9655</v>
      </c>
      <c r="E411" s="370">
        <v>3</v>
      </c>
      <c r="F411">
        <v>3</v>
      </c>
      <c r="G411">
        <v>2</v>
      </c>
      <c r="H411">
        <f t="shared" si="2"/>
        <v>8</v>
      </c>
      <c r="I411" t="str">
        <f>" "&amp;Table6[[#This Row],[FLAT]]&amp;"-"&amp;Table6[[#This Row],[SHORT]]&amp;"-"&amp;Table6[[#This Row],[LONG]]</f>
        <v xml:space="preserve"> 3-3-2</v>
      </c>
    </row>
    <row r="412" spans="1:9">
      <c r="A412" s="371" t="s">
        <v>7183</v>
      </c>
      <c r="B412" s="372" t="s">
        <v>9629</v>
      </c>
      <c r="C412" s="372" t="s">
        <v>9676</v>
      </c>
      <c r="D412" s="373" t="s">
        <v>9655</v>
      </c>
      <c r="E412" s="373">
        <v>3</v>
      </c>
      <c r="F412">
        <v>3</v>
      </c>
      <c r="G412">
        <v>2</v>
      </c>
      <c r="H412">
        <f t="shared" si="2"/>
        <v>8</v>
      </c>
      <c r="I412" t="str">
        <f>" "&amp;Table6[[#This Row],[FLAT]]&amp;"-"&amp;Table6[[#This Row],[SHORT]]&amp;"-"&amp;Table6[[#This Row],[LONG]]</f>
        <v xml:space="preserve"> 3-3-2</v>
      </c>
    </row>
    <row r="413" spans="1:9">
      <c r="A413" s="371" t="s">
        <v>8286</v>
      </c>
      <c r="B413" s="372" t="s">
        <v>1407</v>
      </c>
      <c r="C413" s="372" t="s">
        <v>728</v>
      </c>
      <c r="D413" s="373" t="s">
        <v>9655</v>
      </c>
      <c r="E413" s="373">
        <v>3</v>
      </c>
      <c r="F413">
        <v>3</v>
      </c>
      <c r="G413">
        <v>2</v>
      </c>
      <c r="H413">
        <f t="shared" si="2"/>
        <v>8</v>
      </c>
      <c r="I413" t="str">
        <f>" "&amp;Table6[[#This Row],[FLAT]]&amp;"-"&amp;Table6[[#This Row],[SHORT]]&amp;"-"&amp;Table6[[#This Row],[LONG]]</f>
        <v xml:space="preserve"> 3-3-2</v>
      </c>
    </row>
    <row r="414" spans="1:9">
      <c r="A414" s="368" t="s">
        <v>4808</v>
      </c>
      <c r="B414" s="369" t="s">
        <v>9636</v>
      </c>
      <c r="C414" s="369" t="s">
        <v>9676</v>
      </c>
      <c r="D414" s="370" t="s">
        <v>9655</v>
      </c>
      <c r="E414" s="370">
        <v>3</v>
      </c>
      <c r="F414">
        <v>3</v>
      </c>
      <c r="G414">
        <v>2</v>
      </c>
      <c r="H414">
        <f t="shared" si="2"/>
        <v>8</v>
      </c>
      <c r="I414" t="str">
        <f>" "&amp;Table6[[#This Row],[FLAT]]&amp;"-"&amp;Table6[[#This Row],[SHORT]]&amp;"-"&amp;Table6[[#This Row],[LONG]]</f>
        <v xml:space="preserve"> 3-3-2</v>
      </c>
    </row>
    <row r="415" spans="1:9">
      <c r="A415" s="371" t="s">
        <v>5405</v>
      </c>
      <c r="B415" s="372" t="s">
        <v>9631</v>
      </c>
      <c r="C415" s="372" t="s">
        <v>728</v>
      </c>
      <c r="D415" s="373" t="s">
        <v>9655</v>
      </c>
      <c r="E415" s="373">
        <v>3</v>
      </c>
      <c r="F415">
        <v>3</v>
      </c>
      <c r="G415">
        <v>2</v>
      </c>
      <c r="H415">
        <f t="shared" si="2"/>
        <v>8</v>
      </c>
      <c r="I415" t="str">
        <f>" "&amp;Table6[[#This Row],[FLAT]]&amp;"-"&amp;Table6[[#This Row],[SHORT]]&amp;"-"&amp;Table6[[#This Row],[LONG]]</f>
        <v xml:space="preserve"> 3-3-2</v>
      </c>
    </row>
    <row r="416" spans="1:9">
      <c r="A416" s="368" t="s">
        <v>8985</v>
      </c>
      <c r="B416" s="369" t="s">
        <v>722</v>
      </c>
      <c r="C416" s="369" t="s">
        <v>9676</v>
      </c>
      <c r="D416" s="370" t="s">
        <v>9655</v>
      </c>
      <c r="E416" s="370">
        <v>3</v>
      </c>
      <c r="F416">
        <v>3</v>
      </c>
      <c r="G416">
        <v>2</v>
      </c>
      <c r="H416">
        <f t="shared" si="2"/>
        <v>8</v>
      </c>
      <c r="I416" t="str">
        <f>" "&amp;Table6[[#This Row],[FLAT]]&amp;"-"&amp;Table6[[#This Row],[SHORT]]&amp;"-"&amp;Table6[[#This Row],[LONG]]</f>
        <v xml:space="preserve"> 3-3-2</v>
      </c>
    </row>
    <row r="417" spans="1:9">
      <c r="A417" s="371" t="s">
        <v>7782</v>
      </c>
      <c r="B417" s="372" t="s">
        <v>9646</v>
      </c>
      <c r="C417" s="372" t="s">
        <v>728</v>
      </c>
      <c r="D417" s="373" t="s">
        <v>9655</v>
      </c>
      <c r="E417" s="373">
        <v>3</v>
      </c>
      <c r="F417">
        <v>3</v>
      </c>
      <c r="G417">
        <v>2</v>
      </c>
      <c r="H417">
        <f t="shared" si="2"/>
        <v>8</v>
      </c>
      <c r="I417" t="str">
        <f>" "&amp;Table6[[#This Row],[FLAT]]&amp;"-"&amp;Table6[[#This Row],[SHORT]]&amp;"-"&amp;Table6[[#This Row],[LONG]]</f>
        <v xml:space="preserve"> 3-3-2</v>
      </c>
    </row>
    <row r="418" spans="1:9">
      <c r="A418" s="368" t="s">
        <v>6347</v>
      </c>
      <c r="B418" s="369" t="s">
        <v>9628</v>
      </c>
      <c r="C418" s="369" t="s">
        <v>1231</v>
      </c>
      <c r="D418" s="370" t="s">
        <v>9656</v>
      </c>
      <c r="E418" s="370">
        <v>3</v>
      </c>
      <c r="F418">
        <v>3</v>
      </c>
      <c r="G418">
        <v>2</v>
      </c>
      <c r="H418">
        <f t="shared" si="2"/>
        <v>8</v>
      </c>
      <c r="I418" t="str">
        <f>" "&amp;Table6[[#This Row],[FLAT]]&amp;"-"&amp;Table6[[#This Row],[SHORT]]&amp;"-"&amp;Table6[[#This Row],[LONG]]</f>
        <v xml:space="preserve"> 3-3-2</v>
      </c>
    </row>
    <row r="419" spans="1:9">
      <c r="A419" s="371" t="s">
        <v>8231</v>
      </c>
      <c r="B419" s="372" t="s">
        <v>9639</v>
      </c>
      <c r="C419" s="372" t="s">
        <v>728</v>
      </c>
      <c r="D419" s="373" t="s">
        <v>9656</v>
      </c>
      <c r="E419" s="373">
        <v>3</v>
      </c>
      <c r="F419">
        <v>3</v>
      </c>
      <c r="G419">
        <v>2</v>
      </c>
      <c r="H419">
        <f t="shared" si="2"/>
        <v>8</v>
      </c>
      <c r="I419" t="str">
        <f>" "&amp;Table6[[#This Row],[FLAT]]&amp;"-"&amp;Table6[[#This Row],[SHORT]]&amp;"-"&amp;Table6[[#This Row],[LONG]]</f>
        <v xml:space="preserve"> 3-3-2</v>
      </c>
    </row>
    <row r="420" spans="1:9">
      <c r="A420" s="368" t="s">
        <v>7892</v>
      </c>
      <c r="B420" s="369" t="s">
        <v>9635</v>
      </c>
      <c r="C420" s="369" t="s">
        <v>728</v>
      </c>
      <c r="D420" s="370" t="s">
        <v>9656</v>
      </c>
      <c r="E420" s="370">
        <v>3</v>
      </c>
      <c r="F420">
        <v>3</v>
      </c>
      <c r="G420">
        <v>2</v>
      </c>
      <c r="H420">
        <f t="shared" si="2"/>
        <v>8</v>
      </c>
      <c r="I420" t="str">
        <f>" "&amp;Table6[[#This Row],[FLAT]]&amp;"-"&amp;Table6[[#This Row],[SHORT]]&amp;"-"&amp;Table6[[#This Row],[LONG]]</f>
        <v xml:space="preserve"> 3-3-2</v>
      </c>
    </row>
    <row r="421" spans="1:9">
      <c r="A421" s="371" t="s">
        <v>7342</v>
      </c>
      <c r="B421" s="372" t="s">
        <v>9647</v>
      </c>
      <c r="C421" s="372" t="s">
        <v>728</v>
      </c>
      <c r="D421" s="373" t="s">
        <v>9656</v>
      </c>
      <c r="E421" s="373">
        <v>3</v>
      </c>
      <c r="F421">
        <v>3</v>
      </c>
      <c r="G421">
        <v>2</v>
      </c>
      <c r="H421">
        <f t="shared" si="2"/>
        <v>8</v>
      </c>
      <c r="I421" t="str">
        <f>" "&amp;Table6[[#This Row],[FLAT]]&amp;"-"&amp;Table6[[#This Row],[SHORT]]&amp;"-"&amp;Table6[[#This Row],[LONG]]</f>
        <v xml:space="preserve"> 3-3-2</v>
      </c>
    </row>
    <row r="422" spans="1:9">
      <c r="A422" s="368" t="s">
        <v>7616</v>
      </c>
      <c r="B422" s="369" t="s">
        <v>9636</v>
      </c>
      <c r="C422" s="369" t="s">
        <v>728</v>
      </c>
      <c r="D422" s="370" t="s">
        <v>9656</v>
      </c>
      <c r="E422" s="370">
        <v>3</v>
      </c>
      <c r="F422">
        <v>3</v>
      </c>
      <c r="G422">
        <v>2</v>
      </c>
      <c r="H422">
        <f t="shared" si="2"/>
        <v>8</v>
      </c>
      <c r="I422" t="str">
        <f>" "&amp;Table6[[#This Row],[FLAT]]&amp;"-"&amp;Table6[[#This Row],[SHORT]]&amp;"-"&amp;Table6[[#This Row],[LONG]]</f>
        <v xml:space="preserve"> 3-3-2</v>
      </c>
    </row>
    <row r="423" spans="1:9">
      <c r="A423" s="371" t="s">
        <v>6344</v>
      </c>
      <c r="B423" s="372" t="s">
        <v>9638</v>
      </c>
      <c r="C423" s="372" t="s">
        <v>728</v>
      </c>
      <c r="D423" s="373" t="s">
        <v>9656</v>
      </c>
      <c r="E423" s="373">
        <v>3</v>
      </c>
      <c r="F423">
        <v>3</v>
      </c>
      <c r="G423">
        <v>2</v>
      </c>
      <c r="H423">
        <f t="shared" si="2"/>
        <v>8</v>
      </c>
      <c r="I423" t="str">
        <f>" "&amp;Table6[[#This Row],[FLAT]]&amp;"-"&amp;Table6[[#This Row],[SHORT]]&amp;"-"&amp;Table6[[#This Row],[LONG]]</f>
        <v xml:space="preserve"> 3-3-2</v>
      </c>
    </row>
    <row r="424" spans="1:9">
      <c r="A424" s="368" t="s">
        <v>6746</v>
      </c>
      <c r="B424" s="369" t="s">
        <v>9641</v>
      </c>
      <c r="C424" s="369" t="s">
        <v>728</v>
      </c>
      <c r="D424" s="370" t="s">
        <v>9656</v>
      </c>
      <c r="E424" s="370">
        <v>3</v>
      </c>
      <c r="F424">
        <v>3</v>
      </c>
      <c r="G424">
        <v>2</v>
      </c>
      <c r="H424">
        <f t="shared" si="2"/>
        <v>8</v>
      </c>
      <c r="I424" t="str">
        <f>" "&amp;Table6[[#This Row],[FLAT]]&amp;"-"&amp;Table6[[#This Row],[SHORT]]&amp;"-"&amp;Table6[[#This Row],[LONG]]</f>
        <v xml:space="preserve"> 3-3-2</v>
      </c>
    </row>
    <row r="425" spans="1:9">
      <c r="A425" s="371" t="s">
        <v>5411</v>
      </c>
      <c r="B425" s="372" t="s">
        <v>724</v>
      </c>
      <c r="C425" s="372" t="s">
        <v>728</v>
      </c>
      <c r="D425" s="373" t="s">
        <v>9656</v>
      </c>
      <c r="E425" s="373">
        <v>3</v>
      </c>
      <c r="F425">
        <v>3</v>
      </c>
      <c r="G425">
        <v>2</v>
      </c>
      <c r="H425">
        <f t="shared" si="2"/>
        <v>8</v>
      </c>
      <c r="I425" t="str">
        <f>" "&amp;Table6[[#This Row],[FLAT]]&amp;"-"&amp;Table6[[#This Row],[SHORT]]&amp;"-"&amp;Table6[[#This Row],[LONG]]</f>
        <v xml:space="preserve"> 3-3-2</v>
      </c>
    </row>
    <row r="426" spans="1:9">
      <c r="A426" s="368" t="s">
        <v>8510</v>
      </c>
      <c r="B426" s="369" t="s">
        <v>9637</v>
      </c>
      <c r="C426" s="369" t="s">
        <v>728</v>
      </c>
      <c r="D426" s="370" t="s">
        <v>9656</v>
      </c>
      <c r="E426" s="370">
        <v>3</v>
      </c>
      <c r="F426">
        <v>3</v>
      </c>
      <c r="G426">
        <v>2</v>
      </c>
      <c r="H426">
        <f t="shared" si="2"/>
        <v>8</v>
      </c>
      <c r="I426" t="str">
        <f>" "&amp;Table6[[#This Row],[FLAT]]&amp;"-"&amp;Table6[[#This Row],[SHORT]]&amp;"-"&amp;Table6[[#This Row],[LONG]]</f>
        <v xml:space="preserve"> 3-3-2</v>
      </c>
    </row>
    <row r="427" spans="1:9">
      <c r="A427" s="371" t="s">
        <v>8379</v>
      </c>
      <c r="B427" s="372" t="s">
        <v>9630</v>
      </c>
      <c r="C427" s="372" t="s">
        <v>728</v>
      </c>
      <c r="D427" s="373" t="s">
        <v>9656</v>
      </c>
      <c r="E427" s="373">
        <v>3</v>
      </c>
      <c r="F427">
        <v>3</v>
      </c>
      <c r="G427">
        <v>2</v>
      </c>
      <c r="H427">
        <f t="shared" si="2"/>
        <v>8</v>
      </c>
      <c r="I427" t="str">
        <f>" "&amp;Table6[[#This Row],[FLAT]]&amp;"-"&amp;Table6[[#This Row],[SHORT]]&amp;"-"&amp;Table6[[#This Row],[LONG]]</f>
        <v xml:space="preserve"> 3-3-2</v>
      </c>
    </row>
    <row r="428" spans="1:9">
      <c r="A428" s="368" t="s">
        <v>5875</v>
      </c>
      <c r="B428" s="369" t="s">
        <v>9633</v>
      </c>
      <c r="C428" s="369" t="s">
        <v>728</v>
      </c>
      <c r="D428" s="370" t="s">
        <v>9656</v>
      </c>
      <c r="E428" s="370">
        <v>3</v>
      </c>
      <c r="F428">
        <v>3</v>
      </c>
      <c r="G428">
        <v>2</v>
      </c>
      <c r="H428">
        <f t="shared" si="2"/>
        <v>8</v>
      </c>
      <c r="I428" t="str">
        <f>" "&amp;Table6[[#This Row],[FLAT]]&amp;"-"&amp;Table6[[#This Row],[SHORT]]&amp;"-"&amp;Table6[[#This Row],[LONG]]</f>
        <v xml:space="preserve"> 3-3-2</v>
      </c>
    </row>
    <row r="429" spans="1:9">
      <c r="A429" s="371" t="s">
        <v>9046</v>
      </c>
      <c r="B429" s="372" t="s">
        <v>9645</v>
      </c>
      <c r="C429" s="372" t="s">
        <v>728</v>
      </c>
      <c r="D429" s="373" t="s">
        <v>9656</v>
      </c>
      <c r="E429" s="373">
        <v>3</v>
      </c>
      <c r="F429">
        <v>3</v>
      </c>
      <c r="G429">
        <v>2</v>
      </c>
      <c r="H429">
        <f t="shared" si="2"/>
        <v>8</v>
      </c>
      <c r="I429" t="str">
        <f>" "&amp;Table6[[#This Row],[FLAT]]&amp;"-"&amp;Table6[[#This Row],[SHORT]]&amp;"-"&amp;Table6[[#This Row],[LONG]]</f>
        <v xml:space="preserve"> 3-3-2</v>
      </c>
    </row>
    <row r="430" spans="1:9">
      <c r="A430" s="368" t="s">
        <v>7614</v>
      </c>
      <c r="B430" s="369" t="s">
        <v>9633</v>
      </c>
      <c r="C430" s="369" t="s">
        <v>728</v>
      </c>
      <c r="D430" s="370" t="s">
        <v>9656</v>
      </c>
      <c r="E430" s="370">
        <v>3</v>
      </c>
      <c r="F430">
        <v>3</v>
      </c>
      <c r="G430">
        <v>2</v>
      </c>
      <c r="H430">
        <f t="shared" si="2"/>
        <v>8</v>
      </c>
      <c r="I430" t="str">
        <f>" "&amp;Table6[[#This Row],[FLAT]]&amp;"-"&amp;Table6[[#This Row],[SHORT]]&amp;"-"&amp;Table6[[#This Row],[LONG]]</f>
        <v xml:space="preserve"> 3-3-2</v>
      </c>
    </row>
    <row r="431" spans="1:9">
      <c r="A431" s="371" t="s">
        <v>8440</v>
      </c>
      <c r="B431" s="372" t="s">
        <v>9630</v>
      </c>
      <c r="C431" s="372" t="s">
        <v>728</v>
      </c>
      <c r="D431" s="373" t="s">
        <v>9656</v>
      </c>
      <c r="E431" s="373">
        <v>3</v>
      </c>
      <c r="F431">
        <v>3</v>
      </c>
      <c r="G431">
        <v>2</v>
      </c>
      <c r="H431">
        <f t="shared" si="2"/>
        <v>8</v>
      </c>
      <c r="I431" t="str">
        <f>" "&amp;Table6[[#This Row],[FLAT]]&amp;"-"&amp;Table6[[#This Row],[SHORT]]&amp;"-"&amp;Table6[[#This Row],[LONG]]</f>
        <v xml:space="preserve"> 3-3-2</v>
      </c>
    </row>
    <row r="432" spans="1:9">
      <c r="A432" s="371" t="s">
        <v>8344</v>
      </c>
      <c r="B432" s="372" t="s">
        <v>9628</v>
      </c>
      <c r="C432" s="372" t="s">
        <v>1231</v>
      </c>
      <c r="D432" s="373" t="s">
        <v>9656</v>
      </c>
      <c r="E432" s="373">
        <v>3</v>
      </c>
      <c r="F432">
        <v>3</v>
      </c>
      <c r="G432">
        <v>2</v>
      </c>
      <c r="H432">
        <f t="shared" si="2"/>
        <v>8</v>
      </c>
      <c r="I432" t="str">
        <f>" "&amp;Table6[[#This Row],[FLAT]]&amp;"-"&amp;Table6[[#This Row],[SHORT]]&amp;"-"&amp;Table6[[#This Row],[LONG]]</f>
        <v xml:space="preserve"> 3-3-2</v>
      </c>
    </row>
    <row r="433" spans="1:9">
      <c r="A433" s="368" t="s">
        <v>1668</v>
      </c>
      <c r="B433" s="369" t="s">
        <v>9631</v>
      </c>
      <c r="C433" s="369" t="s">
        <v>728</v>
      </c>
      <c r="D433" s="370" t="s">
        <v>9656</v>
      </c>
      <c r="E433" s="370">
        <v>3</v>
      </c>
      <c r="F433">
        <v>3</v>
      </c>
      <c r="G433">
        <v>2</v>
      </c>
      <c r="H433">
        <f t="shared" si="2"/>
        <v>8</v>
      </c>
      <c r="I433" t="str">
        <f>" "&amp;Table6[[#This Row],[FLAT]]&amp;"-"&amp;Table6[[#This Row],[SHORT]]&amp;"-"&amp;Table6[[#This Row],[LONG]]</f>
        <v xml:space="preserve"> 3-3-2</v>
      </c>
    </row>
    <row r="434" spans="1:9">
      <c r="A434" s="371" t="s">
        <v>8140</v>
      </c>
      <c r="B434" s="372" t="s">
        <v>9647</v>
      </c>
      <c r="C434" s="372" t="s">
        <v>728</v>
      </c>
      <c r="D434" s="373" t="s">
        <v>9656</v>
      </c>
      <c r="E434" s="373">
        <v>3</v>
      </c>
      <c r="F434">
        <v>3</v>
      </c>
      <c r="G434">
        <v>2</v>
      </c>
      <c r="H434">
        <f t="shared" si="2"/>
        <v>8</v>
      </c>
      <c r="I434" t="str">
        <f>" "&amp;Table6[[#This Row],[FLAT]]&amp;"-"&amp;Table6[[#This Row],[SHORT]]&amp;"-"&amp;Table6[[#This Row],[LONG]]</f>
        <v xml:space="preserve"> 3-3-2</v>
      </c>
    </row>
    <row r="435" spans="1:9">
      <c r="A435" s="368" t="s">
        <v>7171</v>
      </c>
      <c r="B435" s="369" t="s">
        <v>9650</v>
      </c>
      <c r="C435" s="369" t="s">
        <v>9676</v>
      </c>
      <c r="D435" s="370" t="s">
        <v>9656</v>
      </c>
      <c r="E435" s="370">
        <v>3</v>
      </c>
      <c r="F435">
        <v>3</v>
      </c>
      <c r="G435">
        <v>2</v>
      </c>
      <c r="H435">
        <f t="shared" si="2"/>
        <v>8</v>
      </c>
      <c r="I435" t="str">
        <f>" "&amp;Table6[[#This Row],[FLAT]]&amp;"-"&amp;Table6[[#This Row],[SHORT]]&amp;"-"&amp;Table6[[#This Row],[LONG]]</f>
        <v xml:space="preserve"> 3-3-2</v>
      </c>
    </row>
    <row r="436" spans="1:9">
      <c r="A436" s="371" t="s">
        <v>6345</v>
      </c>
      <c r="B436" s="372" t="s">
        <v>9650</v>
      </c>
      <c r="C436" s="372" t="s">
        <v>1231</v>
      </c>
      <c r="D436" s="373" t="s">
        <v>9656</v>
      </c>
      <c r="E436" s="373">
        <v>3</v>
      </c>
      <c r="F436">
        <v>3</v>
      </c>
      <c r="G436">
        <v>2</v>
      </c>
      <c r="H436">
        <f t="shared" si="2"/>
        <v>8</v>
      </c>
      <c r="I436" t="str">
        <f>" "&amp;Table6[[#This Row],[FLAT]]&amp;"-"&amp;Table6[[#This Row],[SHORT]]&amp;"-"&amp;Table6[[#This Row],[LONG]]</f>
        <v xml:space="preserve"> 3-3-2</v>
      </c>
    </row>
    <row r="437" spans="1:9">
      <c r="A437" s="368" t="s">
        <v>9083</v>
      </c>
      <c r="B437" s="369" t="s">
        <v>9629</v>
      </c>
      <c r="C437" s="369" t="s">
        <v>728</v>
      </c>
      <c r="D437" s="370" t="s">
        <v>9656</v>
      </c>
      <c r="E437" s="370">
        <v>3</v>
      </c>
      <c r="F437">
        <v>3</v>
      </c>
      <c r="G437">
        <v>2</v>
      </c>
      <c r="H437">
        <f t="shared" si="2"/>
        <v>8</v>
      </c>
      <c r="I437" t="str">
        <f>" "&amp;Table6[[#This Row],[FLAT]]&amp;"-"&amp;Table6[[#This Row],[SHORT]]&amp;"-"&amp;Table6[[#This Row],[LONG]]</f>
        <v xml:space="preserve"> 3-3-2</v>
      </c>
    </row>
    <row r="438" spans="1:9">
      <c r="A438" s="371" t="s">
        <v>7321</v>
      </c>
      <c r="B438" s="372" t="s">
        <v>9651</v>
      </c>
      <c r="C438" s="372" t="s">
        <v>728</v>
      </c>
      <c r="D438" s="373" t="s">
        <v>9656</v>
      </c>
      <c r="E438" s="373">
        <v>3</v>
      </c>
      <c r="F438">
        <v>3</v>
      </c>
      <c r="G438">
        <v>2</v>
      </c>
      <c r="H438">
        <f t="shared" si="2"/>
        <v>8</v>
      </c>
      <c r="I438" t="str">
        <f>" "&amp;Table6[[#This Row],[FLAT]]&amp;"-"&amp;Table6[[#This Row],[SHORT]]&amp;"-"&amp;Table6[[#This Row],[LONG]]</f>
        <v xml:space="preserve"> 3-3-2</v>
      </c>
    </row>
    <row r="439" spans="1:9">
      <c r="A439" s="368" t="s">
        <v>9060</v>
      </c>
      <c r="B439" s="369" t="s">
        <v>9634</v>
      </c>
      <c r="C439" s="369" t="s">
        <v>728</v>
      </c>
      <c r="D439" s="370" t="s">
        <v>9656</v>
      </c>
      <c r="E439" s="370">
        <v>3</v>
      </c>
      <c r="F439">
        <v>3</v>
      </c>
      <c r="G439">
        <v>2</v>
      </c>
      <c r="H439">
        <f t="shared" ref="H439:H467" si="3">E439+F439+G439</f>
        <v>8</v>
      </c>
      <c r="I439" t="str">
        <f>" "&amp;Table6[[#This Row],[FLAT]]&amp;"-"&amp;Table6[[#This Row],[SHORT]]&amp;"-"&amp;Table6[[#This Row],[LONG]]</f>
        <v xml:space="preserve"> 3-3-2</v>
      </c>
    </row>
    <row r="440" spans="1:9">
      <c r="A440" s="371" t="s">
        <v>5876</v>
      </c>
      <c r="B440" s="372" t="s">
        <v>1407</v>
      </c>
      <c r="C440" s="372" t="s">
        <v>728</v>
      </c>
      <c r="D440" s="373" t="s">
        <v>9656</v>
      </c>
      <c r="E440" s="373">
        <v>3</v>
      </c>
      <c r="F440">
        <v>3</v>
      </c>
      <c r="G440">
        <v>2</v>
      </c>
      <c r="H440">
        <f t="shared" si="3"/>
        <v>8</v>
      </c>
      <c r="I440" t="str">
        <f>" "&amp;Table6[[#This Row],[FLAT]]&amp;"-"&amp;Table6[[#This Row],[SHORT]]&amp;"-"&amp;Table6[[#This Row],[LONG]]</f>
        <v xml:space="preserve"> 3-3-2</v>
      </c>
    </row>
    <row r="441" spans="1:9">
      <c r="A441" s="368" t="s">
        <v>468</v>
      </c>
      <c r="B441" s="369" t="s">
        <v>722</v>
      </c>
      <c r="C441" s="369" t="s">
        <v>9677</v>
      </c>
      <c r="D441" s="370" t="s">
        <v>9656</v>
      </c>
      <c r="E441" s="370">
        <v>3</v>
      </c>
      <c r="F441">
        <v>3</v>
      </c>
      <c r="G441">
        <v>2</v>
      </c>
      <c r="H441">
        <f t="shared" si="3"/>
        <v>8</v>
      </c>
      <c r="I441" t="str">
        <f>" "&amp;Table6[[#This Row],[FLAT]]&amp;"-"&amp;Table6[[#This Row],[SHORT]]&amp;"-"&amp;Table6[[#This Row],[LONG]]</f>
        <v xml:space="preserve"> 3-3-2</v>
      </c>
    </row>
    <row r="442" spans="1:9">
      <c r="A442" s="371" t="s">
        <v>4392</v>
      </c>
      <c r="B442" s="372" t="s">
        <v>9649</v>
      </c>
      <c r="C442" s="372" t="s">
        <v>9678</v>
      </c>
      <c r="D442" s="373" t="s">
        <v>9656</v>
      </c>
      <c r="E442" s="373">
        <v>3</v>
      </c>
      <c r="F442">
        <v>3</v>
      </c>
      <c r="G442">
        <v>2</v>
      </c>
      <c r="H442">
        <f t="shared" si="3"/>
        <v>8</v>
      </c>
      <c r="I442" t="str">
        <f>" "&amp;Table6[[#This Row],[FLAT]]&amp;"-"&amp;Table6[[#This Row],[SHORT]]&amp;"-"&amp;Table6[[#This Row],[LONG]]</f>
        <v xml:space="preserve"> 3-3-2</v>
      </c>
    </row>
    <row r="443" spans="1:9">
      <c r="A443" s="368" t="s">
        <v>4847</v>
      </c>
      <c r="B443" s="369" t="s">
        <v>9627</v>
      </c>
      <c r="C443" s="369" t="s">
        <v>9679</v>
      </c>
      <c r="D443" s="370" t="s">
        <v>9656</v>
      </c>
      <c r="E443" s="370">
        <v>3</v>
      </c>
      <c r="F443">
        <v>3</v>
      </c>
      <c r="G443">
        <v>2</v>
      </c>
      <c r="H443">
        <f t="shared" si="3"/>
        <v>8</v>
      </c>
      <c r="I443" t="str">
        <f>" "&amp;Table6[[#This Row],[FLAT]]&amp;"-"&amp;Table6[[#This Row],[SHORT]]&amp;"-"&amp;Table6[[#This Row],[LONG]]</f>
        <v xml:space="preserve"> 3-3-2</v>
      </c>
    </row>
    <row r="444" spans="1:9">
      <c r="A444" s="371" t="s">
        <v>5603</v>
      </c>
      <c r="B444" s="372" t="s">
        <v>9629</v>
      </c>
      <c r="C444" s="372" t="s">
        <v>9677</v>
      </c>
      <c r="D444" s="373" t="s">
        <v>9656</v>
      </c>
      <c r="E444" s="373">
        <v>3</v>
      </c>
      <c r="F444">
        <v>3</v>
      </c>
      <c r="G444">
        <v>2</v>
      </c>
      <c r="H444">
        <f t="shared" si="3"/>
        <v>8</v>
      </c>
      <c r="I444" t="str">
        <f>" "&amp;Table6[[#This Row],[FLAT]]&amp;"-"&amp;Table6[[#This Row],[SHORT]]&amp;"-"&amp;Table6[[#This Row],[LONG]]</f>
        <v xml:space="preserve"> 3-3-2</v>
      </c>
    </row>
    <row r="445" spans="1:9">
      <c r="A445" s="368" t="s">
        <v>7204</v>
      </c>
      <c r="B445" s="369" t="s">
        <v>9637</v>
      </c>
      <c r="C445" s="369" t="s">
        <v>9681</v>
      </c>
      <c r="D445" s="370" t="s">
        <v>9656</v>
      </c>
      <c r="E445" s="370">
        <v>3</v>
      </c>
      <c r="F445">
        <v>3</v>
      </c>
      <c r="G445">
        <v>2</v>
      </c>
      <c r="H445">
        <f t="shared" si="3"/>
        <v>8</v>
      </c>
      <c r="I445" t="str">
        <f>" "&amp;Table6[[#This Row],[FLAT]]&amp;"-"&amp;Table6[[#This Row],[SHORT]]&amp;"-"&amp;Table6[[#This Row],[LONG]]</f>
        <v xml:space="preserve"> 3-3-2</v>
      </c>
    </row>
    <row r="446" spans="1:9">
      <c r="A446" s="371" t="s">
        <v>5606</v>
      </c>
      <c r="B446" s="372" t="s">
        <v>9629</v>
      </c>
      <c r="C446" s="372" t="s">
        <v>9680</v>
      </c>
      <c r="D446" s="373" t="s">
        <v>9656</v>
      </c>
      <c r="E446" s="373">
        <v>3</v>
      </c>
      <c r="F446">
        <v>3</v>
      </c>
      <c r="G446">
        <v>2</v>
      </c>
      <c r="H446">
        <f t="shared" si="3"/>
        <v>8</v>
      </c>
      <c r="I446" t="str">
        <f>" "&amp;Table6[[#This Row],[FLAT]]&amp;"-"&amp;Table6[[#This Row],[SHORT]]&amp;"-"&amp;Table6[[#This Row],[LONG]]</f>
        <v xml:space="preserve"> 3-3-2</v>
      </c>
    </row>
    <row r="447" spans="1:9">
      <c r="A447" s="368" t="s">
        <v>6216</v>
      </c>
      <c r="B447" s="369" t="s">
        <v>76</v>
      </c>
      <c r="C447" s="369" t="s">
        <v>9678</v>
      </c>
      <c r="D447" s="370" t="s">
        <v>9656</v>
      </c>
      <c r="E447" s="370">
        <v>3</v>
      </c>
      <c r="F447">
        <v>3</v>
      </c>
      <c r="G447">
        <v>2</v>
      </c>
      <c r="H447">
        <f t="shared" si="3"/>
        <v>8</v>
      </c>
      <c r="I447" t="str">
        <f>" "&amp;Table6[[#This Row],[FLAT]]&amp;"-"&amp;Table6[[#This Row],[SHORT]]&amp;"-"&amp;Table6[[#This Row],[LONG]]</f>
        <v xml:space="preserve"> 3-3-2</v>
      </c>
    </row>
    <row r="448" spans="1:9">
      <c r="A448" s="371" t="s">
        <v>6244</v>
      </c>
      <c r="B448" s="372" t="s">
        <v>9643</v>
      </c>
      <c r="C448" s="372" t="s">
        <v>9682</v>
      </c>
      <c r="D448" s="373" t="s">
        <v>9656</v>
      </c>
      <c r="E448" s="373">
        <v>3</v>
      </c>
      <c r="F448">
        <v>3</v>
      </c>
      <c r="G448">
        <v>2</v>
      </c>
      <c r="H448">
        <f t="shared" si="3"/>
        <v>8</v>
      </c>
      <c r="I448" t="str">
        <f>" "&amp;Table6[[#This Row],[FLAT]]&amp;"-"&amp;Table6[[#This Row],[SHORT]]&amp;"-"&amp;Table6[[#This Row],[LONG]]</f>
        <v xml:space="preserve"> 3-3-2</v>
      </c>
    </row>
    <row r="449" spans="1:9">
      <c r="A449" s="368" t="s">
        <v>6220</v>
      </c>
      <c r="B449" s="369" t="s">
        <v>9634</v>
      </c>
      <c r="C449" s="369" t="s">
        <v>9680</v>
      </c>
      <c r="D449" s="370" t="s">
        <v>9656</v>
      </c>
      <c r="E449" s="370">
        <v>3</v>
      </c>
      <c r="F449">
        <v>3</v>
      </c>
      <c r="G449">
        <v>2</v>
      </c>
      <c r="H449">
        <f t="shared" si="3"/>
        <v>8</v>
      </c>
      <c r="I449" t="str">
        <f>" "&amp;Table6[[#This Row],[FLAT]]&amp;"-"&amp;Table6[[#This Row],[SHORT]]&amp;"-"&amp;Table6[[#This Row],[LONG]]</f>
        <v xml:space="preserve"> 3-3-2</v>
      </c>
    </row>
    <row r="450" spans="1:9">
      <c r="A450" s="371" t="s">
        <v>6670</v>
      </c>
      <c r="B450" s="372" t="s">
        <v>9627</v>
      </c>
      <c r="C450" s="372" t="s">
        <v>9680</v>
      </c>
      <c r="D450" s="373" t="s">
        <v>9656</v>
      </c>
      <c r="E450" s="373">
        <v>3</v>
      </c>
      <c r="F450">
        <v>3</v>
      </c>
      <c r="G450">
        <v>2</v>
      </c>
      <c r="H450">
        <f t="shared" si="3"/>
        <v>8</v>
      </c>
      <c r="I450" t="str">
        <f>" "&amp;Table6[[#This Row],[FLAT]]&amp;"-"&amp;Table6[[#This Row],[SHORT]]&amp;"-"&amp;Table6[[#This Row],[LONG]]</f>
        <v xml:space="preserve"> 3-3-2</v>
      </c>
    </row>
    <row r="451" spans="1:9">
      <c r="A451" s="368" t="s">
        <v>6706</v>
      </c>
      <c r="B451" s="369" t="s">
        <v>9635</v>
      </c>
      <c r="C451" s="369" t="s">
        <v>9680</v>
      </c>
      <c r="D451" s="370" t="s">
        <v>9656</v>
      </c>
      <c r="E451" s="370">
        <v>3</v>
      </c>
      <c r="F451">
        <v>3</v>
      </c>
      <c r="G451">
        <v>2</v>
      </c>
      <c r="H451">
        <f t="shared" si="3"/>
        <v>8</v>
      </c>
      <c r="I451" t="str">
        <f>" "&amp;Table6[[#This Row],[FLAT]]&amp;"-"&amp;Table6[[#This Row],[SHORT]]&amp;"-"&amp;Table6[[#This Row],[LONG]]</f>
        <v xml:space="preserve"> 3-3-2</v>
      </c>
    </row>
    <row r="452" spans="1:9">
      <c r="A452" s="371" t="s">
        <v>7125</v>
      </c>
      <c r="B452" s="372" t="s">
        <v>9648</v>
      </c>
      <c r="C452" s="372" t="s">
        <v>9683</v>
      </c>
      <c r="D452" s="373" t="s">
        <v>9656</v>
      </c>
      <c r="E452" s="373">
        <v>3</v>
      </c>
      <c r="F452">
        <v>3</v>
      </c>
      <c r="G452">
        <v>2</v>
      </c>
      <c r="H452">
        <f t="shared" si="3"/>
        <v>8</v>
      </c>
      <c r="I452" t="str">
        <f>" "&amp;Table6[[#This Row],[FLAT]]&amp;"-"&amp;Table6[[#This Row],[SHORT]]&amp;"-"&amp;Table6[[#This Row],[LONG]]</f>
        <v xml:space="preserve"> 3-3-2</v>
      </c>
    </row>
    <row r="453" spans="1:9">
      <c r="A453" s="368" t="s">
        <v>7172</v>
      </c>
      <c r="B453" s="369" t="s">
        <v>724</v>
      </c>
      <c r="C453" s="369" t="s">
        <v>9680</v>
      </c>
      <c r="D453" s="370" t="s">
        <v>9656</v>
      </c>
      <c r="E453" s="370">
        <v>3</v>
      </c>
      <c r="F453">
        <v>3</v>
      </c>
      <c r="G453">
        <v>2</v>
      </c>
      <c r="H453">
        <f t="shared" si="3"/>
        <v>8</v>
      </c>
      <c r="I453" t="str">
        <f>" "&amp;Table6[[#This Row],[FLAT]]&amp;"-"&amp;Table6[[#This Row],[SHORT]]&amp;"-"&amp;Table6[[#This Row],[LONG]]</f>
        <v xml:space="preserve"> 3-3-2</v>
      </c>
    </row>
    <row r="454" spans="1:9">
      <c r="A454" s="371" t="s">
        <v>7160</v>
      </c>
      <c r="B454" s="372" t="s">
        <v>9643</v>
      </c>
      <c r="C454" s="372" t="s">
        <v>9682</v>
      </c>
      <c r="D454" s="373" t="s">
        <v>9656</v>
      </c>
      <c r="E454" s="373">
        <v>3</v>
      </c>
      <c r="F454">
        <v>3</v>
      </c>
      <c r="G454">
        <v>2</v>
      </c>
      <c r="H454">
        <f t="shared" si="3"/>
        <v>8</v>
      </c>
      <c r="I454" t="str">
        <f>" "&amp;Table6[[#This Row],[FLAT]]&amp;"-"&amp;Table6[[#This Row],[SHORT]]&amp;"-"&amp;Table6[[#This Row],[LONG]]</f>
        <v xml:space="preserve"> 3-3-2</v>
      </c>
    </row>
    <row r="455" spans="1:9">
      <c r="A455" s="368" t="s">
        <v>7777</v>
      </c>
      <c r="B455" s="369" t="s">
        <v>9636</v>
      </c>
      <c r="C455" s="369" t="s">
        <v>9678</v>
      </c>
      <c r="D455" s="370" t="s">
        <v>9656</v>
      </c>
      <c r="E455" s="370">
        <v>3</v>
      </c>
      <c r="F455">
        <v>3</v>
      </c>
      <c r="G455">
        <v>2</v>
      </c>
      <c r="H455">
        <f t="shared" si="3"/>
        <v>8</v>
      </c>
      <c r="I455" t="str">
        <f>" "&amp;Table6[[#This Row],[FLAT]]&amp;"-"&amp;Table6[[#This Row],[SHORT]]&amp;"-"&amp;Table6[[#This Row],[LONG]]</f>
        <v xml:space="preserve"> 3-3-2</v>
      </c>
    </row>
    <row r="456" spans="1:9">
      <c r="A456" s="371" t="s">
        <v>9767</v>
      </c>
      <c r="B456" s="372" t="s">
        <v>9649</v>
      </c>
      <c r="C456" s="372" t="s">
        <v>9680</v>
      </c>
      <c r="D456" s="373" t="s">
        <v>9656</v>
      </c>
      <c r="E456" s="373">
        <v>3</v>
      </c>
      <c r="F456">
        <v>3</v>
      </c>
      <c r="G456">
        <v>2</v>
      </c>
      <c r="H456">
        <f t="shared" si="3"/>
        <v>8</v>
      </c>
      <c r="I456" t="str">
        <f>" "&amp;Table6[[#This Row],[FLAT]]&amp;"-"&amp;Table6[[#This Row],[SHORT]]&amp;"-"&amp;Table6[[#This Row],[LONG]]</f>
        <v xml:space="preserve"> 3-3-2</v>
      </c>
    </row>
    <row r="457" spans="1:9">
      <c r="A457" s="368" t="s">
        <v>8142</v>
      </c>
      <c r="B457" s="369" t="s">
        <v>9632</v>
      </c>
      <c r="C457" s="369" t="s">
        <v>9682</v>
      </c>
      <c r="D457" s="370" t="s">
        <v>9656</v>
      </c>
      <c r="E457" s="370">
        <v>3</v>
      </c>
      <c r="F457">
        <v>3</v>
      </c>
      <c r="G457">
        <v>2</v>
      </c>
      <c r="H457">
        <f t="shared" si="3"/>
        <v>8</v>
      </c>
      <c r="I457" t="str">
        <f>" "&amp;Table6[[#This Row],[FLAT]]&amp;"-"&amp;Table6[[#This Row],[SHORT]]&amp;"-"&amp;Table6[[#This Row],[LONG]]</f>
        <v xml:space="preserve"> 3-3-2</v>
      </c>
    </row>
    <row r="458" spans="1:9">
      <c r="A458" s="371" t="s">
        <v>8455</v>
      </c>
      <c r="B458" s="372" t="s">
        <v>9634</v>
      </c>
      <c r="C458" s="372" t="s">
        <v>9684</v>
      </c>
      <c r="D458" s="373" t="s">
        <v>9656</v>
      </c>
      <c r="E458" s="373">
        <v>3</v>
      </c>
      <c r="F458">
        <v>3</v>
      </c>
      <c r="G458">
        <v>2</v>
      </c>
      <c r="H458">
        <f t="shared" si="3"/>
        <v>8</v>
      </c>
      <c r="I458" t="str">
        <f>" "&amp;Table6[[#This Row],[FLAT]]&amp;"-"&amp;Table6[[#This Row],[SHORT]]&amp;"-"&amp;Table6[[#This Row],[LONG]]</f>
        <v xml:space="preserve"> 3-3-2</v>
      </c>
    </row>
    <row r="459" spans="1:9">
      <c r="A459" s="368" t="s">
        <v>8452</v>
      </c>
      <c r="B459" s="369" t="s">
        <v>9645</v>
      </c>
      <c r="C459" s="369" t="s">
        <v>9682</v>
      </c>
      <c r="D459" s="370" t="s">
        <v>9656</v>
      </c>
      <c r="E459" s="370">
        <v>3</v>
      </c>
      <c r="F459">
        <v>3</v>
      </c>
      <c r="G459">
        <v>2</v>
      </c>
      <c r="H459">
        <f t="shared" si="3"/>
        <v>8</v>
      </c>
      <c r="I459" t="str">
        <f>" "&amp;Table6[[#This Row],[FLAT]]&amp;"-"&amp;Table6[[#This Row],[SHORT]]&amp;"-"&amp;Table6[[#This Row],[LONG]]</f>
        <v xml:space="preserve"> 3-3-2</v>
      </c>
    </row>
    <row r="460" spans="1:9">
      <c r="A460" s="371" t="s">
        <v>8143</v>
      </c>
      <c r="B460" s="372" t="s">
        <v>9633</v>
      </c>
      <c r="C460" s="372" t="s">
        <v>9678</v>
      </c>
      <c r="D460" s="373" t="s">
        <v>9656</v>
      </c>
      <c r="E460" s="373">
        <v>3</v>
      </c>
      <c r="F460">
        <v>3</v>
      </c>
      <c r="G460">
        <v>2</v>
      </c>
      <c r="H460">
        <f t="shared" si="3"/>
        <v>8</v>
      </c>
      <c r="I460" t="str">
        <f>" "&amp;Table6[[#This Row],[FLAT]]&amp;"-"&amp;Table6[[#This Row],[SHORT]]&amp;"-"&amp;Table6[[#This Row],[LONG]]</f>
        <v xml:space="preserve"> 3-3-2</v>
      </c>
    </row>
    <row r="461" spans="1:9">
      <c r="A461" s="368" t="s">
        <v>8387</v>
      </c>
      <c r="B461" s="369" t="s">
        <v>9644</v>
      </c>
      <c r="C461" s="369" t="s">
        <v>9680</v>
      </c>
      <c r="D461" s="370" t="s">
        <v>9656</v>
      </c>
      <c r="E461" s="370">
        <v>3</v>
      </c>
      <c r="F461">
        <v>3</v>
      </c>
      <c r="G461">
        <v>2</v>
      </c>
      <c r="H461">
        <f t="shared" si="3"/>
        <v>8</v>
      </c>
      <c r="I461" t="str">
        <f>" "&amp;Table6[[#This Row],[FLAT]]&amp;"-"&amp;Table6[[#This Row],[SHORT]]&amp;"-"&amp;Table6[[#This Row],[LONG]]</f>
        <v xml:space="preserve"> 3-3-2</v>
      </c>
    </row>
    <row r="462" spans="1:9">
      <c r="A462" s="371" t="s">
        <v>4347</v>
      </c>
      <c r="B462" s="372" t="s">
        <v>9629</v>
      </c>
      <c r="C462" s="372" t="s">
        <v>9679</v>
      </c>
      <c r="D462" s="373" t="s">
        <v>9656</v>
      </c>
      <c r="E462" s="373">
        <v>3</v>
      </c>
      <c r="F462">
        <v>3</v>
      </c>
      <c r="G462">
        <v>2</v>
      </c>
      <c r="H462">
        <f t="shared" si="3"/>
        <v>8</v>
      </c>
      <c r="I462" t="str">
        <f>" "&amp;Table6[[#This Row],[FLAT]]&amp;"-"&amp;Table6[[#This Row],[SHORT]]&amp;"-"&amp;Table6[[#This Row],[LONG]]</f>
        <v xml:space="preserve"> 3-3-2</v>
      </c>
    </row>
    <row r="463" spans="1:9">
      <c r="A463" s="368" t="s">
        <v>9051</v>
      </c>
      <c r="B463" s="369" t="s">
        <v>9645</v>
      </c>
      <c r="C463" s="369" t="s">
        <v>9680</v>
      </c>
      <c r="D463" s="370" t="s">
        <v>9656</v>
      </c>
      <c r="E463" s="370">
        <v>3</v>
      </c>
      <c r="F463">
        <v>3</v>
      </c>
      <c r="G463">
        <v>2</v>
      </c>
      <c r="H463">
        <f t="shared" si="3"/>
        <v>8</v>
      </c>
      <c r="I463" t="str">
        <f>" "&amp;Table6[[#This Row],[FLAT]]&amp;"-"&amp;Table6[[#This Row],[SHORT]]&amp;"-"&amp;Table6[[#This Row],[LONG]]</f>
        <v xml:space="preserve"> 3-3-2</v>
      </c>
    </row>
    <row r="464" spans="1:9">
      <c r="A464" s="371" t="s">
        <v>9004</v>
      </c>
      <c r="B464" s="372" t="s">
        <v>9637</v>
      </c>
      <c r="C464" s="372" t="s">
        <v>9684</v>
      </c>
      <c r="D464" s="373" t="s">
        <v>9656</v>
      </c>
      <c r="E464" s="373">
        <v>3</v>
      </c>
      <c r="F464">
        <v>3</v>
      </c>
      <c r="G464">
        <v>2</v>
      </c>
      <c r="H464">
        <f t="shared" si="3"/>
        <v>8</v>
      </c>
      <c r="I464" t="str">
        <f>" "&amp;Table6[[#This Row],[FLAT]]&amp;"-"&amp;Table6[[#This Row],[SHORT]]&amp;"-"&amp;Table6[[#This Row],[LONG]]</f>
        <v xml:space="preserve"> 3-3-2</v>
      </c>
    </row>
    <row r="465" spans="1:9">
      <c r="A465" s="368" t="s">
        <v>9065</v>
      </c>
      <c r="B465" s="369" t="s">
        <v>9633</v>
      </c>
      <c r="C465" s="369" t="s">
        <v>9685</v>
      </c>
      <c r="D465" s="370" t="s">
        <v>9656</v>
      </c>
      <c r="E465" s="370">
        <v>3</v>
      </c>
      <c r="F465">
        <v>3</v>
      </c>
      <c r="G465">
        <v>2</v>
      </c>
      <c r="H465">
        <f t="shared" si="3"/>
        <v>8</v>
      </c>
      <c r="I465" t="str">
        <f>" "&amp;Table6[[#This Row],[FLAT]]&amp;"-"&amp;Table6[[#This Row],[SHORT]]&amp;"-"&amp;Table6[[#This Row],[LONG]]</f>
        <v xml:space="preserve"> 3-3-2</v>
      </c>
    </row>
    <row r="466" spans="1:9">
      <c r="A466" s="371" t="s">
        <v>7717</v>
      </c>
      <c r="B466" s="372" t="s">
        <v>9642</v>
      </c>
      <c r="C466" s="372" t="s">
        <v>1231</v>
      </c>
      <c r="D466" s="373" t="s">
        <v>9656</v>
      </c>
      <c r="E466" s="373">
        <v>3</v>
      </c>
      <c r="F466">
        <v>3</v>
      </c>
      <c r="G466">
        <v>2</v>
      </c>
      <c r="H466">
        <f t="shared" si="3"/>
        <v>8</v>
      </c>
      <c r="I466" t="str">
        <f>" "&amp;Table6[[#This Row],[FLAT]]&amp;"-"&amp;Table6[[#This Row],[SHORT]]&amp;"-"&amp;Table6[[#This Row],[LONG]]</f>
        <v xml:space="preserve"> 3-3-2</v>
      </c>
    </row>
    <row r="467" spans="1:9">
      <c r="A467" s="374" t="s">
        <v>7196</v>
      </c>
      <c r="B467" s="375" t="s">
        <v>9632</v>
      </c>
      <c r="C467" s="375" t="s">
        <v>9665</v>
      </c>
      <c r="D467" s="376" t="s">
        <v>9656</v>
      </c>
      <c r="E467" s="376">
        <v>3</v>
      </c>
      <c r="F467">
        <v>3</v>
      </c>
      <c r="G467">
        <v>2</v>
      </c>
      <c r="H467">
        <f t="shared" si="3"/>
        <v>8</v>
      </c>
      <c r="I467" t="str">
        <f>" "&amp;Table6[[#This Row],[FLAT]]&amp;"-"&amp;Table6[[#This Row],[SHORT]]&amp;"-"&amp;Table6[[#This Row],[LONG]]</f>
        <v xml:space="preserve"> 3-3-2</v>
      </c>
    </row>
    <row r="468" spans="1:9">
      <c r="G468" s="1"/>
      <c r="I468"/>
    </row>
    <row r="469" spans="1:9" ht="13.5" thickBot="1"/>
    <row r="470" spans="1:9" ht="13.5" thickBot="1">
      <c r="A470" s="391" t="s">
        <v>9769</v>
      </c>
      <c r="B470" s="403" t="s">
        <v>9774</v>
      </c>
      <c r="C470" s="28"/>
      <c r="D470" s="390" t="s">
        <v>9770</v>
      </c>
    </row>
    <row r="471" spans="1:9">
      <c r="A471" s="388" t="s">
        <v>7604</v>
      </c>
      <c r="B471" s="389" t="s">
        <v>9643</v>
      </c>
      <c r="C471" s="389" t="s">
        <v>9671</v>
      </c>
      <c r="D471" s="3"/>
    </row>
    <row r="472" spans="1:9">
      <c r="A472" s="385" t="s">
        <v>8501</v>
      </c>
      <c r="B472" s="372" t="s">
        <v>9651</v>
      </c>
      <c r="C472" s="372" t="s">
        <v>9675</v>
      </c>
      <c r="D472" s="3"/>
    </row>
    <row r="473" spans="1:9">
      <c r="A473" s="384" t="s">
        <v>7829</v>
      </c>
      <c r="B473" s="369" t="s">
        <v>9631</v>
      </c>
      <c r="C473" s="369" t="s">
        <v>9715</v>
      </c>
      <c r="D473" s="3"/>
    </row>
    <row r="474" spans="1:9">
      <c r="A474" s="385" t="s">
        <v>7770</v>
      </c>
      <c r="B474" s="372" t="s">
        <v>9645</v>
      </c>
      <c r="C474" s="372" t="s">
        <v>9729</v>
      </c>
      <c r="D474" s="3" t="s">
        <v>9771</v>
      </c>
    </row>
    <row r="475" spans="1:9">
      <c r="A475" s="384" t="s">
        <v>4936</v>
      </c>
      <c r="B475" s="369" t="s">
        <v>78</v>
      </c>
      <c r="C475" s="369" t="s">
        <v>9675</v>
      </c>
      <c r="D475" s="3" t="s">
        <v>9771</v>
      </c>
    </row>
    <row r="476" spans="1:9">
      <c r="A476" s="385" t="s">
        <v>9402</v>
      </c>
      <c r="B476" s="372" t="s">
        <v>9632</v>
      </c>
      <c r="C476" s="372" t="s">
        <v>9741</v>
      </c>
      <c r="D476" s="3" t="s">
        <v>9771</v>
      </c>
    </row>
    <row r="477" spans="1:9">
      <c r="A477" s="384" t="s">
        <v>7378</v>
      </c>
      <c r="B477" s="369" t="s">
        <v>9637</v>
      </c>
      <c r="C477" s="369" t="s">
        <v>2436</v>
      </c>
      <c r="D477" s="3" t="s">
        <v>9771</v>
      </c>
    </row>
    <row r="478" spans="1:9">
      <c r="A478" s="385" t="s">
        <v>7599</v>
      </c>
      <c r="B478" s="372" t="s">
        <v>722</v>
      </c>
      <c r="C478" s="372" t="s">
        <v>9672</v>
      </c>
      <c r="D478" s="3" t="s">
        <v>9771</v>
      </c>
    </row>
    <row r="479" spans="1:9">
      <c r="A479" s="384" t="s">
        <v>9748</v>
      </c>
      <c r="B479" s="369" t="s">
        <v>9635</v>
      </c>
      <c r="C479" s="369" t="s">
        <v>9672</v>
      </c>
      <c r="D479" s="3" t="s">
        <v>9771</v>
      </c>
    </row>
    <row r="480" spans="1:9">
      <c r="A480" s="385" t="s">
        <v>6261</v>
      </c>
      <c r="B480" s="372" t="s">
        <v>9640</v>
      </c>
      <c r="C480" s="372" t="s">
        <v>9675</v>
      </c>
      <c r="D480" s="3" t="s">
        <v>9771</v>
      </c>
    </row>
    <row r="481" spans="1:4">
      <c r="A481" s="384" t="s">
        <v>8227</v>
      </c>
      <c r="B481" s="369" t="s">
        <v>9628</v>
      </c>
      <c r="C481" s="369" t="s">
        <v>9671</v>
      </c>
      <c r="D481" s="3" t="s">
        <v>9771</v>
      </c>
    </row>
    <row r="482" spans="1:4">
      <c r="A482" s="385" t="s">
        <v>9489</v>
      </c>
      <c r="B482" s="372" t="s">
        <v>9640</v>
      </c>
      <c r="C482" s="372" t="s">
        <v>9741</v>
      </c>
      <c r="D482" s="3"/>
    </row>
    <row r="483" spans="1:4">
      <c r="A483" s="384" t="s">
        <v>8149</v>
      </c>
      <c r="B483" s="369" t="s">
        <v>9633</v>
      </c>
      <c r="C483" s="369" t="s">
        <v>9675</v>
      </c>
      <c r="D483" s="3" t="s">
        <v>9771</v>
      </c>
    </row>
    <row r="484" spans="1:4">
      <c r="A484" s="385" t="s">
        <v>9124</v>
      </c>
      <c r="B484" s="372" t="s">
        <v>724</v>
      </c>
      <c r="C484" s="372" t="s">
        <v>2436</v>
      </c>
      <c r="D484" s="3" t="s">
        <v>9771</v>
      </c>
    </row>
    <row r="485" spans="1:4">
      <c r="A485" s="384" t="s">
        <v>9044</v>
      </c>
      <c r="B485" s="369" t="s">
        <v>1407</v>
      </c>
      <c r="C485" s="369" t="s">
        <v>9672</v>
      </c>
      <c r="D485" s="3" t="s">
        <v>9771</v>
      </c>
    </row>
    <row r="486" spans="1:4">
      <c r="A486" s="385" t="s">
        <v>5838</v>
      </c>
      <c r="B486" s="372" t="s">
        <v>9631</v>
      </c>
      <c r="C486" s="372" t="s">
        <v>9672</v>
      </c>
      <c r="D486" s="3" t="s">
        <v>9771</v>
      </c>
    </row>
    <row r="487" spans="1:4">
      <c r="A487" s="384" t="s">
        <v>9137</v>
      </c>
      <c r="B487" s="369" t="s">
        <v>9644</v>
      </c>
      <c r="C487" s="369" t="s">
        <v>9741</v>
      </c>
      <c r="D487" s="3" t="s">
        <v>9771</v>
      </c>
    </row>
    <row r="488" spans="1:4">
      <c r="A488" s="385" t="s">
        <v>7955</v>
      </c>
      <c r="B488" s="372" t="s">
        <v>9627</v>
      </c>
      <c r="C488" s="372" t="s">
        <v>2436</v>
      </c>
      <c r="D488" s="3"/>
    </row>
    <row r="489" spans="1:4">
      <c r="A489" s="384" t="s">
        <v>4385</v>
      </c>
      <c r="B489" s="369" t="s">
        <v>9629</v>
      </c>
      <c r="C489" s="369" t="s">
        <v>2436</v>
      </c>
      <c r="D489" s="3"/>
    </row>
    <row r="490" spans="1:4">
      <c r="A490" s="385" t="s">
        <v>6812</v>
      </c>
      <c r="B490" s="372" t="s">
        <v>9637</v>
      </c>
      <c r="C490" s="372" t="s">
        <v>2436</v>
      </c>
      <c r="D490" s="3" t="s">
        <v>9771</v>
      </c>
    </row>
    <row r="491" spans="1:4">
      <c r="A491" s="384" t="s">
        <v>8481</v>
      </c>
      <c r="B491" s="369" t="s">
        <v>9649</v>
      </c>
      <c r="C491" s="369" t="s">
        <v>9674</v>
      </c>
      <c r="D491" s="3"/>
    </row>
    <row r="492" spans="1:4">
      <c r="A492" s="385" t="s">
        <v>3437</v>
      </c>
      <c r="B492" s="372" t="s">
        <v>9642</v>
      </c>
      <c r="C492" s="372" t="s">
        <v>9675</v>
      </c>
      <c r="D492" s="3" t="s">
        <v>9771</v>
      </c>
    </row>
    <row r="493" spans="1:4">
      <c r="A493" s="384" t="s">
        <v>6674</v>
      </c>
      <c r="B493" s="369" t="s">
        <v>9629</v>
      </c>
      <c r="C493" s="369" t="s">
        <v>9675</v>
      </c>
      <c r="D493" s="3" t="s">
        <v>9771</v>
      </c>
    </row>
    <row r="494" spans="1:4">
      <c r="A494" s="385" t="s">
        <v>6268</v>
      </c>
      <c r="B494" s="372" t="s">
        <v>1407</v>
      </c>
      <c r="C494" s="372" t="s">
        <v>2436</v>
      </c>
      <c r="D494" s="3"/>
    </row>
    <row r="495" spans="1:4">
      <c r="A495" s="384" t="s">
        <v>7238</v>
      </c>
      <c r="B495" s="369" t="s">
        <v>76</v>
      </c>
      <c r="C495" s="369" t="s">
        <v>2436</v>
      </c>
      <c r="D495" s="3"/>
    </row>
    <row r="496" spans="1:4">
      <c r="A496" s="385" t="s">
        <v>8253</v>
      </c>
      <c r="B496" s="372" t="s">
        <v>9646</v>
      </c>
      <c r="C496" s="372" t="s">
        <v>9672</v>
      </c>
      <c r="D496" s="387" t="s">
        <v>9771</v>
      </c>
    </row>
    <row r="497" spans="1:4">
      <c r="A497" s="384" t="s">
        <v>4377</v>
      </c>
      <c r="B497" s="369" t="s">
        <v>9649</v>
      </c>
      <c r="C497" s="369" t="s">
        <v>9660</v>
      </c>
      <c r="D497" s="3"/>
    </row>
    <row r="498" spans="1:4">
      <c r="A498" s="385" t="s">
        <v>8320</v>
      </c>
      <c r="B498" s="372" t="s">
        <v>76</v>
      </c>
      <c r="C498" s="372" t="s">
        <v>9741</v>
      </c>
      <c r="D498" s="3"/>
    </row>
    <row r="499" spans="1:4">
      <c r="A499" s="384" t="s">
        <v>7578</v>
      </c>
      <c r="B499" s="369" t="s">
        <v>9648</v>
      </c>
      <c r="C499" s="369" t="s">
        <v>9660</v>
      </c>
      <c r="D499" s="3" t="s">
        <v>9771</v>
      </c>
    </row>
    <row r="500" spans="1:4">
      <c r="A500" s="385" t="s">
        <v>9125</v>
      </c>
      <c r="B500" s="372" t="s">
        <v>9628</v>
      </c>
      <c r="C500" s="372" t="s">
        <v>9741</v>
      </c>
      <c r="D500" s="3"/>
    </row>
    <row r="501" spans="1:4">
      <c r="A501" s="384" t="s">
        <v>7254</v>
      </c>
      <c r="B501" s="369" t="s">
        <v>9650</v>
      </c>
      <c r="C501" s="369" t="s">
        <v>9741</v>
      </c>
      <c r="D501" s="3" t="s">
        <v>9771</v>
      </c>
    </row>
    <row r="502" spans="1:4">
      <c r="A502" s="385" t="s">
        <v>8213</v>
      </c>
      <c r="B502" s="372" t="s">
        <v>9638</v>
      </c>
      <c r="C502" s="372" t="s">
        <v>9672</v>
      </c>
      <c r="D502" s="3" t="s">
        <v>9771</v>
      </c>
    </row>
    <row r="503" spans="1:4">
      <c r="A503" s="384" t="s">
        <v>7943</v>
      </c>
      <c r="B503" s="369" t="s">
        <v>77</v>
      </c>
      <c r="C503" s="369" t="s">
        <v>9672</v>
      </c>
      <c r="D503" s="3" t="s">
        <v>9771</v>
      </c>
    </row>
    <row r="504" spans="1:4">
      <c r="A504" s="385" t="s">
        <v>6730</v>
      </c>
      <c r="B504" s="372" t="s">
        <v>9651</v>
      </c>
      <c r="C504" s="372" t="s">
        <v>9672</v>
      </c>
      <c r="D504" s="3" t="s">
        <v>9771</v>
      </c>
    </row>
    <row r="505" spans="1:4">
      <c r="A505" s="384" t="s">
        <v>7156</v>
      </c>
      <c r="B505" s="369" t="s">
        <v>9636</v>
      </c>
      <c r="C505" s="369" t="s">
        <v>9741</v>
      </c>
      <c r="D505" s="3" t="s">
        <v>9771</v>
      </c>
    </row>
    <row r="506" spans="1:4">
      <c r="A506" s="385" t="s">
        <v>8395</v>
      </c>
      <c r="B506" s="372" t="s">
        <v>9639</v>
      </c>
      <c r="C506" s="372" t="s">
        <v>9675</v>
      </c>
      <c r="D506" s="3"/>
    </row>
    <row r="507" spans="1:4">
      <c r="A507" s="384" t="s">
        <v>8878</v>
      </c>
      <c r="B507" s="369" t="s">
        <v>9634</v>
      </c>
      <c r="C507" s="369" t="s">
        <v>9729</v>
      </c>
      <c r="D507" s="3" t="s">
        <v>9771</v>
      </c>
    </row>
    <row r="508" spans="1:4">
      <c r="A508" s="385" t="s">
        <v>5837</v>
      </c>
      <c r="B508" s="372" t="s">
        <v>9643</v>
      </c>
      <c r="C508" s="372" t="s">
        <v>9675</v>
      </c>
      <c r="D508" s="3"/>
    </row>
    <row r="509" spans="1:4">
      <c r="A509" s="384" t="s">
        <v>7256</v>
      </c>
      <c r="B509" s="369" t="s">
        <v>9627</v>
      </c>
      <c r="C509" s="369" t="s">
        <v>9675</v>
      </c>
      <c r="D509" s="3"/>
    </row>
    <row r="510" spans="1:4">
      <c r="A510" s="385" t="s">
        <v>9505</v>
      </c>
      <c r="B510" s="372" t="s">
        <v>9647</v>
      </c>
      <c r="C510" s="372" t="s">
        <v>2436</v>
      </c>
      <c r="D510" s="3" t="s">
        <v>9771</v>
      </c>
    </row>
    <row r="511" spans="1:4">
      <c r="A511" s="384" t="s">
        <v>6269</v>
      </c>
      <c r="B511" s="369" t="s">
        <v>9642</v>
      </c>
      <c r="C511" s="369" t="s">
        <v>9741</v>
      </c>
      <c r="D511" s="3" t="s">
        <v>9771</v>
      </c>
    </row>
    <row r="512" spans="1:4" ht="15.75">
      <c r="A512" s="386" t="s">
        <v>6813</v>
      </c>
      <c r="B512" s="372" t="s">
        <v>2310</v>
      </c>
      <c r="C512" s="372" t="s">
        <v>2436</v>
      </c>
      <c r="D512" s="3" t="s">
        <v>9771</v>
      </c>
    </row>
    <row r="513" spans="1:4">
      <c r="A513" s="384" t="s">
        <v>8407</v>
      </c>
      <c r="B513" s="369" t="s">
        <v>9630</v>
      </c>
      <c r="C513" s="369" t="s">
        <v>9671</v>
      </c>
      <c r="D513" s="3"/>
    </row>
    <row r="514" spans="1:4">
      <c r="A514" s="385" t="s">
        <v>9532</v>
      </c>
      <c r="B514" s="372" t="s">
        <v>9641</v>
      </c>
      <c r="C514" s="372" t="s">
        <v>9741</v>
      </c>
      <c r="D514" s="3"/>
    </row>
    <row r="516" spans="1:4" ht="13.5" thickBot="1"/>
    <row r="517" spans="1:4" ht="13.5" thickBot="1">
      <c r="A517" s="398" t="s">
        <v>9772</v>
      </c>
      <c r="B517" s="399" t="s">
        <v>9773</v>
      </c>
      <c r="C517" s="400"/>
      <c r="D517" s="390" t="s">
        <v>9770</v>
      </c>
    </row>
    <row r="518" spans="1:4">
      <c r="A518" s="396" t="s">
        <v>7577</v>
      </c>
      <c r="B518" s="397" t="s">
        <v>9642</v>
      </c>
      <c r="C518" s="397" t="s">
        <v>9654</v>
      </c>
    </row>
    <row r="519" spans="1:4">
      <c r="A519" s="394" t="s">
        <v>8539</v>
      </c>
      <c r="B519" s="395" t="s">
        <v>78</v>
      </c>
      <c r="C519" s="395" t="s">
        <v>9740</v>
      </c>
    </row>
    <row r="520" spans="1:4">
      <c r="A520" s="392" t="s">
        <v>7943</v>
      </c>
      <c r="B520" s="393" t="s">
        <v>77</v>
      </c>
      <c r="C520" s="393" t="s">
        <v>9672</v>
      </c>
      <c r="D520" s="401" t="s">
        <v>9771</v>
      </c>
    </row>
    <row r="521" spans="1:4">
      <c r="A521" s="394" t="s">
        <v>4377</v>
      </c>
      <c r="B521" s="395" t="s">
        <v>9649</v>
      </c>
      <c r="C521" s="395" t="s">
        <v>9660</v>
      </c>
    </row>
    <row r="522" spans="1:4">
      <c r="A522" s="392" t="s">
        <v>7157</v>
      </c>
      <c r="B522" s="393" t="s">
        <v>9646</v>
      </c>
      <c r="C522" s="393" t="s">
        <v>9740</v>
      </c>
    </row>
    <row r="523" spans="1:4">
      <c r="A523" s="394" t="s">
        <v>5838</v>
      </c>
      <c r="B523" s="395" t="s">
        <v>9631</v>
      </c>
      <c r="C523" s="395" t="s">
        <v>9672</v>
      </c>
      <c r="D523" s="402" t="s">
        <v>9771</v>
      </c>
    </row>
    <row r="524" spans="1:4">
      <c r="A524" s="392" t="s">
        <v>6260</v>
      </c>
      <c r="B524" s="393" t="s">
        <v>724</v>
      </c>
      <c r="C524" s="393" t="s">
        <v>9663</v>
      </c>
      <c r="D524" s="401" t="s">
        <v>9771</v>
      </c>
    </row>
    <row r="525" spans="1:4">
      <c r="A525" s="394" t="s">
        <v>9125</v>
      </c>
      <c r="B525" s="395" t="s">
        <v>9628</v>
      </c>
      <c r="C525" s="395" t="s">
        <v>9741</v>
      </c>
    </row>
    <row r="526" spans="1:4">
      <c r="A526" s="392" t="s">
        <v>5353</v>
      </c>
      <c r="B526" s="393" t="s">
        <v>9629</v>
      </c>
      <c r="C526" s="393" t="s">
        <v>9654</v>
      </c>
      <c r="D526" s="401" t="s">
        <v>9771</v>
      </c>
    </row>
    <row r="527" spans="1:4">
      <c r="A527" s="394" t="s">
        <v>7156</v>
      </c>
      <c r="B527" s="395" t="s">
        <v>9636</v>
      </c>
      <c r="C527" s="395" t="s">
        <v>9741</v>
      </c>
    </row>
    <row r="528" spans="1:4">
      <c r="A528" s="392" t="s">
        <v>9044</v>
      </c>
      <c r="B528" s="393" t="s">
        <v>1407</v>
      </c>
      <c r="C528" s="393" t="s">
        <v>9672</v>
      </c>
    </row>
    <row r="529" spans="1:4">
      <c r="A529" s="394" t="s">
        <v>6717</v>
      </c>
      <c r="B529" s="395" t="s">
        <v>722</v>
      </c>
      <c r="C529" s="395" t="s">
        <v>9740</v>
      </c>
    </row>
    <row r="530" spans="1:4">
      <c r="A530" s="392" t="s">
        <v>6302</v>
      </c>
      <c r="B530" s="393" t="s">
        <v>9627</v>
      </c>
      <c r="C530" s="393" t="s">
        <v>9654</v>
      </c>
    </row>
    <row r="531" spans="1:4">
      <c r="A531" s="394" t="s">
        <v>8320</v>
      </c>
      <c r="B531" s="395" t="s">
        <v>76</v>
      </c>
      <c r="C531" s="395" t="s">
        <v>9741</v>
      </c>
    </row>
    <row r="532" spans="1:4">
      <c r="A532" s="392" t="s">
        <v>9000</v>
      </c>
      <c r="B532" s="393" t="s">
        <v>76</v>
      </c>
      <c r="C532" s="393" t="s">
        <v>9670</v>
      </c>
    </row>
    <row r="533" spans="1:4">
      <c r="A533" s="394" t="s">
        <v>6789</v>
      </c>
      <c r="B533" s="395" t="s">
        <v>9641</v>
      </c>
      <c r="C533" s="395" t="s">
        <v>9740</v>
      </c>
      <c r="D533" s="402" t="s">
        <v>9771</v>
      </c>
    </row>
    <row r="534" spans="1:4">
      <c r="A534" s="392" t="s">
        <v>8253</v>
      </c>
      <c r="B534" s="393" t="s">
        <v>9646</v>
      </c>
      <c r="C534" s="393" t="s">
        <v>9672</v>
      </c>
      <c r="D534" s="401" t="s">
        <v>9771</v>
      </c>
    </row>
    <row r="535" spans="1:4">
      <c r="A535" s="394" t="s">
        <v>5709</v>
      </c>
      <c r="B535" s="395" t="s">
        <v>9635</v>
      </c>
      <c r="C535" s="395" t="s">
        <v>9740</v>
      </c>
    </row>
    <row r="536" spans="1:4">
      <c r="A536" s="392" t="s">
        <v>9036</v>
      </c>
      <c r="B536" s="393" t="s">
        <v>9647</v>
      </c>
      <c r="C536" s="393" t="s">
        <v>9670</v>
      </c>
      <c r="D536" s="401" t="s">
        <v>9771</v>
      </c>
    </row>
    <row r="537" spans="1:4">
      <c r="A537" s="394" t="s">
        <v>6169</v>
      </c>
      <c r="B537" s="395" t="s">
        <v>9630</v>
      </c>
      <c r="C537" s="395" t="s">
        <v>9722</v>
      </c>
      <c r="D537" s="402" t="s">
        <v>9771</v>
      </c>
    </row>
    <row r="538" spans="1:4">
      <c r="A538" s="392" t="s">
        <v>7836</v>
      </c>
      <c r="B538" s="393" t="s">
        <v>9644</v>
      </c>
      <c r="C538" s="393" t="s">
        <v>9654</v>
      </c>
    </row>
    <row r="539" spans="1:4">
      <c r="A539" s="394" t="s">
        <v>9742</v>
      </c>
      <c r="B539" s="395" t="s">
        <v>78</v>
      </c>
      <c r="C539" s="395" t="s">
        <v>9740</v>
      </c>
    </row>
    <row r="540" spans="1:4">
      <c r="A540" s="392" t="s">
        <v>9402</v>
      </c>
      <c r="B540" s="393" t="s">
        <v>9632</v>
      </c>
      <c r="C540" s="393" t="s">
        <v>9741</v>
      </c>
    </row>
    <row r="541" spans="1:4">
      <c r="A541" s="394" t="s">
        <v>9092</v>
      </c>
      <c r="B541" s="395" t="s">
        <v>9635</v>
      </c>
      <c r="C541" s="395" t="s">
        <v>9672</v>
      </c>
    </row>
    <row r="542" spans="1:4">
      <c r="A542" s="392" t="s">
        <v>8213</v>
      </c>
      <c r="B542" s="393" t="s">
        <v>9638</v>
      </c>
      <c r="C542" s="393" t="s">
        <v>9672</v>
      </c>
      <c r="D542" s="401" t="s">
        <v>9771</v>
      </c>
    </row>
    <row r="543" spans="1:4">
      <c r="A543" s="394" t="s">
        <v>6618</v>
      </c>
      <c r="B543" s="395" t="s">
        <v>9634</v>
      </c>
      <c r="C543" s="395" t="s">
        <v>9733</v>
      </c>
    </row>
    <row r="544" spans="1:4">
      <c r="A544" s="392" t="s">
        <v>9532</v>
      </c>
      <c r="B544" s="393" t="s">
        <v>9641</v>
      </c>
      <c r="C544" s="393" t="s">
        <v>9741</v>
      </c>
    </row>
    <row r="545" spans="1:4">
      <c r="A545" s="394" t="s">
        <v>9146</v>
      </c>
      <c r="B545" s="395" t="s">
        <v>9649</v>
      </c>
      <c r="C545" s="395" t="s">
        <v>9740</v>
      </c>
    </row>
    <row r="546" spans="1:4">
      <c r="A546" s="392" t="s">
        <v>9743</v>
      </c>
      <c r="B546" s="393" t="s">
        <v>9643</v>
      </c>
      <c r="C546" s="393" t="s">
        <v>9740</v>
      </c>
    </row>
    <row r="547" spans="1:4">
      <c r="A547" s="394" t="s">
        <v>6269</v>
      </c>
      <c r="B547" s="395" t="s">
        <v>9642</v>
      </c>
      <c r="C547" s="395" t="s">
        <v>9741</v>
      </c>
    </row>
    <row r="548" spans="1:4">
      <c r="A548" s="392" t="s">
        <v>8480</v>
      </c>
      <c r="B548" s="393" t="s">
        <v>9639</v>
      </c>
      <c r="C548" s="393" t="s">
        <v>9654</v>
      </c>
      <c r="D548" s="401" t="s">
        <v>9771</v>
      </c>
    </row>
    <row r="549" spans="1:4">
      <c r="A549" s="394" t="s">
        <v>5363</v>
      </c>
      <c r="B549" s="395" t="s">
        <v>9640</v>
      </c>
      <c r="C549" s="395" t="s">
        <v>9654</v>
      </c>
    </row>
    <row r="550" spans="1:4">
      <c r="A550" s="392" t="s">
        <v>7254</v>
      </c>
      <c r="B550" s="393" t="s">
        <v>9650</v>
      </c>
      <c r="C550" s="393" t="s">
        <v>9741</v>
      </c>
      <c r="D550" s="401" t="s">
        <v>9771</v>
      </c>
    </row>
    <row r="551" spans="1:4">
      <c r="A551" s="394" t="s">
        <v>9070</v>
      </c>
      <c r="B551" s="395" t="s">
        <v>9629</v>
      </c>
      <c r="C551" s="395" t="s">
        <v>9670</v>
      </c>
    </row>
    <row r="552" spans="1:4">
      <c r="A552" s="392" t="s">
        <v>7180</v>
      </c>
      <c r="B552" s="393" t="s">
        <v>1407</v>
      </c>
      <c r="C552" s="393" t="s">
        <v>9740</v>
      </c>
    </row>
    <row r="553" spans="1:4">
      <c r="A553" s="394" t="s">
        <v>8468</v>
      </c>
      <c r="B553" s="395" t="s">
        <v>77</v>
      </c>
      <c r="C553" s="395" t="s">
        <v>9740</v>
      </c>
    </row>
    <row r="554" spans="1:4">
      <c r="A554" s="392" t="s">
        <v>9489</v>
      </c>
      <c r="B554" s="393" t="s">
        <v>9640</v>
      </c>
      <c r="C554" s="393" t="s">
        <v>9741</v>
      </c>
    </row>
    <row r="555" spans="1:4">
      <c r="A555" s="394" t="s">
        <v>6721</v>
      </c>
      <c r="B555" s="395" t="s">
        <v>9645</v>
      </c>
      <c r="C555" s="395" t="s">
        <v>9654</v>
      </c>
    </row>
    <row r="556" spans="1:4">
      <c r="A556" s="392" t="s">
        <v>8260</v>
      </c>
      <c r="B556" s="393" t="s">
        <v>9636</v>
      </c>
      <c r="C556" s="393" t="s">
        <v>9654</v>
      </c>
      <c r="D556" s="401" t="s">
        <v>9771</v>
      </c>
    </row>
    <row r="557" spans="1:4">
      <c r="A557" s="394" t="s">
        <v>6372</v>
      </c>
      <c r="B557" s="395" t="s">
        <v>9650</v>
      </c>
      <c r="C557" s="395" t="s">
        <v>9670</v>
      </c>
    </row>
    <row r="558" spans="1:4">
      <c r="A558" s="392" t="s">
        <v>8258</v>
      </c>
      <c r="B558" s="393" t="s">
        <v>9628</v>
      </c>
      <c r="C558" s="393" t="s">
        <v>9654</v>
      </c>
    </row>
    <row r="559" spans="1:4">
      <c r="A559" s="394" t="s">
        <v>8435</v>
      </c>
      <c r="B559" s="395" t="s">
        <v>9631</v>
      </c>
      <c r="C559" s="395" t="s">
        <v>9740</v>
      </c>
    </row>
    <row r="560" spans="1:4">
      <c r="A560" s="392" t="s">
        <v>8167</v>
      </c>
      <c r="B560" s="393" t="s">
        <v>9651</v>
      </c>
      <c r="C560" s="393" t="s">
        <v>9654</v>
      </c>
    </row>
    <row r="561" spans="1:4">
      <c r="A561" s="394" t="s">
        <v>9032</v>
      </c>
      <c r="B561" s="395" t="s">
        <v>9647</v>
      </c>
      <c r="C561" s="395" t="s">
        <v>9654</v>
      </c>
    </row>
    <row r="562" spans="1:4">
      <c r="A562" s="392" t="s">
        <v>5358</v>
      </c>
      <c r="B562" s="393" t="s">
        <v>9643</v>
      </c>
      <c r="C562" s="393" t="s">
        <v>9654</v>
      </c>
    </row>
    <row r="563" spans="1:4">
      <c r="A563" s="394" t="s">
        <v>7568</v>
      </c>
      <c r="B563" s="395" t="s">
        <v>9637</v>
      </c>
      <c r="C563" s="395" t="s">
        <v>9654</v>
      </c>
      <c r="D563" s="402" t="s">
        <v>9771</v>
      </c>
    </row>
    <row r="564" spans="1:4">
      <c r="A564" s="392" t="s">
        <v>9137</v>
      </c>
      <c r="B564" s="393" t="s">
        <v>9644</v>
      </c>
      <c r="C564" s="393" t="s">
        <v>9741</v>
      </c>
      <c r="D564" s="401" t="s">
        <v>9771</v>
      </c>
    </row>
    <row r="565" spans="1:4">
      <c r="A565" s="394" t="s">
        <v>7765</v>
      </c>
      <c r="B565" s="395" t="s">
        <v>2310</v>
      </c>
      <c r="C565" s="395" t="s">
        <v>9654</v>
      </c>
    </row>
    <row r="566" spans="1:4">
      <c r="A566" s="392" t="s">
        <v>9077</v>
      </c>
      <c r="B566" s="393" t="s">
        <v>9639</v>
      </c>
      <c r="C566" s="393" t="s">
        <v>9654</v>
      </c>
    </row>
    <row r="567" spans="1:4">
      <c r="A567" s="394" t="s">
        <v>7169</v>
      </c>
      <c r="B567" s="395" t="s">
        <v>9634</v>
      </c>
      <c r="C567" s="395" t="s">
        <v>9654</v>
      </c>
      <c r="D567" s="402" t="s">
        <v>9771</v>
      </c>
    </row>
    <row r="568" spans="1:4">
      <c r="A568" s="392" t="s">
        <v>7578</v>
      </c>
      <c r="B568" s="393" t="s">
        <v>9648</v>
      </c>
      <c r="C568" s="393" t="s">
        <v>9660</v>
      </c>
      <c r="D568" s="401" t="s">
        <v>9771</v>
      </c>
    </row>
    <row r="569" spans="1:4">
      <c r="A569" s="394" t="s">
        <v>7581</v>
      </c>
      <c r="B569" s="395" t="s">
        <v>9633</v>
      </c>
      <c r="C569" s="395" t="s">
        <v>9654</v>
      </c>
    </row>
    <row r="570" spans="1:4">
      <c r="A570" s="392" t="s">
        <v>6730</v>
      </c>
      <c r="B570" s="393" t="s">
        <v>9651</v>
      </c>
      <c r="C570" s="393" t="s">
        <v>9672</v>
      </c>
    </row>
    <row r="571" spans="1:4">
      <c r="A571" s="394" t="s">
        <v>9072</v>
      </c>
      <c r="B571" s="395" t="s">
        <v>724</v>
      </c>
      <c r="C571" s="395" t="s">
        <v>9654</v>
      </c>
    </row>
    <row r="572" spans="1:4">
      <c r="A572" s="392" t="s">
        <v>7599</v>
      </c>
      <c r="B572" s="393" t="s">
        <v>722</v>
      </c>
      <c r="C572" s="393" t="s">
        <v>9672</v>
      </c>
    </row>
    <row r="573" spans="1:4">
      <c r="A573" s="394" t="s">
        <v>8989</v>
      </c>
      <c r="B573" s="395" t="s">
        <v>9632</v>
      </c>
      <c r="C573" s="395" t="s">
        <v>9654</v>
      </c>
    </row>
    <row r="574" spans="1:4">
      <c r="A574" s="392" t="s">
        <v>9757</v>
      </c>
      <c r="B574" s="393" t="s">
        <v>9637</v>
      </c>
      <c r="C574" s="393" t="s">
        <v>9654</v>
      </c>
    </row>
    <row r="575" spans="1:4">
      <c r="A575" s="394" t="s">
        <v>7414</v>
      </c>
      <c r="B575" s="395" t="s">
        <v>9645</v>
      </c>
      <c r="C575" s="395" t="s">
        <v>9654</v>
      </c>
    </row>
    <row r="576" spans="1:4">
      <c r="A576" s="392" t="s">
        <v>6697</v>
      </c>
      <c r="B576" s="393" t="s">
        <v>2310</v>
      </c>
      <c r="C576" s="393" t="s">
        <v>9654</v>
      </c>
    </row>
    <row r="577" spans="1:3">
      <c r="A577" s="394" t="s">
        <v>9405</v>
      </c>
      <c r="B577" s="395" t="s">
        <v>9627</v>
      </c>
      <c r="C577" s="395" t="s">
        <v>9740</v>
      </c>
    </row>
    <row r="578" spans="1:3">
      <c r="A578" s="392" t="s">
        <v>9756</v>
      </c>
      <c r="B578" s="393" t="s">
        <v>9633</v>
      </c>
      <c r="C578" s="393" t="s">
        <v>9654</v>
      </c>
    </row>
  </sheetData>
  <pageMargins left="0.7" right="0.7" top="0.75" bottom="0.75" header="0.3" footer="0.3"/>
  <tableParts count="2">
    <tablePart r:id="rId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A1:S53"/>
  <sheetViews>
    <sheetView workbookViewId="0"/>
    <sheetView workbookViewId="1"/>
  </sheetViews>
  <sheetFormatPr defaultColWidth="8.7109375" defaultRowHeight="12.75"/>
  <cols>
    <col min="1" max="1" width="16" customWidth="1"/>
    <col min="2" max="2" width="19.42578125" customWidth="1"/>
    <col min="3" max="3" width="20.42578125" customWidth="1"/>
    <col min="4" max="4" width="35.5703125" style="13" customWidth="1"/>
    <col min="5" max="5" width="33.28515625" style="13" customWidth="1"/>
    <col min="6" max="6" width="21" style="13" bestFit="1" customWidth="1"/>
    <col min="7" max="12" width="21" style="13" customWidth="1"/>
    <col min="13" max="13" width="15.42578125" style="13" bestFit="1" customWidth="1"/>
    <col min="14" max="14" width="13.42578125" style="13" bestFit="1" customWidth="1"/>
    <col min="15" max="15" width="16.28515625" style="13" bestFit="1" customWidth="1"/>
    <col min="16" max="16" width="20.42578125" style="13" bestFit="1" customWidth="1"/>
    <col min="17" max="17" width="17" bestFit="1" customWidth="1"/>
    <col min="18" max="18" width="12.7109375" bestFit="1" customWidth="1"/>
    <col min="19" max="19" width="15.5703125" bestFit="1" customWidth="1"/>
  </cols>
  <sheetData>
    <row r="1" spans="1:19">
      <c r="C1" t="s">
        <v>1436</v>
      </c>
      <c r="D1" t="s">
        <v>1437</v>
      </c>
      <c r="E1" t="s">
        <v>1438</v>
      </c>
      <c r="F1" t="s">
        <v>4948</v>
      </c>
      <c r="G1" s="5" t="s">
        <v>9611</v>
      </c>
      <c r="H1" t="s">
        <v>8549</v>
      </c>
      <c r="I1" s="5" t="s">
        <v>7449</v>
      </c>
      <c r="J1"/>
      <c r="K1" s="5" t="s">
        <v>6384</v>
      </c>
      <c r="L1" t="s">
        <v>5925</v>
      </c>
      <c r="M1" t="s">
        <v>5923</v>
      </c>
      <c r="N1" s="5" t="s">
        <v>5924</v>
      </c>
      <c r="O1" s="5" t="s">
        <v>5918</v>
      </c>
      <c r="P1" t="s">
        <v>5919</v>
      </c>
      <c r="Q1" s="5" t="s">
        <v>5920</v>
      </c>
      <c r="R1" s="5" t="s">
        <v>5921</v>
      </c>
      <c r="S1" s="5" t="s">
        <v>5922</v>
      </c>
    </row>
    <row r="2" spans="1:19">
      <c r="A2" s="68" t="s">
        <v>4046</v>
      </c>
      <c r="B2" s="68" t="s">
        <v>4047</v>
      </c>
      <c r="C2" s="44" t="s">
        <v>488</v>
      </c>
      <c r="D2" t="s">
        <v>196</v>
      </c>
      <c r="E2" s="20" t="s">
        <v>7475</v>
      </c>
      <c r="F2" s="5" t="s">
        <v>7476</v>
      </c>
      <c r="G2" s="5"/>
      <c r="H2" s="5"/>
      <c r="I2"/>
      <c r="J2"/>
      <c r="K2"/>
      <c r="L2"/>
      <c r="M2"/>
      <c r="N2"/>
      <c r="O2"/>
      <c r="P2" t="s">
        <v>4048</v>
      </c>
      <c r="S2" t="s">
        <v>646</v>
      </c>
    </row>
    <row r="3" spans="1:19">
      <c r="A3" s="68" t="s">
        <v>1951</v>
      </c>
      <c r="B3" s="68" t="s">
        <v>5917</v>
      </c>
      <c r="C3" s="44" t="s">
        <v>6383</v>
      </c>
      <c r="D3" s="58" t="s">
        <v>6394</v>
      </c>
      <c r="E3" s="20" t="s">
        <v>6385</v>
      </c>
      <c r="F3" s="58" t="s">
        <v>6395</v>
      </c>
      <c r="G3" s="58"/>
      <c r="H3" s="58"/>
      <c r="I3" s="58"/>
      <c r="J3" s="58"/>
      <c r="K3" s="5" t="s">
        <v>6386</v>
      </c>
      <c r="L3" t="s">
        <v>5926</v>
      </c>
      <c r="M3"/>
      <c r="N3"/>
      <c r="O3"/>
      <c r="P3"/>
    </row>
    <row r="4" spans="1:19">
      <c r="A4" s="68" t="s">
        <v>8589</v>
      </c>
      <c r="B4" s="68" t="s">
        <v>8592</v>
      </c>
      <c r="C4" s="44" t="s">
        <v>8593</v>
      </c>
      <c r="D4" s="44" t="s">
        <v>9941</v>
      </c>
      <c r="E4" s="20" t="s">
        <v>9942</v>
      </c>
      <c r="F4" s="20" t="s">
        <v>8593</v>
      </c>
      <c r="G4" s="20"/>
      <c r="H4" s="5" t="s">
        <v>8551</v>
      </c>
      <c r="I4" s="5" t="s">
        <v>7450</v>
      </c>
      <c r="J4" s="5"/>
      <c r="K4" s="5"/>
      <c r="L4" s="5"/>
      <c r="M4" s="5"/>
      <c r="N4"/>
      <c r="O4"/>
      <c r="P4" s="44" t="s">
        <v>3891</v>
      </c>
    </row>
    <row r="5" spans="1:19">
      <c r="A5" s="68" t="s">
        <v>3895</v>
      </c>
      <c r="B5" s="68" t="s">
        <v>3896</v>
      </c>
      <c r="C5" s="44" t="s">
        <v>3897</v>
      </c>
      <c r="D5" s="20" t="s">
        <v>6874</v>
      </c>
      <c r="E5" s="69" t="s">
        <v>3898</v>
      </c>
      <c r="F5" t="s">
        <v>5048</v>
      </c>
      <c r="G5"/>
      <c r="H5"/>
      <c r="I5"/>
      <c r="J5"/>
      <c r="K5"/>
      <c r="L5"/>
      <c r="M5"/>
      <c r="N5" s="5"/>
      <c r="O5"/>
      <c r="P5" s="44" t="s">
        <v>3899</v>
      </c>
      <c r="Q5" t="s">
        <v>3492</v>
      </c>
    </row>
    <row r="6" spans="1:19">
      <c r="A6" s="67"/>
      <c r="B6" s="67"/>
      <c r="D6"/>
      <c r="E6"/>
      <c r="F6"/>
      <c r="G6"/>
      <c r="H6"/>
      <c r="I6"/>
      <c r="J6"/>
      <c r="K6"/>
      <c r="L6"/>
      <c r="M6"/>
      <c r="N6"/>
      <c r="O6"/>
      <c r="P6"/>
    </row>
    <row r="7" spans="1:19">
      <c r="A7" s="68" t="s">
        <v>844</v>
      </c>
      <c r="B7" s="68" t="s">
        <v>845</v>
      </c>
      <c r="C7" s="44" t="s">
        <v>846</v>
      </c>
      <c r="D7" t="s">
        <v>847</v>
      </c>
      <c r="E7" s="20" t="s">
        <v>8119</v>
      </c>
      <c r="F7" t="s">
        <v>5049</v>
      </c>
      <c r="G7"/>
      <c r="H7"/>
      <c r="I7"/>
      <c r="J7"/>
      <c r="K7"/>
      <c r="L7"/>
      <c r="M7"/>
      <c r="N7"/>
      <c r="O7"/>
      <c r="P7"/>
    </row>
    <row r="8" spans="1:19">
      <c r="A8" s="68" t="s">
        <v>560</v>
      </c>
      <c r="B8" s="68" t="s">
        <v>561</v>
      </c>
      <c r="C8" s="44" t="s">
        <v>562</v>
      </c>
      <c r="D8" t="s">
        <v>563</v>
      </c>
      <c r="E8" s="20" t="s">
        <v>564</v>
      </c>
      <c r="F8" t="s">
        <v>5050</v>
      </c>
      <c r="G8"/>
      <c r="H8"/>
      <c r="I8"/>
      <c r="J8"/>
      <c r="K8"/>
      <c r="L8"/>
      <c r="M8"/>
      <c r="N8"/>
      <c r="O8"/>
      <c r="P8"/>
      <c r="S8" t="s">
        <v>565</v>
      </c>
    </row>
    <row r="9" spans="1:19">
      <c r="A9" s="68" t="s">
        <v>5445</v>
      </c>
      <c r="B9" s="68" t="s">
        <v>5446</v>
      </c>
      <c r="C9" s="44" t="s">
        <v>4945</v>
      </c>
      <c r="D9" s="20" t="s">
        <v>4946</v>
      </c>
      <c r="E9" s="20" t="s">
        <v>4947</v>
      </c>
      <c r="F9" t="s">
        <v>5051</v>
      </c>
      <c r="G9"/>
      <c r="H9"/>
      <c r="I9"/>
      <c r="J9"/>
      <c r="K9"/>
      <c r="L9"/>
      <c r="M9" s="5" t="s">
        <v>3899</v>
      </c>
      <c r="N9"/>
      <c r="O9" t="s">
        <v>4485</v>
      </c>
      <c r="P9"/>
      <c r="Q9" t="s">
        <v>3962</v>
      </c>
    </row>
    <row r="10" spans="1:19">
      <c r="A10" s="68" t="s">
        <v>6824</v>
      </c>
      <c r="B10" s="68" t="s">
        <v>6825</v>
      </c>
      <c r="C10" s="44" t="s">
        <v>6826</v>
      </c>
      <c r="D10" s="20" t="s">
        <v>9946</v>
      </c>
      <c r="E10" s="69" t="s">
        <v>6827</v>
      </c>
      <c r="F10" s="5" t="s">
        <v>6828</v>
      </c>
      <c r="G10" s="5"/>
      <c r="H10" s="5"/>
      <c r="I10" s="5"/>
      <c r="J10" t="s">
        <v>6829</v>
      </c>
      <c r="K10"/>
      <c r="L10"/>
      <c r="M10"/>
      <c r="N10"/>
      <c r="O10" t="s">
        <v>4476</v>
      </c>
      <c r="P10" t="s">
        <v>3894</v>
      </c>
    </row>
    <row r="11" spans="1:19">
      <c r="A11" s="67"/>
      <c r="B11" s="67"/>
      <c r="D11"/>
      <c r="E11" s="69"/>
      <c r="F11"/>
      <c r="G11"/>
      <c r="H11"/>
      <c r="I11"/>
      <c r="J11"/>
      <c r="K11"/>
      <c r="L11"/>
      <c r="M11"/>
      <c r="N11"/>
      <c r="O11"/>
      <c r="P11"/>
    </row>
    <row r="12" spans="1:19">
      <c r="A12" s="68" t="s">
        <v>5428</v>
      </c>
      <c r="B12" s="68" t="s">
        <v>5481</v>
      </c>
      <c r="C12" s="44" t="s">
        <v>5425</v>
      </c>
      <c r="D12" s="20" t="s">
        <v>5427</v>
      </c>
      <c r="E12" s="20" t="s">
        <v>5426</v>
      </c>
      <c r="F12" t="s">
        <v>5425</v>
      </c>
      <c r="G12"/>
      <c r="H12"/>
      <c r="I12"/>
      <c r="J12"/>
      <c r="K12"/>
      <c r="L12"/>
      <c r="M12" t="s">
        <v>5482</v>
      </c>
      <c r="N12"/>
      <c r="O12"/>
      <c r="P12"/>
      <c r="S12" t="s">
        <v>647</v>
      </c>
    </row>
    <row r="13" spans="1:19" ht="15">
      <c r="A13" s="68" t="s">
        <v>1020</v>
      </c>
      <c r="B13" s="68" t="s">
        <v>1021</v>
      </c>
      <c r="C13" s="44" t="s">
        <v>1022</v>
      </c>
      <c r="D13" s="404" t="s">
        <v>9777</v>
      </c>
      <c r="E13" s="20" t="s">
        <v>9948</v>
      </c>
      <c r="F13" t="s">
        <v>5053</v>
      </c>
      <c r="G13"/>
      <c r="H13"/>
      <c r="I13"/>
      <c r="J13"/>
      <c r="K13"/>
      <c r="L13"/>
      <c r="M13"/>
      <c r="N13"/>
      <c r="O13"/>
      <c r="P13"/>
    </row>
    <row r="14" spans="1:19">
      <c r="A14" s="68" t="s">
        <v>856</v>
      </c>
      <c r="B14" s="68" t="s">
        <v>6830</v>
      </c>
      <c r="C14" s="44" t="s">
        <v>6831</v>
      </c>
      <c r="D14" t="s">
        <v>6832</v>
      </c>
      <c r="E14" s="20" t="s">
        <v>6833</v>
      </c>
      <c r="F14" s="58" t="s">
        <v>6834</v>
      </c>
      <c r="G14" s="58"/>
      <c r="H14" s="58"/>
      <c r="I14" s="58"/>
      <c r="J14" s="58" t="s">
        <v>6835</v>
      </c>
      <c r="K14" s="5" t="s">
        <v>6387</v>
      </c>
      <c r="L14"/>
      <c r="M14"/>
      <c r="N14" t="s">
        <v>3482</v>
      </c>
      <c r="O14" t="s">
        <v>4474</v>
      </c>
      <c r="P14" t="s">
        <v>3893</v>
      </c>
      <c r="Q14" t="s">
        <v>3482</v>
      </c>
    </row>
    <row r="15" spans="1:19">
      <c r="A15" s="68" t="s">
        <v>1467</v>
      </c>
      <c r="B15" s="68" t="s">
        <v>858</v>
      </c>
      <c r="C15" s="44" t="s">
        <v>2888</v>
      </c>
      <c r="D15" t="s">
        <v>2889</v>
      </c>
      <c r="E15" s="20" t="s">
        <v>4952</v>
      </c>
      <c r="F15" t="s">
        <v>5054</v>
      </c>
      <c r="G15"/>
      <c r="H15"/>
      <c r="I15"/>
      <c r="J15"/>
      <c r="K15"/>
      <c r="L15"/>
      <c r="M15"/>
      <c r="N15"/>
      <c r="O15"/>
      <c r="P15"/>
    </row>
    <row r="16" spans="1:19">
      <c r="A16" s="67"/>
      <c r="B16" s="67"/>
      <c r="D16"/>
      <c r="E16" s="69"/>
      <c r="F16"/>
      <c r="G16"/>
      <c r="H16"/>
      <c r="I16"/>
      <c r="J16"/>
      <c r="K16"/>
      <c r="L16"/>
      <c r="M16"/>
      <c r="N16"/>
      <c r="O16"/>
      <c r="P16"/>
    </row>
    <row r="17" spans="1:19">
      <c r="A17" s="68" t="s">
        <v>5987</v>
      </c>
      <c r="B17" s="68" t="s">
        <v>8562</v>
      </c>
      <c r="C17" s="44" t="s">
        <v>5984</v>
      </c>
      <c r="D17" t="s">
        <v>5989</v>
      </c>
      <c r="E17" s="20" t="s">
        <v>5985</v>
      </c>
      <c r="F17" t="s">
        <v>6836</v>
      </c>
      <c r="G17"/>
      <c r="H17"/>
      <c r="I17"/>
      <c r="J17"/>
      <c r="K17"/>
      <c r="L17" t="s">
        <v>5927</v>
      </c>
      <c r="M17"/>
      <c r="N17"/>
      <c r="O17"/>
      <c r="P17"/>
    </row>
    <row r="18" spans="1:19">
      <c r="A18" s="68" t="s">
        <v>648</v>
      </c>
      <c r="B18" s="68" t="s">
        <v>649</v>
      </c>
      <c r="C18" s="44" t="s">
        <v>527</v>
      </c>
      <c r="D18" t="s">
        <v>528</v>
      </c>
      <c r="E18" s="20" t="s">
        <v>529</v>
      </c>
      <c r="F18" t="s">
        <v>4963</v>
      </c>
      <c r="G18"/>
      <c r="H18"/>
      <c r="I18"/>
      <c r="J18"/>
      <c r="K18"/>
      <c r="L18"/>
      <c r="M18"/>
      <c r="N18"/>
      <c r="O18"/>
      <c r="P18"/>
      <c r="S18" t="s">
        <v>530</v>
      </c>
    </row>
    <row r="19" spans="1:19">
      <c r="A19" s="68" t="s">
        <v>9619</v>
      </c>
      <c r="B19" s="68" t="s">
        <v>9623</v>
      </c>
      <c r="C19" s="44" t="s">
        <v>9624</v>
      </c>
      <c r="D19" s="20" t="s">
        <v>9944</v>
      </c>
      <c r="E19" s="20" t="s">
        <v>9625</v>
      </c>
      <c r="F19"/>
      <c r="G19" s="5" t="s">
        <v>9626</v>
      </c>
      <c r="H19" s="5"/>
      <c r="I19"/>
      <c r="J19"/>
      <c r="K19"/>
      <c r="L19"/>
      <c r="M19" t="s">
        <v>5424</v>
      </c>
      <c r="N19"/>
      <c r="O19" t="s">
        <v>4558</v>
      </c>
      <c r="P19"/>
    </row>
    <row r="20" spans="1:19">
      <c r="A20" s="68" t="s">
        <v>1427</v>
      </c>
      <c r="B20" s="68" t="s">
        <v>4472</v>
      </c>
      <c r="C20" s="44" t="s">
        <v>4473</v>
      </c>
      <c r="D20" s="5" t="s">
        <v>9943</v>
      </c>
      <c r="E20" s="20" t="s">
        <v>4477</v>
      </c>
      <c r="F20" t="s">
        <v>5052</v>
      </c>
      <c r="G20"/>
      <c r="H20"/>
      <c r="I20"/>
      <c r="J20"/>
      <c r="K20"/>
      <c r="L20"/>
      <c r="M20"/>
      <c r="N20"/>
      <c r="O20" t="s">
        <v>4475</v>
      </c>
      <c r="P20"/>
      <c r="S20" t="s">
        <v>481</v>
      </c>
    </row>
    <row r="21" spans="1:19">
      <c r="A21" s="67"/>
      <c r="B21" s="67"/>
      <c r="D21"/>
      <c r="E21" s="69"/>
      <c r="F21"/>
      <c r="G21"/>
      <c r="H21"/>
      <c r="I21"/>
      <c r="J21"/>
      <c r="K21"/>
      <c r="L21"/>
      <c r="M21"/>
      <c r="N21"/>
      <c r="O21"/>
      <c r="P21"/>
    </row>
    <row r="22" spans="1:19">
      <c r="A22" s="68" t="s">
        <v>1422</v>
      </c>
      <c r="B22" s="68" t="s">
        <v>1423</v>
      </c>
      <c r="C22" s="44" t="s">
        <v>1424</v>
      </c>
      <c r="D22" t="s">
        <v>1425</v>
      </c>
      <c r="E22" s="20" t="s">
        <v>1426</v>
      </c>
      <c r="F22" t="s">
        <v>1424</v>
      </c>
      <c r="G22"/>
      <c r="H22"/>
      <c r="I22"/>
      <c r="J22"/>
      <c r="K22"/>
      <c r="L22"/>
      <c r="M22"/>
      <c r="N22"/>
      <c r="O22"/>
      <c r="P22"/>
    </row>
    <row r="23" spans="1:19" ht="14.25">
      <c r="A23" s="68" t="s">
        <v>9605</v>
      </c>
      <c r="B23" s="68" t="s">
        <v>9606</v>
      </c>
      <c r="C23" s="44" t="s">
        <v>9607</v>
      </c>
      <c r="D23" s="76" t="s">
        <v>9947</v>
      </c>
      <c r="E23" s="20" t="s">
        <v>9608</v>
      </c>
      <c r="F23" s="5" t="s">
        <v>9609</v>
      </c>
      <c r="G23" s="5" t="s">
        <v>9610</v>
      </c>
      <c r="H23"/>
      <c r="I23"/>
      <c r="J23"/>
      <c r="K23"/>
      <c r="L23"/>
      <c r="M23"/>
      <c r="N23" t="s">
        <v>4949</v>
      </c>
      <c r="O23"/>
      <c r="P23" t="s">
        <v>3892</v>
      </c>
      <c r="S23" t="s">
        <v>482</v>
      </c>
    </row>
    <row r="24" spans="1:19" ht="15" customHeight="1">
      <c r="A24" s="68" t="s">
        <v>7446</v>
      </c>
      <c r="B24" s="68" t="s">
        <v>5994</v>
      </c>
      <c r="C24" s="44" t="s">
        <v>3487</v>
      </c>
      <c r="D24" t="s">
        <v>3480</v>
      </c>
      <c r="E24" s="20" t="s">
        <v>3481</v>
      </c>
      <c r="F24" t="s">
        <v>3487</v>
      </c>
      <c r="G24"/>
      <c r="H24"/>
      <c r="I24"/>
      <c r="J24"/>
      <c r="K24"/>
      <c r="L24"/>
      <c r="M24"/>
      <c r="N24"/>
      <c r="O24"/>
      <c r="P24"/>
    </row>
    <row r="25" spans="1:19">
      <c r="A25" s="68" t="s">
        <v>8591</v>
      </c>
      <c r="B25" s="68" t="s">
        <v>6042</v>
      </c>
      <c r="C25" s="44" t="s">
        <v>7478</v>
      </c>
      <c r="D25" s="20" t="s">
        <v>9945</v>
      </c>
      <c r="E25" s="20" t="s">
        <v>7477</v>
      </c>
      <c r="F25"/>
      <c r="G25"/>
      <c r="H25" t="s">
        <v>8550</v>
      </c>
      <c r="I25"/>
      <c r="J25"/>
      <c r="K25"/>
      <c r="L25"/>
      <c r="M25"/>
      <c r="N25" t="s">
        <v>3890</v>
      </c>
      <c r="O25"/>
      <c r="P25" s="5" t="s">
        <v>3890</v>
      </c>
      <c r="R25" t="s">
        <v>92</v>
      </c>
    </row>
    <row r="26" spans="1:19">
      <c r="A26" s="67"/>
      <c r="B26" s="67"/>
      <c r="D26"/>
      <c r="E26"/>
      <c r="F26"/>
      <c r="G26"/>
      <c r="H26"/>
      <c r="I26"/>
      <c r="J26"/>
      <c r="K26"/>
      <c r="L26"/>
      <c r="M26"/>
      <c r="N26"/>
      <c r="O26"/>
      <c r="P26"/>
    </row>
    <row r="27" spans="1:19">
      <c r="A27" s="68" t="s">
        <v>1312</v>
      </c>
      <c r="B27" s="68" t="s">
        <v>1313</v>
      </c>
      <c r="C27" s="44" t="s">
        <v>1314</v>
      </c>
      <c r="D27" t="s">
        <v>2145</v>
      </c>
      <c r="E27" s="20" t="s">
        <v>1315</v>
      </c>
      <c r="F27" s="5" t="s">
        <v>6837</v>
      </c>
      <c r="G27" s="5"/>
      <c r="H27" s="5"/>
      <c r="I27" s="5"/>
      <c r="J27"/>
      <c r="K27" s="41"/>
      <c r="L27" s="41"/>
      <c r="M27" s="41"/>
      <c r="N27"/>
      <c r="O27"/>
      <c r="P27"/>
    </row>
    <row r="28" spans="1:19">
      <c r="A28" s="68" t="s">
        <v>5980</v>
      </c>
      <c r="B28" s="68" t="s">
        <v>5981</v>
      </c>
      <c r="C28" s="44" t="s">
        <v>5979</v>
      </c>
      <c r="D28" s="49" t="s">
        <v>5982</v>
      </c>
      <c r="E28" s="69" t="s">
        <v>5983</v>
      </c>
      <c r="F28" t="s">
        <v>5979</v>
      </c>
      <c r="G28"/>
      <c r="H28"/>
      <c r="I28"/>
      <c r="J28"/>
      <c r="K28"/>
      <c r="L28" t="s">
        <v>5928</v>
      </c>
      <c r="M28"/>
      <c r="N28"/>
      <c r="O28"/>
      <c r="P28"/>
    </row>
    <row r="29" spans="1:19">
      <c r="A29" s="68" t="s">
        <v>7455</v>
      </c>
      <c r="B29" s="68" t="s">
        <v>7456</v>
      </c>
      <c r="C29" s="44" t="s">
        <v>7451</v>
      </c>
      <c r="D29" s="2" t="s">
        <v>8120</v>
      </c>
      <c r="E29" s="20" t="s">
        <v>7452</v>
      </c>
      <c r="F29"/>
      <c r="G29"/>
      <c r="H29"/>
      <c r="I29" s="5" t="s">
        <v>7453</v>
      </c>
      <c r="J29"/>
      <c r="K29" s="41"/>
      <c r="L29" s="41"/>
      <c r="M29" t="s">
        <v>5423</v>
      </c>
      <c r="N29"/>
      <c r="O29"/>
      <c r="P29"/>
      <c r="R29" t="s">
        <v>93</v>
      </c>
    </row>
    <row r="30" spans="1:19">
      <c r="A30" s="68" t="s">
        <v>3514</v>
      </c>
      <c r="B30" s="68" t="s">
        <v>3503</v>
      </c>
      <c r="C30" s="44" t="s">
        <v>3504</v>
      </c>
      <c r="D30" t="s">
        <v>3505</v>
      </c>
      <c r="E30" s="69" t="s">
        <v>3506</v>
      </c>
      <c r="F30" t="s">
        <v>5055</v>
      </c>
      <c r="G30"/>
      <c r="H30"/>
      <c r="I30"/>
      <c r="J30"/>
      <c r="K30"/>
      <c r="L30"/>
      <c r="M30"/>
      <c r="N30"/>
      <c r="O30"/>
      <c r="P30"/>
      <c r="Q30" t="s">
        <v>3507</v>
      </c>
    </row>
    <row r="31" spans="1:19">
      <c r="D31" s="66"/>
      <c r="E31" s="66"/>
      <c r="F31" s="66"/>
      <c r="G31" s="66"/>
      <c r="H31" s="66"/>
      <c r="I31" s="66"/>
      <c r="J31" s="66"/>
      <c r="K31" s="22"/>
      <c r="L31" s="22"/>
      <c r="M31" s="22"/>
      <c r="N31" s="22"/>
      <c r="O31" s="22"/>
      <c r="P31" s="22"/>
      <c r="Q31" s="17"/>
      <c r="R31" s="17"/>
      <c r="S31" s="17"/>
    </row>
    <row r="32" spans="1:19">
      <c r="D32" s="66"/>
      <c r="E32" s="66"/>
      <c r="F32" s="66"/>
      <c r="G32" s="66"/>
      <c r="H32" s="66"/>
      <c r="I32" s="66"/>
      <c r="J32" s="66"/>
      <c r="K32" s="22"/>
      <c r="L32" s="22"/>
      <c r="M32" s="22"/>
      <c r="N32" s="22"/>
      <c r="O32" s="22"/>
      <c r="P32" s="22"/>
      <c r="Q32" s="17"/>
      <c r="R32" s="17"/>
      <c r="S32" s="17"/>
    </row>
    <row r="33" spans="1:19">
      <c r="A33" s="17"/>
      <c r="B33" s="17"/>
      <c r="C33" s="17"/>
      <c r="D33" s="16"/>
      <c r="E33" s="16"/>
      <c r="F33" s="16"/>
      <c r="G33" s="16"/>
      <c r="H33" s="16"/>
      <c r="I33" s="16"/>
      <c r="J33" s="16"/>
      <c r="K33" s="16"/>
      <c r="L33" s="16"/>
      <c r="M33" s="16"/>
      <c r="N33" s="16"/>
      <c r="O33" s="16"/>
      <c r="P33" s="16"/>
      <c r="Q33" s="17"/>
      <c r="R33" s="17"/>
      <c r="S33" s="17"/>
    </row>
    <row r="34" spans="1:19">
      <c r="A34" s="17"/>
      <c r="B34" s="17"/>
      <c r="C34" s="17"/>
      <c r="D34" s="16"/>
      <c r="E34" s="16"/>
      <c r="F34" s="16"/>
      <c r="G34" s="16"/>
      <c r="H34" s="16"/>
      <c r="I34" s="16"/>
      <c r="J34" s="16"/>
      <c r="K34" s="16"/>
      <c r="L34" s="16"/>
      <c r="M34" s="16"/>
      <c r="N34" s="16"/>
      <c r="O34" s="16"/>
      <c r="P34" s="16"/>
      <c r="Q34" s="17"/>
      <c r="R34" s="17"/>
      <c r="S34" s="17"/>
    </row>
    <row r="35" spans="1:19">
      <c r="A35" s="17"/>
      <c r="B35" s="17"/>
      <c r="C35" s="17"/>
      <c r="D35" s="16" t="s">
        <v>2045</v>
      </c>
      <c r="E35" s="16"/>
      <c r="F35" s="16"/>
      <c r="G35" s="16"/>
      <c r="H35" s="16"/>
      <c r="I35" s="16"/>
      <c r="J35" s="16"/>
      <c r="K35" s="16"/>
      <c r="L35" s="16"/>
      <c r="M35" s="16"/>
      <c r="N35" s="16"/>
      <c r="O35" s="16"/>
      <c r="P35" s="16"/>
      <c r="Q35" s="17"/>
      <c r="R35" s="17"/>
      <c r="S35" s="17"/>
    </row>
    <row r="36" spans="1:19">
      <c r="A36" s="17"/>
      <c r="B36" s="17"/>
      <c r="C36" s="17"/>
      <c r="D36" s="16"/>
      <c r="E36" s="16"/>
      <c r="F36" s="16"/>
      <c r="G36" s="16"/>
      <c r="H36" s="16"/>
      <c r="I36" s="16"/>
      <c r="J36" s="16"/>
      <c r="K36" s="16"/>
      <c r="L36" s="16"/>
      <c r="M36" s="16"/>
      <c r="N36" s="16"/>
      <c r="O36" s="16"/>
      <c r="P36" s="16"/>
      <c r="Q36" s="17"/>
      <c r="R36" s="17"/>
      <c r="S36" s="17"/>
    </row>
    <row r="37" spans="1:19">
      <c r="A37" s="17"/>
      <c r="B37" s="17"/>
      <c r="C37" s="17"/>
      <c r="D37" s="16"/>
      <c r="E37" s="16"/>
      <c r="F37" s="16"/>
      <c r="G37" s="16"/>
      <c r="H37" s="16"/>
      <c r="I37" s="16"/>
      <c r="J37" s="16"/>
      <c r="K37" s="16"/>
      <c r="L37" s="16"/>
      <c r="M37" s="16"/>
      <c r="N37" s="16"/>
      <c r="O37" s="16"/>
      <c r="P37" s="16"/>
      <c r="Q37" s="17"/>
      <c r="R37" s="17"/>
      <c r="S37" s="17"/>
    </row>
    <row r="38" spans="1:19">
      <c r="A38" s="17"/>
      <c r="B38" s="17"/>
      <c r="C38" s="17"/>
      <c r="D38" s="16"/>
      <c r="E38" s="16"/>
      <c r="F38" s="16"/>
      <c r="G38" s="16"/>
      <c r="H38" s="16"/>
      <c r="I38" s="16"/>
      <c r="J38" s="16"/>
      <c r="K38" s="16"/>
      <c r="L38" s="16"/>
      <c r="M38" s="16"/>
      <c r="N38" s="16"/>
      <c r="O38" s="16"/>
      <c r="P38" s="16"/>
      <c r="Q38" s="17"/>
      <c r="R38" s="17"/>
      <c r="S38" s="17"/>
    </row>
    <row r="39" spans="1:19">
      <c r="A39" s="17"/>
      <c r="B39" s="17"/>
      <c r="C39" s="17"/>
      <c r="D39" s="16"/>
      <c r="E39" s="16"/>
      <c r="F39" s="16"/>
      <c r="G39" s="16"/>
      <c r="H39" s="16"/>
      <c r="I39" s="16"/>
      <c r="J39" s="16"/>
      <c r="K39" s="16"/>
      <c r="L39" s="16"/>
      <c r="M39" s="16"/>
      <c r="N39" s="16"/>
      <c r="O39" s="16"/>
      <c r="P39" s="16"/>
      <c r="Q39" s="17"/>
      <c r="R39" s="17"/>
      <c r="S39" s="17"/>
    </row>
    <row r="40" spans="1:19">
      <c r="A40" s="17"/>
      <c r="B40" s="17"/>
      <c r="C40" s="17"/>
      <c r="D40" s="16"/>
      <c r="E40" s="16"/>
      <c r="F40" s="16"/>
      <c r="G40" s="16"/>
      <c r="H40" s="16"/>
      <c r="I40" s="16"/>
      <c r="J40" s="16"/>
      <c r="K40" s="16"/>
      <c r="L40" s="16"/>
      <c r="M40" s="16"/>
      <c r="N40" s="16"/>
      <c r="O40" s="16"/>
      <c r="P40" s="16"/>
      <c r="Q40" s="17"/>
      <c r="R40" s="17"/>
      <c r="S40" s="17"/>
    </row>
    <row r="41" spans="1:19">
      <c r="A41" s="17"/>
      <c r="B41" s="17"/>
      <c r="C41" s="17"/>
      <c r="D41" s="16"/>
      <c r="E41" s="16"/>
      <c r="F41" s="16"/>
      <c r="G41" s="16"/>
      <c r="H41" s="16"/>
      <c r="I41" s="16"/>
      <c r="J41" s="16"/>
      <c r="K41" s="16"/>
      <c r="L41" s="16"/>
      <c r="M41" s="16"/>
      <c r="N41" s="16"/>
      <c r="O41" s="16"/>
      <c r="P41" s="16"/>
      <c r="Q41" s="17"/>
      <c r="R41" s="17"/>
      <c r="S41" s="17"/>
    </row>
    <row r="42" spans="1:19">
      <c r="A42" s="17"/>
      <c r="B42" s="17"/>
      <c r="C42" s="17"/>
      <c r="D42" s="16"/>
      <c r="E42" s="16"/>
      <c r="F42" s="16"/>
      <c r="G42" s="16"/>
      <c r="H42" s="16"/>
      <c r="I42" s="16"/>
      <c r="J42" s="16"/>
      <c r="K42" s="16"/>
      <c r="L42" s="16"/>
      <c r="M42" s="16"/>
      <c r="N42" s="16"/>
      <c r="O42" s="16"/>
      <c r="P42" s="16"/>
      <c r="Q42" s="17"/>
      <c r="R42" s="17"/>
      <c r="S42" s="17"/>
    </row>
    <row r="43" spans="1:19">
      <c r="A43" s="17"/>
      <c r="B43" s="17"/>
      <c r="C43" s="17"/>
      <c r="D43" s="16"/>
      <c r="E43" s="16"/>
      <c r="F43" s="16"/>
      <c r="G43" s="16"/>
      <c r="H43" s="16"/>
      <c r="I43" s="16"/>
      <c r="J43" s="16"/>
      <c r="K43" s="16"/>
      <c r="L43" s="16"/>
      <c r="M43" s="16"/>
      <c r="N43" s="16"/>
      <c r="O43" s="16"/>
      <c r="P43" s="16"/>
      <c r="Q43" s="17"/>
      <c r="R43" s="17"/>
      <c r="S43" s="17"/>
    </row>
    <row r="44" spans="1:19">
      <c r="A44" s="17"/>
      <c r="B44" s="17"/>
      <c r="C44" s="17"/>
      <c r="D44" s="16"/>
      <c r="E44" s="16"/>
      <c r="F44" s="16"/>
      <c r="G44" s="16"/>
      <c r="H44" s="16"/>
      <c r="I44" s="16"/>
      <c r="J44" s="16"/>
      <c r="K44" s="16"/>
      <c r="L44" s="16"/>
      <c r="M44" s="16"/>
      <c r="N44" s="16"/>
      <c r="O44" s="16"/>
      <c r="P44" s="16"/>
      <c r="Q44" s="17"/>
      <c r="R44" s="17"/>
      <c r="S44" s="17"/>
    </row>
    <row r="45" spans="1:19">
      <c r="A45" s="17"/>
      <c r="B45" s="17"/>
      <c r="C45" s="17"/>
      <c r="D45" s="16"/>
      <c r="E45" s="16"/>
      <c r="F45" s="16"/>
      <c r="G45" s="16"/>
      <c r="H45" s="16"/>
      <c r="I45" s="16"/>
      <c r="J45" s="16"/>
      <c r="K45" s="16"/>
      <c r="L45" s="16"/>
      <c r="M45" s="16"/>
      <c r="N45" s="16"/>
      <c r="O45" s="16"/>
      <c r="P45" s="16"/>
      <c r="Q45" s="17"/>
      <c r="R45" s="17"/>
      <c r="S45" s="17"/>
    </row>
    <row r="46" spans="1:19">
      <c r="A46" s="17"/>
      <c r="B46" s="17"/>
      <c r="C46" s="17"/>
      <c r="D46" s="16"/>
      <c r="E46" s="16"/>
      <c r="F46" s="16"/>
      <c r="G46" s="16"/>
      <c r="H46" s="16"/>
      <c r="I46" s="16"/>
      <c r="J46" s="16"/>
      <c r="K46" s="16"/>
      <c r="L46" s="16"/>
      <c r="M46" s="16"/>
      <c r="N46" s="16"/>
      <c r="O46" s="16"/>
      <c r="P46" s="16"/>
      <c r="Q46" s="17"/>
      <c r="R46" s="17"/>
      <c r="S46" s="17"/>
    </row>
    <row r="47" spans="1:19">
      <c r="A47" s="17"/>
      <c r="B47" s="17"/>
      <c r="C47" s="17"/>
      <c r="D47" s="16"/>
      <c r="E47" s="16"/>
      <c r="F47" s="16"/>
      <c r="G47" s="16"/>
      <c r="H47" s="16"/>
      <c r="I47" s="16"/>
      <c r="J47" s="16"/>
      <c r="K47" s="16"/>
      <c r="L47" s="16"/>
      <c r="M47" s="16"/>
      <c r="N47" s="16"/>
      <c r="O47" s="16"/>
      <c r="P47" s="16"/>
      <c r="Q47" s="17"/>
      <c r="R47" s="17"/>
      <c r="S47" s="17"/>
    </row>
    <row r="48" spans="1:19">
      <c r="A48" s="17"/>
      <c r="B48" s="17"/>
      <c r="C48" s="17"/>
      <c r="D48" s="16"/>
      <c r="E48" s="16"/>
      <c r="F48" s="16"/>
      <c r="G48" s="16"/>
      <c r="H48" s="16"/>
      <c r="I48" s="16"/>
      <c r="J48" s="16"/>
      <c r="K48" s="16"/>
      <c r="L48" s="16"/>
      <c r="M48" s="16"/>
      <c r="N48" s="16"/>
      <c r="O48" s="16"/>
      <c r="P48" s="16"/>
      <c r="Q48" s="17"/>
      <c r="R48" s="17"/>
      <c r="S48" s="17"/>
    </row>
    <row r="49" spans="1:19">
      <c r="A49" s="17"/>
      <c r="B49" s="17"/>
      <c r="C49" s="17"/>
      <c r="D49" s="16"/>
      <c r="E49" s="16"/>
      <c r="F49" s="16"/>
      <c r="G49" s="16"/>
      <c r="H49" s="16"/>
      <c r="I49" s="16"/>
      <c r="J49" s="16"/>
      <c r="K49" s="16"/>
      <c r="L49" s="16"/>
      <c r="M49" s="16"/>
      <c r="N49" s="16"/>
      <c r="O49" s="16"/>
      <c r="P49" s="16"/>
      <c r="Q49" s="17"/>
      <c r="R49" s="17"/>
      <c r="S49" s="17"/>
    </row>
    <row r="50" spans="1:19">
      <c r="A50" s="17"/>
      <c r="B50" s="17"/>
      <c r="C50" s="17"/>
      <c r="D50" s="16"/>
      <c r="E50" s="16"/>
      <c r="F50" s="16"/>
      <c r="G50" s="16"/>
      <c r="H50" s="16"/>
      <c r="I50" s="16"/>
      <c r="J50" s="16"/>
      <c r="K50" s="16"/>
      <c r="L50" s="16"/>
      <c r="M50" s="16"/>
      <c r="N50" s="16"/>
      <c r="O50" s="16"/>
      <c r="P50" s="16"/>
      <c r="Q50" s="17"/>
      <c r="R50" s="17"/>
      <c r="S50" s="17"/>
    </row>
    <row r="51" spans="1:19">
      <c r="A51" s="17"/>
      <c r="B51" s="17"/>
      <c r="C51" s="17"/>
      <c r="D51" s="16"/>
      <c r="E51" s="16"/>
      <c r="F51" s="16"/>
      <c r="G51" s="16"/>
      <c r="H51" s="16"/>
      <c r="I51" s="16"/>
      <c r="J51" s="16"/>
      <c r="K51" s="16"/>
      <c r="L51" s="16"/>
      <c r="M51" s="16"/>
      <c r="N51" s="16"/>
      <c r="O51" s="16"/>
      <c r="P51" s="16"/>
      <c r="Q51" s="17"/>
      <c r="R51" s="17"/>
      <c r="S51" s="17"/>
    </row>
    <row r="52" spans="1:19">
      <c r="A52" s="17"/>
      <c r="B52" s="17"/>
      <c r="C52" s="17"/>
      <c r="D52" s="16"/>
      <c r="E52" s="16"/>
      <c r="F52" s="16"/>
      <c r="G52" s="16"/>
      <c r="H52" s="16"/>
      <c r="I52" s="16"/>
      <c r="J52" s="16"/>
      <c r="K52" s="16"/>
      <c r="L52" s="16"/>
      <c r="M52" s="16"/>
      <c r="N52" s="16"/>
      <c r="O52" s="16"/>
      <c r="P52" s="16"/>
      <c r="Q52" s="17"/>
      <c r="R52" s="17"/>
      <c r="S52" s="17"/>
    </row>
    <row r="53" spans="1:19">
      <c r="A53" s="17"/>
      <c r="B53" s="17"/>
      <c r="C53" s="17"/>
      <c r="D53" s="16"/>
      <c r="E53" s="16"/>
      <c r="F53" s="16"/>
      <c r="G53" s="16"/>
      <c r="H53" s="16"/>
      <c r="I53" s="16"/>
      <c r="J53" s="16"/>
      <c r="K53" s="16"/>
      <c r="L53" s="16"/>
      <c r="M53" s="16"/>
      <c r="N53" s="16"/>
      <c r="O53" s="16"/>
      <c r="P53" s="16"/>
      <c r="Q53" s="17"/>
      <c r="R53" s="17"/>
      <c r="S53" s="17"/>
    </row>
  </sheetData>
  <phoneticPr fontId="35" type="noConversion"/>
  <hyperlinks>
    <hyperlink ref="E2" r:id="rId1" xr:uid="{5B96D3C5-F43F-43DA-BA1D-B36E2490A90A}"/>
    <hyperlink ref="E3" r:id="rId2" display="mailto:bobmittleman@gmail.com" xr:uid="{60E24E04-9625-445B-814C-4218AF36628D}"/>
    <hyperlink ref="E7" r:id="rId3" xr:uid="{F147D069-43B2-4FB6-B78D-4D8EF7AFF520}"/>
    <hyperlink ref="E8" r:id="rId4" display="mailto:a2apollos@aol.com" xr:uid="{ED6BA86E-6404-41BB-9690-8B99E554ABA1}"/>
    <hyperlink ref="D9" r:id="rId5" display="tel:763 634-1353" xr:uid="{021F6A57-1478-4722-BCE9-20CC227C74FE}"/>
    <hyperlink ref="E9" r:id="rId6" display="mailto:desertelitesoccer7@yahoo.com" xr:uid="{3F8B0067-6469-4E5B-93D2-81607CDF0F63}"/>
    <hyperlink ref="D12" r:id="rId7" display="tel:302-367-5431" xr:uid="{9CF60644-5908-4EC3-A2B8-5BED67670277}"/>
    <hyperlink ref="E12" r:id="rId8" display="mailto:rosesabl@yahoo.com" xr:uid="{D118F2AF-A9CA-4DAC-B837-296C2012EDBC}"/>
    <hyperlink ref="E14" r:id="rId9" display="mailto:mstucchi@yahoo.com" xr:uid="{E8E58E07-9FB3-4BDC-A8D6-EF24084407A2}"/>
    <hyperlink ref="E15" r:id="rId10" display="mailto:dvandeven5@gmail.com" xr:uid="{EE6C85F7-9B25-48DE-958D-F754E1A1E074}"/>
    <hyperlink ref="E17" r:id="rId11" display="mailto:bobgough1966@yahoo.com" xr:uid="{F8C570AA-FE98-41C7-8788-64E74B53327F}"/>
    <hyperlink ref="E18" r:id="rId12" display="mailto:coachbutch02@msn.com" xr:uid="{324A2C61-529A-4D8F-A949-166EE4B59488}"/>
    <hyperlink ref="E20" r:id="rId13" display="mailto:jasonowens81@yahoo.com" xr:uid="{A8C6456A-061C-4A11-8921-DD22FAF0F561}"/>
    <hyperlink ref="E22" r:id="rId14" display="mailto:kmoubray@aol.com" xr:uid="{D91B0F32-26E1-4BC6-836A-5C957870FCDF}"/>
    <hyperlink ref="E24" r:id="rId15" display="mailto:mrnicholas93@yahoo.com" xr:uid="{C41F300E-4611-420F-A4AD-68337942A06F}"/>
    <hyperlink ref="E27" r:id="rId16" display="mailto:seahawk10@gmail.com" xr:uid="{F7DE6F7E-9EE4-412B-948D-2124E10229FA}"/>
    <hyperlink ref="E29" r:id="rId17" xr:uid="{BEA96BAD-C39F-494B-AB83-F9AFF5ACD7A6}"/>
    <hyperlink ref="E23" r:id="rId18" display="mailto:natalielucilleknowlton@yahoo.com" xr:uid="{CC35CEA7-A0BE-4AF8-B128-CA29B8B78A31}"/>
    <hyperlink ref="E19" r:id="rId19" display="mailto:gntorres61@yahoo.com" xr:uid="{017A28BE-198B-4DE4-907F-D18EFDD64F92}"/>
    <hyperlink ref="E4" r:id="rId20" xr:uid="{6E3B5DFF-0F04-4D88-824D-4E5D7E980005}"/>
    <hyperlink ref="D19" r:id="rId21" display="tel:2525051940" xr:uid="{5C3E0983-173D-49E7-926B-2E77413CBD34}"/>
    <hyperlink ref="D25" r:id="rId22" display="tel:909-489-3485" xr:uid="{0513D6E5-5802-4CCA-B70C-BD8145364ACB}"/>
    <hyperlink ref="D10" r:id="rId23" display="tel:4165764223" xr:uid="{0CF02A8A-EB40-4E49-B748-DDF2F9258D83}"/>
    <hyperlink ref="E13" r:id="rId24" display="mailto:ajp711@gmail.com" xr:uid="{53998FEB-D709-4DA2-8ECE-A7AEEE1F4B96}"/>
    <hyperlink ref="D5" r:id="rId25" display="tel:480-489-7445" xr:uid="{5C860F7B-143C-4103-AABD-2F903F3259E5}"/>
  </hyperlinks>
  <pageMargins left="0.7" right="0.7" top="0.75" bottom="0.75" header="0.3" footer="0.3"/>
  <pageSetup orientation="portrait" horizontalDpi="4294967292" verticalDpi="4294967292" r:id="rId26"/>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dimension ref="A1:H6674"/>
  <sheetViews>
    <sheetView workbookViewId="0"/>
    <sheetView workbookViewId="1"/>
  </sheetViews>
  <sheetFormatPr defaultColWidth="8.7109375" defaultRowHeight="15"/>
  <cols>
    <col min="1" max="1" width="22.5703125" bestFit="1" customWidth="1"/>
    <col min="2" max="3" width="10.5703125" style="226" customWidth="1"/>
  </cols>
  <sheetData>
    <row r="1" spans="1:3">
      <c r="A1" s="220" t="s">
        <v>4962</v>
      </c>
      <c r="B1" s="221" t="s">
        <v>6503</v>
      </c>
      <c r="C1" s="222" t="s">
        <v>6504</v>
      </c>
    </row>
    <row r="2" spans="1:3">
      <c r="A2" s="220" t="s">
        <v>3108</v>
      </c>
      <c r="B2" s="223">
        <v>31802</v>
      </c>
      <c r="C2" s="222" t="s">
        <v>1045</v>
      </c>
    </row>
    <row r="3" spans="1:3">
      <c r="A3" s="224" t="s">
        <v>8133</v>
      </c>
      <c r="B3" s="225">
        <v>37534</v>
      </c>
      <c r="C3" s="226" t="s">
        <v>8090</v>
      </c>
    </row>
    <row r="4" spans="1:3">
      <c r="A4" s="261" t="s">
        <v>9738</v>
      </c>
      <c r="B4" s="225">
        <v>36526</v>
      </c>
      <c r="C4" s="226" t="s">
        <v>6862</v>
      </c>
    </row>
    <row r="5" spans="1:3">
      <c r="A5" s="227" t="s">
        <v>4757</v>
      </c>
      <c r="B5" s="223">
        <v>33509</v>
      </c>
      <c r="C5" s="222" t="s">
        <v>5011</v>
      </c>
    </row>
    <row r="6" spans="1:3">
      <c r="A6" s="227" t="s">
        <v>4377</v>
      </c>
      <c r="B6" s="223">
        <v>34133</v>
      </c>
      <c r="C6" s="222" t="s">
        <v>4514</v>
      </c>
    </row>
    <row r="7" spans="1:3">
      <c r="A7" t="s">
        <v>721</v>
      </c>
      <c r="B7" s="228">
        <v>30548</v>
      </c>
      <c r="C7" s="229" t="s">
        <v>2554</v>
      </c>
    </row>
    <row r="8" spans="1:3">
      <c r="A8" t="s">
        <v>3028</v>
      </c>
      <c r="B8" s="228">
        <v>31255</v>
      </c>
      <c r="C8" s="229" t="s">
        <v>1279</v>
      </c>
    </row>
    <row r="9" spans="1:3">
      <c r="A9" s="224" t="s">
        <v>8134</v>
      </c>
      <c r="B9" s="225">
        <v>36628</v>
      </c>
      <c r="C9" s="226" t="s">
        <v>8090</v>
      </c>
    </row>
    <row r="10" spans="1:3">
      <c r="A10" t="s">
        <v>1044</v>
      </c>
      <c r="B10" s="228">
        <v>32723</v>
      </c>
      <c r="C10" s="229" t="s">
        <v>1045</v>
      </c>
    </row>
    <row r="11" spans="1:3">
      <c r="A11" t="s">
        <v>7811</v>
      </c>
      <c r="B11" s="230">
        <v>35471</v>
      </c>
      <c r="C11" s="226" t="s">
        <v>7812</v>
      </c>
    </row>
    <row r="12" spans="1:3">
      <c r="A12" t="s">
        <v>1046</v>
      </c>
      <c r="B12" s="228">
        <v>31426</v>
      </c>
      <c r="C12" s="229" t="s">
        <v>2395</v>
      </c>
    </row>
    <row r="13" spans="1:3">
      <c r="A13" s="231" t="s">
        <v>3750</v>
      </c>
      <c r="B13" s="223">
        <v>33394</v>
      </c>
      <c r="C13" s="222" t="s">
        <v>3449</v>
      </c>
    </row>
    <row r="14" spans="1:3">
      <c r="A14" t="s">
        <v>2606</v>
      </c>
      <c r="B14" s="228">
        <v>28616</v>
      </c>
      <c r="C14" s="229" t="s">
        <v>2799</v>
      </c>
    </row>
    <row r="15" spans="1:3">
      <c r="A15" s="64" t="s">
        <v>6633</v>
      </c>
      <c r="B15" s="232">
        <v>35363</v>
      </c>
      <c r="C15" s="233" t="s">
        <v>6852</v>
      </c>
    </row>
    <row r="16" spans="1:3" ht="12.75">
      <c r="A16" t="s">
        <v>8847</v>
      </c>
      <c r="B16" s="234">
        <v>37168</v>
      </c>
      <c r="C16" s="234" t="s">
        <v>9297</v>
      </c>
    </row>
    <row r="17" spans="1:3">
      <c r="A17" s="224" t="s">
        <v>8135</v>
      </c>
      <c r="B17" s="225">
        <v>37177</v>
      </c>
      <c r="C17" s="226" t="s">
        <v>8054</v>
      </c>
    </row>
    <row r="18" spans="1:3">
      <c r="A18" s="220" t="s">
        <v>3109</v>
      </c>
      <c r="B18" s="223">
        <v>33187</v>
      </c>
      <c r="C18" s="222" t="s">
        <v>368</v>
      </c>
    </row>
    <row r="19" spans="1:3">
      <c r="A19" t="s">
        <v>1047</v>
      </c>
      <c r="B19" s="228">
        <v>32483</v>
      </c>
      <c r="C19" s="229" t="s">
        <v>1048</v>
      </c>
    </row>
    <row r="20" spans="1:3">
      <c r="A20" s="227" t="s">
        <v>4171</v>
      </c>
      <c r="B20" s="223">
        <v>33640</v>
      </c>
      <c r="C20" s="222" t="s">
        <v>4078</v>
      </c>
    </row>
    <row r="21" spans="1:3">
      <c r="A21" s="227" t="s">
        <v>4735</v>
      </c>
      <c r="B21" s="223">
        <v>33905</v>
      </c>
      <c r="C21" s="222" t="s">
        <v>5011</v>
      </c>
    </row>
    <row r="22" spans="1:3">
      <c r="A22" t="s">
        <v>1146</v>
      </c>
      <c r="B22" s="228">
        <v>29390</v>
      </c>
      <c r="C22" s="229" t="s">
        <v>1855</v>
      </c>
    </row>
    <row r="23" spans="1:3">
      <c r="A23" s="5" t="s">
        <v>3789</v>
      </c>
      <c r="B23" s="228">
        <v>33962</v>
      </c>
      <c r="C23" s="222" t="s">
        <v>4070</v>
      </c>
    </row>
    <row r="24" spans="1:3">
      <c r="A24" t="s">
        <v>1721</v>
      </c>
      <c r="B24" s="228">
        <v>27532</v>
      </c>
      <c r="C24" s="229"/>
    </row>
    <row r="25" spans="1:3" ht="12.75">
      <c r="A25" t="s">
        <v>8983</v>
      </c>
      <c r="B25" s="234">
        <v>36728</v>
      </c>
      <c r="C25" s="234" t="s">
        <v>9230</v>
      </c>
    </row>
    <row r="26" spans="1:3">
      <c r="A26" s="227" t="s">
        <v>5292</v>
      </c>
      <c r="B26" s="223">
        <v>34989</v>
      </c>
      <c r="C26" s="235" t="s">
        <v>5494</v>
      </c>
    </row>
    <row r="27" spans="1:3">
      <c r="A27" s="5" t="s">
        <v>3737</v>
      </c>
      <c r="B27" s="228">
        <v>32757</v>
      </c>
      <c r="C27" s="222" t="s">
        <v>465</v>
      </c>
    </row>
    <row r="28" spans="1:3">
      <c r="A28" s="227" t="s">
        <v>4866</v>
      </c>
      <c r="B28" s="223">
        <v>33969</v>
      </c>
      <c r="C28" s="222" t="s">
        <v>5010</v>
      </c>
    </row>
    <row r="29" spans="1:3">
      <c r="A29" s="227" t="s">
        <v>177</v>
      </c>
      <c r="B29" s="223">
        <v>32773</v>
      </c>
      <c r="C29" s="222" t="s">
        <v>451</v>
      </c>
    </row>
    <row r="30" spans="1:3">
      <c r="A30" s="227" t="s">
        <v>5828</v>
      </c>
      <c r="B30" s="223">
        <v>35367</v>
      </c>
      <c r="C30" s="222" t="s">
        <v>5929</v>
      </c>
    </row>
    <row r="31" spans="1:3">
      <c r="A31" s="227" t="s">
        <v>723</v>
      </c>
      <c r="B31" s="223">
        <v>32161</v>
      </c>
      <c r="C31" s="222" t="s">
        <v>1045</v>
      </c>
    </row>
    <row r="32" spans="1:3">
      <c r="A32" s="227" t="s">
        <v>5690</v>
      </c>
      <c r="B32" s="223">
        <v>35045</v>
      </c>
      <c r="C32" s="222" t="s">
        <v>5930</v>
      </c>
    </row>
    <row r="33" spans="1:3">
      <c r="A33" t="s">
        <v>2282</v>
      </c>
      <c r="B33" s="228">
        <v>31215</v>
      </c>
      <c r="C33" s="229" t="s">
        <v>2308</v>
      </c>
    </row>
    <row r="34" spans="1:3">
      <c r="A34" t="s">
        <v>3029</v>
      </c>
      <c r="B34" s="228">
        <v>29669</v>
      </c>
      <c r="C34" s="229" t="s">
        <v>2490</v>
      </c>
    </row>
    <row r="35" spans="1:3">
      <c r="A35" s="227" t="s">
        <v>9378</v>
      </c>
      <c r="B35" s="223">
        <v>32942</v>
      </c>
      <c r="C35" s="222" t="s">
        <v>449</v>
      </c>
    </row>
    <row r="36" spans="1:3">
      <c r="A36" s="227" t="s">
        <v>9379</v>
      </c>
      <c r="B36" s="223">
        <v>32942</v>
      </c>
      <c r="C36" s="222" t="s">
        <v>449</v>
      </c>
    </row>
    <row r="37" spans="1:3">
      <c r="A37" s="227" t="s">
        <v>5235</v>
      </c>
      <c r="B37" s="223">
        <v>34904</v>
      </c>
      <c r="C37" s="235" t="s">
        <v>5495</v>
      </c>
    </row>
    <row r="38" spans="1:3">
      <c r="A38" s="37" t="s">
        <v>7976</v>
      </c>
      <c r="B38" s="225">
        <v>35880</v>
      </c>
      <c r="C38" s="226" t="s">
        <v>6855</v>
      </c>
    </row>
    <row r="39" spans="1:3">
      <c r="A39" t="s">
        <v>89</v>
      </c>
      <c r="B39" s="228">
        <v>32344</v>
      </c>
      <c r="C39" s="229" t="s">
        <v>1987</v>
      </c>
    </row>
    <row r="40" spans="1:3">
      <c r="A40" t="s">
        <v>7813</v>
      </c>
      <c r="B40" s="230">
        <v>36184</v>
      </c>
      <c r="C40" s="226" t="s">
        <v>7812</v>
      </c>
    </row>
    <row r="41" spans="1:3">
      <c r="A41" s="227" t="s">
        <v>6097</v>
      </c>
      <c r="B41" s="223">
        <v>33705</v>
      </c>
      <c r="C41" s="235" t="s">
        <v>4515</v>
      </c>
    </row>
    <row r="42" spans="1:3">
      <c r="A42" s="227" t="s">
        <v>3110</v>
      </c>
      <c r="B42" s="223">
        <v>32897</v>
      </c>
      <c r="C42" s="222" t="s">
        <v>3441</v>
      </c>
    </row>
    <row r="43" spans="1:3">
      <c r="A43" t="s">
        <v>1976</v>
      </c>
      <c r="B43" s="228">
        <v>30439</v>
      </c>
      <c r="C43" s="229" t="s">
        <v>1816</v>
      </c>
    </row>
    <row r="44" spans="1:3">
      <c r="A44" s="64" t="s">
        <v>6637</v>
      </c>
      <c r="B44" s="232">
        <v>35581</v>
      </c>
      <c r="C44" s="233" t="s">
        <v>6424</v>
      </c>
    </row>
    <row r="45" spans="1:3">
      <c r="A45" t="s">
        <v>7814</v>
      </c>
      <c r="B45" s="230">
        <v>35627</v>
      </c>
      <c r="C45" s="226" t="s">
        <v>7812</v>
      </c>
    </row>
    <row r="46" spans="1:3">
      <c r="A46" s="224" t="s">
        <v>8136</v>
      </c>
      <c r="B46" s="225">
        <v>37283</v>
      </c>
      <c r="C46" s="226" t="s">
        <v>9603</v>
      </c>
    </row>
    <row r="47" spans="1:3">
      <c r="A47" s="227" t="s">
        <v>1049</v>
      </c>
      <c r="B47" s="223">
        <v>32026</v>
      </c>
      <c r="C47" s="222" t="s">
        <v>1045</v>
      </c>
    </row>
    <row r="48" spans="1:3">
      <c r="A48" s="224" t="s">
        <v>8137</v>
      </c>
      <c r="B48" s="225">
        <v>36954</v>
      </c>
      <c r="C48" s="226" t="s">
        <v>8087</v>
      </c>
    </row>
    <row r="49" spans="1:3">
      <c r="A49" t="s">
        <v>7059</v>
      </c>
      <c r="B49" s="228">
        <v>36342</v>
      </c>
      <c r="C49" s="228" t="s">
        <v>6919</v>
      </c>
    </row>
    <row r="50" spans="1:3">
      <c r="A50" s="64" t="s">
        <v>6735</v>
      </c>
      <c r="B50" s="236">
        <v>35772</v>
      </c>
      <c r="C50" s="233" t="s">
        <v>6853</v>
      </c>
    </row>
    <row r="51" spans="1:3">
      <c r="A51" s="227" t="s">
        <v>5760</v>
      </c>
      <c r="B51" s="223">
        <v>35776</v>
      </c>
      <c r="C51" s="222" t="s">
        <v>5929</v>
      </c>
    </row>
    <row r="52" spans="1:3">
      <c r="A52" t="s">
        <v>1956</v>
      </c>
      <c r="B52" s="228">
        <v>30973</v>
      </c>
      <c r="C52" s="229" t="s">
        <v>1282</v>
      </c>
    </row>
    <row r="53" spans="1:3">
      <c r="A53" s="227" t="s">
        <v>4300</v>
      </c>
      <c r="B53" s="223">
        <v>33806</v>
      </c>
      <c r="C53" s="222" t="s">
        <v>4515</v>
      </c>
    </row>
    <row r="54" spans="1:3">
      <c r="A54" s="224" t="s">
        <v>8138</v>
      </c>
      <c r="B54" s="225">
        <v>36350</v>
      </c>
      <c r="C54" s="226" t="s">
        <v>8287</v>
      </c>
    </row>
    <row r="55" spans="1:3">
      <c r="A55" t="s">
        <v>2914</v>
      </c>
      <c r="B55" s="228">
        <v>31913</v>
      </c>
      <c r="C55" s="229" t="s">
        <v>2578</v>
      </c>
    </row>
    <row r="56" spans="1:3">
      <c r="A56" t="s">
        <v>7815</v>
      </c>
      <c r="B56" s="230">
        <v>35985</v>
      </c>
      <c r="C56" s="226" t="s">
        <v>7812</v>
      </c>
    </row>
    <row r="57" spans="1:3">
      <c r="A57" t="s">
        <v>162</v>
      </c>
      <c r="B57" s="228">
        <v>31797</v>
      </c>
      <c r="C57" s="229" t="s">
        <v>2578</v>
      </c>
    </row>
    <row r="58" spans="1:3">
      <c r="A58" s="227" t="s">
        <v>4413</v>
      </c>
      <c r="B58" s="223">
        <v>34113</v>
      </c>
      <c r="C58" s="222" t="s">
        <v>4516</v>
      </c>
    </row>
    <row r="59" spans="1:3">
      <c r="A59" s="64" t="s">
        <v>6606</v>
      </c>
      <c r="B59" s="232">
        <v>35698</v>
      </c>
      <c r="C59" s="233" t="s">
        <v>6854</v>
      </c>
    </row>
    <row r="60" spans="1:3">
      <c r="A60" s="227" t="s">
        <v>5222</v>
      </c>
      <c r="B60" s="223">
        <v>34792</v>
      </c>
      <c r="C60" s="235" t="s">
        <v>5496</v>
      </c>
    </row>
    <row r="61" spans="1:3">
      <c r="A61" s="5" t="s">
        <v>3847</v>
      </c>
      <c r="B61" s="228">
        <v>33295</v>
      </c>
      <c r="C61" s="222" t="s">
        <v>4063</v>
      </c>
    </row>
    <row r="62" spans="1:3">
      <c r="A62" s="227" t="s">
        <v>4924</v>
      </c>
      <c r="B62" s="223">
        <v>34471</v>
      </c>
      <c r="C62" s="235" t="s">
        <v>5014</v>
      </c>
    </row>
    <row r="63" spans="1:3">
      <c r="A63" t="s">
        <v>7816</v>
      </c>
      <c r="B63" s="230">
        <v>34907</v>
      </c>
      <c r="C63" s="226" t="s">
        <v>7812</v>
      </c>
    </row>
    <row r="64" spans="1:3">
      <c r="A64" s="64" t="s">
        <v>6768</v>
      </c>
      <c r="B64" s="232">
        <v>36158</v>
      </c>
      <c r="C64" s="233" t="s">
        <v>6855</v>
      </c>
    </row>
    <row r="65" spans="1:3">
      <c r="A65" t="s">
        <v>9380</v>
      </c>
      <c r="B65" s="228">
        <v>30139</v>
      </c>
      <c r="C65" s="229" t="s">
        <v>1395</v>
      </c>
    </row>
    <row r="66" spans="1:3">
      <c r="A66" s="5" t="s">
        <v>3726</v>
      </c>
      <c r="B66" s="228">
        <v>32658</v>
      </c>
      <c r="C66" s="222" t="s">
        <v>1045</v>
      </c>
    </row>
    <row r="67" spans="1:3">
      <c r="A67" s="227" t="s">
        <v>4162</v>
      </c>
      <c r="B67" s="223">
        <v>33408</v>
      </c>
      <c r="C67" s="222" t="s">
        <v>4069</v>
      </c>
    </row>
    <row r="68" spans="1:3">
      <c r="A68" s="64" t="s">
        <v>6788</v>
      </c>
      <c r="B68" s="232">
        <v>35871</v>
      </c>
      <c r="C68" s="233" t="s">
        <v>6856</v>
      </c>
    </row>
    <row r="69" spans="1:3">
      <c r="A69" s="227" t="s">
        <v>4409</v>
      </c>
      <c r="B69" s="223">
        <v>34135</v>
      </c>
      <c r="C69" s="222" t="s">
        <v>4517</v>
      </c>
    </row>
    <row r="70" spans="1:3">
      <c r="A70" t="s">
        <v>1050</v>
      </c>
      <c r="B70" s="228">
        <v>31940</v>
      </c>
      <c r="C70" s="229" t="s">
        <v>1959</v>
      </c>
    </row>
    <row r="71" spans="1:3">
      <c r="A71" s="64" t="s">
        <v>6697</v>
      </c>
      <c r="B71" s="232">
        <v>36333</v>
      </c>
      <c r="C71" s="233" t="s">
        <v>6857</v>
      </c>
    </row>
    <row r="72" spans="1:3">
      <c r="A72" t="s">
        <v>2863</v>
      </c>
      <c r="B72" s="228">
        <v>27372</v>
      </c>
      <c r="C72" s="229"/>
    </row>
    <row r="73" spans="1:3">
      <c r="A73" s="224" t="s">
        <v>8139</v>
      </c>
      <c r="B73" s="225">
        <v>36306</v>
      </c>
      <c r="C73" s="226" t="s">
        <v>7812</v>
      </c>
    </row>
    <row r="74" spans="1:3">
      <c r="A74" s="227" t="s">
        <v>5872</v>
      </c>
      <c r="B74" s="223">
        <v>33713</v>
      </c>
      <c r="C74" s="222" t="s">
        <v>5931</v>
      </c>
    </row>
    <row r="75" spans="1:3">
      <c r="A75" s="227" t="s">
        <v>2283</v>
      </c>
      <c r="B75" s="223">
        <v>31020</v>
      </c>
      <c r="C75" s="237" t="s">
        <v>2395</v>
      </c>
    </row>
    <row r="76" spans="1:3">
      <c r="A76" t="s">
        <v>2764</v>
      </c>
      <c r="B76" s="228">
        <v>30990</v>
      </c>
      <c r="C76" s="229" t="s">
        <v>1740</v>
      </c>
    </row>
    <row r="77" spans="1:3">
      <c r="A77" t="s">
        <v>1051</v>
      </c>
      <c r="B77" s="228">
        <v>32171</v>
      </c>
      <c r="C77" s="229" t="s">
        <v>1045</v>
      </c>
    </row>
    <row r="78" spans="1:3">
      <c r="A78" s="227" t="s">
        <v>5166</v>
      </c>
      <c r="B78" s="223">
        <v>34408</v>
      </c>
      <c r="C78" s="235" t="s">
        <v>5011</v>
      </c>
    </row>
    <row r="79" spans="1:3">
      <c r="A79" s="227" t="s">
        <v>4268</v>
      </c>
      <c r="B79" s="223">
        <v>33602</v>
      </c>
      <c r="C79" s="222" t="s">
        <v>4517</v>
      </c>
    </row>
    <row r="80" spans="1:3">
      <c r="A80" t="s">
        <v>1958</v>
      </c>
      <c r="B80" s="228">
        <v>32362</v>
      </c>
      <c r="C80" s="229" t="s">
        <v>1959</v>
      </c>
    </row>
    <row r="81" spans="1:3">
      <c r="A81" s="227" t="s">
        <v>450</v>
      </c>
      <c r="B81" s="223">
        <v>32859</v>
      </c>
      <c r="C81" s="222" t="s">
        <v>451</v>
      </c>
    </row>
    <row r="82" spans="1:3">
      <c r="A82" t="s">
        <v>1052</v>
      </c>
      <c r="B82" s="228">
        <v>30861</v>
      </c>
      <c r="C82" s="229" t="s">
        <v>2395</v>
      </c>
    </row>
    <row r="83" spans="1:3">
      <c r="A83" s="227" t="s">
        <v>5679</v>
      </c>
      <c r="B83" s="223">
        <v>35470</v>
      </c>
      <c r="C83" s="222" t="s">
        <v>5932</v>
      </c>
    </row>
    <row r="84" spans="1:3">
      <c r="A84" s="227" t="s">
        <v>4251</v>
      </c>
      <c r="B84" s="223">
        <v>34549</v>
      </c>
      <c r="C84" s="222" t="s">
        <v>4518</v>
      </c>
    </row>
    <row r="85" spans="1:3">
      <c r="A85" t="s">
        <v>3030</v>
      </c>
      <c r="B85" s="228">
        <v>30467</v>
      </c>
      <c r="C85" s="229" t="s">
        <v>2308</v>
      </c>
    </row>
    <row r="86" spans="1:3">
      <c r="A86" s="227" t="s">
        <v>4647</v>
      </c>
      <c r="B86" s="223">
        <v>34224</v>
      </c>
      <c r="C86" s="222" t="s">
        <v>5014</v>
      </c>
    </row>
    <row r="87" spans="1:3">
      <c r="A87" s="227" t="s">
        <v>4172</v>
      </c>
      <c r="B87" s="223">
        <v>33285</v>
      </c>
      <c r="C87" s="222" t="s">
        <v>4069</v>
      </c>
    </row>
    <row r="88" spans="1:3">
      <c r="A88" t="s">
        <v>4172</v>
      </c>
      <c r="B88" s="230">
        <v>35440</v>
      </c>
      <c r="C88" s="226" t="s">
        <v>7812</v>
      </c>
    </row>
    <row r="89" spans="1:3">
      <c r="A89" t="s">
        <v>1053</v>
      </c>
      <c r="B89" s="228">
        <v>32296</v>
      </c>
      <c r="C89" s="229" t="s">
        <v>1045</v>
      </c>
    </row>
    <row r="90" spans="1:3">
      <c r="A90" s="227" t="s">
        <v>4833</v>
      </c>
      <c r="B90" s="223">
        <v>34416</v>
      </c>
      <c r="C90" s="222" t="s">
        <v>5022</v>
      </c>
    </row>
    <row r="91" spans="1:3">
      <c r="A91" t="s">
        <v>7962</v>
      </c>
      <c r="B91" s="230">
        <v>35739</v>
      </c>
      <c r="C91" s="226" t="s">
        <v>7812</v>
      </c>
    </row>
    <row r="92" spans="1:3">
      <c r="A92" s="227" t="s">
        <v>4929</v>
      </c>
      <c r="B92" s="223">
        <v>33659</v>
      </c>
      <c r="C92" s="235" t="s">
        <v>4525</v>
      </c>
    </row>
    <row r="93" spans="1:3">
      <c r="A93" s="220" t="s">
        <v>3111</v>
      </c>
      <c r="B93" s="223">
        <v>32448</v>
      </c>
      <c r="C93" s="222" t="s">
        <v>3440</v>
      </c>
    </row>
    <row r="94" spans="1:3">
      <c r="A94" t="s">
        <v>7817</v>
      </c>
      <c r="B94" s="230">
        <v>36222</v>
      </c>
      <c r="C94" s="226" t="s">
        <v>7812</v>
      </c>
    </row>
    <row r="95" spans="1:3" ht="12.75">
      <c r="A95" t="s">
        <v>9132</v>
      </c>
      <c r="B95" s="234">
        <v>36938</v>
      </c>
      <c r="C95" s="234" t="s">
        <v>9315</v>
      </c>
    </row>
    <row r="96" spans="1:3">
      <c r="A96" s="227" t="s">
        <v>6347</v>
      </c>
      <c r="B96" s="223">
        <v>34231</v>
      </c>
      <c r="C96" s="235" t="s">
        <v>5497</v>
      </c>
    </row>
    <row r="97" spans="1:3" ht="12.75">
      <c r="A97" s="45" t="s">
        <v>8999</v>
      </c>
      <c r="B97" s="234">
        <v>36782</v>
      </c>
      <c r="C97" s="234" t="s">
        <v>9270</v>
      </c>
    </row>
    <row r="98" spans="1:3">
      <c r="A98" s="227" t="s">
        <v>6232</v>
      </c>
      <c r="B98" s="223">
        <v>35176</v>
      </c>
      <c r="C98" s="235" t="s">
        <v>6419</v>
      </c>
    </row>
    <row r="99" spans="1:3">
      <c r="A99" t="s">
        <v>1054</v>
      </c>
      <c r="B99" s="228">
        <v>32361</v>
      </c>
      <c r="C99" s="229" t="s">
        <v>1055</v>
      </c>
    </row>
    <row r="100" spans="1:3">
      <c r="A100" s="227" t="s">
        <v>452</v>
      </c>
      <c r="B100" s="223">
        <v>32409</v>
      </c>
      <c r="C100" s="222" t="s">
        <v>453</v>
      </c>
    </row>
    <row r="101" spans="1:3">
      <c r="A101" s="227" t="s">
        <v>725</v>
      </c>
      <c r="B101" s="223">
        <v>32628</v>
      </c>
      <c r="C101" s="222" t="s">
        <v>1045</v>
      </c>
    </row>
    <row r="102" spans="1:3">
      <c r="A102" t="s">
        <v>1158</v>
      </c>
      <c r="B102" s="228">
        <v>32164</v>
      </c>
      <c r="C102" s="229" t="s">
        <v>2581</v>
      </c>
    </row>
    <row r="103" spans="1:3">
      <c r="A103" s="5" t="s">
        <v>3675</v>
      </c>
      <c r="B103" s="228">
        <v>33556</v>
      </c>
      <c r="C103" s="222" t="s">
        <v>4072</v>
      </c>
    </row>
    <row r="104" spans="1:3" ht="12.75">
      <c r="A104" t="s">
        <v>9056</v>
      </c>
      <c r="B104" s="234">
        <v>38006</v>
      </c>
      <c r="C104" s="234" t="s">
        <v>9287</v>
      </c>
    </row>
    <row r="105" spans="1:3">
      <c r="A105" s="227" t="s">
        <v>6326</v>
      </c>
      <c r="B105" s="223">
        <v>33852</v>
      </c>
      <c r="C105" s="235" t="s">
        <v>5010</v>
      </c>
    </row>
    <row r="106" spans="1:3">
      <c r="A106" s="227" t="s">
        <v>5607</v>
      </c>
      <c r="B106" s="223">
        <v>34983</v>
      </c>
      <c r="C106" s="222" t="s">
        <v>5935</v>
      </c>
    </row>
    <row r="107" spans="1:3">
      <c r="A107" s="227" t="s">
        <v>5273</v>
      </c>
      <c r="B107" s="223">
        <v>34210</v>
      </c>
      <c r="C107" s="235" t="s">
        <v>5497</v>
      </c>
    </row>
    <row r="108" spans="1:3">
      <c r="A108" t="s">
        <v>5273</v>
      </c>
      <c r="B108" s="230">
        <v>35620</v>
      </c>
      <c r="C108" s="226" t="s">
        <v>7812</v>
      </c>
    </row>
    <row r="109" spans="1:3">
      <c r="A109" t="s">
        <v>1056</v>
      </c>
      <c r="B109" s="228">
        <v>32445</v>
      </c>
      <c r="C109" s="229" t="s">
        <v>1048</v>
      </c>
    </row>
    <row r="110" spans="1:3">
      <c r="A110" s="64" t="s">
        <v>6623</v>
      </c>
      <c r="B110" s="232">
        <v>35005</v>
      </c>
      <c r="C110" s="238" t="s">
        <v>6419</v>
      </c>
    </row>
    <row r="111" spans="1:3">
      <c r="A111" s="224" t="s">
        <v>8140</v>
      </c>
      <c r="B111" s="225">
        <v>36925</v>
      </c>
      <c r="C111" s="226" t="s">
        <v>8090</v>
      </c>
    </row>
    <row r="112" spans="1:3">
      <c r="A112" s="224" t="s">
        <v>8141</v>
      </c>
      <c r="B112" s="225">
        <v>34680</v>
      </c>
      <c r="C112" s="226" t="s">
        <v>5497</v>
      </c>
    </row>
    <row r="113" spans="1:3">
      <c r="A113" s="227" t="s">
        <v>454</v>
      </c>
      <c r="B113" s="223">
        <v>32928</v>
      </c>
      <c r="C113" s="222" t="s">
        <v>455</v>
      </c>
    </row>
    <row r="114" spans="1:3">
      <c r="A114" t="s">
        <v>2413</v>
      </c>
      <c r="B114" s="228">
        <v>30044</v>
      </c>
      <c r="C114" s="229" t="s">
        <v>2516</v>
      </c>
    </row>
    <row r="115" spans="1:3">
      <c r="A115" t="s">
        <v>2900</v>
      </c>
      <c r="B115" s="228">
        <v>30502</v>
      </c>
      <c r="C115" s="229" t="s">
        <v>2901</v>
      </c>
    </row>
    <row r="116" spans="1:3">
      <c r="A116" s="227" t="s">
        <v>4415</v>
      </c>
      <c r="B116" s="223">
        <v>33477</v>
      </c>
      <c r="C116" s="222" t="s">
        <v>4518</v>
      </c>
    </row>
    <row r="117" spans="1:3">
      <c r="A117" s="227" t="s">
        <v>456</v>
      </c>
      <c r="B117" s="223">
        <v>32881</v>
      </c>
      <c r="C117" s="222" t="s">
        <v>449</v>
      </c>
    </row>
    <row r="118" spans="1:3">
      <c r="A118" s="227" t="s">
        <v>5791</v>
      </c>
      <c r="B118" s="223">
        <v>34715</v>
      </c>
      <c r="C118" s="222" t="s">
        <v>5933</v>
      </c>
    </row>
    <row r="119" spans="1:3">
      <c r="A119" s="227" t="s">
        <v>3865</v>
      </c>
      <c r="B119" s="223">
        <v>35206</v>
      </c>
      <c r="C119" s="222" t="s">
        <v>5965</v>
      </c>
    </row>
    <row r="120" spans="1:3">
      <c r="A120" s="5" t="s">
        <v>9573</v>
      </c>
      <c r="B120" s="228">
        <v>33602</v>
      </c>
      <c r="C120" s="222" t="s">
        <v>4063</v>
      </c>
    </row>
    <row r="121" spans="1:3">
      <c r="A121" s="220" t="s">
        <v>3103</v>
      </c>
      <c r="B121" s="223">
        <v>33721</v>
      </c>
      <c r="C121" s="222" t="s">
        <v>3442</v>
      </c>
    </row>
    <row r="122" spans="1:3">
      <c r="A122" s="227" t="s">
        <v>5806</v>
      </c>
      <c r="B122" s="223">
        <v>35132</v>
      </c>
      <c r="C122" s="222" t="s">
        <v>5929</v>
      </c>
    </row>
    <row r="123" spans="1:3">
      <c r="A123" s="64" t="s">
        <v>6663</v>
      </c>
      <c r="B123" s="232">
        <v>35284</v>
      </c>
      <c r="C123" s="233" t="s">
        <v>5936</v>
      </c>
    </row>
    <row r="124" spans="1:3">
      <c r="A124" t="s">
        <v>1962</v>
      </c>
      <c r="B124" s="228">
        <v>32050</v>
      </c>
      <c r="C124" s="229" t="s">
        <v>1963</v>
      </c>
    </row>
    <row r="125" spans="1:3">
      <c r="A125" s="227" t="s">
        <v>4166</v>
      </c>
      <c r="B125" s="223">
        <v>33590</v>
      </c>
      <c r="C125" s="222" t="s">
        <v>4066</v>
      </c>
    </row>
    <row r="126" spans="1:3">
      <c r="A126" t="s">
        <v>142</v>
      </c>
      <c r="B126" s="228">
        <v>31453</v>
      </c>
      <c r="C126" s="229" t="s">
        <v>2580</v>
      </c>
    </row>
    <row r="127" spans="1:3">
      <c r="A127" t="s">
        <v>1863</v>
      </c>
      <c r="B127" s="228">
        <v>31537</v>
      </c>
      <c r="C127" s="229" t="s">
        <v>2580</v>
      </c>
    </row>
    <row r="128" spans="1:3">
      <c r="A128" t="s">
        <v>3112</v>
      </c>
      <c r="B128" s="228">
        <v>32932</v>
      </c>
      <c r="C128" s="229" t="s">
        <v>3441</v>
      </c>
    </row>
    <row r="129" spans="1:3">
      <c r="A129" t="s">
        <v>1864</v>
      </c>
      <c r="B129" s="228">
        <v>28707</v>
      </c>
      <c r="C129" s="229" t="s">
        <v>503</v>
      </c>
    </row>
    <row r="130" spans="1:3">
      <c r="A130" t="s">
        <v>9381</v>
      </c>
      <c r="B130" s="228">
        <v>30119</v>
      </c>
      <c r="C130" s="229" t="s">
        <v>2516</v>
      </c>
    </row>
    <row r="131" spans="1:3">
      <c r="A131" s="227" t="s">
        <v>6048</v>
      </c>
      <c r="B131" s="223">
        <v>35662</v>
      </c>
      <c r="C131" s="235" t="s">
        <v>6421</v>
      </c>
    </row>
    <row r="132" spans="1:3">
      <c r="A132" t="s">
        <v>7585</v>
      </c>
      <c r="B132" s="230">
        <v>36631</v>
      </c>
      <c r="C132" s="226" t="s">
        <v>7516</v>
      </c>
    </row>
    <row r="133" spans="1:3">
      <c r="A133" s="227" t="s">
        <v>4904</v>
      </c>
      <c r="B133" s="223">
        <v>34352</v>
      </c>
      <c r="C133" s="222" t="s">
        <v>5011</v>
      </c>
    </row>
    <row r="134" spans="1:3">
      <c r="A134" s="220" t="s">
        <v>3113</v>
      </c>
      <c r="B134" s="223">
        <v>33099</v>
      </c>
      <c r="C134" s="222" t="s">
        <v>3440</v>
      </c>
    </row>
    <row r="135" spans="1:3">
      <c r="A135" s="227" t="s">
        <v>6184</v>
      </c>
      <c r="B135" s="223">
        <v>35646</v>
      </c>
      <c r="C135" s="235" t="s">
        <v>6422</v>
      </c>
    </row>
    <row r="136" spans="1:3" ht="12.75">
      <c r="A136" t="s">
        <v>9037</v>
      </c>
      <c r="B136" s="234">
        <v>37680</v>
      </c>
      <c r="C136" s="234" t="s">
        <v>9187</v>
      </c>
    </row>
    <row r="137" spans="1:3">
      <c r="A137" t="s">
        <v>1865</v>
      </c>
      <c r="B137" s="228">
        <v>31909</v>
      </c>
      <c r="C137" s="229" t="s">
        <v>1866</v>
      </c>
    </row>
    <row r="138" spans="1:3">
      <c r="A138" s="64" t="s">
        <v>6612</v>
      </c>
      <c r="B138" s="232">
        <v>35354</v>
      </c>
      <c r="C138" s="233" t="s">
        <v>6855</v>
      </c>
    </row>
    <row r="139" spans="1:3">
      <c r="A139" s="227" t="s">
        <v>6177</v>
      </c>
      <c r="B139" s="223">
        <v>35566</v>
      </c>
      <c r="C139" s="235" t="s">
        <v>6423</v>
      </c>
    </row>
    <row r="140" spans="1:3">
      <c r="A140" t="s">
        <v>1917</v>
      </c>
      <c r="B140" s="228">
        <v>30164</v>
      </c>
      <c r="C140" s="229" t="s">
        <v>1733</v>
      </c>
    </row>
    <row r="141" spans="1:3">
      <c r="A141" s="231" t="s">
        <v>3785</v>
      </c>
      <c r="B141" s="228">
        <v>33781</v>
      </c>
      <c r="C141" s="222" t="s">
        <v>4070</v>
      </c>
    </row>
    <row r="142" spans="1:3">
      <c r="A142" s="56" t="s">
        <v>2284</v>
      </c>
      <c r="B142" s="228">
        <v>32472</v>
      </c>
      <c r="C142" s="229" t="s">
        <v>1959</v>
      </c>
    </row>
    <row r="143" spans="1:3" ht="12.75">
      <c r="A143" t="s">
        <v>8997</v>
      </c>
      <c r="B143" s="234">
        <v>37288</v>
      </c>
      <c r="C143" s="234" t="s">
        <v>9232</v>
      </c>
    </row>
    <row r="144" spans="1:3">
      <c r="A144" t="s">
        <v>1038</v>
      </c>
      <c r="B144" s="228">
        <v>31353</v>
      </c>
      <c r="C144" s="229" t="s">
        <v>1279</v>
      </c>
    </row>
    <row r="145" spans="1:3">
      <c r="A145" s="220" t="s">
        <v>3114</v>
      </c>
      <c r="B145" s="223">
        <v>33580</v>
      </c>
      <c r="C145" s="222" t="s">
        <v>3440</v>
      </c>
    </row>
    <row r="146" spans="1:3">
      <c r="A146" s="227" t="s">
        <v>4224</v>
      </c>
      <c r="B146" s="223">
        <v>34088</v>
      </c>
      <c r="C146" s="222" t="s">
        <v>4517</v>
      </c>
    </row>
    <row r="147" spans="1:3">
      <c r="A147" t="s">
        <v>1057</v>
      </c>
      <c r="B147" s="228">
        <v>32665</v>
      </c>
      <c r="C147" s="229" t="s">
        <v>1058</v>
      </c>
    </row>
    <row r="148" spans="1:3">
      <c r="A148" s="64" t="s">
        <v>6695</v>
      </c>
      <c r="B148" s="232">
        <v>35970</v>
      </c>
      <c r="C148" s="233" t="s">
        <v>6858</v>
      </c>
    </row>
    <row r="149" spans="1:3">
      <c r="A149" t="s">
        <v>7648</v>
      </c>
      <c r="B149" s="230">
        <v>36273</v>
      </c>
      <c r="C149" s="226" t="s">
        <v>7508</v>
      </c>
    </row>
    <row r="150" spans="1:3">
      <c r="A150" s="37" t="s">
        <v>9578</v>
      </c>
      <c r="B150" s="225">
        <v>37136</v>
      </c>
      <c r="C150" s="226" t="s">
        <v>9603</v>
      </c>
    </row>
    <row r="151" spans="1:3">
      <c r="A151" s="227" t="s">
        <v>6065</v>
      </c>
      <c r="B151" s="223">
        <v>35088</v>
      </c>
      <c r="C151" s="235" t="s">
        <v>5929</v>
      </c>
    </row>
    <row r="152" spans="1:3">
      <c r="A152" s="224" t="s">
        <v>8142</v>
      </c>
      <c r="B152" s="225">
        <v>36436</v>
      </c>
      <c r="C152" s="226" t="s">
        <v>7812</v>
      </c>
    </row>
    <row r="153" spans="1:3">
      <c r="A153" s="5" t="s">
        <v>3761</v>
      </c>
      <c r="B153" s="228">
        <v>33279</v>
      </c>
      <c r="C153" s="222" t="s">
        <v>3441</v>
      </c>
    </row>
    <row r="154" spans="1:3">
      <c r="A154" s="64" t="s">
        <v>6743</v>
      </c>
      <c r="B154" s="232">
        <v>35149</v>
      </c>
      <c r="C154" s="233" t="s">
        <v>6855</v>
      </c>
    </row>
    <row r="155" spans="1:3">
      <c r="A155" t="s">
        <v>1867</v>
      </c>
      <c r="B155" s="228">
        <v>31345</v>
      </c>
      <c r="C155" s="229" t="s">
        <v>2580</v>
      </c>
    </row>
    <row r="156" spans="1:3">
      <c r="A156" t="s">
        <v>1868</v>
      </c>
      <c r="B156" s="228">
        <v>30525</v>
      </c>
      <c r="C156" s="229" t="s">
        <v>2847</v>
      </c>
    </row>
    <row r="157" spans="1:3">
      <c r="A157" t="s">
        <v>1869</v>
      </c>
      <c r="B157" s="228">
        <v>30482</v>
      </c>
      <c r="C157" s="229" t="s">
        <v>2486</v>
      </c>
    </row>
    <row r="158" spans="1:3" ht="12.75">
      <c r="A158" t="s">
        <v>8849</v>
      </c>
      <c r="B158" s="234">
        <v>37301</v>
      </c>
      <c r="C158" s="234" t="s">
        <v>8803</v>
      </c>
    </row>
    <row r="159" spans="1:3">
      <c r="A159" s="227" t="s">
        <v>4197</v>
      </c>
      <c r="B159" s="223">
        <v>33453</v>
      </c>
      <c r="C159" s="222" t="s">
        <v>4519</v>
      </c>
    </row>
    <row r="160" spans="1:3">
      <c r="A160" t="s">
        <v>7264</v>
      </c>
      <c r="B160" s="228"/>
      <c r="C160" s="228" t="s">
        <v>6950</v>
      </c>
    </row>
    <row r="161" spans="1:3">
      <c r="A161" t="s">
        <v>1870</v>
      </c>
      <c r="B161" s="228">
        <v>31449</v>
      </c>
      <c r="C161" s="229" t="s">
        <v>1871</v>
      </c>
    </row>
    <row r="162" spans="1:3">
      <c r="A162" t="s">
        <v>1415</v>
      </c>
      <c r="B162" s="228">
        <v>30585</v>
      </c>
      <c r="C162" s="229" t="s">
        <v>2843</v>
      </c>
    </row>
    <row r="163" spans="1:3">
      <c r="A163" s="227" t="s">
        <v>4269</v>
      </c>
      <c r="B163" s="223">
        <v>33538</v>
      </c>
      <c r="C163" s="222" t="s">
        <v>4515</v>
      </c>
    </row>
    <row r="164" spans="1:3">
      <c r="A164" t="s">
        <v>1418</v>
      </c>
      <c r="B164" s="228">
        <v>30462</v>
      </c>
      <c r="C164" s="229" t="s">
        <v>2845</v>
      </c>
    </row>
    <row r="165" spans="1:3">
      <c r="A165" s="227" t="s">
        <v>4905</v>
      </c>
      <c r="B165" s="223">
        <v>34098</v>
      </c>
      <c r="C165" s="222" t="s">
        <v>5011</v>
      </c>
    </row>
    <row r="166" spans="1:3">
      <c r="A166" s="227" t="s">
        <v>5333</v>
      </c>
      <c r="B166" s="223">
        <v>34558</v>
      </c>
      <c r="C166" s="235" t="s">
        <v>5498</v>
      </c>
    </row>
    <row r="167" spans="1:3">
      <c r="A167" t="s">
        <v>7818</v>
      </c>
      <c r="B167" s="230">
        <v>36083</v>
      </c>
      <c r="C167" s="226" t="s">
        <v>7812</v>
      </c>
    </row>
    <row r="168" spans="1:3">
      <c r="A168" s="224" t="s">
        <v>8143</v>
      </c>
      <c r="B168" s="225">
        <v>36684</v>
      </c>
      <c r="C168" s="226" t="s">
        <v>8098</v>
      </c>
    </row>
    <row r="169" spans="1:3">
      <c r="A169" s="227" t="s">
        <v>4906</v>
      </c>
      <c r="B169" s="223">
        <v>33999</v>
      </c>
      <c r="C169" s="222" t="s">
        <v>5011</v>
      </c>
    </row>
    <row r="170" spans="1:3">
      <c r="A170" s="224" t="s">
        <v>8144</v>
      </c>
      <c r="B170" s="225">
        <v>36324</v>
      </c>
      <c r="C170" s="226" t="s">
        <v>8287</v>
      </c>
    </row>
    <row r="171" spans="1:3">
      <c r="A171" s="227" t="s">
        <v>4622</v>
      </c>
      <c r="B171" s="223">
        <v>33834</v>
      </c>
      <c r="C171" s="222" t="s">
        <v>4515</v>
      </c>
    </row>
    <row r="172" spans="1:3">
      <c r="A172" s="227" t="s">
        <v>8850</v>
      </c>
      <c r="B172" s="223">
        <v>35431</v>
      </c>
      <c r="C172" s="222" t="s">
        <v>6862</v>
      </c>
    </row>
    <row r="173" spans="1:3" ht="12.75">
      <c r="A173" t="s">
        <v>8851</v>
      </c>
      <c r="B173" s="234">
        <v>36563</v>
      </c>
      <c r="C173" s="234" t="s">
        <v>8803</v>
      </c>
    </row>
    <row r="174" spans="1:3">
      <c r="A174" s="227" t="s">
        <v>4351</v>
      </c>
      <c r="B174" s="223">
        <v>33833</v>
      </c>
      <c r="C174" s="222" t="s">
        <v>4063</v>
      </c>
    </row>
    <row r="175" spans="1:3">
      <c r="A175" s="227" t="s">
        <v>4434</v>
      </c>
      <c r="B175" s="223">
        <v>33795</v>
      </c>
      <c r="C175" s="222" t="s">
        <v>4515</v>
      </c>
    </row>
    <row r="176" spans="1:3">
      <c r="A176" s="224" t="s">
        <v>8145</v>
      </c>
      <c r="B176" s="225">
        <v>36475</v>
      </c>
      <c r="C176" s="226" t="s">
        <v>8087</v>
      </c>
    </row>
    <row r="177" spans="1:3">
      <c r="A177" s="227" t="s">
        <v>4781</v>
      </c>
      <c r="B177" s="223">
        <v>33410</v>
      </c>
      <c r="C177" s="222" t="s">
        <v>4063</v>
      </c>
    </row>
    <row r="178" spans="1:3">
      <c r="A178" s="227" t="s">
        <v>5867</v>
      </c>
      <c r="B178" s="223">
        <v>35314</v>
      </c>
      <c r="C178" s="222" t="s">
        <v>5931</v>
      </c>
    </row>
    <row r="179" spans="1:3">
      <c r="A179" t="s">
        <v>1874</v>
      </c>
      <c r="B179" s="228">
        <v>30310</v>
      </c>
      <c r="C179" s="229" t="s">
        <v>1875</v>
      </c>
    </row>
    <row r="180" spans="1:3">
      <c r="A180" t="s">
        <v>2830</v>
      </c>
      <c r="B180" s="228">
        <v>29739</v>
      </c>
      <c r="C180" s="229" t="s">
        <v>2516</v>
      </c>
    </row>
    <row r="181" spans="1:3">
      <c r="A181" s="227" t="s">
        <v>3477</v>
      </c>
      <c r="B181" s="223">
        <v>32422</v>
      </c>
      <c r="C181" s="222" t="s">
        <v>455</v>
      </c>
    </row>
    <row r="182" spans="1:3">
      <c r="A182" s="227" t="s">
        <v>170</v>
      </c>
      <c r="B182" s="223">
        <v>32422</v>
      </c>
      <c r="C182" s="222" t="s">
        <v>455</v>
      </c>
    </row>
    <row r="183" spans="1:3">
      <c r="A183" t="s">
        <v>1876</v>
      </c>
      <c r="B183" s="228">
        <v>31808</v>
      </c>
      <c r="C183" s="229" t="s">
        <v>1963</v>
      </c>
    </row>
    <row r="184" spans="1:3">
      <c r="A184" s="227" t="s">
        <v>5256</v>
      </c>
      <c r="B184" s="223">
        <v>34493</v>
      </c>
      <c r="C184" s="235" t="s">
        <v>5497</v>
      </c>
    </row>
    <row r="185" spans="1:3">
      <c r="A185" s="220" t="s">
        <v>3115</v>
      </c>
      <c r="B185" s="223">
        <v>32657</v>
      </c>
      <c r="C185" s="222" t="s">
        <v>3466</v>
      </c>
    </row>
    <row r="186" spans="1:3" ht="12.75">
      <c r="A186" t="s">
        <v>9152</v>
      </c>
      <c r="B186" s="234">
        <v>36778</v>
      </c>
      <c r="C186" s="234" t="s">
        <v>9361</v>
      </c>
    </row>
    <row r="187" spans="1:3">
      <c r="A187" s="227" t="s">
        <v>4219</v>
      </c>
      <c r="B187" s="223">
        <v>33813</v>
      </c>
      <c r="C187" s="222" t="s">
        <v>4520</v>
      </c>
    </row>
    <row r="188" spans="1:3">
      <c r="A188" s="224" t="s">
        <v>8146</v>
      </c>
      <c r="B188" s="225">
        <v>37280</v>
      </c>
      <c r="C188" s="226" t="s">
        <v>9603</v>
      </c>
    </row>
    <row r="189" spans="1:3">
      <c r="A189" s="227" t="s">
        <v>4173</v>
      </c>
      <c r="B189" s="223">
        <v>33015</v>
      </c>
      <c r="C189" s="222" t="s">
        <v>4063</v>
      </c>
    </row>
    <row r="190" spans="1:3" ht="12.75">
      <c r="A190" t="s">
        <v>9382</v>
      </c>
      <c r="B190" s="234">
        <v>36835</v>
      </c>
      <c r="C190" s="234" t="s">
        <v>8803</v>
      </c>
    </row>
    <row r="191" spans="1:3">
      <c r="A191" s="227" t="s">
        <v>5733</v>
      </c>
      <c r="B191" s="223">
        <v>34599</v>
      </c>
      <c r="C191" s="222" t="s">
        <v>5495</v>
      </c>
    </row>
    <row r="192" spans="1:3">
      <c r="A192" s="227" t="s">
        <v>6202</v>
      </c>
      <c r="B192" s="223">
        <v>34800</v>
      </c>
      <c r="C192" s="235" t="s">
        <v>5935</v>
      </c>
    </row>
    <row r="193" spans="1:6">
      <c r="A193" s="227" t="s">
        <v>4667</v>
      </c>
      <c r="B193" s="223">
        <v>34920</v>
      </c>
      <c r="C193" s="222" t="s">
        <v>5034</v>
      </c>
    </row>
    <row r="194" spans="1:6">
      <c r="A194" t="s">
        <v>1878</v>
      </c>
      <c r="B194" s="228">
        <v>31412</v>
      </c>
      <c r="C194" s="229" t="s">
        <v>2308</v>
      </c>
    </row>
    <row r="195" spans="1:6" s="37" customFormat="1" ht="12.75" customHeight="1">
      <c r="A195" s="239" t="s">
        <v>6286</v>
      </c>
      <c r="B195" s="223">
        <v>35430</v>
      </c>
      <c r="C195" s="235" t="s">
        <v>6424</v>
      </c>
      <c r="D195" s="240"/>
      <c r="E195" s="241"/>
      <c r="F195" s="241"/>
    </row>
    <row r="196" spans="1:6">
      <c r="A196" s="242" t="s">
        <v>6859</v>
      </c>
      <c r="B196" s="243">
        <v>35430</v>
      </c>
      <c r="C196" s="244" t="s">
        <v>6424</v>
      </c>
    </row>
    <row r="197" spans="1:6">
      <c r="A197" s="231" t="s">
        <v>3803</v>
      </c>
      <c r="B197" s="228">
        <v>33459</v>
      </c>
      <c r="C197" s="222" t="s">
        <v>4065</v>
      </c>
    </row>
    <row r="198" spans="1:6">
      <c r="A198" t="s">
        <v>7757</v>
      </c>
      <c r="B198" s="230">
        <v>35655</v>
      </c>
      <c r="C198" s="226" t="s">
        <v>7419</v>
      </c>
    </row>
    <row r="199" spans="1:6">
      <c r="A199" t="s">
        <v>1879</v>
      </c>
      <c r="B199" s="228">
        <v>32078</v>
      </c>
      <c r="C199" s="229" t="s">
        <v>1963</v>
      </c>
    </row>
    <row r="200" spans="1:6">
      <c r="A200" s="220" t="s">
        <v>3116</v>
      </c>
      <c r="B200" s="223">
        <v>32057</v>
      </c>
      <c r="C200" s="222" t="s">
        <v>1048</v>
      </c>
    </row>
    <row r="201" spans="1:6">
      <c r="A201" s="227" t="s">
        <v>6304</v>
      </c>
      <c r="B201" s="223">
        <v>34471</v>
      </c>
      <c r="C201" s="235" t="s">
        <v>5501</v>
      </c>
    </row>
    <row r="202" spans="1:6">
      <c r="A202" s="227" t="s">
        <v>4275</v>
      </c>
      <c r="B202" s="223">
        <v>33963</v>
      </c>
      <c r="C202" s="222" t="s">
        <v>4515</v>
      </c>
    </row>
    <row r="203" spans="1:6">
      <c r="A203" t="s">
        <v>7654</v>
      </c>
      <c r="B203" s="230">
        <v>36406</v>
      </c>
      <c r="C203" s="226" t="s">
        <v>7509</v>
      </c>
    </row>
    <row r="204" spans="1:6">
      <c r="A204" s="227" t="s">
        <v>4246</v>
      </c>
      <c r="B204" s="223">
        <v>34288</v>
      </c>
      <c r="C204" s="222" t="s">
        <v>4521</v>
      </c>
    </row>
    <row r="205" spans="1:6">
      <c r="A205" s="227" t="s">
        <v>6311</v>
      </c>
      <c r="B205" s="223">
        <v>35368</v>
      </c>
      <c r="C205" s="235" t="s">
        <v>6425</v>
      </c>
    </row>
    <row r="206" spans="1:6">
      <c r="A206" s="220" t="s">
        <v>3117</v>
      </c>
      <c r="B206" s="223">
        <v>33442</v>
      </c>
      <c r="C206" s="222" t="s">
        <v>3442</v>
      </c>
    </row>
    <row r="207" spans="1:6">
      <c r="A207" t="s">
        <v>1881</v>
      </c>
      <c r="B207" s="228">
        <v>30404</v>
      </c>
      <c r="C207" s="229" t="s">
        <v>1815</v>
      </c>
    </row>
    <row r="208" spans="1:6">
      <c r="A208" s="227" t="s">
        <v>5720</v>
      </c>
      <c r="B208" s="223">
        <v>34964</v>
      </c>
      <c r="C208" s="222" t="s">
        <v>5934</v>
      </c>
    </row>
    <row r="209" spans="1:3">
      <c r="A209" s="227" t="s">
        <v>5667</v>
      </c>
      <c r="B209" s="223">
        <v>35591</v>
      </c>
      <c r="C209" s="222" t="s">
        <v>5935</v>
      </c>
    </row>
    <row r="210" spans="1:3">
      <c r="A210" s="220" t="s">
        <v>3118</v>
      </c>
      <c r="B210" s="223">
        <v>33302</v>
      </c>
      <c r="C210" s="222" t="s">
        <v>3441</v>
      </c>
    </row>
    <row r="211" spans="1:3">
      <c r="A211" s="64" t="s">
        <v>6635</v>
      </c>
      <c r="B211" s="232">
        <v>35097</v>
      </c>
      <c r="C211" s="233" t="s">
        <v>6856</v>
      </c>
    </row>
    <row r="212" spans="1:3">
      <c r="A212" s="220" t="s">
        <v>3119</v>
      </c>
      <c r="B212" s="223">
        <v>32792</v>
      </c>
      <c r="C212" s="222" t="s">
        <v>3441</v>
      </c>
    </row>
    <row r="213" spans="1:3">
      <c r="A213" s="227" t="s">
        <v>6341</v>
      </c>
      <c r="B213" s="223">
        <v>34773</v>
      </c>
      <c r="C213" s="235" t="s">
        <v>5497</v>
      </c>
    </row>
    <row r="214" spans="1:3">
      <c r="A214" s="64" t="s">
        <v>6566</v>
      </c>
      <c r="B214" s="232">
        <v>35677</v>
      </c>
      <c r="C214" s="233" t="s">
        <v>6855</v>
      </c>
    </row>
    <row r="215" spans="1:3" ht="12.75">
      <c r="A215" t="s">
        <v>8853</v>
      </c>
      <c r="B215" s="234">
        <v>37702</v>
      </c>
      <c r="C215" s="234" t="s">
        <v>9176</v>
      </c>
    </row>
    <row r="216" spans="1:3">
      <c r="A216" t="s">
        <v>2670</v>
      </c>
      <c r="B216" s="228">
        <v>30825</v>
      </c>
      <c r="C216" s="229" t="s">
        <v>2847</v>
      </c>
    </row>
    <row r="217" spans="1:3">
      <c r="A217" t="s">
        <v>1883</v>
      </c>
      <c r="B217" s="228">
        <v>31636</v>
      </c>
      <c r="C217" s="229" t="s">
        <v>1279</v>
      </c>
    </row>
    <row r="218" spans="1:3">
      <c r="A218" s="227" t="s">
        <v>4378</v>
      </c>
      <c r="B218" s="223">
        <v>33047</v>
      </c>
      <c r="C218" s="222" t="s">
        <v>4517</v>
      </c>
    </row>
    <row r="219" spans="1:3">
      <c r="A219" t="s">
        <v>8854</v>
      </c>
      <c r="B219" s="230">
        <v>36614</v>
      </c>
      <c r="C219" s="226" t="s">
        <v>7506</v>
      </c>
    </row>
    <row r="220" spans="1:3">
      <c r="A220" t="s">
        <v>1884</v>
      </c>
      <c r="B220" s="228">
        <v>32345</v>
      </c>
      <c r="C220" s="229" t="s">
        <v>1882</v>
      </c>
    </row>
    <row r="221" spans="1:3">
      <c r="A221" t="s">
        <v>1059</v>
      </c>
      <c r="B221" s="228">
        <v>32209</v>
      </c>
      <c r="C221" s="229" t="s">
        <v>1998</v>
      </c>
    </row>
    <row r="222" spans="1:3">
      <c r="A222" s="227" t="s">
        <v>5212</v>
      </c>
      <c r="B222" s="223">
        <v>33820</v>
      </c>
      <c r="C222" s="235" t="s">
        <v>4515</v>
      </c>
    </row>
    <row r="223" spans="1:3">
      <c r="A223" s="241" t="s">
        <v>7627</v>
      </c>
      <c r="B223" s="223">
        <v>35656</v>
      </c>
      <c r="C223" s="245" t="s">
        <v>6854</v>
      </c>
    </row>
    <row r="224" spans="1:3">
      <c r="A224" s="220" t="s">
        <v>3120</v>
      </c>
      <c r="B224" s="223">
        <v>31982</v>
      </c>
      <c r="C224" s="222" t="s">
        <v>1045</v>
      </c>
    </row>
    <row r="225" spans="1:3">
      <c r="A225" t="s">
        <v>2594</v>
      </c>
      <c r="B225" s="228">
        <v>29773</v>
      </c>
      <c r="C225" s="229" t="s">
        <v>2595</v>
      </c>
    </row>
    <row r="226" spans="1:3">
      <c r="A226" s="227" t="s">
        <v>5859</v>
      </c>
      <c r="B226" s="223">
        <v>34593</v>
      </c>
      <c r="C226" s="222" t="s">
        <v>5930</v>
      </c>
    </row>
    <row r="227" spans="1:3">
      <c r="A227" t="s">
        <v>1885</v>
      </c>
      <c r="B227" s="228">
        <v>32230</v>
      </c>
      <c r="C227" s="229" t="s">
        <v>1961</v>
      </c>
    </row>
    <row r="228" spans="1:3">
      <c r="A228" s="227" t="s">
        <v>5670</v>
      </c>
      <c r="B228" s="223">
        <v>33959</v>
      </c>
      <c r="C228" s="222" t="s">
        <v>5929</v>
      </c>
    </row>
    <row r="229" spans="1:3">
      <c r="A229" t="s">
        <v>1860</v>
      </c>
      <c r="B229" s="228">
        <v>29760</v>
      </c>
      <c r="C229" s="229" t="s">
        <v>1814</v>
      </c>
    </row>
    <row r="230" spans="1:3">
      <c r="A230" s="231" t="s">
        <v>3651</v>
      </c>
      <c r="B230" s="228">
        <v>33986</v>
      </c>
      <c r="C230" s="222" t="s">
        <v>4070</v>
      </c>
    </row>
    <row r="231" spans="1:3">
      <c r="A231" t="s">
        <v>7332</v>
      </c>
      <c r="B231" s="228">
        <v>36434</v>
      </c>
      <c r="C231" s="228" t="s">
        <v>6914</v>
      </c>
    </row>
    <row r="232" spans="1:3">
      <c r="A232" s="224" t="s">
        <v>8147</v>
      </c>
      <c r="B232" s="225">
        <v>34772</v>
      </c>
      <c r="C232" s="226" t="s">
        <v>8287</v>
      </c>
    </row>
    <row r="233" spans="1:3">
      <c r="A233" s="227" t="s">
        <v>5885</v>
      </c>
      <c r="B233" s="223">
        <v>34117</v>
      </c>
      <c r="C233" s="222" t="s">
        <v>5497</v>
      </c>
    </row>
    <row r="234" spans="1:3">
      <c r="A234" s="224" t="s">
        <v>8148</v>
      </c>
      <c r="B234" s="225">
        <v>36305</v>
      </c>
      <c r="C234" s="226" t="s">
        <v>8092</v>
      </c>
    </row>
    <row r="235" spans="1:3">
      <c r="A235" s="227" t="s">
        <v>457</v>
      </c>
      <c r="B235" s="223">
        <v>32045</v>
      </c>
      <c r="C235" s="222" t="s">
        <v>1055</v>
      </c>
    </row>
    <row r="236" spans="1:3">
      <c r="A236" s="37" t="s">
        <v>8149</v>
      </c>
      <c r="B236" s="225">
        <v>36243</v>
      </c>
      <c r="C236" s="226" t="s">
        <v>8087</v>
      </c>
    </row>
    <row r="237" spans="1:3">
      <c r="A237" s="37" t="s">
        <v>9746</v>
      </c>
      <c r="B237" s="225">
        <v>36586</v>
      </c>
      <c r="C237" s="226" t="s">
        <v>8287</v>
      </c>
    </row>
    <row r="238" spans="1:3">
      <c r="A238" s="224" t="s">
        <v>8150</v>
      </c>
      <c r="B238" s="225">
        <v>37033</v>
      </c>
      <c r="C238" s="226" t="s">
        <v>8098</v>
      </c>
    </row>
    <row r="239" spans="1:3">
      <c r="A239" s="227" t="s">
        <v>6150</v>
      </c>
      <c r="B239" s="223">
        <v>35265</v>
      </c>
      <c r="C239" s="235" t="s">
        <v>6426</v>
      </c>
    </row>
    <row r="240" spans="1:3">
      <c r="A240" s="227" t="s">
        <v>458</v>
      </c>
      <c r="B240" s="223">
        <v>32518</v>
      </c>
      <c r="C240" s="222" t="s">
        <v>1062</v>
      </c>
    </row>
    <row r="241" spans="1:3">
      <c r="A241" t="s">
        <v>1531</v>
      </c>
      <c r="B241" s="228">
        <v>30863</v>
      </c>
      <c r="C241" s="229" t="s">
        <v>2848</v>
      </c>
    </row>
    <row r="242" spans="1:3">
      <c r="A242" s="220" t="s">
        <v>3105</v>
      </c>
      <c r="B242" s="223">
        <v>33312</v>
      </c>
      <c r="C242" s="222" t="s">
        <v>3474</v>
      </c>
    </row>
    <row r="243" spans="1:3">
      <c r="A243" t="s">
        <v>1060</v>
      </c>
      <c r="B243" s="228">
        <v>32380</v>
      </c>
      <c r="C243" s="229" t="s">
        <v>1987</v>
      </c>
    </row>
    <row r="244" spans="1:3">
      <c r="A244" s="227" t="s">
        <v>459</v>
      </c>
      <c r="B244" s="223">
        <v>31730</v>
      </c>
      <c r="C244" s="222" t="s">
        <v>1959</v>
      </c>
    </row>
    <row r="245" spans="1:3">
      <c r="A245" s="231" t="s">
        <v>3710</v>
      </c>
      <c r="B245" s="228">
        <v>33069</v>
      </c>
      <c r="C245" s="222" t="s">
        <v>4063</v>
      </c>
    </row>
    <row r="246" spans="1:3">
      <c r="A246" t="s">
        <v>2315</v>
      </c>
      <c r="B246" s="228">
        <v>30426</v>
      </c>
      <c r="C246" s="229" t="s">
        <v>2844</v>
      </c>
    </row>
    <row r="247" spans="1:3">
      <c r="A247" s="227" t="s">
        <v>5633</v>
      </c>
      <c r="B247" s="223">
        <v>34668</v>
      </c>
      <c r="C247" s="222" t="s">
        <v>5935</v>
      </c>
    </row>
    <row r="248" spans="1:3">
      <c r="A248" t="s">
        <v>1266</v>
      </c>
      <c r="B248" s="228">
        <v>30845</v>
      </c>
      <c r="C248" s="229" t="s">
        <v>1283</v>
      </c>
    </row>
    <row r="249" spans="1:3">
      <c r="A249" s="227" t="s">
        <v>5657</v>
      </c>
      <c r="B249" s="223">
        <v>34815</v>
      </c>
      <c r="C249" s="222" t="s">
        <v>5936</v>
      </c>
    </row>
    <row r="250" spans="1:3">
      <c r="A250" t="s">
        <v>7819</v>
      </c>
      <c r="B250" s="230">
        <v>35487</v>
      </c>
      <c r="C250" s="226" t="s">
        <v>7812</v>
      </c>
    </row>
    <row r="251" spans="1:3">
      <c r="A251" s="224" t="s">
        <v>8151</v>
      </c>
      <c r="B251" s="225">
        <v>36449</v>
      </c>
      <c r="C251" s="226" t="s">
        <v>9604</v>
      </c>
    </row>
    <row r="252" spans="1:3">
      <c r="A252" t="s">
        <v>1274</v>
      </c>
      <c r="B252" s="228">
        <v>31510</v>
      </c>
      <c r="C252" s="229" t="s">
        <v>1280</v>
      </c>
    </row>
    <row r="253" spans="1:3">
      <c r="A253" t="s">
        <v>726</v>
      </c>
      <c r="B253" s="228">
        <v>30614</v>
      </c>
      <c r="C253" s="229" t="s">
        <v>1815</v>
      </c>
    </row>
    <row r="254" spans="1:3">
      <c r="A254" t="s">
        <v>7168</v>
      </c>
      <c r="B254" s="228">
        <v>36069</v>
      </c>
      <c r="C254" s="226" t="s">
        <v>6862</v>
      </c>
    </row>
    <row r="255" spans="1:3">
      <c r="A255" s="227" t="s">
        <v>5213</v>
      </c>
      <c r="B255" s="223">
        <v>34843</v>
      </c>
      <c r="C255" s="235" t="s">
        <v>5498</v>
      </c>
    </row>
    <row r="256" spans="1:3">
      <c r="A256" t="s">
        <v>2285</v>
      </c>
      <c r="B256" s="228">
        <v>28009</v>
      </c>
      <c r="C256" s="229" t="s">
        <v>1967</v>
      </c>
    </row>
    <row r="257" spans="1:3">
      <c r="A257" t="s">
        <v>1061</v>
      </c>
      <c r="B257" s="228">
        <v>32699</v>
      </c>
      <c r="C257" s="229" t="s">
        <v>1062</v>
      </c>
    </row>
    <row r="258" spans="1:3">
      <c r="A258" t="s">
        <v>1218</v>
      </c>
      <c r="B258" s="228">
        <v>31296</v>
      </c>
      <c r="C258" s="229" t="s">
        <v>1219</v>
      </c>
    </row>
    <row r="259" spans="1:3">
      <c r="A259" t="s">
        <v>1577</v>
      </c>
      <c r="B259" s="228">
        <v>29115</v>
      </c>
      <c r="C259" s="229" t="s">
        <v>2217</v>
      </c>
    </row>
    <row r="260" spans="1:3">
      <c r="A260" t="s">
        <v>2671</v>
      </c>
      <c r="B260" s="228">
        <v>30428</v>
      </c>
      <c r="C260" s="229" t="s">
        <v>2308</v>
      </c>
    </row>
    <row r="261" spans="1:3">
      <c r="A261" t="s">
        <v>1610</v>
      </c>
      <c r="B261" s="228">
        <v>29857</v>
      </c>
      <c r="C261" s="229" t="s">
        <v>1812</v>
      </c>
    </row>
    <row r="262" spans="1:3">
      <c r="A262" t="s">
        <v>2875</v>
      </c>
      <c r="B262" s="228">
        <v>29365</v>
      </c>
      <c r="C262" s="229" t="s">
        <v>2876</v>
      </c>
    </row>
    <row r="263" spans="1:3">
      <c r="A263" t="s">
        <v>2061</v>
      </c>
      <c r="B263" s="228">
        <v>29871</v>
      </c>
      <c r="C263" s="229" t="s">
        <v>1812</v>
      </c>
    </row>
    <row r="264" spans="1:3">
      <c r="A264" t="s">
        <v>2800</v>
      </c>
      <c r="B264" s="228">
        <v>30194</v>
      </c>
      <c r="C264" s="229" t="s">
        <v>2490</v>
      </c>
    </row>
    <row r="265" spans="1:3">
      <c r="A265" s="220" t="s">
        <v>3121</v>
      </c>
      <c r="B265" s="223">
        <v>32883</v>
      </c>
      <c r="C265" s="222" t="s">
        <v>3446</v>
      </c>
    </row>
    <row r="266" spans="1:3">
      <c r="A266" t="s">
        <v>7820</v>
      </c>
      <c r="B266" s="230">
        <v>35437</v>
      </c>
      <c r="C266" s="226" t="s">
        <v>7812</v>
      </c>
    </row>
    <row r="267" spans="1:3">
      <c r="A267" t="s">
        <v>7097</v>
      </c>
      <c r="B267" s="228">
        <v>35827</v>
      </c>
    </row>
    <row r="268" spans="1:3">
      <c r="A268" t="s">
        <v>1584</v>
      </c>
      <c r="B268" s="228">
        <v>28389</v>
      </c>
      <c r="C268" s="229" t="s">
        <v>1585</v>
      </c>
    </row>
    <row r="269" spans="1:3">
      <c r="A269" t="s">
        <v>7821</v>
      </c>
      <c r="B269" s="230">
        <v>34843</v>
      </c>
      <c r="C269" s="226" t="s">
        <v>7812</v>
      </c>
    </row>
    <row r="270" spans="1:3">
      <c r="A270" s="227" t="s">
        <v>4145</v>
      </c>
      <c r="B270" s="223">
        <v>33077</v>
      </c>
      <c r="C270" s="222" t="s">
        <v>465</v>
      </c>
    </row>
    <row r="271" spans="1:3">
      <c r="A271" s="64" t="s">
        <v>6805</v>
      </c>
      <c r="B271" s="232">
        <v>34908</v>
      </c>
      <c r="C271" s="233" t="s">
        <v>5929</v>
      </c>
    </row>
    <row r="272" spans="1:3">
      <c r="A272" s="227" t="s">
        <v>5911</v>
      </c>
      <c r="B272" s="223">
        <v>34908</v>
      </c>
      <c r="C272" s="222" t="s">
        <v>5929</v>
      </c>
    </row>
    <row r="273" spans="1:3">
      <c r="A273" t="s">
        <v>7657</v>
      </c>
      <c r="B273" s="230">
        <v>36563</v>
      </c>
      <c r="C273" s="226" t="s">
        <v>7523</v>
      </c>
    </row>
    <row r="274" spans="1:3">
      <c r="A274" s="224" t="s">
        <v>8152</v>
      </c>
      <c r="B274" s="225">
        <v>36685</v>
      </c>
      <c r="C274" s="226" t="s">
        <v>8287</v>
      </c>
    </row>
    <row r="275" spans="1:3">
      <c r="A275" t="s">
        <v>1063</v>
      </c>
      <c r="B275" s="228">
        <v>32592</v>
      </c>
      <c r="C275" s="229" t="s">
        <v>1064</v>
      </c>
    </row>
    <row r="276" spans="1:3">
      <c r="A276" s="5" t="s">
        <v>3755</v>
      </c>
      <c r="B276" s="228">
        <v>33476</v>
      </c>
      <c r="C276" s="222" t="s">
        <v>3441</v>
      </c>
    </row>
    <row r="277" spans="1:3">
      <c r="A277" t="s">
        <v>1726</v>
      </c>
      <c r="B277" s="228">
        <v>28663</v>
      </c>
      <c r="C277" s="229" t="s">
        <v>1727</v>
      </c>
    </row>
    <row r="278" spans="1:3">
      <c r="A278" t="s">
        <v>727</v>
      </c>
      <c r="B278" s="228">
        <v>32168</v>
      </c>
      <c r="C278" s="229" t="s">
        <v>1045</v>
      </c>
    </row>
    <row r="279" spans="1:3">
      <c r="A279" s="227" t="s">
        <v>4178</v>
      </c>
      <c r="B279" s="223">
        <v>33665</v>
      </c>
      <c r="C279" s="222" t="s">
        <v>4063</v>
      </c>
    </row>
    <row r="280" spans="1:3">
      <c r="A280" s="227" t="s">
        <v>6369</v>
      </c>
      <c r="B280" s="223">
        <v>35599</v>
      </c>
      <c r="C280" s="235" t="s">
        <v>6425</v>
      </c>
    </row>
    <row r="281" spans="1:3" ht="12.75">
      <c r="A281" t="s">
        <v>8856</v>
      </c>
      <c r="B281" s="234">
        <v>36864</v>
      </c>
      <c r="C281" s="234" t="s">
        <v>8803</v>
      </c>
    </row>
    <row r="282" spans="1:3">
      <c r="A282" s="64" t="s">
        <v>6600</v>
      </c>
      <c r="B282" s="232">
        <v>35496</v>
      </c>
      <c r="C282" s="233" t="s">
        <v>6858</v>
      </c>
    </row>
    <row r="283" spans="1:3">
      <c r="A283" s="227" t="s">
        <v>2286</v>
      </c>
      <c r="B283" s="223">
        <v>31370</v>
      </c>
      <c r="C283" s="237" t="s">
        <v>1279</v>
      </c>
    </row>
    <row r="284" spans="1:3">
      <c r="A284" t="s">
        <v>7207</v>
      </c>
      <c r="B284" s="228">
        <v>34973</v>
      </c>
      <c r="C284" s="226" t="s">
        <v>6862</v>
      </c>
    </row>
    <row r="285" spans="1:3">
      <c r="A285" s="220" t="s">
        <v>3122</v>
      </c>
      <c r="B285" s="223">
        <v>33188</v>
      </c>
      <c r="C285" s="222" t="s">
        <v>3442</v>
      </c>
    </row>
    <row r="286" spans="1:3">
      <c r="A286" t="s">
        <v>7822</v>
      </c>
      <c r="B286" s="230">
        <v>35011</v>
      </c>
      <c r="C286" s="226" t="s">
        <v>7812</v>
      </c>
    </row>
    <row r="287" spans="1:3">
      <c r="A287" s="5" t="s">
        <v>3558</v>
      </c>
      <c r="B287" s="228">
        <v>31010</v>
      </c>
      <c r="C287" s="222" t="s">
        <v>1045</v>
      </c>
    </row>
    <row r="288" spans="1:3">
      <c r="A288" t="s">
        <v>3031</v>
      </c>
      <c r="B288" s="228">
        <v>30255</v>
      </c>
      <c r="C288" s="229" t="s">
        <v>2554</v>
      </c>
    </row>
    <row r="289" spans="1:3">
      <c r="A289" t="s">
        <v>8542</v>
      </c>
      <c r="B289" s="230">
        <v>35881</v>
      </c>
      <c r="C289" s="226" t="s">
        <v>7812</v>
      </c>
    </row>
    <row r="290" spans="1:3">
      <c r="A290" s="227" t="s">
        <v>5167</v>
      </c>
      <c r="B290" s="223">
        <v>35074</v>
      </c>
      <c r="C290" s="235" t="s">
        <v>5498</v>
      </c>
    </row>
    <row r="291" spans="1:3">
      <c r="A291" s="220" t="s">
        <v>3123</v>
      </c>
      <c r="B291" s="223">
        <v>32284</v>
      </c>
      <c r="C291" s="222" t="s">
        <v>3441</v>
      </c>
    </row>
    <row r="292" spans="1:3">
      <c r="A292" s="227" t="s">
        <v>1483</v>
      </c>
      <c r="B292" s="223">
        <v>32058</v>
      </c>
      <c r="C292" s="222" t="s">
        <v>2580</v>
      </c>
    </row>
    <row r="293" spans="1:3">
      <c r="A293" s="227" t="s">
        <v>6157</v>
      </c>
      <c r="B293" s="223">
        <v>35677</v>
      </c>
      <c r="C293" s="235" t="s">
        <v>6427</v>
      </c>
    </row>
    <row r="294" spans="1:3">
      <c r="A294" s="220" t="s">
        <v>3124</v>
      </c>
      <c r="B294" s="223">
        <v>33390</v>
      </c>
      <c r="C294" s="222" t="s">
        <v>453</v>
      </c>
    </row>
    <row r="295" spans="1:3">
      <c r="A295" t="s">
        <v>2080</v>
      </c>
      <c r="B295" s="228">
        <v>28627</v>
      </c>
      <c r="C295" s="229"/>
    </row>
    <row r="296" spans="1:3" ht="12.75">
      <c r="A296" t="s">
        <v>9118</v>
      </c>
      <c r="B296" s="234">
        <v>37305</v>
      </c>
      <c r="C296" s="234" t="s">
        <v>9265</v>
      </c>
    </row>
    <row r="297" spans="1:3">
      <c r="A297" s="227" t="s">
        <v>5721</v>
      </c>
      <c r="B297" s="223">
        <v>35424</v>
      </c>
      <c r="C297" s="222" t="s">
        <v>5931</v>
      </c>
    </row>
    <row r="298" spans="1:3">
      <c r="A298" t="s">
        <v>7355</v>
      </c>
      <c r="B298" s="228">
        <v>36008</v>
      </c>
      <c r="C298" s="228" t="s">
        <v>6950</v>
      </c>
    </row>
    <row r="299" spans="1:3">
      <c r="A299" t="s">
        <v>460</v>
      </c>
      <c r="B299" s="228">
        <v>31197</v>
      </c>
      <c r="C299" s="229" t="s">
        <v>1147</v>
      </c>
    </row>
    <row r="300" spans="1:3">
      <c r="A300" s="5" t="s">
        <v>9383</v>
      </c>
      <c r="B300" s="228">
        <v>31197</v>
      </c>
      <c r="C300" s="229" t="s">
        <v>1147</v>
      </c>
    </row>
    <row r="301" spans="1:3">
      <c r="A301" s="220" t="s">
        <v>3125</v>
      </c>
      <c r="B301" s="223">
        <v>33511</v>
      </c>
      <c r="C301" s="222" t="s">
        <v>3444</v>
      </c>
    </row>
    <row r="302" spans="1:3">
      <c r="A302" s="227" t="s">
        <v>461</v>
      </c>
      <c r="B302" s="223">
        <v>31018</v>
      </c>
      <c r="C302" s="222" t="s">
        <v>1279</v>
      </c>
    </row>
    <row r="303" spans="1:3">
      <c r="A303" s="227" t="s">
        <v>4907</v>
      </c>
      <c r="B303" s="223">
        <v>33664</v>
      </c>
      <c r="C303" s="222" t="s">
        <v>5011</v>
      </c>
    </row>
    <row r="304" spans="1:3">
      <c r="A304" t="s">
        <v>7823</v>
      </c>
      <c r="B304" s="230">
        <v>36488</v>
      </c>
      <c r="C304" s="226" t="s">
        <v>7812</v>
      </c>
    </row>
    <row r="305" spans="1:3">
      <c r="A305" t="s">
        <v>1065</v>
      </c>
      <c r="B305" s="228">
        <v>32407</v>
      </c>
      <c r="C305" s="229" t="s">
        <v>1045</v>
      </c>
    </row>
    <row r="306" spans="1:3">
      <c r="A306" t="s">
        <v>3126</v>
      </c>
      <c r="B306" s="228">
        <v>32730</v>
      </c>
      <c r="C306" s="229" t="s">
        <v>1066</v>
      </c>
    </row>
    <row r="307" spans="1:3">
      <c r="A307" t="s">
        <v>2852</v>
      </c>
      <c r="B307" s="228">
        <v>31135</v>
      </c>
      <c r="C307" s="229" t="s">
        <v>1395</v>
      </c>
    </row>
    <row r="308" spans="1:3">
      <c r="A308" t="s">
        <v>1887</v>
      </c>
      <c r="B308" s="228">
        <v>29590</v>
      </c>
      <c r="C308" s="229" t="s">
        <v>1308</v>
      </c>
    </row>
    <row r="309" spans="1:3">
      <c r="A309" t="s">
        <v>7296</v>
      </c>
      <c r="B309" s="230">
        <v>35930</v>
      </c>
      <c r="C309" s="226" t="s">
        <v>6921</v>
      </c>
    </row>
    <row r="310" spans="1:3">
      <c r="A310" t="s">
        <v>1888</v>
      </c>
      <c r="B310" s="228">
        <v>31217</v>
      </c>
      <c r="C310" s="229" t="s">
        <v>1279</v>
      </c>
    </row>
    <row r="311" spans="1:3">
      <c r="A311" s="5" t="s">
        <v>3676</v>
      </c>
      <c r="B311" s="228">
        <v>31979</v>
      </c>
      <c r="C311" s="222" t="s">
        <v>4063</v>
      </c>
    </row>
    <row r="312" spans="1:3">
      <c r="A312" s="220" t="s">
        <v>3127</v>
      </c>
      <c r="B312" s="223">
        <v>33212</v>
      </c>
      <c r="C312" s="222" t="s">
        <v>3440</v>
      </c>
    </row>
    <row r="313" spans="1:3">
      <c r="A313" s="227" t="s">
        <v>4263</v>
      </c>
      <c r="B313" s="223">
        <v>33836</v>
      </c>
      <c r="C313" s="222" t="s">
        <v>4517</v>
      </c>
    </row>
    <row r="314" spans="1:3">
      <c r="A314" s="227" t="s">
        <v>5835</v>
      </c>
      <c r="B314" s="223">
        <v>35055</v>
      </c>
      <c r="C314" s="222" t="s">
        <v>5935</v>
      </c>
    </row>
    <row r="315" spans="1:3">
      <c r="A315" s="227" t="s">
        <v>6428</v>
      </c>
      <c r="B315" s="223">
        <v>35168</v>
      </c>
      <c r="C315" s="235" t="s">
        <v>6426</v>
      </c>
    </row>
    <row r="316" spans="1:3">
      <c r="A316" t="s">
        <v>1067</v>
      </c>
      <c r="B316" s="228">
        <v>32511</v>
      </c>
      <c r="C316" s="229" t="s">
        <v>1048</v>
      </c>
    </row>
    <row r="317" spans="1:3">
      <c r="A317" t="s">
        <v>1068</v>
      </c>
      <c r="B317" s="228">
        <v>32113</v>
      </c>
      <c r="C317" s="229" t="s">
        <v>1959</v>
      </c>
    </row>
    <row r="318" spans="1:3">
      <c r="A318" s="227" t="s">
        <v>462</v>
      </c>
      <c r="B318" s="223">
        <v>33070</v>
      </c>
      <c r="C318" s="222" t="s">
        <v>463</v>
      </c>
    </row>
    <row r="319" spans="1:3">
      <c r="A319" s="37" t="s">
        <v>8153</v>
      </c>
      <c r="B319" s="225">
        <v>35181</v>
      </c>
      <c r="C319" s="226" t="s">
        <v>6422</v>
      </c>
    </row>
    <row r="320" spans="1:3">
      <c r="A320" t="s">
        <v>2994</v>
      </c>
      <c r="B320" s="228">
        <v>31700</v>
      </c>
      <c r="C320" s="229" t="s">
        <v>1889</v>
      </c>
    </row>
    <row r="321" spans="1:3">
      <c r="A321" s="220" t="s">
        <v>3128</v>
      </c>
      <c r="B321" s="223">
        <v>32930</v>
      </c>
      <c r="C321" s="222" t="s">
        <v>465</v>
      </c>
    </row>
    <row r="322" spans="1:3">
      <c r="A322" t="s">
        <v>7173</v>
      </c>
      <c r="B322" s="228">
        <v>35674</v>
      </c>
      <c r="C322" s="228" t="s">
        <v>6914</v>
      </c>
    </row>
    <row r="323" spans="1:3">
      <c r="A323" t="s">
        <v>1890</v>
      </c>
      <c r="B323" s="228">
        <v>32132</v>
      </c>
      <c r="C323" s="229" t="s">
        <v>1959</v>
      </c>
    </row>
    <row r="324" spans="1:3">
      <c r="A324" s="224" t="s">
        <v>8154</v>
      </c>
      <c r="B324" s="225">
        <v>36953</v>
      </c>
      <c r="C324" s="226" t="s">
        <v>9603</v>
      </c>
    </row>
    <row r="325" spans="1:3">
      <c r="A325" s="220" t="s">
        <v>3129</v>
      </c>
      <c r="B325" s="223">
        <v>32784</v>
      </c>
      <c r="C325" s="222" t="s">
        <v>3440</v>
      </c>
    </row>
    <row r="326" spans="1:3" ht="12.75">
      <c r="A326" t="s">
        <v>9384</v>
      </c>
      <c r="B326" s="234">
        <v>36515</v>
      </c>
      <c r="C326" s="234" t="s">
        <v>8803</v>
      </c>
    </row>
    <row r="327" spans="1:3">
      <c r="A327" t="s">
        <v>2801</v>
      </c>
      <c r="B327" s="228">
        <v>28963</v>
      </c>
      <c r="C327" s="229" t="s">
        <v>1494</v>
      </c>
    </row>
    <row r="328" spans="1:3">
      <c r="A328" s="227" t="s">
        <v>5130</v>
      </c>
      <c r="B328" s="223">
        <v>34328</v>
      </c>
      <c r="C328" s="235" t="s">
        <v>5499</v>
      </c>
    </row>
    <row r="329" spans="1:3">
      <c r="A329" s="227" t="s">
        <v>6100</v>
      </c>
      <c r="B329" s="223">
        <v>35083</v>
      </c>
      <c r="C329" s="235" t="s">
        <v>6424</v>
      </c>
    </row>
    <row r="330" spans="1:3">
      <c r="A330" t="s">
        <v>1554</v>
      </c>
      <c r="B330" s="228">
        <v>29461</v>
      </c>
      <c r="C330" s="229" t="s">
        <v>1230</v>
      </c>
    </row>
    <row r="331" spans="1:3">
      <c r="A331" t="s">
        <v>9545</v>
      </c>
      <c r="B331" s="228">
        <v>30477</v>
      </c>
      <c r="C331" s="229" t="s">
        <v>1811</v>
      </c>
    </row>
    <row r="332" spans="1:3">
      <c r="A332" s="227" t="s">
        <v>4908</v>
      </c>
      <c r="B332" s="223">
        <v>34512</v>
      </c>
      <c r="C332" s="222" t="s">
        <v>5011</v>
      </c>
    </row>
    <row r="333" spans="1:3">
      <c r="A333" t="s">
        <v>1566</v>
      </c>
      <c r="B333" s="228">
        <v>27491</v>
      </c>
      <c r="C333" s="229"/>
    </row>
    <row r="334" spans="1:3">
      <c r="A334" t="s">
        <v>3130</v>
      </c>
      <c r="B334" s="228">
        <v>30855</v>
      </c>
      <c r="C334" s="229" t="s">
        <v>2397</v>
      </c>
    </row>
    <row r="335" spans="1:3">
      <c r="A335" s="227" t="s">
        <v>464</v>
      </c>
      <c r="B335" s="223">
        <v>32616</v>
      </c>
      <c r="C335" s="222" t="s">
        <v>465</v>
      </c>
    </row>
    <row r="336" spans="1:3">
      <c r="A336" t="s">
        <v>1069</v>
      </c>
      <c r="B336" s="228">
        <v>31413</v>
      </c>
      <c r="C336" s="229" t="s">
        <v>2581</v>
      </c>
    </row>
    <row r="337" spans="1:3">
      <c r="A337" s="224" t="s">
        <v>8155</v>
      </c>
      <c r="B337" s="225">
        <v>36276</v>
      </c>
      <c r="C337" s="226" t="s">
        <v>8092</v>
      </c>
    </row>
    <row r="338" spans="1:3">
      <c r="A338" s="227" t="s">
        <v>4312</v>
      </c>
      <c r="B338" s="223">
        <v>33088</v>
      </c>
      <c r="C338" s="222" t="s">
        <v>3441</v>
      </c>
    </row>
    <row r="339" spans="1:3">
      <c r="A339" t="s">
        <v>3131</v>
      </c>
      <c r="B339" s="228">
        <v>33124</v>
      </c>
      <c r="C339" s="229" t="s">
        <v>3444</v>
      </c>
    </row>
    <row r="340" spans="1:3">
      <c r="A340" s="227" t="s">
        <v>5812</v>
      </c>
      <c r="B340" s="223">
        <v>35470</v>
      </c>
      <c r="C340" s="222" t="s">
        <v>5937</v>
      </c>
    </row>
    <row r="341" spans="1:3">
      <c r="A341" t="s">
        <v>1070</v>
      </c>
      <c r="B341" s="228">
        <v>32509</v>
      </c>
      <c r="C341" s="229" t="s">
        <v>1064</v>
      </c>
    </row>
    <row r="342" spans="1:3">
      <c r="A342" t="s">
        <v>6988</v>
      </c>
      <c r="B342" s="228">
        <v>36342</v>
      </c>
      <c r="C342" s="228" t="s">
        <v>6914</v>
      </c>
    </row>
    <row r="343" spans="1:3" ht="12.75">
      <c r="A343" t="s">
        <v>9066</v>
      </c>
      <c r="B343" s="234">
        <v>37379</v>
      </c>
      <c r="C343" s="234" t="s">
        <v>9276</v>
      </c>
    </row>
    <row r="344" spans="1:3">
      <c r="A344" t="s">
        <v>3132</v>
      </c>
      <c r="B344" s="228">
        <v>32626</v>
      </c>
      <c r="C344" s="229" t="s">
        <v>3446</v>
      </c>
    </row>
    <row r="345" spans="1:3">
      <c r="A345" t="s">
        <v>2980</v>
      </c>
      <c r="B345" s="228">
        <v>30974</v>
      </c>
      <c r="C345" s="229" t="s">
        <v>2397</v>
      </c>
    </row>
    <row r="346" spans="1:3">
      <c r="A346" t="s">
        <v>7037</v>
      </c>
      <c r="B346" s="228">
        <v>36281</v>
      </c>
      <c r="C346" s="228" t="s">
        <v>6921</v>
      </c>
    </row>
    <row r="347" spans="1:3">
      <c r="A347" t="s">
        <v>7667</v>
      </c>
      <c r="B347" s="230">
        <v>36145</v>
      </c>
      <c r="C347" s="226" t="s">
        <v>7419</v>
      </c>
    </row>
    <row r="348" spans="1:3">
      <c r="A348" t="s">
        <v>2287</v>
      </c>
      <c r="B348" s="228">
        <v>31670</v>
      </c>
      <c r="C348" s="229" t="s">
        <v>2581</v>
      </c>
    </row>
    <row r="349" spans="1:3">
      <c r="A349" t="s">
        <v>2931</v>
      </c>
      <c r="B349" s="228">
        <v>30062</v>
      </c>
      <c r="C349" s="229" t="s">
        <v>1812</v>
      </c>
    </row>
    <row r="350" spans="1:3">
      <c r="A350" s="64" t="s">
        <v>6534</v>
      </c>
      <c r="B350" s="232">
        <v>35887</v>
      </c>
      <c r="C350" s="233" t="s">
        <v>6855</v>
      </c>
    </row>
    <row r="351" spans="1:3">
      <c r="A351" s="231" t="s">
        <v>3591</v>
      </c>
      <c r="B351" s="228">
        <v>33038</v>
      </c>
      <c r="C351" s="222" t="s">
        <v>3441</v>
      </c>
    </row>
    <row r="352" spans="1:3">
      <c r="A352" s="227" t="s">
        <v>4290</v>
      </c>
      <c r="B352" s="223">
        <v>33544</v>
      </c>
      <c r="C352" s="222" t="s">
        <v>4515</v>
      </c>
    </row>
    <row r="353" spans="1:3">
      <c r="A353" s="220" t="s">
        <v>3133</v>
      </c>
      <c r="B353" s="223">
        <v>32277</v>
      </c>
      <c r="C353" s="222" t="s">
        <v>1045</v>
      </c>
    </row>
    <row r="354" spans="1:3">
      <c r="A354" s="224" t="s">
        <v>8156</v>
      </c>
      <c r="B354" s="225">
        <v>36406</v>
      </c>
      <c r="C354" s="226" t="s">
        <v>8092</v>
      </c>
    </row>
    <row r="355" spans="1:3">
      <c r="A355" s="227" t="s">
        <v>5308</v>
      </c>
      <c r="B355" s="223">
        <v>35241</v>
      </c>
      <c r="C355" s="235" t="s">
        <v>5500</v>
      </c>
    </row>
    <row r="356" spans="1:3">
      <c r="A356" t="s">
        <v>1545</v>
      </c>
      <c r="B356" s="228">
        <v>29733</v>
      </c>
      <c r="C356" s="229" t="s">
        <v>1546</v>
      </c>
    </row>
    <row r="357" spans="1:3">
      <c r="A357" t="s">
        <v>3009</v>
      </c>
      <c r="B357" s="228">
        <v>31403</v>
      </c>
      <c r="C357" s="229" t="s">
        <v>1278</v>
      </c>
    </row>
    <row r="358" spans="1:3">
      <c r="A358" t="s">
        <v>7665</v>
      </c>
      <c r="B358" s="230">
        <v>36276</v>
      </c>
      <c r="C358" s="226" t="s">
        <v>7523</v>
      </c>
    </row>
    <row r="359" spans="1:3">
      <c r="A359" s="5" t="s">
        <v>3607</v>
      </c>
      <c r="B359" s="228">
        <v>33681</v>
      </c>
      <c r="C359" s="222" t="s">
        <v>4077</v>
      </c>
    </row>
    <row r="360" spans="1:3">
      <c r="A360" t="s">
        <v>1071</v>
      </c>
      <c r="B360" s="228">
        <v>31008</v>
      </c>
      <c r="C360" s="229" t="s">
        <v>1150</v>
      </c>
    </row>
    <row r="361" spans="1:3">
      <c r="A361" s="227" t="s">
        <v>4182</v>
      </c>
      <c r="B361" s="223">
        <v>33925</v>
      </c>
      <c r="C361" s="222" t="s">
        <v>4063</v>
      </c>
    </row>
    <row r="362" spans="1:3">
      <c r="A362" s="5" t="s">
        <v>3592</v>
      </c>
      <c r="B362" s="228">
        <v>33151</v>
      </c>
      <c r="C362" s="222" t="s">
        <v>3443</v>
      </c>
    </row>
    <row r="363" spans="1:3">
      <c r="A363" t="s">
        <v>1624</v>
      </c>
      <c r="B363" s="228">
        <v>30222</v>
      </c>
      <c r="C363" s="229" t="s">
        <v>2817</v>
      </c>
    </row>
    <row r="364" spans="1:3">
      <c r="A364" s="227" t="s">
        <v>466</v>
      </c>
      <c r="B364" s="223">
        <v>32808</v>
      </c>
      <c r="C364" s="222" t="s">
        <v>467</v>
      </c>
    </row>
    <row r="365" spans="1:3">
      <c r="A365" s="227" t="s">
        <v>6218</v>
      </c>
      <c r="B365" s="223">
        <v>34950</v>
      </c>
      <c r="C365" s="235" t="s">
        <v>6422</v>
      </c>
    </row>
    <row r="366" spans="1:3">
      <c r="A366" s="64" t="s">
        <v>6752</v>
      </c>
      <c r="B366" s="232">
        <v>35998</v>
      </c>
      <c r="C366" s="233" t="s">
        <v>6860</v>
      </c>
    </row>
    <row r="367" spans="1:3">
      <c r="A367" t="s">
        <v>2602</v>
      </c>
      <c r="B367" s="228">
        <v>30004</v>
      </c>
      <c r="C367" s="229" t="s">
        <v>1812</v>
      </c>
    </row>
    <row r="368" spans="1:3">
      <c r="A368" t="s">
        <v>2288</v>
      </c>
      <c r="B368" s="228">
        <v>31513</v>
      </c>
      <c r="C368" s="229" t="s">
        <v>1279</v>
      </c>
    </row>
    <row r="369" spans="1:3" ht="12.75">
      <c r="A369" t="s">
        <v>9385</v>
      </c>
      <c r="B369" s="234">
        <v>36683</v>
      </c>
      <c r="C369" s="234" t="s">
        <v>8803</v>
      </c>
    </row>
    <row r="370" spans="1:3">
      <c r="A370" s="227" t="s">
        <v>6178</v>
      </c>
      <c r="B370" s="223">
        <v>35382</v>
      </c>
      <c r="C370" s="235" t="s">
        <v>6421</v>
      </c>
    </row>
    <row r="371" spans="1:3">
      <c r="A371" t="s">
        <v>1309</v>
      </c>
      <c r="B371" s="228">
        <v>28397</v>
      </c>
      <c r="C371" s="229" t="s">
        <v>1359</v>
      </c>
    </row>
    <row r="372" spans="1:3" ht="12.75">
      <c r="A372" t="s">
        <v>9075</v>
      </c>
      <c r="B372" s="234">
        <v>37408</v>
      </c>
      <c r="C372" s="234" t="s">
        <v>9178</v>
      </c>
    </row>
    <row r="373" spans="1:3">
      <c r="A373" t="s">
        <v>7226</v>
      </c>
      <c r="B373" s="228">
        <v>34943</v>
      </c>
      <c r="C373" s="226" t="s">
        <v>6862</v>
      </c>
    </row>
    <row r="374" spans="1:3">
      <c r="A374" s="220" t="s">
        <v>3134</v>
      </c>
      <c r="B374" s="223">
        <v>32784</v>
      </c>
      <c r="C374" s="222" t="s">
        <v>3441</v>
      </c>
    </row>
    <row r="375" spans="1:3">
      <c r="A375" t="s">
        <v>924</v>
      </c>
      <c r="B375" s="228">
        <v>31700</v>
      </c>
      <c r="C375" s="229" t="s">
        <v>2628</v>
      </c>
    </row>
    <row r="376" spans="1:3">
      <c r="A376" t="s">
        <v>7093</v>
      </c>
      <c r="B376" s="228">
        <v>35780</v>
      </c>
      <c r="C376" s="228" t="s">
        <v>6914</v>
      </c>
    </row>
    <row r="377" spans="1:3">
      <c r="A377" s="227" t="s">
        <v>5248</v>
      </c>
      <c r="B377" s="223">
        <v>34411</v>
      </c>
      <c r="C377" s="235" t="s">
        <v>5495</v>
      </c>
    </row>
    <row r="378" spans="1:3">
      <c r="A378" s="220" t="s">
        <v>3135</v>
      </c>
      <c r="B378" s="223">
        <v>33127</v>
      </c>
      <c r="C378" s="222" t="s">
        <v>3443</v>
      </c>
    </row>
    <row r="379" spans="1:3">
      <c r="A379" s="224" t="s">
        <v>8157</v>
      </c>
      <c r="B379" s="225">
        <v>36250</v>
      </c>
      <c r="C379" s="226" t="s">
        <v>6862</v>
      </c>
    </row>
    <row r="380" spans="1:3">
      <c r="A380" s="64" t="s">
        <v>6803</v>
      </c>
      <c r="B380" s="232">
        <v>35475</v>
      </c>
      <c r="C380" s="233" t="s">
        <v>6853</v>
      </c>
    </row>
    <row r="381" spans="1:3">
      <c r="A381" s="64" t="s">
        <v>6608</v>
      </c>
      <c r="B381" s="232">
        <v>36019</v>
      </c>
      <c r="C381" s="233" t="s">
        <v>6857</v>
      </c>
    </row>
    <row r="382" spans="1:3">
      <c r="A382" t="s">
        <v>1892</v>
      </c>
      <c r="B382" s="228">
        <v>27368</v>
      </c>
      <c r="C382" s="229" t="s">
        <v>1986</v>
      </c>
    </row>
    <row r="383" spans="1:3">
      <c r="A383" t="s">
        <v>7191</v>
      </c>
      <c r="B383" s="228">
        <v>36493</v>
      </c>
      <c r="C383" s="228" t="s">
        <v>7280</v>
      </c>
    </row>
    <row r="384" spans="1:3" ht="12.75">
      <c r="A384" t="s">
        <v>9386</v>
      </c>
      <c r="B384" s="234">
        <v>36450</v>
      </c>
      <c r="C384" s="234" t="s">
        <v>8803</v>
      </c>
    </row>
    <row r="385" spans="1:3">
      <c r="A385" s="220" t="s">
        <v>3136</v>
      </c>
      <c r="B385" s="223">
        <v>33204</v>
      </c>
      <c r="C385" s="222" t="s">
        <v>3441</v>
      </c>
    </row>
    <row r="386" spans="1:3">
      <c r="A386" s="227" t="s">
        <v>9736</v>
      </c>
      <c r="B386" s="223">
        <v>36220</v>
      </c>
      <c r="C386" s="222" t="s">
        <v>8287</v>
      </c>
    </row>
    <row r="387" spans="1:3">
      <c r="A387" s="227" t="s">
        <v>4299</v>
      </c>
      <c r="B387" s="223">
        <v>33592</v>
      </c>
      <c r="C387" s="222" t="s">
        <v>4515</v>
      </c>
    </row>
    <row r="388" spans="1:3">
      <c r="A388" s="227" t="s">
        <v>5661</v>
      </c>
      <c r="B388" s="223">
        <v>35487</v>
      </c>
      <c r="C388" s="222" t="s">
        <v>5938</v>
      </c>
    </row>
    <row r="389" spans="1:3">
      <c r="A389" t="s">
        <v>7183</v>
      </c>
      <c r="B389" s="228">
        <v>35735</v>
      </c>
      <c r="C389" s="228" t="s">
        <v>6921</v>
      </c>
    </row>
    <row r="390" spans="1:3">
      <c r="A390" s="227" t="s">
        <v>6215</v>
      </c>
      <c r="B390" s="223">
        <v>35475</v>
      </c>
      <c r="C390" s="235" t="s">
        <v>6422</v>
      </c>
    </row>
    <row r="391" spans="1:3">
      <c r="A391" t="s">
        <v>2289</v>
      </c>
      <c r="B391" s="228">
        <v>29674</v>
      </c>
      <c r="C391" s="229" t="s">
        <v>2848</v>
      </c>
    </row>
    <row r="392" spans="1:3">
      <c r="A392" t="s">
        <v>1072</v>
      </c>
      <c r="B392" s="228">
        <v>32119</v>
      </c>
      <c r="C392" s="229" t="s">
        <v>1880</v>
      </c>
    </row>
    <row r="393" spans="1:3">
      <c r="A393" t="s">
        <v>1988</v>
      </c>
      <c r="B393" s="228">
        <v>30590</v>
      </c>
      <c r="C393" s="229" t="s">
        <v>2308</v>
      </c>
    </row>
    <row r="394" spans="1:3">
      <c r="A394" s="224" t="s">
        <v>8158</v>
      </c>
      <c r="B394" s="225">
        <v>36874</v>
      </c>
      <c r="C394" s="226" t="s">
        <v>8054</v>
      </c>
    </row>
    <row r="395" spans="1:3" ht="12.75">
      <c r="A395" t="s">
        <v>9387</v>
      </c>
      <c r="B395" s="234">
        <v>36529</v>
      </c>
      <c r="C395" s="234" t="s">
        <v>8803</v>
      </c>
    </row>
    <row r="396" spans="1:3">
      <c r="A396" s="64" t="s">
        <v>6554</v>
      </c>
      <c r="B396" s="232">
        <v>35429</v>
      </c>
      <c r="C396" s="233" t="s">
        <v>6854</v>
      </c>
    </row>
    <row r="397" spans="1:3">
      <c r="A397" s="227" t="s">
        <v>6084</v>
      </c>
      <c r="B397" s="223">
        <v>33984</v>
      </c>
      <c r="C397" s="235" t="s">
        <v>4515</v>
      </c>
    </row>
    <row r="398" spans="1:3">
      <c r="A398" s="224" t="s">
        <v>8536</v>
      </c>
      <c r="B398" s="225"/>
    </row>
    <row r="399" spans="1:3">
      <c r="A399" t="s">
        <v>911</v>
      </c>
      <c r="B399" s="228">
        <v>31989</v>
      </c>
      <c r="C399" s="229" t="s">
        <v>1045</v>
      </c>
    </row>
    <row r="400" spans="1:3">
      <c r="A400" s="227" t="s">
        <v>468</v>
      </c>
      <c r="B400" s="223">
        <v>32667</v>
      </c>
      <c r="C400" s="222" t="s">
        <v>453</v>
      </c>
    </row>
    <row r="401" spans="1:3">
      <c r="A401" t="s">
        <v>1989</v>
      </c>
      <c r="B401" s="228">
        <v>31735</v>
      </c>
      <c r="C401" s="229" t="s">
        <v>1963</v>
      </c>
    </row>
    <row r="402" spans="1:3">
      <c r="A402" s="327" t="s">
        <v>9084</v>
      </c>
      <c r="B402" s="225">
        <v>36390</v>
      </c>
      <c r="C402" s="226" t="s">
        <v>8090</v>
      </c>
    </row>
    <row r="403" spans="1:3">
      <c r="A403" s="252" t="s">
        <v>6158</v>
      </c>
      <c r="B403" s="223">
        <v>35307</v>
      </c>
      <c r="C403" s="235" t="s">
        <v>6429</v>
      </c>
    </row>
    <row r="404" spans="1:3">
      <c r="A404" s="220" t="s">
        <v>3089</v>
      </c>
      <c r="B404" s="223">
        <v>32624</v>
      </c>
      <c r="C404" s="222" t="s">
        <v>465</v>
      </c>
    </row>
    <row r="405" spans="1:3">
      <c r="A405" s="227" t="s">
        <v>4210</v>
      </c>
      <c r="B405" s="223">
        <v>33793</v>
      </c>
      <c r="C405" s="222" t="s">
        <v>4522</v>
      </c>
    </row>
    <row r="406" spans="1:3">
      <c r="A406" t="s">
        <v>1221</v>
      </c>
      <c r="B406" s="228">
        <v>31061</v>
      </c>
      <c r="C406" s="229" t="s">
        <v>2390</v>
      </c>
    </row>
    <row r="407" spans="1:3">
      <c r="A407" s="227" t="s">
        <v>5337</v>
      </c>
      <c r="B407" s="223">
        <v>34289</v>
      </c>
      <c r="C407" s="235" t="s">
        <v>5495</v>
      </c>
    </row>
    <row r="408" spans="1:3">
      <c r="A408" t="s">
        <v>3722</v>
      </c>
      <c r="B408" s="228">
        <v>31108</v>
      </c>
      <c r="C408" s="229" t="s">
        <v>2628</v>
      </c>
    </row>
    <row r="409" spans="1:3">
      <c r="A409" s="224" t="s">
        <v>8159</v>
      </c>
      <c r="B409" s="225">
        <v>36346</v>
      </c>
      <c r="C409" s="226" t="s">
        <v>7523</v>
      </c>
    </row>
    <row r="410" spans="1:3">
      <c r="A410" s="227" t="s">
        <v>4849</v>
      </c>
      <c r="B410" s="223">
        <v>34244</v>
      </c>
      <c r="C410" s="222" t="s">
        <v>5008</v>
      </c>
    </row>
    <row r="411" spans="1:3">
      <c r="A411" s="227" t="s">
        <v>6349</v>
      </c>
      <c r="B411" s="223">
        <v>35200</v>
      </c>
      <c r="C411" s="235" t="s">
        <v>6422</v>
      </c>
    </row>
    <row r="412" spans="1:3">
      <c r="A412" t="s">
        <v>729</v>
      </c>
      <c r="B412" s="228">
        <v>29819</v>
      </c>
      <c r="C412" s="229" t="s">
        <v>2395</v>
      </c>
    </row>
    <row r="413" spans="1:3">
      <c r="A413" s="5" t="s">
        <v>3790</v>
      </c>
      <c r="B413" s="228">
        <v>33852</v>
      </c>
      <c r="C413" s="222" t="s">
        <v>4080</v>
      </c>
    </row>
    <row r="414" spans="1:3">
      <c r="A414" t="s">
        <v>1023</v>
      </c>
      <c r="B414" s="228">
        <v>31801</v>
      </c>
      <c r="C414" s="229" t="s">
        <v>2581</v>
      </c>
    </row>
    <row r="415" spans="1:3">
      <c r="A415" s="227" t="s">
        <v>5326</v>
      </c>
      <c r="B415" s="223">
        <v>34670</v>
      </c>
      <c r="C415" s="235" t="s">
        <v>5495</v>
      </c>
    </row>
    <row r="416" spans="1:3">
      <c r="A416" s="64" t="s">
        <v>6774</v>
      </c>
      <c r="B416" s="232">
        <v>36268</v>
      </c>
      <c r="C416" s="233" t="s">
        <v>6856</v>
      </c>
    </row>
    <row r="417" spans="1:3">
      <c r="A417" s="227" t="s">
        <v>4316</v>
      </c>
      <c r="B417" s="223">
        <v>32915</v>
      </c>
      <c r="C417" s="222" t="s">
        <v>3441</v>
      </c>
    </row>
    <row r="418" spans="1:3">
      <c r="A418" s="227" t="s">
        <v>6380</v>
      </c>
      <c r="B418" s="223">
        <v>34486</v>
      </c>
      <c r="C418" s="235" t="s">
        <v>5929</v>
      </c>
    </row>
    <row r="419" spans="1:3" ht="12.75">
      <c r="A419" t="s">
        <v>9005</v>
      </c>
      <c r="B419" s="234">
        <v>37030</v>
      </c>
      <c r="C419" s="234" t="s">
        <v>9231</v>
      </c>
    </row>
    <row r="420" spans="1:3">
      <c r="A420" t="s">
        <v>945</v>
      </c>
      <c r="B420" s="228">
        <v>31982</v>
      </c>
      <c r="C420" s="229" t="s">
        <v>2580</v>
      </c>
    </row>
    <row r="421" spans="1:3">
      <c r="A421" s="227" t="s">
        <v>4403</v>
      </c>
      <c r="B421" s="223">
        <v>33457</v>
      </c>
      <c r="C421" s="222" t="s">
        <v>4518</v>
      </c>
    </row>
    <row r="422" spans="1:3">
      <c r="A422" s="227" t="s">
        <v>5205</v>
      </c>
      <c r="B422" s="223">
        <v>34708</v>
      </c>
      <c r="C422" s="235" t="s">
        <v>5497</v>
      </c>
    </row>
    <row r="423" spans="1:3">
      <c r="A423" t="s">
        <v>912</v>
      </c>
      <c r="B423" s="228">
        <v>32525</v>
      </c>
      <c r="C423" s="229" t="s">
        <v>1045</v>
      </c>
    </row>
    <row r="424" spans="1:3">
      <c r="A424" t="s">
        <v>7824</v>
      </c>
      <c r="B424" s="230">
        <v>35355</v>
      </c>
      <c r="C424" s="226" t="s">
        <v>7812</v>
      </c>
    </row>
    <row r="425" spans="1:3">
      <c r="A425" t="s">
        <v>7589</v>
      </c>
      <c r="B425" s="230">
        <v>36874</v>
      </c>
      <c r="C425" s="226" t="s">
        <v>7506</v>
      </c>
    </row>
    <row r="426" spans="1:3">
      <c r="A426" t="s">
        <v>1192</v>
      </c>
      <c r="B426" s="228">
        <v>30805</v>
      </c>
      <c r="C426" s="229" t="s">
        <v>1150</v>
      </c>
    </row>
    <row r="427" spans="1:3">
      <c r="A427" t="s">
        <v>1456</v>
      </c>
      <c r="B427" s="228">
        <v>29647</v>
      </c>
      <c r="C427" s="229" t="s">
        <v>1308</v>
      </c>
    </row>
    <row r="428" spans="1:3" ht="12.75">
      <c r="A428" t="s">
        <v>9046</v>
      </c>
      <c r="B428" s="234">
        <v>37056</v>
      </c>
      <c r="C428" s="234" t="s">
        <v>9365</v>
      </c>
    </row>
    <row r="429" spans="1:3">
      <c r="A429" s="227" t="s">
        <v>469</v>
      </c>
      <c r="B429" s="223">
        <v>31628</v>
      </c>
      <c r="C429" s="222" t="s">
        <v>1959</v>
      </c>
    </row>
    <row r="430" spans="1:3">
      <c r="A430" t="s">
        <v>2635</v>
      </c>
      <c r="B430" s="228">
        <v>31756</v>
      </c>
      <c r="C430" s="229" t="s">
        <v>2580</v>
      </c>
    </row>
    <row r="431" spans="1:3">
      <c r="A431" s="220" t="s">
        <v>3137</v>
      </c>
      <c r="B431" s="223">
        <v>33652</v>
      </c>
      <c r="C431" s="222" t="s">
        <v>3440</v>
      </c>
    </row>
    <row r="432" spans="1:3">
      <c r="A432" t="s">
        <v>7825</v>
      </c>
      <c r="B432" s="230">
        <v>36166</v>
      </c>
      <c r="C432" s="226" t="s">
        <v>7812</v>
      </c>
    </row>
    <row r="433" spans="1:3">
      <c r="A433" t="s">
        <v>2672</v>
      </c>
      <c r="B433" s="228">
        <v>30429</v>
      </c>
      <c r="C433" s="229" t="s">
        <v>2848</v>
      </c>
    </row>
    <row r="434" spans="1:3">
      <c r="A434" s="227" t="s">
        <v>8857</v>
      </c>
      <c r="B434" s="223">
        <v>35186</v>
      </c>
      <c r="C434" s="222" t="s">
        <v>6419</v>
      </c>
    </row>
    <row r="435" spans="1:3">
      <c r="A435" s="224" t="s">
        <v>8160</v>
      </c>
      <c r="B435" s="225">
        <v>36553</v>
      </c>
      <c r="C435" s="226" t="s">
        <v>8098</v>
      </c>
    </row>
    <row r="436" spans="1:3">
      <c r="A436" s="224" t="s">
        <v>8161</v>
      </c>
      <c r="B436" s="225">
        <v>36095</v>
      </c>
      <c r="C436" s="226" t="s">
        <v>8287</v>
      </c>
    </row>
    <row r="437" spans="1:3">
      <c r="A437" s="227" t="s">
        <v>4707</v>
      </c>
      <c r="B437" s="223">
        <v>34680</v>
      </c>
      <c r="C437" s="222" t="s">
        <v>5014</v>
      </c>
    </row>
    <row r="438" spans="1:3">
      <c r="A438" t="s">
        <v>2610</v>
      </c>
      <c r="B438" s="228">
        <v>28552</v>
      </c>
      <c r="C438" s="229" t="s">
        <v>2518</v>
      </c>
    </row>
    <row r="439" spans="1:3">
      <c r="A439" s="227" t="s">
        <v>4307</v>
      </c>
      <c r="B439" s="223">
        <v>32646</v>
      </c>
      <c r="C439" s="222" t="s">
        <v>465</v>
      </c>
    </row>
    <row r="440" spans="1:3">
      <c r="A440" t="s">
        <v>7616</v>
      </c>
      <c r="B440" s="230">
        <v>36791</v>
      </c>
      <c r="C440" s="226" t="s">
        <v>7509</v>
      </c>
    </row>
    <row r="441" spans="1:3">
      <c r="A441" s="227" t="s">
        <v>5196</v>
      </c>
      <c r="B441" s="223">
        <v>34638</v>
      </c>
      <c r="C441" s="235" t="s">
        <v>5497</v>
      </c>
    </row>
    <row r="442" spans="1:3">
      <c r="A442" t="s">
        <v>913</v>
      </c>
      <c r="B442" s="228">
        <v>32640</v>
      </c>
      <c r="C442" s="229" t="s">
        <v>1045</v>
      </c>
    </row>
    <row r="443" spans="1:3">
      <c r="A443" t="s">
        <v>7778</v>
      </c>
      <c r="B443" s="230">
        <v>36867</v>
      </c>
      <c r="C443" s="226" t="s">
        <v>7509</v>
      </c>
    </row>
    <row r="444" spans="1:3">
      <c r="A444" t="s">
        <v>1212</v>
      </c>
      <c r="B444" s="228">
        <v>31254</v>
      </c>
      <c r="C444" s="229" t="s">
        <v>2580</v>
      </c>
    </row>
    <row r="445" spans="1:3">
      <c r="A445" s="227" t="s">
        <v>4894</v>
      </c>
      <c r="B445" s="223">
        <v>34554</v>
      </c>
      <c r="C445" s="222" t="s">
        <v>5012</v>
      </c>
    </row>
    <row r="446" spans="1:3">
      <c r="A446" t="s">
        <v>7660</v>
      </c>
      <c r="B446" s="230">
        <v>36790</v>
      </c>
      <c r="C446" s="226" t="s">
        <v>7523</v>
      </c>
    </row>
    <row r="447" spans="1:3">
      <c r="A447" s="5" t="s">
        <v>7117</v>
      </c>
      <c r="B447" s="228">
        <v>36251</v>
      </c>
      <c r="C447" s="226" t="s">
        <v>7419</v>
      </c>
    </row>
    <row r="448" spans="1:3">
      <c r="A448" s="5" t="s">
        <v>3781</v>
      </c>
      <c r="B448" s="228">
        <v>33274</v>
      </c>
      <c r="C448" s="222" t="s">
        <v>4071</v>
      </c>
    </row>
    <row r="449" spans="1:3">
      <c r="A449" s="252" t="s">
        <v>470</v>
      </c>
      <c r="B449" s="223">
        <v>32871</v>
      </c>
      <c r="C449" s="222" t="s">
        <v>451</v>
      </c>
    </row>
    <row r="450" spans="1:3">
      <c r="A450" t="s">
        <v>1990</v>
      </c>
      <c r="B450" s="228">
        <v>32394</v>
      </c>
      <c r="C450" s="229" t="s">
        <v>1963</v>
      </c>
    </row>
    <row r="451" spans="1:3">
      <c r="A451" t="s">
        <v>2632</v>
      </c>
      <c r="B451" s="228">
        <v>31859</v>
      </c>
      <c r="C451" s="229" t="s">
        <v>1280</v>
      </c>
    </row>
    <row r="452" spans="1:3">
      <c r="A452" t="s">
        <v>1991</v>
      </c>
      <c r="B452" s="228">
        <v>30681</v>
      </c>
      <c r="C452" s="229" t="s">
        <v>2397</v>
      </c>
    </row>
    <row r="453" spans="1:3">
      <c r="A453" s="224" t="s">
        <v>8162</v>
      </c>
      <c r="B453" s="225">
        <v>36761</v>
      </c>
      <c r="C453" s="226" t="s">
        <v>8087</v>
      </c>
    </row>
    <row r="454" spans="1:3">
      <c r="A454" t="s">
        <v>2314</v>
      </c>
      <c r="B454" s="228">
        <v>31846</v>
      </c>
      <c r="C454" s="229" t="s">
        <v>1283</v>
      </c>
    </row>
    <row r="455" spans="1:3">
      <c r="A455" t="s">
        <v>2939</v>
      </c>
      <c r="B455" s="228">
        <v>31364</v>
      </c>
      <c r="C455" s="229" t="s">
        <v>2580</v>
      </c>
    </row>
    <row r="456" spans="1:3">
      <c r="A456" s="5" t="s">
        <v>9580</v>
      </c>
      <c r="B456" s="228">
        <v>31364</v>
      </c>
      <c r="C456" s="229" t="s">
        <v>2580</v>
      </c>
    </row>
    <row r="457" spans="1:3">
      <c r="A457" s="227" t="s">
        <v>9388</v>
      </c>
      <c r="B457" s="223">
        <v>34024</v>
      </c>
      <c r="C457" s="222" t="s">
        <v>4523</v>
      </c>
    </row>
    <row r="458" spans="1:3">
      <c r="A458" s="224" t="s">
        <v>8163</v>
      </c>
      <c r="B458" s="225">
        <v>35731</v>
      </c>
      <c r="C458" s="226" t="s">
        <v>8087</v>
      </c>
    </row>
    <row r="459" spans="1:3">
      <c r="A459" t="s">
        <v>1617</v>
      </c>
      <c r="B459" s="228">
        <v>30313</v>
      </c>
      <c r="C459" s="229" t="s">
        <v>2485</v>
      </c>
    </row>
    <row r="460" spans="1:3" ht="12.75">
      <c r="A460" t="s">
        <v>8984</v>
      </c>
      <c r="B460" s="234">
        <v>37823</v>
      </c>
      <c r="C460" s="234" t="s">
        <v>9225</v>
      </c>
    </row>
    <row r="461" spans="1:3">
      <c r="A461" s="246" t="s">
        <v>3138</v>
      </c>
      <c r="B461" s="223">
        <v>32644</v>
      </c>
      <c r="C461" s="222" t="s">
        <v>455</v>
      </c>
    </row>
    <row r="462" spans="1:3">
      <c r="A462" s="227" t="s">
        <v>6144</v>
      </c>
      <c r="B462" s="223">
        <v>35301</v>
      </c>
      <c r="C462" s="235" t="s">
        <v>5936</v>
      </c>
    </row>
    <row r="463" spans="1:3">
      <c r="A463" t="s">
        <v>3032</v>
      </c>
      <c r="B463" s="228">
        <v>29218</v>
      </c>
      <c r="C463" s="229" t="s">
        <v>1969</v>
      </c>
    </row>
    <row r="464" spans="1:3">
      <c r="A464" s="224" t="s">
        <v>8164</v>
      </c>
      <c r="B464" s="225">
        <v>37089</v>
      </c>
      <c r="C464" s="226" t="s">
        <v>9604</v>
      </c>
    </row>
    <row r="465" spans="1:3">
      <c r="A465" s="5" t="s">
        <v>3670</v>
      </c>
      <c r="B465" s="228">
        <v>33484</v>
      </c>
      <c r="C465" s="222" t="s">
        <v>4066</v>
      </c>
    </row>
    <row r="466" spans="1:3">
      <c r="A466" t="s">
        <v>2088</v>
      </c>
      <c r="B466" s="228">
        <v>30096</v>
      </c>
      <c r="C466" s="229" t="s">
        <v>2486</v>
      </c>
    </row>
    <row r="467" spans="1:3">
      <c r="A467" s="224" t="s">
        <v>8165</v>
      </c>
      <c r="B467" s="225">
        <v>36582</v>
      </c>
      <c r="C467" s="226" t="s">
        <v>9604</v>
      </c>
    </row>
    <row r="468" spans="1:3">
      <c r="A468" s="227" t="s">
        <v>471</v>
      </c>
      <c r="B468" s="223">
        <v>31630</v>
      </c>
      <c r="C468" s="222" t="s">
        <v>455</v>
      </c>
    </row>
    <row r="469" spans="1:3">
      <c r="A469" s="227" t="s">
        <v>4598</v>
      </c>
      <c r="B469" s="223">
        <v>33425</v>
      </c>
      <c r="C469" s="222" t="s">
        <v>4066</v>
      </c>
    </row>
    <row r="470" spans="1:3">
      <c r="A470" t="s">
        <v>2917</v>
      </c>
      <c r="B470" s="228">
        <v>31415</v>
      </c>
      <c r="C470" s="229" t="s">
        <v>1150</v>
      </c>
    </row>
    <row r="471" spans="1:3">
      <c r="A471" s="220" t="s">
        <v>3139</v>
      </c>
      <c r="B471" s="223">
        <v>33564</v>
      </c>
      <c r="C471" s="222" t="s">
        <v>3440</v>
      </c>
    </row>
    <row r="472" spans="1:3">
      <c r="A472" t="s">
        <v>1992</v>
      </c>
      <c r="B472" s="228">
        <v>28964</v>
      </c>
      <c r="C472" s="229" t="s">
        <v>1494</v>
      </c>
    </row>
    <row r="473" spans="1:3">
      <c r="A473" t="s">
        <v>7659</v>
      </c>
      <c r="B473" s="230">
        <v>36287</v>
      </c>
      <c r="C473" s="226" t="s">
        <v>7506</v>
      </c>
    </row>
    <row r="474" spans="1:3">
      <c r="A474" s="224" t="s">
        <v>8166</v>
      </c>
      <c r="B474" s="225">
        <v>36645</v>
      </c>
      <c r="C474" s="226" t="s">
        <v>8092</v>
      </c>
    </row>
    <row r="475" spans="1:3">
      <c r="A475" t="s">
        <v>7826</v>
      </c>
      <c r="B475" s="230">
        <v>35685</v>
      </c>
      <c r="C475" s="226" t="s">
        <v>7812</v>
      </c>
    </row>
    <row r="476" spans="1:3">
      <c r="A476" t="s">
        <v>1595</v>
      </c>
      <c r="B476" s="228">
        <v>29582</v>
      </c>
      <c r="C476" s="229" t="s">
        <v>1409</v>
      </c>
    </row>
    <row r="477" spans="1:3">
      <c r="A477" s="227" t="s">
        <v>6268</v>
      </c>
      <c r="B477" s="223">
        <v>34978</v>
      </c>
      <c r="C477" s="235" t="s">
        <v>5934</v>
      </c>
    </row>
    <row r="478" spans="1:3">
      <c r="A478" t="s">
        <v>914</v>
      </c>
      <c r="B478" s="228">
        <v>32319</v>
      </c>
      <c r="C478" s="229" t="s">
        <v>1959</v>
      </c>
    </row>
    <row r="479" spans="1:3">
      <c r="A479" t="s">
        <v>2942</v>
      </c>
      <c r="B479" s="228">
        <v>27621</v>
      </c>
      <c r="C479" s="229"/>
    </row>
    <row r="480" spans="1:3">
      <c r="A480" t="s">
        <v>1993</v>
      </c>
      <c r="B480" s="228">
        <v>32506</v>
      </c>
      <c r="C480" s="229" t="s">
        <v>1994</v>
      </c>
    </row>
    <row r="481" spans="1:3">
      <c r="A481" s="227" t="s">
        <v>4469</v>
      </c>
      <c r="B481" s="223">
        <v>33315</v>
      </c>
      <c r="C481" s="222" t="s">
        <v>4063</v>
      </c>
    </row>
    <row r="482" spans="1:3">
      <c r="A482" t="s">
        <v>7827</v>
      </c>
      <c r="B482" s="230">
        <v>35955</v>
      </c>
      <c r="C482" s="226" t="s">
        <v>7812</v>
      </c>
    </row>
    <row r="483" spans="1:3">
      <c r="A483" s="5" t="s">
        <v>3739</v>
      </c>
      <c r="B483" s="228">
        <v>33002</v>
      </c>
      <c r="C483" s="222" t="s">
        <v>465</v>
      </c>
    </row>
    <row r="484" spans="1:3">
      <c r="A484" t="s">
        <v>7828</v>
      </c>
      <c r="B484" s="230">
        <v>33901</v>
      </c>
      <c r="C484" s="226" t="s">
        <v>7812</v>
      </c>
    </row>
    <row r="485" spans="1:3" ht="12.75">
      <c r="A485" t="s">
        <v>8860</v>
      </c>
      <c r="B485" s="234">
        <v>36651</v>
      </c>
      <c r="C485" s="234" t="s">
        <v>9295</v>
      </c>
    </row>
    <row r="486" spans="1:3">
      <c r="A486" t="s">
        <v>2678</v>
      </c>
      <c r="B486" s="228">
        <v>31303</v>
      </c>
      <c r="C486" s="229" t="s">
        <v>1279</v>
      </c>
    </row>
    <row r="487" spans="1:3">
      <c r="A487" t="s">
        <v>1995</v>
      </c>
      <c r="B487" s="228">
        <v>32538</v>
      </c>
      <c r="C487" s="229" t="s">
        <v>1996</v>
      </c>
    </row>
    <row r="488" spans="1:3">
      <c r="A488" t="s">
        <v>1393</v>
      </c>
      <c r="B488" s="228">
        <v>30870</v>
      </c>
      <c r="C488" s="229" t="s">
        <v>2846</v>
      </c>
    </row>
    <row r="489" spans="1:3">
      <c r="A489" s="227" t="s">
        <v>367</v>
      </c>
      <c r="B489" s="223">
        <v>33041</v>
      </c>
      <c r="C489" s="222" t="s">
        <v>368</v>
      </c>
    </row>
    <row r="490" spans="1:3" ht="12.75">
      <c r="A490" t="s">
        <v>8861</v>
      </c>
      <c r="B490" s="234">
        <v>36941</v>
      </c>
      <c r="C490" s="234" t="s">
        <v>8803</v>
      </c>
    </row>
    <row r="491" spans="1:3">
      <c r="A491" s="64" t="s">
        <v>6683</v>
      </c>
      <c r="B491" s="232">
        <v>35754</v>
      </c>
      <c r="C491" s="233" t="s">
        <v>6860</v>
      </c>
    </row>
    <row r="492" spans="1:3">
      <c r="A492" s="227" t="s">
        <v>4440</v>
      </c>
      <c r="B492" s="223">
        <v>33478</v>
      </c>
      <c r="C492" s="222" t="s">
        <v>4515</v>
      </c>
    </row>
    <row r="493" spans="1:3">
      <c r="A493" s="227" t="s">
        <v>5368</v>
      </c>
      <c r="B493" s="223">
        <v>33979</v>
      </c>
      <c r="C493" s="235" t="s">
        <v>4063</v>
      </c>
    </row>
    <row r="494" spans="1:3">
      <c r="A494" s="227" t="s">
        <v>5236</v>
      </c>
      <c r="B494" s="223">
        <v>34152</v>
      </c>
      <c r="C494" s="235" t="s">
        <v>5499</v>
      </c>
    </row>
    <row r="495" spans="1:3">
      <c r="A495" t="s">
        <v>1384</v>
      </c>
      <c r="B495" s="228">
        <v>31302</v>
      </c>
      <c r="C495" s="229" t="s">
        <v>1278</v>
      </c>
    </row>
    <row r="496" spans="1:3">
      <c r="A496" t="s">
        <v>915</v>
      </c>
      <c r="B496" s="228">
        <v>29848</v>
      </c>
      <c r="C496" s="229" t="s">
        <v>2848</v>
      </c>
    </row>
    <row r="497" spans="1:3">
      <c r="A497" t="s">
        <v>1997</v>
      </c>
      <c r="B497" s="228">
        <v>31941</v>
      </c>
      <c r="C497" s="229" t="s">
        <v>2576</v>
      </c>
    </row>
    <row r="498" spans="1:3">
      <c r="A498" s="224" t="s">
        <v>8167</v>
      </c>
      <c r="B498" s="225">
        <v>37133</v>
      </c>
      <c r="C498" s="226" t="s">
        <v>8054</v>
      </c>
    </row>
    <row r="499" spans="1:3">
      <c r="A499" s="227" t="s">
        <v>5206</v>
      </c>
      <c r="B499" s="223">
        <v>34764</v>
      </c>
      <c r="C499" s="235" t="s">
        <v>5008</v>
      </c>
    </row>
    <row r="500" spans="1:3">
      <c r="A500" s="227" t="s">
        <v>369</v>
      </c>
      <c r="B500" s="223">
        <v>32855</v>
      </c>
      <c r="C500" s="222" t="s">
        <v>368</v>
      </c>
    </row>
    <row r="501" spans="1:3">
      <c r="A501" s="227" t="s">
        <v>370</v>
      </c>
      <c r="B501" s="223">
        <v>32759</v>
      </c>
      <c r="C501" s="222" t="s">
        <v>1045</v>
      </c>
    </row>
    <row r="502" spans="1:3">
      <c r="A502" t="s">
        <v>916</v>
      </c>
      <c r="B502" s="228">
        <v>32584</v>
      </c>
      <c r="C502" s="229" t="s">
        <v>1045</v>
      </c>
    </row>
    <row r="503" spans="1:3">
      <c r="A503" t="s">
        <v>2507</v>
      </c>
      <c r="B503" s="228">
        <v>27964</v>
      </c>
      <c r="C503" s="229" t="s">
        <v>2874</v>
      </c>
    </row>
    <row r="504" spans="1:3">
      <c r="A504" t="s">
        <v>1235</v>
      </c>
      <c r="B504" s="228">
        <v>28519</v>
      </c>
      <c r="C504" s="229" t="s">
        <v>2181</v>
      </c>
    </row>
    <row r="505" spans="1:3" ht="12.75">
      <c r="A505" t="s">
        <v>9596</v>
      </c>
      <c r="B505" s="234">
        <v>36511</v>
      </c>
      <c r="C505" s="234" t="s">
        <v>8803</v>
      </c>
    </row>
    <row r="506" spans="1:3" ht="12.75">
      <c r="A506" s="247" t="s">
        <v>8862</v>
      </c>
      <c r="B506" s="234">
        <v>37553</v>
      </c>
      <c r="C506" s="234" t="s">
        <v>9218</v>
      </c>
    </row>
    <row r="507" spans="1:3">
      <c r="A507" t="s">
        <v>1954</v>
      </c>
      <c r="B507" s="228">
        <v>30887</v>
      </c>
      <c r="C507" s="229" t="s">
        <v>2306</v>
      </c>
    </row>
    <row r="508" spans="1:3">
      <c r="A508" s="227" t="s">
        <v>4597</v>
      </c>
      <c r="B508" s="223">
        <v>32929</v>
      </c>
      <c r="C508" s="222" t="s">
        <v>3441</v>
      </c>
    </row>
    <row r="509" spans="1:3">
      <c r="A509" s="227" t="s">
        <v>5155</v>
      </c>
      <c r="B509" s="223">
        <v>34317</v>
      </c>
      <c r="C509" s="235" t="s">
        <v>5501</v>
      </c>
    </row>
    <row r="510" spans="1:3">
      <c r="A510" s="5" t="s">
        <v>3828</v>
      </c>
      <c r="B510" s="228">
        <v>33522</v>
      </c>
      <c r="C510" s="222" t="s">
        <v>4070</v>
      </c>
    </row>
    <row r="511" spans="1:3">
      <c r="A511" t="s">
        <v>917</v>
      </c>
      <c r="B511" s="228">
        <v>32854</v>
      </c>
      <c r="C511" s="229" t="s">
        <v>918</v>
      </c>
    </row>
    <row r="512" spans="1:3">
      <c r="A512" t="s">
        <v>7049</v>
      </c>
      <c r="B512" s="228">
        <v>35490</v>
      </c>
      <c r="C512" s="226" t="s">
        <v>6862</v>
      </c>
    </row>
    <row r="513" spans="1:3">
      <c r="A513" t="s">
        <v>143</v>
      </c>
      <c r="B513" s="228">
        <v>29248</v>
      </c>
      <c r="C513" s="229" t="s">
        <v>2589</v>
      </c>
    </row>
    <row r="514" spans="1:3">
      <c r="A514" t="s">
        <v>1499</v>
      </c>
      <c r="B514" s="228">
        <v>30740</v>
      </c>
      <c r="C514" s="229" t="s">
        <v>2396</v>
      </c>
    </row>
    <row r="515" spans="1:3">
      <c r="A515" t="s">
        <v>2290</v>
      </c>
      <c r="B515" s="228">
        <v>30477</v>
      </c>
      <c r="C515" s="229" t="s">
        <v>1815</v>
      </c>
    </row>
    <row r="516" spans="1:3">
      <c r="A516" s="64" t="s">
        <v>6611</v>
      </c>
      <c r="B516" s="232">
        <v>35985</v>
      </c>
      <c r="C516" s="233" t="s">
        <v>6857</v>
      </c>
    </row>
    <row r="517" spans="1:3">
      <c r="A517" s="64" t="s">
        <v>6616</v>
      </c>
      <c r="B517" s="232">
        <v>36031</v>
      </c>
      <c r="C517" s="233" t="s">
        <v>6854</v>
      </c>
    </row>
    <row r="518" spans="1:3">
      <c r="A518" s="227" t="s">
        <v>371</v>
      </c>
      <c r="B518" s="223">
        <v>32882</v>
      </c>
      <c r="C518" s="222" t="s">
        <v>372</v>
      </c>
    </row>
    <row r="519" spans="1:3">
      <c r="A519" s="224" t="s">
        <v>8168</v>
      </c>
      <c r="B519" s="225">
        <v>36237</v>
      </c>
      <c r="C519" s="226" t="s">
        <v>8054</v>
      </c>
    </row>
    <row r="520" spans="1:3">
      <c r="A520" t="s">
        <v>2291</v>
      </c>
      <c r="B520" s="228">
        <v>30982</v>
      </c>
      <c r="C520" s="229" t="s">
        <v>2844</v>
      </c>
    </row>
    <row r="521" spans="1:3">
      <c r="A521" t="s">
        <v>7578</v>
      </c>
      <c r="B521" s="230">
        <v>36316</v>
      </c>
      <c r="C521" s="226" t="s">
        <v>7812</v>
      </c>
    </row>
    <row r="522" spans="1:3">
      <c r="A522" s="227" t="s">
        <v>4260</v>
      </c>
      <c r="B522" s="223">
        <v>33891</v>
      </c>
      <c r="C522" s="222" t="s">
        <v>4518</v>
      </c>
    </row>
    <row r="523" spans="1:3">
      <c r="A523" t="s">
        <v>730</v>
      </c>
      <c r="B523" s="228">
        <v>30466</v>
      </c>
      <c r="C523" s="229" t="s">
        <v>1814</v>
      </c>
    </row>
    <row r="524" spans="1:3">
      <c r="A524" t="s">
        <v>7829</v>
      </c>
      <c r="B524" s="230">
        <v>36255</v>
      </c>
      <c r="C524" s="226" t="s">
        <v>7812</v>
      </c>
    </row>
    <row r="525" spans="1:3">
      <c r="A525" t="s">
        <v>2911</v>
      </c>
      <c r="B525" s="228">
        <v>30955</v>
      </c>
      <c r="C525" s="229" t="s">
        <v>2306</v>
      </c>
    </row>
    <row r="526" spans="1:3">
      <c r="A526" t="s">
        <v>6981</v>
      </c>
      <c r="B526" s="228">
        <v>33970</v>
      </c>
      <c r="C526" s="228" t="s">
        <v>5012</v>
      </c>
    </row>
    <row r="527" spans="1:3">
      <c r="A527" s="227" t="s">
        <v>6179</v>
      </c>
      <c r="B527" s="223">
        <v>35629</v>
      </c>
      <c r="C527" s="235" t="s">
        <v>6424</v>
      </c>
    </row>
    <row r="528" spans="1:3">
      <c r="A528" s="227" t="s">
        <v>4657</v>
      </c>
      <c r="B528" s="223">
        <v>33990</v>
      </c>
      <c r="C528" s="222" t="s">
        <v>5012</v>
      </c>
    </row>
    <row r="529" spans="1:3">
      <c r="A529" s="220" t="s">
        <v>3140</v>
      </c>
      <c r="B529" s="223">
        <v>33094</v>
      </c>
      <c r="C529" s="222" t="s">
        <v>465</v>
      </c>
    </row>
    <row r="530" spans="1:3">
      <c r="A530" s="64" t="s">
        <v>6673</v>
      </c>
      <c r="B530" s="232">
        <v>35224</v>
      </c>
      <c r="C530" s="233" t="s">
        <v>6855</v>
      </c>
    </row>
    <row r="531" spans="1:3">
      <c r="A531" s="227" t="s">
        <v>4589</v>
      </c>
      <c r="B531" s="223">
        <v>33094</v>
      </c>
      <c r="C531" s="222" t="s">
        <v>465</v>
      </c>
    </row>
    <row r="532" spans="1:3">
      <c r="A532" t="s">
        <v>2194</v>
      </c>
      <c r="B532" s="228">
        <v>30670</v>
      </c>
      <c r="C532" s="229" t="s">
        <v>2395</v>
      </c>
    </row>
    <row r="533" spans="1:3">
      <c r="A533" t="s">
        <v>7689</v>
      </c>
      <c r="B533" s="230">
        <v>36353</v>
      </c>
      <c r="C533" s="226" t="s">
        <v>7516</v>
      </c>
    </row>
    <row r="534" spans="1:3">
      <c r="A534" t="s">
        <v>7830</v>
      </c>
      <c r="B534" s="230">
        <v>36221</v>
      </c>
      <c r="C534" s="226" t="s">
        <v>7812</v>
      </c>
    </row>
    <row r="535" spans="1:3">
      <c r="A535" s="64" t="s">
        <v>6802</v>
      </c>
      <c r="B535" s="232">
        <v>35459</v>
      </c>
      <c r="C535" s="233" t="s">
        <v>6855</v>
      </c>
    </row>
    <row r="536" spans="1:3">
      <c r="A536" t="s">
        <v>7149</v>
      </c>
      <c r="B536" s="228">
        <v>35034</v>
      </c>
      <c r="C536" s="226" t="s">
        <v>6862</v>
      </c>
    </row>
    <row r="537" spans="1:3">
      <c r="A537" s="227" t="s">
        <v>373</v>
      </c>
      <c r="B537" s="223">
        <v>32758</v>
      </c>
      <c r="C537" s="222" t="s">
        <v>463</v>
      </c>
    </row>
    <row r="538" spans="1:3">
      <c r="A538" s="64" t="s">
        <v>6784</v>
      </c>
      <c r="B538" s="232">
        <v>35247</v>
      </c>
      <c r="C538" s="233" t="s">
        <v>6422</v>
      </c>
    </row>
    <row r="539" spans="1:3">
      <c r="A539" s="64" t="s">
        <v>6597</v>
      </c>
      <c r="B539" s="232">
        <v>35832</v>
      </c>
      <c r="C539" s="233" t="s">
        <v>6855</v>
      </c>
    </row>
    <row r="540" spans="1:3">
      <c r="A540" t="s">
        <v>7360</v>
      </c>
      <c r="B540" s="230">
        <v>36159</v>
      </c>
      <c r="C540" s="226" t="s">
        <v>7523</v>
      </c>
    </row>
    <row r="541" spans="1:3">
      <c r="A541" s="227" t="s">
        <v>6331</v>
      </c>
      <c r="B541" s="223">
        <v>34911</v>
      </c>
      <c r="C541" s="235" t="s">
        <v>6422</v>
      </c>
    </row>
    <row r="542" spans="1:3">
      <c r="A542" t="s">
        <v>7831</v>
      </c>
      <c r="B542" s="230">
        <v>36115</v>
      </c>
      <c r="C542" s="226" t="s">
        <v>7812</v>
      </c>
    </row>
    <row r="543" spans="1:3">
      <c r="A543" t="s">
        <v>1999</v>
      </c>
      <c r="B543" s="228">
        <v>31751</v>
      </c>
      <c r="C543" s="229" t="s">
        <v>1959</v>
      </c>
    </row>
    <row r="544" spans="1:3">
      <c r="A544" s="5" t="s">
        <v>3804</v>
      </c>
      <c r="B544" s="228">
        <v>33355</v>
      </c>
      <c r="C544" s="222" t="s">
        <v>4078</v>
      </c>
    </row>
    <row r="545" spans="1:3">
      <c r="A545" s="224" t="s">
        <v>9389</v>
      </c>
      <c r="B545" s="225">
        <v>37033</v>
      </c>
      <c r="C545" s="226" t="s">
        <v>8090</v>
      </c>
    </row>
    <row r="546" spans="1:3">
      <c r="A546" s="227" t="s">
        <v>4834</v>
      </c>
      <c r="B546" s="223">
        <v>33710</v>
      </c>
      <c r="C546" s="222" t="s">
        <v>5022</v>
      </c>
    </row>
    <row r="547" spans="1:3">
      <c r="A547" t="s">
        <v>7413</v>
      </c>
      <c r="B547" s="228">
        <v>34304</v>
      </c>
      <c r="C547" s="226" t="s">
        <v>6862</v>
      </c>
    </row>
    <row r="548" spans="1:3">
      <c r="A548" s="227" t="s">
        <v>5634</v>
      </c>
      <c r="B548" s="223">
        <v>34903</v>
      </c>
      <c r="C548" s="222" t="s">
        <v>5929</v>
      </c>
    </row>
    <row r="549" spans="1:3">
      <c r="A549" s="224" t="s">
        <v>8169</v>
      </c>
      <c r="B549" s="225">
        <v>36011</v>
      </c>
      <c r="C549" s="226" t="s">
        <v>6862</v>
      </c>
    </row>
    <row r="550" spans="1:3">
      <c r="A550" t="s">
        <v>919</v>
      </c>
      <c r="B550" s="228">
        <v>29853</v>
      </c>
      <c r="C550" s="229" t="s">
        <v>2149</v>
      </c>
    </row>
    <row r="551" spans="1:3">
      <c r="A551" s="227" t="s">
        <v>4736</v>
      </c>
      <c r="B551" s="223">
        <v>33990</v>
      </c>
      <c r="C551" s="222" t="s">
        <v>5011</v>
      </c>
    </row>
    <row r="552" spans="1:3">
      <c r="A552" s="5" t="s">
        <v>3809</v>
      </c>
      <c r="B552" s="228">
        <v>33785</v>
      </c>
      <c r="C552" s="222" t="s">
        <v>4069</v>
      </c>
    </row>
    <row r="553" spans="1:3">
      <c r="A553" s="227" t="s">
        <v>4835</v>
      </c>
      <c r="B553" s="223">
        <v>34200</v>
      </c>
      <c r="C553" s="222" t="s">
        <v>5008</v>
      </c>
    </row>
    <row r="554" spans="1:3">
      <c r="A554" s="227" t="s">
        <v>5588</v>
      </c>
      <c r="B554" s="223">
        <v>34612</v>
      </c>
      <c r="C554" s="222" t="s">
        <v>5929</v>
      </c>
    </row>
    <row r="555" spans="1:3">
      <c r="A555" s="220" t="s">
        <v>3141</v>
      </c>
      <c r="B555" s="223">
        <v>31828</v>
      </c>
      <c r="C555" s="222" t="s">
        <v>1045</v>
      </c>
    </row>
    <row r="556" spans="1:3">
      <c r="A556" t="s">
        <v>7029</v>
      </c>
      <c r="B556" s="228">
        <v>36220</v>
      </c>
      <c r="C556" s="228" t="s">
        <v>6927</v>
      </c>
    </row>
    <row r="557" spans="1:3">
      <c r="A557" s="220" t="s">
        <v>3142</v>
      </c>
      <c r="B557" s="223">
        <v>33126</v>
      </c>
      <c r="C557" s="222" t="s">
        <v>3443</v>
      </c>
    </row>
    <row r="558" spans="1:3">
      <c r="A558" s="227" t="s">
        <v>5907</v>
      </c>
      <c r="B558" s="223">
        <v>35321</v>
      </c>
      <c r="C558" s="222" t="s">
        <v>5929</v>
      </c>
    </row>
    <row r="559" spans="1:3">
      <c r="A559" s="227" t="s">
        <v>374</v>
      </c>
      <c r="B559" s="223">
        <v>32899</v>
      </c>
      <c r="C559" s="222" t="s">
        <v>465</v>
      </c>
    </row>
    <row r="560" spans="1:3">
      <c r="A560" s="224" t="s">
        <v>8170</v>
      </c>
      <c r="B560" s="225">
        <v>36510</v>
      </c>
      <c r="C560" s="226" t="s">
        <v>8098</v>
      </c>
    </row>
    <row r="561" spans="1:3">
      <c r="A561" s="227" t="s">
        <v>375</v>
      </c>
      <c r="B561" s="223">
        <v>32497</v>
      </c>
      <c r="C561" s="222" t="s">
        <v>451</v>
      </c>
    </row>
    <row r="562" spans="1:3">
      <c r="A562" s="227" t="s">
        <v>5439</v>
      </c>
      <c r="B562" s="223">
        <v>34793</v>
      </c>
      <c r="C562" s="235" t="s">
        <v>5497</v>
      </c>
    </row>
    <row r="563" spans="1:3">
      <c r="A563" t="s">
        <v>1823</v>
      </c>
      <c r="B563" s="228">
        <v>29497</v>
      </c>
      <c r="C563" s="229" t="s">
        <v>1855</v>
      </c>
    </row>
    <row r="564" spans="1:3">
      <c r="A564" t="s">
        <v>2060</v>
      </c>
      <c r="B564" s="228">
        <v>30187</v>
      </c>
      <c r="C564" s="229" t="s">
        <v>1813</v>
      </c>
    </row>
    <row r="565" spans="1:3">
      <c r="A565" t="s">
        <v>920</v>
      </c>
      <c r="B565" s="228">
        <v>32637</v>
      </c>
      <c r="C565" s="229" t="s">
        <v>1048</v>
      </c>
    </row>
    <row r="566" spans="1:3">
      <c r="A566" t="s">
        <v>2098</v>
      </c>
      <c r="B566" s="228">
        <v>29754</v>
      </c>
      <c r="C566" s="229" t="s">
        <v>921</v>
      </c>
    </row>
    <row r="567" spans="1:3">
      <c r="A567" s="242" t="s">
        <v>5597</v>
      </c>
      <c r="B567" s="243">
        <v>33751</v>
      </c>
      <c r="C567" s="244" t="s">
        <v>5503</v>
      </c>
    </row>
    <row r="568" spans="1:3">
      <c r="A568" s="64" t="s">
        <v>5502</v>
      </c>
      <c r="B568" s="223">
        <v>33751</v>
      </c>
      <c r="C568" s="235" t="s">
        <v>5503</v>
      </c>
    </row>
    <row r="569" spans="1:3">
      <c r="A569" t="s">
        <v>7001</v>
      </c>
      <c r="B569" s="228">
        <v>36586</v>
      </c>
      <c r="C569" s="228" t="s">
        <v>6914</v>
      </c>
    </row>
    <row r="570" spans="1:3">
      <c r="A570" s="227" t="s">
        <v>5327</v>
      </c>
      <c r="B570" s="223">
        <v>34153</v>
      </c>
      <c r="C570" s="235" t="s">
        <v>5010</v>
      </c>
    </row>
    <row r="571" spans="1:3">
      <c r="A571" s="220" t="s">
        <v>3143</v>
      </c>
      <c r="B571" s="223">
        <v>33217</v>
      </c>
      <c r="C571" s="222" t="s">
        <v>3443</v>
      </c>
    </row>
    <row r="572" spans="1:3">
      <c r="A572" t="s">
        <v>7693</v>
      </c>
      <c r="B572" s="230">
        <v>36429</v>
      </c>
      <c r="C572" s="226" t="s">
        <v>7508</v>
      </c>
    </row>
    <row r="573" spans="1:3">
      <c r="A573" s="227" t="s">
        <v>6303</v>
      </c>
      <c r="B573" s="223">
        <v>35068</v>
      </c>
      <c r="C573" s="235" t="s">
        <v>5929</v>
      </c>
    </row>
    <row r="574" spans="1:3" ht="12.75">
      <c r="A574" t="s">
        <v>9390</v>
      </c>
      <c r="B574" s="234">
        <v>36456</v>
      </c>
      <c r="C574" s="234" t="s">
        <v>8803</v>
      </c>
    </row>
    <row r="575" spans="1:3">
      <c r="A575" t="s">
        <v>7354</v>
      </c>
      <c r="B575" s="228">
        <v>35855</v>
      </c>
      <c r="C575" s="228" t="s">
        <v>6921</v>
      </c>
    </row>
    <row r="576" spans="1:3">
      <c r="A576" t="s">
        <v>9597</v>
      </c>
      <c r="B576" s="230">
        <v>36475</v>
      </c>
      <c r="C576" s="226" t="s">
        <v>7516</v>
      </c>
    </row>
    <row r="577" spans="1:3" ht="12.75">
      <c r="A577" t="s">
        <v>8863</v>
      </c>
      <c r="B577" s="234">
        <v>37604</v>
      </c>
      <c r="C577" s="234" t="s">
        <v>9296</v>
      </c>
    </row>
    <row r="578" spans="1:3">
      <c r="A578" s="227" t="s">
        <v>4853</v>
      </c>
      <c r="B578" s="223">
        <v>33751</v>
      </c>
      <c r="C578" s="222" t="s">
        <v>5008</v>
      </c>
    </row>
    <row r="579" spans="1:3">
      <c r="A579" t="s">
        <v>2000</v>
      </c>
      <c r="B579" s="228">
        <v>30847</v>
      </c>
      <c r="C579" s="229" t="s">
        <v>2396</v>
      </c>
    </row>
    <row r="580" spans="1:3">
      <c r="A580" t="s">
        <v>745</v>
      </c>
      <c r="B580" s="228">
        <v>31901</v>
      </c>
      <c r="C580" s="229" t="s">
        <v>2580</v>
      </c>
    </row>
    <row r="581" spans="1:3">
      <c r="A581" s="227" t="s">
        <v>6318</v>
      </c>
      <c r="B581" s="223">
        <v>34880</v>
      </c>
      <c r="C581" s="235" t="s">
        <v>5929</v>
      </c>
    </row>
    <row r="582" spans="1:3">
      <c r="A582" t="s">
        <v>7761</v>
      </c>
      <c r="B582" s="230">
        <v>36797</v>
      </c>
      <c r="C582" s="226" t="s">
        <v>7508</v>
      </c>
    </row>
    <row r="583" spans="1:3">
      <c r="A583" t="s">
        <v>1817</v>
      </c>
      <c r="B583" s="228">
        <v>30502</v>
      </c>
      <c r="C583" s="229" t="s">
        <v>2846</v>
      </c>
    </row>
    <row r="584" spans="1:3">
      <c r="A584" s="37" t="s">
        <v>7969</v>
      </c>
      <c r="B584" s="225">
        <v>35699</v>
      </c>
      <c r="C584" s="226" t="s">
        <v>7395</v>
      </c>
    </row>
    <row r="585" spans="1:3">
      <c r="A585" s="64" t="s">
        <v>6664</v>
      </c>
      <c r="B585" s="232">
        <v>34902</v>
      </c>
      <c r="C585" s="233" t="s">
        <v>5929</v>
      </c>
    </row>
    <row r="586" spans="1:3">
      <c r="A586" s="5" t="s">
        <v>3657</v>
      </c>
      <c r="B586" s="228">
        <v>33233</v>
      </c>
      <c r="C586" s="222" t="s">
        <v>4065</v>
      </c>
    </row>
    <row r="587" spans="1:3">
      <c r="A587" t="s">
        <v>7129</v>
      </c>
      <c r="B587" s="228">
        <v>36220</v>
      </c>
      <c r="C587" s="228" t="s">
        <v>6926</v>
      </c>
    </row>
    <row r="588" spans="1:3">
      <c r="A588" s="227" t="s">
        <v>3783</v>
      </c>
      <c r="B588" s="223">
        <v>33722</v>
      </c>
      <c r="C588" s="222" t="s">
        <v>4103</v>
      </c>
    </row>
    <row r="589" spans="1:3" ht="12.75">
      <c r="A589" t="s">
        <v>9023</v>
      </c>
      <c r="B589" s="234">
        <v>37425</v>
      </c>
      <c r="C589" s="234" t="s">
        <v>9272</v>
      </c>
    </row>
    <row r="590" spans="1:3">
      <c r="A590" s="227" t="s">
        <v>4656</v>
      </c>
      <c r="B590" s="223">
        <v>34891</v>
      </c>
      <c r="C590" s="222" t="s">
        <v>5038</v>
      </c>
    </row>
    <row r="591" spans="1:3">
      <c r="A591" s="227" t="s">
        <v>6185</v>
      </c>
      <c r="B591" s="223">
        <v>35726</v>
      </c>
      <c r="C591" s="235" t="s">
        <v>6430</v>
      </c>
    </row>
    <row r="592" spans="1:3">
      <c r="A592" t="s">
        <v>731</v>
      </c>
      <c r="B592" s="228">
        <v>32068</v>
      </c>
      <c r="C592" s="229" t="s">
        <v>775</v>
      </c>
    </row>
    <row r="593" spans="1:3">
      <c r="A593" t="s">
        <v>1089</v>
      </c>
      <c r="B593" s="228">
        <v>30692</v>
      </c>
      <c r="C593" s="229" t="s">
        <v>2305</v>
      </c>
    </row>
    <row r="594" spans="1:3">
      <c r="A594" s="220" t="s">
        <v>3144</v>
      </c>
      <c r="B594" s="223">
        <v>33363</v>
      </c>
      <c r="C594" s="222" t="s">
        <v>3440</v>
      </c>
    </row>
    <row r="595" spans="1:3">
      <c r="A595" s="64" t="s">
        <v>6584</v>
      </c>
      <c r="B595" s="232">
        <v>33363</v>
      </c>
      <c r="C595" s="233" t="s">
        <v>3440</v>
      </c>
    </row>
    <row r="596" spans="1:3">
      <c r="A596" s="5" t="s">
        <v>3741</v>
      </c>
      <c r="B596" s="228">
        <v>32631</v>
      </c>
      <c r="C596" s="222" t="s">
        <v>465</v>
      </c>
    </row>
    <row r="597" spans="1:3">
      <c r="A597" s="5" t="s">
        <v>3667</v>
      </c>
      <c r="B597" s="228">
        <v>33780</v>
      </c>
      <c r="C597" s="222" t="s">
        <v>4069</v>
      </c>
    </row>
    <row r="598" spans="1:3">
      <c r="A598" s="227" t="s">
        <v>4449</v>
      </c>
      <c r="B598" s="223">
        <v>33313</v>
      </c>
      <c r="C598" s="222" t="s">
        <v>4063</v>
      </c>
    </row>
    <row r="599" spans="1:3">
      <c r="A599" s="227" t="s">
        <v>376</v>
      </c>
      <c r="B599" s="223">
        <v>31737</v>
      </c>
      <c r="C599" s="222" t="s">
        <v>1959</v>
      </c>
    </row>
    <row r="600" spans="1:3">
      <c r="A600" s="227" t="s">
        <v>5388</v>
      </c>
      <c r="B600" s="223">
        <v>34915</v>
      </c>
      <c r="C600" s="235" t="s">
        <v>5497</v>
      </c>
    </row>
    <row r="601" spans="1:3">
      <c r="A601" s="224" t="s">
        <v>8171</v>
      </c>
      <c r="B601" s="225">
        <v>37383</v>
      </c>
      <c r="C601" s="226" t="s">
        <v>8092</v>
      </c>
    </row>
    <row r="602" spans="1:3">
      <c r="A602" s="5" t="s">
        <v>3596</v>
      </c>
      <c r="B602" s="228">
        <v>33466</v>
      </c>
      <c r="C602" s="222" t="s">
        <v>3441</v>
      </c>
    </row>
    <row r="603" spans="1:3">
      <c r="A603" s="5" t="s">
        <v>3845</v>
      </c>
      <c r="B603" s="228">
        <v>33402</v>
      </c>
      <c r="C603" s="222" t="s">
        <v>4078</v>
      </c>
    </row>
    <row r="604" spans="1:3">
      <c r="A604" s="64" t="s">
        <v>9581</v>
      </c>
      <c r="B604" s="232">
        <v>35717</v>
      </c>
      <c r="C604" s="233" t="s">
        <v>6854</v>
      </c>
    </row>
    <row r="605" spans="1:3">
      <c r="A605" t="s">
        <v>1839</v>
      </c>
      <c r="B605" s="228">
        <v>30946</v>
      </c>
      <c r="C605" s="229" t="s">
        <v>2388</v>
      </c>
    </row>
    <row r="606" spans="1:3">
      <c r="A606" t="s">
        <v>2001</v>
      </c>
      <c r="B606" s="228">
        <v>30769</v>
      </c>
      <c r="C606" s="229" t="s">
        <v>2848</v>
      </c>
    </row>
    <row r="607" spans="1:3">
      <c r="A607" t="s">
        <v>1518</v>
      </c>
      <c r="B607" s="228">
        <v>28309</v>
      </c>
      <c r="C607" s="229" t="s">
        <v>1359</v>
      </c>
    </row>
    <row r="608" spans="1:3">
      <c r="A608" s="227" t="s">
        <v>5281</v>
      </c>
      <c r="B608" s="223">
        <v>34748</v>
      </c>
      <c r="C608" s="235" t="s">
        <v>5497</v>
      </c>
    </row>
    <row r="609" spans="1:3" ht="12.75">
      <c r="A609" t="s">
        <v>9039</v>
      </c>
      <c r="B609" s="234">
        <v>37603</v>
      </c>
      <c r="C609" s="234" t="s">
        <v>9164</v>
      </c>
    </row>
    <row r="610" spans="1:3">
      <c r="A610" t="s">
        <v>746</v>
      </c>
      <c r="B610" s="228">
        <v>32927</v>
      </c>
      <c r="C610" s="229" t="s">
        <v>1062</v>
      </c>
    </row>
    <row r="611" spans="1:3">
      <c r="A611" s="220" t="s">
        <v>3145</v>
      </c>
      <c r="B611" s="223">
        <v>33506</v>
      </c>
      <c r="C611" s="222" t="s">
        <v>3443</v>
      </c>
    </row>
    <row r="612" spans="1:3">
      <c r="A612" t="s">
        <v>2002</v>
      </c>
      <c r="B612" s="228">
        <v>32291</v>
      </c>
      <c r="C612" s="229" t="s">
        <v>1882</v>
      </c>
    </row>
    <row r="613" spans="1:3">
      <c r="A613" t="s">
        <v>2636</v>
      </c>
      <c r="B613" s="228">
        <v>31034</v>
      </c>
      <c r="C613" s="229" t="s">
        <v>1278</v>
      </c>
    </row>
    <row r="614" spans="1:3">
      <c r="A614" s="227" t="s">
        <v>5175</v>
      </c>
      <c r="B614" s="223">
        <v>34842</v>
      </c>
      <c r="C614" s="235" t="s">
        <v>5498</v>
      </c>
    </row>
    <row r="615" spans="1:3">
      <c r="A615" t="s">
        <v>3099</v>
      </c>
      <c r="B615" s="228">
        <v>33364</v>
      </c>
      <c r="C615" s="229" t="s">
        <v>3444</v>
      </c>
    </row>
    <row r="616" spans="1:3">
      <c r="A616" t="s">
        <v>747</v>
      </c>
      <c r="B616" s="228">
        <v>31558</v>
      </c>
      <c r="C616" s="229" t="s">
        <v>2580</v>
      </c>
    </row>
    <row r="617" spans="1:3">
      <c r="A617" s="220" t="s">
        <v>3146</v>
      </c>
      <c r="B617" s="223">
        <v>32723</v>
      </c>
      <c r="C617" s="222" t="s">
        <v>3449</v>
      </c>
    </row>
    <row r="618" spans="1:3" ht="12.75">
      <c r="A618" t="s">
        <v>9144</v>
      </c>
      <c r="B618" s="234">
        <v>36579</v>
      </c>
      <c r="C618" s="234" t="s">
        <v>9341</v>
      </c>
    </row>
    <row r="619" spans="1:3">
      <c r="A619" s="64" t="s">
        <v>6552</v>
      </c>
      <c r="B619" s="232">
        <v>35320</v>
      </c>
      <c r="C619" s="233" t="s">
        <v>6419</v>
      </c>
    </row>
    <row r="620" spans="1:3">
      <c r="A620" s="227" t="s">
        <v>4891</v>
      </c>
      <c r="B620" s="223">
        <v>34653</v>
      </c>
      <c r="C620" s="222" t="s">
        <v>5014</v>
      </c>
    </row>
    <row r="621" spans="1:3">
      <c r="A621" s="224" t="s">
        <v>8172</v>
      </c>
      <c r="B621" s="225">
        <v>36468</v>
      </c>
      <c r="C621" s="226" t="s">
        <v>8287</v>
      </c>
    </row>
    <row r="622" spans="1:3">
      <c r="A622" s="227" t="s">
        <v>377</v>
      </c>
      <c r="B622" s="223">
        <v>33067</v>
      </c>
      <c r="C622" s="222" t="s">
        <v>451</v>
      </c>
    </row>
    <row r="623" spans="1:3">
      <c r="A623" s="220" t="s">
        <v>3147</v>
      </c>
      <c r="B623" s="223">
        <v>32816</v>
      </c>
      <c r="C623" s="222" t="s">
        <v>465</v>
      </c>
    </row>
    <row r="624" spans="1:3">
      <c r="A624" s="227" t="s">
        <v>6284</v>
      </c>
      <c r="B624" s="223">
        <v>35350</v>
      </c>
      <c r="C624" s="235" t="s">
        <v>6421</v>
      </c>
    </row>
    <row r="625" spans="1:3">
      <c r="A625" s="227" t="s">
        <v>4909</v>
      </c>
      <c r="B625" s="223">
        <v>34203</v>
      </c>
      <c r="C625" s="235" t="s">
        <v>5011</v>
      </c>
    </row>
    <row r="626" spans="1:3">
      <c r="A626" s="227" t="s">
        <v>4383</v>
      </c>
      <c r="B626" s="223">
        <v>34017</v>
      </c>
      <c r="C626" s="222" t="s">
        <v>4517</v>
      </c>
    </row>
    <row r="627" spans="1:3">
      <c r="A627" s="227" t="s">
        <v>6333</v>
      </c>
      <c r="B627" s="223">
        <v>34610</v>
      </c>
      <c r="C627" s="235" t="s">
        <v>5929</v>
      </c>
    </row>
    <row r="628" spans="1:3">
      <c r="A628" s="227" t="s">
        <v>5587</v>
      </c>
      <c r="B628" s="223">
        <v>34662</v>
      </c>
      <c r="C628" s="222" t="s">
        <v>5934</v>
      </c>
    </row>
    <row r="629" spans="1:3">
      <c r="A629" t="s">
        <v>2834</v>
      </c>
      <c r="B629" s="228">
        <v>29364</v>
      </c>
      <c r="C629" s="229" t="s">
        <v>2149</v>
      </c>
    </row>
    <row r="630" spans="1:3">
      <c r="A630" s="227" t="s">
        <v>4646</v>
      </c>
      <c r="B630" s="223">
        <v>34185</v>
      </c>
      <c r="C630" s="222" t="s">
        <v>5014</v>
      </c>
    </row>
    <row r="631" spans="1:3">
      <c r="A631" s="227" t="s">
        <v>6242</v>
      </c>
      <c r="B631" s="223">
        <v>34870</v>
      </c>
      <c r="C631" s="235" t="s">
        <v>6431</v>
      </c>
    </row>
    <row r="632" spans="1:3" ht="12.75">
      <c r="A632" t="s">
        <v>9391</v>
      </c>
      <c r="B632" s="234">
        <v>37285</v>
      </c>
      <c r="C632" s="234" t="s">
        <v>8803</v>
      </c>
    </row>
    <row r="633" spans="1:3">
      <c r="A633" s="5" t="s">
        <v>7144</v>
      </c>
      <c r="B633" s="228">
        <v>34394</v>
      </c>
      <c r="C633" s="226" t="s">
        <v>6862</v>
      </c>
    </row>
    <row r="634" spans="1:3">
      <c r="A634" t="s">
        <v>748</v>
      </c>
      <c r="B634" s="228">
        <v>32034</v>
      </c>
      <c r="C634" s="229" t="s">
        <v>1045</v>
      </c>
    </row>
    <row r="635" spans="1:3">
      <c r="A635" s="224" t="s">
        <v>8173</v>
      </c>
      <c r="B635" s="225">
        <v>37009</v>
      </c>
      <c r="C635" s="226" t="s">
        <v>8087</v>
      </c>
    </row>
    <row r="636" spans="1:3">
      <c r="A636" t="s">
        <v>2003</v>
      </c>
      <c r="B636" s="228">
        <v>32089</v>
      </c>
      <c r="C636" s="229" t="s">
        <v>2004</v>
      </c>
    </row>
    <row r="637" spans="1:3">
      <c r="A637" s="227" t="s">
        <v>378</v>
      </c>
      <c r="B637" s="223">
        <v>32755</v>
      </c>
      <c r="C637" s="222" t="s">
        <v>451</v>
      </c>
    </row>
    <row r="638" spans="1:3">
      <c r="A638" s="227" t="s">
        <v>5176</v>
      </c>
      <c r="B638" s="223">
        <v>34511</v>
      </c>
      <c r="C638" s="235" t="s">
        <v>5497</v>
      </c>
    </row>
    <row r="639" spans="1:3">
      <c r="A639" s="64" t="s">
        <v>6567</v>
      </c>
      <c r="B639" s="232">
        <v>35528</v>
      </c>
      <c r="C639" s="233" t="s">
        <v>6853</v>
      </c>
    </row>
    <row r="640" spans="1:3">
      <c r="A640" t="s">
        <v>2318</v>
      </c>
      <c r="B640" s="228">
        <v>30622</v>
      </c>
      <c r="C640" s="229" t="s">
        <v>2396</v>
      </c>
    </row>
    <row r="641" spans="1:3">
      <c r="A641" t="s">
        <v>7083</v>
      </c>
      <c r="B641" s="228">
        <v>35765</v>
      </c>
      <c r="C641" s="228" t="s">
        <v>6950</v>
      </c>
    </row>
    <row r="642" spans="1:3">
      <c r="A642" t="s">
        <v>1088</v>
      </c>
      <c r="B642" s="228">
        <v>31490</v>
      </c>
      <c r="C642" s="229" t="s">
        <v>1395</v>
      </c>
    </row>
    <row r="643" spans="1:3">
      <c r="A643" t="s">
        <v>2867</v>
      </c>
      <c r="B643" s="228">
        <v>28340</v>
      </c>
      <c r="C643" s="229" t="s">
        <v>1136</v>
      </c>
    </row>
    <row r="644" spans="1:3">
      <c r="A644" t="s">
        <v>749</v>
      </c>
      <c r="B644" s="228">
        <v>31901</v>
      </c>
      <c r="C644" s="229" t="s">
        <v>1045</v>
      </c>
    </row>
    <row r="645" spans="1:3">
      <c r="A645" t="s">
        <v>2193</v>
      </c>
      <c r="B645" s="228">
        <v>31045</v>
      </c>
      <c r="C645" s="229" t="s">
        <v>2395</v>
      </c>
    </row>
    <row r="646" spans="1:3">
      <c r="A646" s="227" t="s">
        <v>379</v>
      </c>
      <c r="B646" s="223">
        <v>32703</v>
      </c>
      <c r="C646" s="222" t="s">
        <v>449</v>
      </c>
    </row>
    <row r="647" spans="1:3">
      <c r="A647" s="224" t="s">
        <v>8174</v>
      </c>
      <c r="B647" s="225">
        <v>37186</v>
      </c>
      <c r="C647" s="226" t="s">
        <v>9604</v>
      </c>
    </row>
    <row r="648" spans="1:3">
      <c r="A648" t="s">
        <v>1460</v>
      </c>
      <c r="B648" s="228">
        <v>29054</v>
      </c>
      <c r="C648" s="229" t="s">
        <v>1897</v>
      </c>
    </row>
    <row r="649" spans="1:3">
      <c r="A649" t="s">
        <v>2784</v>
      </c>
      <c r="B649" s="228">
        <v>31757</v>
      </c>
      <c r="C649" s="229" t="s">
        <v>1282</v>
      </c>
    </row>
    <row r="650" spans="1:3">
      <c r="A650" t="s">
        <v>7155</v>
      </c>
      <c r="B650" s="228">
        <v>35431</v>
      </c>
      <c r="C650" s="226" t="s">
        <v>6853</v>
      </c>
    </row>
    <row r="651" spans="1:3">
      <c r="A651" s="227" t="s">
        <v>5197</v>
      </c>
      <c r="B651" s="223">
        <v>34579</v>
      </c>
      <c r="C651" s="235" t="s">
        <v>5501</v>
      </c>
    </row>
    <row r="652" spans="1:3">
      <c r="A652" s="224" t="s">
        <v>8175</v>
      </c>
      <c r="B652" s="225">
        <v>36430</v>
      </c>
      <c r="C652" s="226" t="s">
        <v>8092</v>
      </c>
    </row>
    <row r="653" spans="1:3" ht="12.75">
      <c r="A653" t="s">
        <v>8865</v>
      </c>
      <c r="B653" s="234">
        <v>37189</v>
      </c>
      <c r="C653" s="234" t="s">
        <v>9215</v>
      </c>
    </row>
    <row r="654" spans="1:3">
      <c r="A654" s="227" t="s">
        <v>4356</v>
      </c>
      <c r="B654" s="223">
        <v>33422</v>
      </c>
      <c r="C654" s="222" t="s">
        <v>4063</v>
      </c>
    </row>
    <row r="655" spans="1:3">
      <c r="A655" s="227" t="s">
        <v>5884</v>
      </c>
      <c r="B655" s="223">
        <v>34372</v>
      </c>
      <c r="C655" s="222" t="s">
        <v>5011</v>
      </c>
    </row>
    <row r="656" spans="1:3">
      <c r="A656" s="227" t="s">
        <v>4461</v>
      </c>
      <c r="B656" s="223">
        <v>34087</v>
      </c>
      <c r="C656" s="222" t="s">
        <v>4515</v>
      </c>
    </row>
    <row r="657" spans="1:3">
      <c r="A657" t="s">
        <v>1289</v>
      </c>
      <c r="B657" s="228">
        <v>29179</v>
      </c>
      <c r="C657" s="229" t="s">
        <v>1861</v>
      </c>
    </row>
    <row r="658" spans="1:3">
      <c r="A658" s="227" t="s">
        <v>208</v>
      </c>
      <c r="B658" s="223">
        <v>32582</v>
      </c>
      <c r="C658" s="222" t="s">
        <v>368</v>
      </c>
    </row>
    <row r="659" spans="1:3">
      <c r="A659" t="s">
        <v>1581</v>
      </c>
      <c r="B659" s="228">
        <v>30548</v>
      </c>
      <c r="C659" s="229" t="s">
        <v>2305</v>
      </c>
    </row>
    <row r="660" spans="1:3">
      <c r="A660" s="227" t="s">
        <v>4257</v>
      </c>
      <c r="B660" s="223">
        <v>32806</v>
      </c>
      <c r="C660" s="222" t="s">
        <v>4515</v>
      </c>
    </row>
    <row r="661" spans="1:3">
      <c r="A661" s="64" t="s">
        <v>6727</v>
      </c>
      <c r="B661" s="232">
        <v>35846</v>
      </c>
      <c r="C661" s="233" t="s">
        <v>6860</v>
      </c>
    </row>
    <row r="662" spans="1:3">
      <c r="A662" s="5" t="s">
        <v>3631</v>
      </c>
      <c r="B662" s="228">
        <v>33633</v>
      </c>
      <c r="C662" s="222" t="s">
        <v>4069</v>
      </c>
    </row>
    <row r="663" spans="1:3">
      <c r="A663" t="s">
        <v>1317</v>
      </c>
      <c r="B663" s="228">
        <v>28870</v>
      </c>
      <c r="C663" s="229" t="s">
        <v>1287</v>
      </c>
    </row>
    <row r="664" spans="1:3">
      <c r="A664" t="s">
        <v>7386</v>
      </c>
      <c r="B664" s="228">
        <v>35704</v>
      </c>
      <c r="C664" s="228" t="s">
        <v>6927</v>
      </c>
    </row>
    <row r="665" spans="1:3">
      <c r="A665" s="227" t="s">
        <v>5361</v>
      </c>
      <c r="B665" s="223">
        <v>34758</v>
      </c>
      <c r="C665" s="235" t="s">
        <v>5497</v>
      </c>
    </row>
    <row r="666" spans="1:3">
      <c r="A666" s="227" t="s">
        <v>4910</v>
      </c>
      <c r="B666" s="223">
        <v>33857</v>
      </c>
      <c r="C666" s="222" t="s">
        <v>5011</v>
      </c>
    </row>
    <row r="667" spans="1:3">
      <c r="A667" s="220" t="s">
        <v>3148</v>
      </c>
      <c r="B667" s="223">
        <v>32990</v>
      </c>
      <c r="C667" s="222" t="s">
        <v>3441</v>
      </c>
    </row>
    <row r="668" spans="1:3">
      <c r="A668" t="s">
        <v>2005</v>
      </c>
      <c r="B668" s="228">
        <v>32172</v>
      </c>
      <c r="C668" s="229" t="s">
        <v>2006</v>
      </c>
    </row>
    <row r="669" spans="1:3">
      <c r="A669" s="224" t="s">
        <v>8176</v>
      </c>
      <c r="B669" s="225">
        <v>36543</v>
      </c>
      <c r="C669" s="226" t="s">
        <v>9604</v>
      </c>
    </row>
    <row r="670" spans="1:3">
      <c r="A670" s="224" t="s">
        <v>8177</v>
      </c>
      <c r="B670" s="225">
        <v>37170</v>
      </c>
      <c r="C670" s="226" t="s">
        <v>9603</v>
      </c>
    </row>
    <row r="671" spans="1:3">
      <c r="A671" s="64" t="s">
        <v>6782</v>
      </c>
      <c r="B671" s="232">
        <v>35731</v>
      </c>
      <c r="C671" s="233" t="s">
        <v>6855</v>
      </c>
    </row>
    <row r="672" spans="1:3">
      <c r="A672" t="s">
        <v>7832</v>
      </c>
      <c r="B672" s="230">
        <v>35756</v>
      </c>
      <c r="C672" s="226" t="s">
        <v>7812</v>
      </c>
    </row>
    <row r="673" spans="1:3">
      <c r="A673" s="227" t="s">
        <v>6233</v>
      </c>
      <c r="B673" s="223">
        <v>35602</v>
      </c>
      <c r="C673" s="235" t="s">
        <v>6422</v>
      </c>
    </row>
    <row r="674" spans="1:3">
      <c r="A674" s="227" t="s">
        <v>209</v>
      </c>
      <c r="B674" s="223">
        <v>32134</v>
      </c>
      <c r="C674" s="222" t="s">
        <v>1048</v>
      </c>
    </row>
    <row r="675" spans="1:3">
      <c r="A675" s="227" t="s">
        <v>210</v>
      </c>
      <c r="B675" s="223">
        <v>32716</v>
      </c>
      <c r="C675" s="222" t="s">
        <v>465</v>
      </c>
    </row>
    <row r="676" spans="1:3">
      <c r="A676" s="227" t="s">
        <v>4737</v>
      </c>
      <c r="B676" s="223">
        <v>34557</v>
      </c>
      <c r="C676" s="222" t="s">
        <v>5011</v>
      </c>
    </row>
    <row r="677" spans="1:3">
      <c r="A677" t="s">
        <v>2865</v>
      </c>
      <c r="B677" s="228">
        <v>29330</v>
      </c>
      <c r="C677" s="229" t="s">
        <v>2518</v>
      </c>
    </row>
    <row r="678" spans="1:3">
      <c r="A678" s="227" t="s">
        <v>3778</v>
      </c>
      <c r="B678" s="223">
        <v>33918</v>
      </c>
      <c r="C678" s="222" t="s">
        <v>4101</v>
      </c>
    </row>
    <row r="679" spans="1:3" ht="12.75">
      <c r="A679" t="s">
        <v>9158</v>
      </c>
      <c r="B679" s="234">
        <v>37135</v>
      </c>
      <c r="C679" s="234" t="s">
        <v>9372</v>
      </c>
    </row>
    <row r="680" spans="1:3">
      <c r="A680" t="s">
        <v>1348</v>
      </c>
      <c r="B680" s="228">
        <v>29537</v>
      </c>
      <c r="C680" s="229" t="s">
        <v>2838</v>
      </c>
    </row>
    <row r="681" spans="1:3">
      <c r="A681" t="s">
        <v>7364</v>
      </c>
      <c r="B681" s="228">
        <v>36192</v>
      </c>
      <c r="C681" s="228" t="s">
        <v>6927</v>
      </c>
    </row>
    <row r="682" spans="1:3">
      <c r="A682" t="s">
        <v>750</v>
      </c>
      <c r="B682" s="228">
        <v>31310</v>
      </c>
      <c r="C682" s="229" t="s">
        <v>2580</v>
      </c>
    </row>
    <row r="683" spans="1:3">
      <c r="A683" t="s">
        <v>1156</v>
      </c>
      <c r="B683" s="228">
        <v>31240</v>
      </c>
      <c r="C683" s="229" t="s">
        <v>2695</v>
      </c>
    </row>
    <row r="684" spans="1:3">
      <c r="A684" t="s">
        <v>751</v>
      </c>
      <c r="B684" s="228">
        <v>32751</v>
      </c>
      <c r="C684" s="229" t="s">
        <v>1880</v>
      </c>
    </row>
    <row r="685" spans="1:3">
      <c r="A685" t="s">
        <v>2757</v>
      </c>
      <c r="B685" s="228">
        <v>30389</v>
      </c>
      <c r="C685" s="229" t="s">
        <v>2848</v>
      </c>
    </row>
    <row r="686" spans="1:3">
      <c r="A686" t="s">
        <v>7669</v>
      </c>
      <c r="B686" s="230">
        <v>36270</v>
      </c>
      <c r="C686" s="226" t="s">
        <v>7508</v>
      </c>
    </row>
    <row r="687" spans="1:3">
      <c r="A687" s="227" t="s">
        <v>4860</v>
      </c>
      <c r="B687" s="223">
        <v>33949</v>
      </c>
      <c r="C687" s="235" t="s">
        <v>5013</v>
      </c>
    </row>
    <row r="688" spans="1:3">
      <c r="A688" s="5" t="s">
        <v>3843</v>
      </c>
      <c r="B688" s="228">
        <v>33387</v>
      </c>
      <c r="C688" s="222" t="s">
        <v>4070</v>
      </c>
    </row>
    <row r="689" spans="1:3">
      <c r="A689" t="s">
        <v>7379</v>
      </c>
      <c r="B689" s="228">
        <v>36039</v>
      </c>
      <c r="C689" s="228" t="s">
        <v>6926</v>
      </c>
    </row>
    <row r="690" spans="1:3">
      <c r="A690" t="s">
        <v>1124</v>
      </c>
      <c r="B690" s="228">
        <v>32405</v>
      </c>
      <c r="C690" s="229" t="s">
        <v>1125</v>
      </c>
    </row>
    <row r="691" spans="1:3">
      <c r="A691" t="s">
        <v>1078</v>
      </c>
      <c r="B691" s="228">
        <v>32064</v>
      </c>
      <c r="C691" s="229" t="s">
        <v>2628</v>
      </c>
    </row>
    <row r="692" spans="1:3">
      <c r="A692" s="5" t="s">
        <v>3717</v>
      </c>
      <c r="B692" s="228">
        <v>31511</v>
      </c>
      <c r="C692" s="222" t="s">
        <v>2580</v>
      </c>
    </row>
    <row r="693" spans="1:3">
      <c r="A693" t="s">
        <v>2607</v>
      </c>
      <c r="B693" s="228">
        <v>28651</v>
      </c>
      <c r="C693" s="229" t="s">
        <v>2608</v>
      </c>
    </row>
    <row r="694" spans="1:3">
      <c r="A694" t="s">
        <v>752</v>
      </c>
      <c r="B694" s="228">
        <v>32375</v>
      </c>
      <c r="C694" s="229" t="s">
        <v>1959</v>
      </c>
    </row>
    <row r="695" spans="1:3">
      <c r="A695" t="s">
        <v>753</v>
      </c>
      <c r="B695" s="228">
        <v>31617</v>
      </c>
      <c r="C695" s="229" t="s">
        <v>1959</v>
      </c>
    </row>
    <row r="696" spans="1:3">
      <c r="A696" s="227" t="s">
        <v>211</v>
      </c>
      <c r="B696" s="223">
        <v>33228</v>
      </c>
      <c r="C696" s="222" t="s">
        <v>212</v>
      </c>
    </row>
    <row r="697" spans="1:3">
      <c r="A697" s="224" t="s">
        <v>8178</v>
      </c>
      <c r="B697" s="225">
        <v>36806</v>
      </c>
      <c r="C697" s="226" t="s">
        <v>8098</v>
      </c>
    </row>
    <row r="698" spans="1:3">
      <c r="A698" t="s">
        <v>2113</v>
      </c>
      <c r="B698" s="228">
        <v>31313</v>
      </c>
      <c r="C698" s="229" t="s">
        <v>1283</v>
      </c>
    </row>
    <row r="699" spans="1:3">
      <c r="A699" s="227" t="s">
        <v>4167</v>
      </c>
      <c r="B699" s="223">
        <v>33752</v>
      </c>
      <c r="C699" s="222" t="s">
        <v>4065</v>
      </c>
    </row>
    <row r="700" spans="1:3">
      <c r="A700" t="s">
        <v>1565</v>
      </c>
      <c r="B700" s="228">
        <v>27697</v>
      </c>
      <c r="C700" s="229"/>
    </row>
    <row r="701" spans="1:3" ht="12.75">
      <c r="A701" t="s">
        <v>9392</v>
      </c>
      <c r="B701" s="234">
        <v>37823</v>
      </c>
      <c r="C701" s="234" t="s">
        <v>8803</v>
      </c>
    </row>
    <row r="702" spans="1:3">
      <c r="A702" t="s">
        <v>3025</v>
      </c>
      <c r="B702" s="228">
        <v>30755</v>
      </c>
      <c r="C702" s="229" t="s">
        <v>3026</v>
      </c>
    </row>
    <row r="703" spans="1:3">
      <c r="A703" s="227" t="s">
        <v>213</v>
      </c>
      <c r="B703" s="223">
        <v>32739</v>
      </c>
      <c r="C703" s="222" t="s">
        <v>455</v>
      </c>
    </row>
    <row r="704" spans="1:3" ht="12.75">
      <c r="A704" t="s">
        <v>9393</v>
      </c>
      <c r="B704" s="234">
        <v>36482</v>
      </c>
      <c r="C704" s="234" t="s">
        <v>8803</v>
      </c>
    </row>
    <row r="705" spans="1:3">
      <c r="A705" s="224" t="s">
        <v>8179</v>
      </c>
      <c r="B705" s="225">
        <v>36536</v>
      </c>
      <c r="C705" s="226" t="e">
        <v>#N/A</v>
      </c>
    </row>
    <row r="706" spans="1:3">
      <c r="A706" s="224" t="s">
        <v>8180</v>
      </c>
      <c r="B706" s="225">
        <v>35832</v>
      </c>
      <c r="C706" s="226" t="s">
        <v>7523</v>
      </c>
    </row>
    <row r="707" spans="1:3">
      <c r="A707" s="224" t="s">
        <v>8181</v>
      </c>
      <c r="B707" s="225">
        <v>36653</v>
      </c>
      <c r="C707" s="226" t="s">
        <v>8098</v>
      </c>
    </row>
    <row r="708" spans="1:3">
      <c r="A708" s="64" t="s">
        <v>6575</v>
      </c>
      <c r="B708" s="232">
        <v>35724</v>
      </c>
      <c r="C708" s="233" t="s">
        <v>6856</v>
      </c>
    </row>
    <row r="709" spans="1:3">
      <c r="A709" s="224" t="s">
        <v>8182</v>
      </c>
      <c r="B709" s="225">
        <v>36654</v>
      </c>
      <c r="C709" s="226" t="s">
        <v>8092</v>
      </c>
    </row>
    <row r="710" spans="1:3" ht="12.75">
      <c r="A710" t="s">
        <v>9394</v>
      </c>
      <c r="B710" s="234">
        <v>36588</v>
      </c>
      <c r="C710" s="234" t="s">
        <v>8803</v>
      </c>
    </row>
    <row r="711" spans="1:3">
      <c r="A711" s="227" t="s">
        <v>6129</v>
      </c>
      <c r="B711" s="223">
        <v>35313</v>
      </c>
      <c r="C711" s="235" t="s">
        <v>6422</v>
      </c>
    </row>
    <row r="712" spans="1:3" ht="12.75">
      <c r="A712" t="s">
        <v>9395</v>
      </c>
      <c r="B712" s="234">
        <v>36505</v>
      </c>
      <c r="C712" s="234" t="s">
        <v>8803</v>
      </c>
    </row>
    <row r="713" spans="1:3">
      <c r="A713" s="227" t="s">
        <v>214</v>
      </c>
      <c r="B713" s="223">
        <v>32432</v>
      </c>
      <c r="C713" s="222" t="s">
        <v>451</v>
      </c>
    </row>
    <row r="714" spans="1:3">
      <c r="A714" s="5" t="s">
        <v>3650</v>
      </c>
      <c r="B714" s="228">
        <v>33299</v>
      </c>
      <c r="C714" s="222" t="s">
        <v>4065</v>
      </c>
    </row>
    <row r="715" spans="1:3">
      <c r="A715" s="227" t="s">
        <v>4642</v>
      </c>
      <c r="B715" s="223">
        <v>34008</v>
      </c>
      <c r="C715" s="222" t="s">
        <v>5012</v>
      </c>
    </row>
    <row r="716" spans="1:3">
      <c r="A716" s="64" t="s">
        <v>6638</v>
      </c>
      <c r="B716" s="232">
        <v>35310</v>
      </c>
      <c r="C716" s="233" t="s">
        <v>6419</v>
      </c>
    </row>
    <row r="717" spans="1:3">
      <c r="A717" t="s">
        <v>9546</v>
      </c>
      <c r="B717" s="228">
        <v>36739</v>
      </c>
      <c r="C717" s="228" t="s">
        <v>6921</v>
      </c>
    </row>
    <row r="718" spans="1:3">
      <c r="A718" t="s">
        <v>7052</v>
      </c>
      <c r="C718" s="226" t="s">
        <v>6862</v>
      </c>
    </row>
    <row r="719" spans="1:3">
      <c r="A719" s="248" t="s">
        <v>6213</v>
      </c>
      <c r="B719" s="223">
        <v>35187</v>
      </c>
      <c r="C719" s="222" t="s">
        <v>5931</v>
      </c>
    </row>
    <row r="720" spans="1:3">
      <c r="A720" s="227" t="s">
        <v>6259</v>
      </c>
      <c r="B720" s="223">
        <v>35611</v>
      </c>
      <c r="C720" s="235" t="s">
        <v>6424</v>
      </c>
    </row>
    <row r="721" spans="1:3">
      <c r="A721" t="s">
        <v>2641</v>
      </c>
      <c r="B721" s="228">
        <v>30965</v>
      </c>
      <c r="C721" s="229" t="s">
        <v>2578</v>
      </c>
    </row>
    <row r="722" spans="1:3">
      <c r="A722" t="s">
        <v>2046</v>
      </c>
      <c r="B722" s="228">
        <v>29010</v>
      </c>
      <c r="C722" s="229" t="s">
        <v>1969</v>
      </c>
    </row>
    <row r="723" spans="1:3">
      <c r="A723" s="227" t="s">
        <v>215</v>
      </c>
      <c r="B723" s="223">
        <v>31761</v>
      </c>
      <c r="C723" s="222" t="s">
        <v>2583</v>
      </c>
    </row>
    <row r="724" spans="1:3">
      <c r="A724" s="227" t="s">
        <v>6072</v>
      </c>
      <c r="B724" s="223">
        <v>35063</v>
      </c>
      <c r="C724" s="235" t="s">
        <v>5936</v>
      </c>
    </row>
    <row r="725" spans="1:3">
      <c r="A725" s="227" t="s">
        <v>4708</v>
      </c>
      <c r="B725" s="223">
        <v>34318</v>
      </c>
      <c r="C725" s="222" t="s">
        <v>5010</v>
      </c>
    </row>
    <row r="726" spans="1:3">
      <c r="A726" t="s">
        <v>4708</v>
      </c>
      <c r="B726" s="230">
        <v>36003</v>
      </c>
      <c r="C726" s="226" t="s">
        <v>7812</v>
      </c>
    </row>
    <row r="727" spans="1:3">
      <c r="A727" t="s">
        <v>2007</v>
      </c>
      <c r="B727" s="228">
        <v>32334</v>
      </c>
      <c r="C727" s="229" t="s">
        <v>1880</v>
      </c>
    </row>
    <row r="728" spans="1:3">
      <c r="A728" s="220" t="s">
        <v>3149</v>
      </c>
      <c r="B728" s="223">
        <v>33041</v>
      </c>
      <c r="C728" s="222" t="s">
        <v>3440</v>
      </c>
    </row>
    <row r="729" spans="1:3">
      <c r="A729" s="37" t="s">
        <v>8183</v>
      </c>
      <c r="B729" s="225">
        <v>35941</v>
      </c>
      <c r="C729" s="226" t="s">
        <v>8287</v>
      </c>
    </row>
    <row r="730" spans="1:3">
      <c r="A730" s="227" t="s">
        <v>5257</v>
      </c>
      <c r="B730" s="223">
        <v>34481</v>
      </c>
      <c r="C730" s="235" t="s">
        <v>5496</v>
      </c>
    </row>
    <row r="731" spans="1:3">
      <c r="A731" t="s">
        <v>7739</v>
      </c>
      <c r="B731" s="230">
        <v>35713</v>
      </c>
      <c r="C731" s="226" t="s">
        <v>7419</v>
      </c>
    </row>
    <row r="732" spans="1:3">
      <c r="A732" s="227" t="s">
        <v>216</v>
      </c>
      <c r="B732" s="223">
        <v>33372</v>
      </c>
      <c r="C732" s="222" t="s">
        <v>453</v>
      </c>
    </row>
    <row r="733" spans="1:3">
      <c r="A733" s="64" t="s">
        <v>6561</v>
      </c>
      <c r="B733" s="232">
        <v>35886</v>
      </c>
      <c r="C733" s="233" t="s">
        <v>6853</v>
      </c>
    </row>
    <row r="734" spans="1:3">
      <c r="A734" t="s">
        <v>2008</v>
      </c>
      <c r="B734" s="228">
        <v>31877</v>
      </c>
      <c r="C734" s="229" t="s">
        <v>1963</v>
      </c>
    </row>
    <row r="735" spans="1:3">
      <c r="A735" s="224" t="s">
        <v>8184</v>
      </c>
      <c r="B735" s="225">
        <v>36606</v>
      </c>
      <c r="C735" s="226" t="s">
        <v>8090</v>
      </c>
    </row>
    <row r="736" spans="1:3">
      <c r="A736" s="227" t="s">
        <v>217</v>
      </c>
      <c r="B736" s="223">
        <v>31772</v>
      </c>
      <c r="C736" s="222" t="s">
        <v>918</v>
      </c>
    </row>
    <row r="737" spans="1:3">
      <c r="A737" s="227" t="s">
        <v>218</v>
      </c>
      <c r="B737" s="223">
        <v>31288</v>
      </c>
      <c r="C737" s="222" t="s">
        <v>2695</v>
      </c>
    </row>
    <row r="738" spans="1:3">
      <c r="A738" s="5" t="s">
        <v>4788</v>
      </c>
      <c r="B738" s="228">
        <v>33588</v>
      </c>
      <c r="C738" s="222" t="s">
        <v>4063</v>
      </c>
    </row>
    <row r="739" spans="1:3">
      <c r="A739" s="227" t="s">
        <v>2292</v>
      </c>
      <c r="B739" s="223">
        <v>32199</v>
      </c>
      <c r="C739" s="237" t="s">
        <v>1959</v>
      </c>
    </row>
    <row r="740" spans="1:3">
      <c r="A740" s="227" t="s">
        <v>219</v>
      </c>
      <c r="B740" s="223">
        <v>32410</v>
      </c>
      <c r="C740" s="222" t="s">
        <v>1064</v>
      </c>
    </row>
    <row r="741" spans="1:3">
      <c r="A741" s="227" t="s">
        <v>4824</v>
      </c>
      <c r="B741" s="223">
        <v>33750</v>
      </c>
      <c r="C741" s="222" t="s">
        <v>4515</v>
      </c>
    </row>
    <row r="742" spans="1:3">
      <c r="A742" t="s">
        <v>7126</v>
      </c>
      <c r="B742" s="228">
        <v>35796</v>
      </c>
      <c r="C742" s="228" t="s">
        <v>6927</v>
      </c>
    </row>
    <row r="743" spans="1:3">
      <c r="A743" s="64" t="s">
        <v>6515</v>
      </c>
      <c r="B743" s="232">
        <v>35900</v>
      </c>
      <c r="C743" s="233" t="s">
        <v>6856</v>
      </c>
    </row>
    <row r="744" spans="1:3">
      <c r="A744" t="s">
        <v>928</v>
      </c>
      <c r="B744" s="228">
        <v>31878</v>
      </c>
      <c r="C744" s="229" t="s">
        <v>929</v>
      </c>
    </row>
    <row r="745" spans="1:3">
      <c r="A745" t="s">
        <v>2758</v>
      </c>
      <c r="B745" s="228">
        <v>31289</v>
      </c>
      <c r="C745" s="229" t="s">
        <v>1738</v>
      </c>
    </row>
    <row r="746" spans="1:3">
      <c r="A746" t="s">
        <v>7186</v>
      </c>
      <c r="B746" s="228">
        <v>36465</v>
      </c>
      <c r="C746" s="228" t="s">
        <v>6919</v>
      </c>
    </row>
    <row r="747" spans="1:3">
      <c r="A747" t="s">
        <v>7752</v>
      </c>
      <c r="B747" s="230">
        <v>36168</v>
      </c>
      <c r="C747" s="226" t="s">
        <v>6926</v>
      </c>
    </row>
    <row r="748" spans="1:3">
      <c r="A748" s="64" t="s">
        <v>6688</v>
      </c>
      <c r="B748" s="232">
        <v>35324</v>
      </c>
      <c r="C748" s="233" t="s">
        <v>6855</v>
      </c>
    </row>
    <row r="749" spans="1:3">
      <c r="A749" t="s">
        <v>2627</v>
      </c>
      <c r="B749" s="228">
        <v>31996</v>
      </c>
      <c r="C749" s="229" t="s">
        <v>2628</v>
      </c>
    </row>
    <row r="750" spans="1:3">
      <c r="A750" s="227" t="s">
        <v>5680</v>
      </c>
      <c r="B750" s="223">
        <v>34074</v>
      </c>
      <c r="C750" s="222" t="s">
        <v>5497</v>
      </c>
    </row>
    <row r="751" spans="1:3">
      <c r="A751" t="s">
        <v>754</v>
      </c>
      <c r="B751" s="228">
        <v>32064</v>
      </c>
      <c r="C751" s="229" t="s">
        <v>1048</v>
      </c>
    </row>
    <row r="752" spans="1:3">
      <c r="A752" s="227" t="s">
        <v>380</v>
      </c>
      <c r="B752" s="223">
        <v>32477</v>
      </c>
      <c r="C752" s="222" t="s">
        <v>465</v>
      </c>
    </row>
    <row r="753" spans="1:3">
      <c r="A753" t="s">
        <v>1579</v>
      </c>
      <c r="B753" s="228">
        <v>29736</v>
      </c>
      <c r="C753" s="229" t="s">
        <v>1265</v>
      </c>
    </row>
    <row r="754" spans="1:3">
      <c r="A754" s="227" t="s">
        <v>4367</v>
      </c>
      <c r="B754" s="223">
        <v>34043</v>
      </c>
      <c r="C754" s="222" t="s">
        <v>4519</v>
      </c>
    </row>
    <row r="755" spans="1:3">
      <c r="A755" s="220" t="s">
        <v>3150</v>
      </c>
      <c r="B755" s="223">
        <v>32881</v>
      </c>
      <c r="C755" s="222" t="s">
        <v>3441</v>
      </c>
    </row>
    <row r="756" spans="1:3">
      <c r="A756" t="s">
        <v>2894</v>
      </c>
      <c r="B756" s="228">
        <v>30441</v>
      </c>
      <c r="C756" s="229" t="s">
        <v>1811</v>
      </c>
    </row>
    <row r="757" spans="1:3">
      <c r="A757" s="227" t="s">
        <v>4723</v>
      </c>
      <c r="B757" s="223">
        <v>34383</v>
      </c>
      <c r="C757" s="222" t="s">
        <v>5012</v>
      </c>
    </row>
    <row r="758" spans="1:3">
      <c r="A758" s="227" t="s">
        <v>5329</v>
      </c>
      <c r="B758" s="223">
        <v>34756</v>
      </c>
      <c r="C758" s="235" t="s">
        <v>5496</v>
      </c>
    </row>
    <row r="759" spans="1:3">
      <c r="A759" s="224" t="s">
        <v>8185</v>
      </c>
      <c r="B759" s="225">
        <v>36550</v>
      </c>
      <c r="C759" s="226" t="s">
        <v>8054</v>
      </c>
    </row>
    <row r="760" spans="1:3">
      <c r="A760" s="5" t="s">
        <v>3839</v>
      </c>
      <c r="B760" s="228">
        <v>32966</v>
      </c>
      <c r="C760" s="222" t="s">
        <v>4065</v>
      </c>
    </row>
    <row r="761" spans="1:3">
      <c r="A761" t="s">
        <v>2103</v>
      </c>
      <c r="B761" s="228">
        <v>28974</v>
      </c>
      <c r="C761" s="229" t="s">
        <v>1230</v>
      </c>
    </row>
    <row r="762" spans="1:3">
      <c r="A762" s="227" t="s">
        <v>4143</v>
      </c>
      <c r="B762" s="223">
        <v>32250</v>
      </c>
      <c r="C762" s="222" t="s">
        <v>465</v>
      </c>
    </row>
    <row r="763" spans="1:3">
      <c r="A763" t="s">
        <v>1582</v>
      </c>
      <c r="B763" s="228">
        <v>30757</v>
      </c>
      <c r="C763" s="229" t="s">
        <v>1398</v>
      </c>
    </row>
    <row r="764" spans="1:3">
      <c r="A764" s="227" t="s">
        <v>4796</v>
      </c>
      <c r="B764" s="223">
        <v>34104</v>
      </c>
      <c r="C764" s="222" t="s">
        <v>4515</v>
      </c>
    </row>
    <row r="765" spans="1:3">
      <c r="A765" s="227" t="s">
        <v>4240</v>
      </c>
      <c r="B765" s="223">
        <v>34367</v>
      </c>
      <c r="C765" s="222" t="s">
        <v>4524</v>
      </c>
    </row>
    <row r="766" spans="1:3">
      <c r="A766" s="220" t="s">
        <v>3151</v>
      </c>
      <c r="B766" s="223">
        <v>33350</v>
      </c>
      <c r="C766" s="222" t="s">
        <v>3441</v>
      </c>
    </row>
    <row r="767" spans="1:3">
      <c r="A767" s="227" t="s">
        <v>6266</v>
      </c>
      <c r="B767" s="223">
        <v>35585</v>
      </c>
      <c r="C767" s="235" t="s">
        <v>6432</v>
      </c>
    </row>
    <row r="768" spans="1:3">
      <c r="A768" s="220" t="s">
        <v>3152</v>
      </c>
      <c r="B768" s="223">
        <v>32548</v>
      </c>
      <c r="C768" s="222" t="s">
        <v>465</v>
      </c>
    </row>
    <row r="769" spans="1:3">
      <c r="A769" t="s">
        <v>3152</v>
      </c>
      <c r="B769" s="230">
        <v>36257</v>
      </c>
      <c r="C769" s="226" t="s">
        <v>7812</v>
      </c>
    </row>
    <row r="770" spans="1:3">
      <c r="A770" s="227" t="s">
        <v>6049</v>
      </c>
      <c r="B770" s="223">
        <v>35677</v>
      </c>
      <c r="C770" s="235" t="s">
        <v>6422</v>
      </c>
    </row>
    <row r="771" spans="1:3">
      <c r="A771" t="s">
        <v>7728</v>
      </c>
      <c r="B771" s="230">
        <v>36396</v>
      </c>
      <c r="C771" s="226" t="s">
        <v>7419</v>
      </c>
    </row>
    <row r="772" spans="1:3">
      <c r="A772" s="64" t="s">
        <v>6684</v>
      </c>
      <c r="B772" s="232">
        <v>35070</v>
      </c>
      <c r="C772" s="233" t="s">
        <v>5504</v>
      </c>
    </row>
    <row r="773" spans="1:3">
      <c r="A773" s="220" t="s">
        <v>3153</v>
      </c>
      <c r="B773" s="223">
        <v>32300</v>
      </c>
      <c r="C773" s="222" t="s">
        <v>465</v>
      </c>
    </row>
    <row r="774" spans="1:3" ht="12.75">
      <c r="A774" t="s">
        <v>3153</v>
      </c>
      <c r="B774" s="234">
        <v>36811</v>
      </c>
      <c r="C774" s="234" t="s">
        <v>8803</v>
      </c>
    </row>
    <row r="775" spans="1:3">
      <c r="A775" t="s">
        <v>755</v>
      </c>
      <c r="B775" s="228">
        <v>31771</v>
      </c>
      <c r="C775" s="229" t="s">
        <v>2580</v>
      </c>
    </row>
    <row r="776" spans="1:3">
      <c r="A776" s="64" t="s">
        <v>6746</v>
      </c>
      <c r="B776" s="232">
        <v>34458</v>
      </c>
      <c r="C776" s="233" t="s">
        <v>5497</v>
      </c>
    </row>
    <row r="777" spans="1:3">
      <c r="A777" s="5" t="s">
        <v>3867</v>
      </c>
      <c r="B777" s="228">
        <v>33588</v>
      </c>
      <c r="C777" s="222" t="s">
        <v>4063</v>
      </c>
    </row>
    <row r="778" spans="1:3">
      <c r="A778" s="5" t="s">
        <v>3664</v>
      </c>
      <c r="B778" s="228">
        <v>33904</v>
      </c>
      <c r="C778" s="222" t="s">
        <v>4065</v>
      </c>
    </row>
    <row r="779" spans="1:3">
      <c r="A779" t="s">
        <v>2047</v>
      </c>
      <c r="B779" s="228">
        <v>29932</v>
      </c>
      <c r="C779" s="229" t="s">
        <v>1675</v>
      </c>
    </row>
    <row r="780" spans="1:3">
      <c r="A780" t="s">
        <v>933</v>
      </c>
      <c r="B780" s="228">
        <v>32285</v>
      </c>
      <c r="C780" s="229" t="s">
        <v>1959</v>
      </c>
    </row>
    <row r="781" spans="1:3">
      <c r="A781" s="224" t="s">
        <v>8186</v>
      </c>
      <c r="B781" s="225">
        <v>36498</v>
      </c>
      <c r="C781" s="226" t="s">
        <v>8287</v>
      </c>
    </row>
    <row r="782" spans="1:3">
      <c r="A782" t="s">
        <v>2407</v>
      </c>
      <c r="B782" s="228">
        <v>28933</v>
      </c>
      <c r="C782" s="229" t="s">
        <v>1897</v>
      </c>
    </row>
    <row r="783" spans="1:3">
      <c r="A783" t="s">
        <v>7193</v>
      </c>
      <c r="B783" s="228">
        <v>35854</v>
      </c>
      <c r="C783" s="228" t="s">
        <v>6919</v>
      </c>
    </row>
    <row r="784" spans="1:3">
      <c r="A784" t="s">
        <v>88</v>
      </c>
      <c r="B784" s="228">
        <v>31975</v>
      </c>
      <c r="C784" s="229" t="s">
        <v>1987</v>
      </c>
    </row>
    <row r="785" spans="1:3">
      <c r="A785" s="224" t="s">
        <v>8187</v>
      </c>
      <c r="B785" s="225">
        <v>36606</v>
      </c>
      <c r="C785" s="226" t="s">
        <v>8054</v>
      </c>
    </row>
    <row r="786" spans="1:3">
      <c r="A786" t="s">
        <v>2096</v>
      </c>
      <c r="B786" s="228">
        <v>31053</v>
      </c>
      <c r="C786" s="229" t="s">
        <v>2305</v>
      </c>
    </row>
    <row r="787" spans="1:3">
      <c r="A787" t="s">
        <v>2293</v>
      </c>
      <c r="B787" s="228">
        <v>31498</v>
      </c>
      <c r="C787" s="229" t="s">
        <v>1279</v>
      </c>
    </row>
    <row r="788" spans="1:3">
      <c r="A788" s="227" t="s">
        <v>1970</v>
      </c>
      <c r="B788" s="223">
        <v>34893</v>
      </c>
      <c r="C788" s="222" t="s">
        <v>5929</v>
      </c>
    </row>
    <row r="789" spans="1:3">
      <c r="A789" t="s">
        <v>7081</v>
      </c>
      <c r="B789" s="228">
        <v>35674</v>
      </c>
      <c r="C789" s="228" t="s">
        <v>6921</v>
      </c>
    </row>
    <row r="790" spans="1:3">
      <c r="A790" s="227" t="s">
        <v>4370</v>
      </c>
      <c r="B790" s="223">
        <v>34072</v>
      </c>
      <c r="C790" s="222" t="s">
        <v>4525</v>
      </c>
    </row>
    <row r="791" spans="1:3">
      <c r="A791" t="s">
        <v>934</v>
      </c>
      <c r="B791" s="228">
        <v>32533</v>
      </c>
      <c r="C791" s="229" t="s">
        <v>1064</v>
      </c>
    </row>
    <row r="792" spans="1:3">
      <c r="A792" s="227" t="s">
        <v>381</v>
      </c>
      <c r="B792" s="223">
        <v>32804</v>
      </c>
      <c r="C792" s="222" t="s">
        <v>449</v>
      </c>
    </row>
    <row r="793" spans="1:3">
      <c r="A793" t="s">
        <v>935</v>
      </c>
      <c r="B793" s="228">
        <v>30896</v>
      </c>
      <c r="C793" s="229" t="s">
        <v>1815</v>
      </c>
    </row>
    <row r="794" spans="1:3">
      <c r="A794" s="5" t="s">
        <v>3572</v>
      </c>
      <c r="B794" s="228">
        <v>32240</v>
      </c>
      <c r="C794" s="222" t="s">
        <v>1045</v>
      </c>
    </row>
    <row r="795" spans="1:3">
      <c r="A795" t="s">
        <v>7103</v>
      </c>
      <c r="B795" s="228">
        <v>36192</v>
      </c>
      <c r="C795" s="228" t="s">
        <v>6919</v>
      </c>
    </row>
    <row r="796" spans="1:3">
      <c r="A796" t="s">
        <v>936</v>
      </c>
      <c r="B796" s="228">
        <v>32320</v>
      </c>
      <c r="C796" s="229" t="s">
        <v>1045</v>
      </c>
    </row>
    <row r="797" spans="1:3" ht="12.75">
      <c r="A797" t="s">
        <v>9397</v>
      </c>
      <c r="B797" s="234">
        <v>37209</v>
      </c>
      <c r="C797" s="234" t="s">
        <v>8803</v>
      </c>
    </row>
    <row r="798" spans="1:3">
      <c r="A798" s="224" t="s">
        <v>8188</v>
      </c>
      <c r="B798" s="225">
        <v>35166</v>
      </c>
      <c r="C798" s="226" t="s">
        <v>8287</v>
      </c>
    </row>
    <row r="799" spans="1:3">
      <c r="A799" s="5" t="s">
        <v>9396</v>
      </c>
      <c r="B799" s="228"/>
      <c r="C799" s="228" t="s">
        <v>6926</v>
      </c>
    </row>
    <row r="800" spans="1:3" ht="12.75">
      <c r="A800" t="s">
        <v>9085</v>
      </c>
      <c r="B800" s="234">
        <v>37085</v>
      </c>
      <c r="C800" s="234" t="s">
        <v>9298</v>
      </c>
    </row>
    <row r="801" spans="1:3">
      <c r="A801" s="224" t="s">
        <v>8189</v>
      </c>
      <c r="B801" s="225">
        <v>36190</v>
      </c>
      <c r="C801" s="226" t="s">
        <v>8287</v>
      </c>
    </row>
    <row r="802" spans="1:3">
      <c r="A802" s="227" t="s">
        <v>382</v>
      </c>
      <c r="B802" s="223">
        <v>32242</v>
      </c>
      <c r="C802" s="222" t="s">
        <v>449</v>
      </c>
    </row>
    <row r="803" spans="1:3">
      <c r="A803" t="s">
        <v>2702</v>
      </c>
      <c r="B803" s="228">
        <v>25828</v>
      </c>
      <c r="C803" s="229"/>
    </row>
    <row r="804" spans="1:3">
      <c r="A804" s="227" t="s">
        <v>6254</v>
      </c>
      <c r="B804" s="223">
        <v>34361</v>
      </c>
      <c r="C804" s="235" t="s">
        <v>5497</v>
      </c>
    </row>
    <row r="805" spans="1:3" ht="12.75">
      <c r="A805" t="s">
        <v>9080</v>
      </c>
      <c r="B805" s="234">
        <v>36074</v>
      </c>
      <c r="C805" s="234" t="s">
        <v>8803</v>
      </c>
    </row>
    <row r="806" spans="1:3">
      <c r="A806" t="s">
        <v>2009</v>
      </c>
      <c r="B806" s="228">
        <v>31981</v>
      </c>
      <c r="C806" s="229" t="s">
        <v>2583</v>
      </c>
    </row>
    <row r="807" spans="1:3">
      <c r="A807" s="227" t="s">
        <v>5699</v>
      </c>
      <c r="B807" s="223">
        <v>35135</v>
      </c>
      <c r="C807" s="222" t="s">
        <v>5939</v>
      </c>
    </row>
    <row r="808" spans="1:3">
      <c r="A808" s="220" t="s">
        <v>3154</v>
      </c>
      <c r="B808" s="223">
        <v>33013</v>
      </c>
      <c r="C808" s="222" t="s">
        <v>3443</v>
      </c>
    </row>
    <row r="809" spans="1:3">
      <c r="A809" s="64" t="s">
        <v>6823</v>
      </c>
      <c r="B809" s="232">
        <v>35381</v>
      </c>
      <c r="C809" s="233" t="s">
        <v>6423</v>
      </c>
    </row>
    <row r="810" spans="1:3">
      <c r="A810" t="s">
        <v>7797</v>
      </c>
      <c r="B810" s="230">
        <v>36248</v>
      </c>
      <c r="C810" s="226" t="s">
        <v>7509</v>
      </c>
    </row>
    <row r="811" spans="1:3">
      <c r="A811" t="s">
        <v>937</v>
      </c>
      <c r="B811" s="228">
        <v>32146</v>
      </c>
      <c r="C811" s="229" t="s">
        <v>1045</v>
      </c>
    </row>
    <row r="812" spans="1:3">
      <c r="A812" t="s">
        <v>2010</v>
      </c>
      <c r="B812" s="228">
        <v>31396</v>
      </c>
      <c r="C812" s="229" t="s">
        <v>2580</v>
      </c>
    </row>
    <row r="813" spans="1:3">
      <c r="A813" t="s">
        <v>2011</v>
      </c>
      <c r="B813" s="228">
        <v>32451</v>
      </c>
      <c r="C813" s="229" t="s">
        <v>2012</v>
      </c>
    </row>
    <row r="814" spans="1:3">
      <c r="A814" s="64" t="s">
        <v>6737</v>
      </c>
      <c r="B814" s="232">
        <v>35908</v>
      </c>
      <c r="C814" s="233" t="s">
        <v>6860</v>
      </c>
    </row>
    <row r="815" spans="1:3">
      <c r="A815" s="231" t="s">
        <v>3800</v>
      </c>
      <c r="B815" s="228">
        <v>33592</v>
      </c>
      <c r="C815" s="222" t="s">
        <v>4069</v>
      </c>
    </row>
    <row r="816" spans="1:3">
      <c r="A816" t="s">
        <v>2013</v>
      </c>
      <c r="B816" s="228">
        <v>27543</v>
      </c>
      <c r="C816" s="229" t="s">
        <v>1961</v>
      </c>
    </row>
    <row r="817" spans="1:3">
      <c r="A817" t="s">
        <v>6989</v>
      </c>
      <c r="B817" s="228">
        <v>35827</v>
      </c>
      <c r="C817" s="226" t="s">
        <v>6862</v>
      </c>
    </row>
    <row r="818" spans="1:3">
      <c r="A818" t="s">
        <v>1484</v>
      </c>
      <c r="B818" s="228">
        <v>30790</v>
      </c>
      <c r="C818" s="229" t="s">
        <v>1282</v>
      </c>
    </row>
    <row r="819" spans="1:3">
      <c r="A819" s="5" t="s">
        <v>3656</v>
      </c>
      <c r="B819" s="228">
        <v>33846</v>
      </c>
      <c r="C819" s="222" t="s">
        <v>4067</v>
      </c>
    </row>
    <row r="820" spans="1:3">
      <c r="A820" s="220" t="s">
        <v>3155</v>
      </c>
      <c r="B820" s="223">
        <v>33262</v>
      </c>
      <c r="C820" s="222" t="s">
        <v>3443</v>
      </c>
    </row>
    <row r="821" spans="1:3">
      <c r="A821" s="227" t="s">
        <v>2898</v>
      </c>
      <c r="B821" s="223">
        <v>29483</v>
      </c>
      <c r="C821" s="237" t="s">
        <v>2899</v>
      </c>
    </row>
    <row r="822" spans="1:3">
      <c r="A822" s="227" t="s">
        <v>1032</v>
      </c>
      <c r="B822" s="223">
        <v>31221</v>
      </c>
      <c r="C822" s="237" t="s">
        <v>2308</v>
      </c>
    </row>
    <row r="823" spans="1:3">
      <c r="A823" s="227" t="s">
        <v>4666</v>
      </c>
      <c r="B823" s="223">
        <v>34410</v>
      </c>
      <c r="C823" s="222" t="s">
        <v>5040</v>
      </c>
    </row>
    <row r="824" spans="1:3">
      <c r="A824" t="s">
        <v>2014</v>
      </c>
      <c r="B824" s="228">
        <v>31813</v>
      </c>
      <c r="C824" s="229" t="s">
        <v>2695</v>
      </c>
    </row>
    <row r="825" spans="1:3">
      <c r="A825" s="227" t="s">
        <v>6173</v>
      </c>
      <c r="B825" s="223">
        <v>35301</v>
      </c>
      <c r="C825" s="235" t="s">
        <v>6426</v>
      </c>
    </row>
    <row r="826" spans="1:3">
      <c r="A826" t="s">
        <v>732</v>
      </c>
      <c r="B826" s="228">
        <v>32588</v>
      </c>
      <c r="C826" s="229" t="s">
        <v>2015</v>
      </c>
    </row>
    <row r="827" spans="1:3">
      <c r="A827" t="s">
        <v>3015</v>
      </c>
      <c r="B827" s="228">
        <v>28220</v>
      </c>
      <c r="C827" s="229" t="s">
        <v>1136</v>
      </c>
    </row>
    <row r="828" spans="1:3" ht="12.75">
      <c r="A828" t="s">
        <v>8866</v>
      </c>
      <c r="B828" s="234">
        <v>37504</v>
      </c>
      <c r="C828" s="234" t="s">
        <v>9216</v>
      </c>
    </row>
    <row r="829" spans="1:3">
      <c r="A829" t="s">
        <v>4683</v>
      </c>
      <c r="B829" s="223">
        <v>34264</v>
      </c>
      <c r="C829" s="222" t="s">
        <v>5013</v>
      </c>
    </row>
    <row r="830" spans="1:3">
      <c r="A830" t="s">
        <v>1294</v>
      </c>
      <c r="B830" s="228">
        <v>30999</v>
      </c>
      <c r="C830" s="229" t="s">
        <v>2308</v>
      </c>
    </row>
    <row r="831" spans="1:3" ht="12.75">
      <c r="A831" t="s">
        <v>8867</v>
      </c>
      <c r="B831" s="234">
        <v>37741</v>
      </c>
      <c r="C831" s="234" t="s">
        <v>9235</v>
      </c>
    </row>
    <row r="832" spans="1:3">
      <c r="A832" s="227" t="s">
        <v>3156</v>
      </c>
      <c r="B832" s="223">
        <v>32858</v>
      </c>
      <c r="C832" s="222" t="s">
        <v>463</v>
      </c>
    </row>
    <row r="833" spans="1:3">
      <c r="A833" t="s">
        <v>2016</v>
      </c>
      <c r="B833" s="228">
        <v>30375</v>
      </c>
      <c r="C833" s="229" t="s">
        <v>1812</v>
      </c>
    </row>
    <row r="834" spans="1:3">
      <c r="A834" s="227" t="s">
        <v>4183</v>
      </c>
      <c r="B834" s="223">
        <v>33645</v>
      </c>
      <c r="C834" s="222" t="s">
        <v>4063</v>
      </c>
    </row>
    <row r="835" spans="1:3">
      <c r="A835" s="227" t="s">
        <v>5779</v>
      </c>
      <c r="B835" s="223">
        <v>34296</v>
      </c>
      <c r="C835" s="222" t="s">
        <v>5497</v>
      </c>
    </row>
    <row r="836" spans="1:3">
      <c r="A836" t="s">
        <v>2386</v>
      </c>
      <c r="B836" s="228">
        <v>28219</v>
      </c>
      <c r="C836" s="229" t="s">
        <v>2387</v>
      </c>
    </row>
    <row r="837" spans="1:3">
      <c r="A837" t="s">
        <v>733</v>
      </c>
      <c r="B837" s="228">
        <v>30255</v>
      </c>
      <c r="C837" s="229" t="s">
        <v>1815</v>
      </c>
    </row>
    <row r="838" spans="1:3">
      <c r="A838" t="s">
        <v>1560</v>
      </c>
      <c r="B838" s="228">
        <v>30643</v>
      </c>
      <c r="C838" s="229" t="s">
        <v>1559</v>
      </c>
    </row>
    <row r="839" spans="1:3">
      <c r="A839" s="227" t="s">
        <v>383</v>
      </c>
      <c r="B839" s="223">
        <v>33140</v>
      </c>
      <c r="C839" s="222" t="s">
        <v>465</v>
      </c>
    </row>
    <row r="840" spans="1:3">
      <c r="A840" t="s">
        <v>7791</v>
      </c>
      <c r="B840" s="230">
        <v>36360</v>
      </c>
      <c r="C840" s="226" t="s">
        <v>7509</v>
      </c>
    </row>
    <row r="841" spans="1:3">
      <c r="A841" t="s">
        <v>938</v>
      </c>
      <c r="B841" s="228">
        <v>28714</v>
      </c>
      <c r="C841" s="229" t="s">
        <v>2798</v>
      </c>
    </row>
    <row r="842" spans="1:3">
      <c r="A842" s="227" t="s">
        <v>5198</v>
      </c>
      <c r="B842" s="223">
        <v>34402</v>
      </c>
      <c r="C842" s="235" t="s">
        <v>5011</v>
      </c>
    </row>
    <row r="843" spans="1:3">
      <c r="A843" s="64" t="s">
        <v>6544</v>
      </c>
      <c r="B843" s="232">
        <v>36111</v>
      </c>
      <c r="C843" s="233" t="s">
        <v>6854</v>
      </c>
    </row>
    <row r="844" spans="1:3">
      <c r="A844" s="227" t="s">
        <v>4311</v>
      </c>
      <c r="B844" s="223">
        <v>33056</v>
      </c>
      <c r="C844" s="222" t="s">
        <v>3446</v>
      </c>
    </row>
    <row r="845" spans="1:3">
      <c r="A845" s="227" t="s">
        <v>5681</v>
      </c>
      <c r="B845" s="223">
        <v>34779</v>
      </c>
      <c r="C845" s="222" t="s">
        <v>5931</v>
      </c>
    </row>
    <row r="846" spans="1:3">
      <c r="A846" t="s">
        <v>7601</v>
      </c>
      <c r="B846" s="230">
        <v>36608</v>
      </c>
      <c r="C846" s="226" t="s">
        <v>7646</v>
      </c>
    </row>
    <row r="847" spans="1:3">
      <c r="A847" t="s">
        <v>1365</v>
      </c>
      <c r="B847" s="228">
        <v>29817</v>
      </c>
      <c r="C847" s="229" t="s">
        <v>2838</v>
      </c>
    </row>
    <row r="848" spans="1:3">
      <c r="A848" s="5" t="s">
        <v>3604</v>
      </c>
      <c r="B848" s="228">
        <v>33070</v>
      </c>
      <c r="C848" s="222" t="s">
        <v>3441</v>
      </c>
    </row>
    <row r="849" spans="1:3">
      <c r="A849" s="227" t="s">
        <v>5860</v>
      </c>
      <c r="B849" s="223">
        <v>35707</v>
      </c>
      <c r="C849" s="222" t="s">
        <v>5929</v>
      </c>
    </row>
    <row r="850" spans="1:3">
      <c r="A850" s="220" t="s">
        <v>3157</v>
      </c>
      <c r="B850" s="223">
        <v>32757</v>
      </c>
      <c r="C850" s="222" t="s">
        <v>465</v>
      </c>
    </row>
    <row r="851" spans="1:3">
      <c r="A851" t="s">
        <v>2880</v>
      </c>
      <c r="B851" s="228">
        <v>30309</v>
      </c>
      <c r="C851" s="229" t="s">
        <v>1812</v>
      </c>
    </row>
    <row r="852" spans="1:3">
      <c r="A852" t="s">
        <v>939</v>
      </c>
      <c r="B852" s="228">
        <v>32521</v>
      </c>
      <c r="C852" s="229" t="s">
        <v>1882</v>
      </c>
    </row>
    <row r="853" spans="1:3">
      <c r="A853" s="224" t="s">
        <v>8190</v>
      </c>
      <c r="B853" s="225">
        <v>36689</v>
      </c>
      <c r="C853" s="226" t="s">
        <v>8092</v>
      </c>
    </row>
    <row r="854" spans="1:3" ht="12.75">
      <c r="A854" t="s">
        <v>9398</v>
      </c>
      <c r="B854" s="234">
        <v>36063</v>
      </c>
      <c r="C854" s="234" t="s">
        <v>8803</v>
      </c>
    </row>
    <row r="855" spans="1:3">
      <c r="A855" s="227" t="s">
        <v>4688</v>
      </c>
      <c r="B855" s="223">
        <v>34455</v>
      </c>
      <c r="C855" s="222" t="s">
        <v>5037</v>
      </c>
    </row>
    <row r="856" spans="1:3">
      <c r="A856" s="227" t="s">
        <v>6062</v>
      </c>
      <c r="B856" s="223">
        <v>35908</v>
      </c>
      <c r="C856" s="235" t="s">
        <v>6433</v>
      </c>
    </row>
    <row r="857" spans="1:3">
      <c r="A857" t="s">
        <v>764</v>
      </c>
      <c r="B857" s="228">
        <v>28349</v>
      </c>
      <c r="C857" s="229" t="s">
        <v>765</v>
      </c>
    </row>
    <row r="858" spans="1:3">
      <c r="A858" s="227" t="s">
        <v>4677</v>
      </c>
      <c r="B858" s="223">
        <v>34185</v>
      </c>
      <c r="C858" s="222" t="s">
        <v>5008</v>
      </c>
    </row>
    <row r="859" spans="1:3">
      <c r="A859" s="227" t="s">
        <v>384</v>
      </c>
      <c r="B859" s="223">
        <v>32321</v>
      </c>
      <c r="C859" s="222" t="s">
        <v>451</v>
      </c>
    </row>
    <row r="860" spans="1:3">
      <c r="A860" s="227" t="s">
        <v>6180</v>
      </c>
      <c r="B860" s="223">
        <v>35681</v>
      </c>
      <c r="C860" s="235" t="s">
        <v>6425</v>
      </c>
    </row>
    <row r="861" spans="1:3">
      <c r="A861" s="64" t="s">
        <v>6794</v>
      </c>
      <c r="B861" s="232">
        <v>35409</v>
      </c>
      <c r="C861" s="233" t="s">
        <v>6856</v>
      </c>
    </row>
    <row r="862" spans="1:3">
      <c r="A862" s="227" t="s">
        <v>3884</v>
      </c>
      <c r="B862" s="223">
        <v>33580</v>
      </c>
      <c r="C862" s="222" t="s">
        <v>4063</v>
      </c>
    </row>
    <row r="863" spans="1:3">
      <c r="A863" t="s">
        <v>766</v>
      </c>
      <c r="B863" s="228">
        <v>32720</v>
      </c>
      <c r="C863" s="229" t="s">
        <v>918</v>
      </c>
    </row>
    <row r="864" spans="1:3" ht="12.75">
      <c r="A864" t="s">
        <v>9000</v>
      </c>
      <c r="B864" s="234">
        <v>37070</v>
      </c>
      <c r="C864" s="234" t="s">
        <v>9237</v>
      </c>
    </row>
    <row r="865" spans="1:3">
      <c r="A865" s="227" t="s">
        <v>4418</v>
      </c>
      <c r="B865" s="223">
        <v>33635</v>
      </c>
      <c r="C865" s="222" t="s">
        <v>4517</v>
      </c>
    </row>
    <row r="866" spans="1:3">
      <c r="A866" t="s">
        <v>3095</v>
      </c>
      <c r="B866" s="228">
        <v>32853</v>
      </c>
      <c r="C866" s="229" t="s">
        <v>1055</v>
      </c>
    </row>
    <row r="867" spans="1:3">
      <c r="A867" s="227" t="s">
        <v>4346</v>
      </c>
      <c r="B867" s="223">
        <v>33540</v>
      </c>
      <c r="C867" s="222" t="s">
        <v>4063</v>
      </c>
    </row>
    <row r="868" spans="1:3">
      <c r="A868" s="227" t="s">
        <v>4443</v>
      </c>
      <c r="B868" s="223">
        <v>33674</v>
      </c>
      <c r="C868" s="222" t="s">
        <v>4515</v>
      </c>
    </row>
    <row r="869" spans="1:3">
      <c r="A869" s="227" t="s">
        <v>4634</v>
      </c>
      <c r="B869" s="223">
        <v>34195</v>
      </c>
      <c r="C869" s="222" t="s">
        <v>5008</v>
      </c>
    </row>
    <row r="870" spans="1:3">
      <c r="A870" t="s">
        <v>6174</v>
      </c>
      <c r="B870" s="223">
        <v>35994</v>
      </c>
      <c r="C870" s="235" t="s">
        <v>6434</v>
      </c>
    </row>
    <row r="871" spans="1:3">
      <c r="A871" t="s">
        <v>2017</v>
      </c>
      <c r="B871" s="228">
        <v>30823</v>
      </c>
      <c r="C871" s="229" t="s">
        <v>2848</v>
      </c>
    </row>
    <row r="872" spans="1:3">
      <c r="A872" s="220" t="s">
        <v>3158</v>
      </c>
      <c r="B872" s="223">
        <v>32572</v>
      </c>
      <c r="C872" s="222" t="s">
        <v>368</v>
      </c>
    </row>
    <row r="873" spans="1:3">
      <c r="A873" t="s">
        <v>2782</v>
      </c>
      <c r="B873" s="228">
        <v>30849</v>
      </c>
      <c r="C873" s="229" t="s">
        <v>2397</v>
      </c>
    </row>
    <row r="874" spans="1:3">
      <c r="A874" s="227" t="s">
        <v>385</v>
      </c>
      <c r="B874" s="223">
        <v>31909</v>
      </c>
      <c r="C874" s="222" t="s">
        <v>1959</v>
      </c>
    </row>
    <row r="875" spans="1:3">
      <c r="A875" t="s">
        <v>2491</v>
      </c>
      <c r="B875" s="228">
        <v>31108</v>
      </c>
      <c r="C875" s="229" t="s">
        <v>2018</v>
      </c>
    </row>
    <row r="876" spans="1:3">
      <c r="A876" t="s">
        <v>1843</v>
      </c>
      <c r="B876" s="228">
        <v>30913</v>
      </c>
      <c r="C876" s="229" t="s">
        <v>2397</v>
      </c>
    </row>
    <row r="877" spans="1:3">
      <c r="A877" s="227" t="s">
        <v>5414</v>
      </c>
      <c r="B877" s="223">
        <v>34894</v>
      </c>
      <c r="C877" s="235" t="s">
        <v>5504</v>
      </c>
    </row>
    <row r="878" spans="1:3">
      <c r="A878" s="227" t="s">
        <v>5284</v>
      </c>
      <c r="B878" s="223">
        <v>34436</v>
      </c>
      <c r="C878" s="235" t="s">
        <v>5497</v>
      </c>
    </row>
    <row r="879" spans="1:3">
      <c r="A879" s="220" t="s">
        <v>3159</v>
      </c>
      <c r="B879" s="223">
        <v>32902</v>
      </c>
      <c r="C879" s="222" t="s">
        <v>3443</v>
      </c>
    </row>
    <row r="880" spans="1:3">
      <c r="A880" s="227" t="s">
        <v>386</v>
      </c>
      <c r="B880" s="223">
        <v>31923</v>
      </c>
      <c r="C880" s="222" t="s">
        <v>1998</v>
      </c>
    </row>
    <row r="881" spans="1:3">
      <c r="A881" t="s">
        <v>7833</v>
      </c>
      <c r="B881" s="230">
        <v>36585</v>
      </c>
      <c r="C881" s="226" t="s">
        <v>7812</v>
      </c>
    </row>
    <row r="882" spans="1:3">
      <c r="A882" t="s">
        <v>1095</v>
      </c>
      <c r="B882" s="228">
        <v>31489</v>
      </c>
      <c r="C882" s="229" t="s">
        <v>2628</v>
      </c>
    </row>
    <row r="883" spans="1:3">
      <c r="A883" t="s">
        <v>1175</v>
      </c>
      <c r="B883" s="228">
        <v>31416</v>
      </c>
      <c r="C883" s="229" t="s">
        <v>2581</v>
      </c>
    </row>
    <row r="884" spans="1:3">
      <c r="A884" t="s">
        <v>767</v>
      </c>
      <c r="B884" s="228">
        <v>32433</v>
      </c>
      <c r="C884" s="229" t="s">
        <v>1882</v>
      </c>
    </row>
    <row r="885" spans="1:3">
      <c r="A885" s="227" t="s">
        <v>173</v>
      </c>
      <c r="B885" s="223">
        <v>32638</v>
      </c>
      <c r="C885" s="222" t="s">
        <v>465</v>
      </c>
    </row>
    <row r="886" spans="1:3">
      <c r="A886" t="s">
        <v>2294</v>
      </c>
      <c r="B886" s="228">
        <v>30201</v>
      </c>
      <c r="C886" s="229" t="s">
        <v>1815</v>
      </c>
    </row>
    <row r="887" spans="1:3">
      <c r="A887" s="227" t="s">
        <v>4339</v>
      </c>
      <c r="B887" s="223">
        <v>33350</v>
      </c>
      <c r="C887" s="222" t="s">
        <v>4063</v>
      </c>
    </row>
    <row r="888" spans="1:3" ht="12.75">
      <c r="A888" t="s">
        <v>8868</v>
      </c>
      <c r="B888" s="234">
        <v>35394</v>
      </c>
      <c r="C888" s="234" t="s">
        <v>8803</v>
      </c>
    </row>
    <row r="889" spans="1:3">
      <c r="A889" s="227" t="s">
        <v>4186</v>
      </c>
      <c r="B889" s="223">
        <v>32934</v>
      </c>
      <c r="C889" s="222" t="s">
        <v>4063</v>
      </c>
    </row>
    <row r="890" spans="1:3">
      <c r="A890" s="227" t="s">
        <v>4138</v>
      </c>
      <c r="B890" s="223">
        <v>32436</v>
      </c>
      <c r="C890" s="222" t="s">
        <v>1045</v>
      </c>
    </row>
    <row r="891" spans="1:3">
      <c r="A891" t="s">
        <v>7738</v>
      </c>
      <c r="B891" s="230">
        <v>36321</v>
      </c>
      <c r="C891" s="226" t="s">
        <v>7516</v>
      </c>
    </row>
    <row r="892" spans="1:3">
      <c r="A892" t="s">
        <v>7807</v>
      </c>
      <c r="B892" s="230">
        <v>36675</v>
      </c>
      <c r="C892" s="226" t="s">
        <v>7509</v>
      </c>
    </row>
    <row r="893" spans="1:3">
      <c r="A893" t="s">
        <v>3160</v>
      </c>
      <c r="B893" s="228">
        <v>30357</v>
      </c>
      <c r="C893" s="229" t="s">
        <v>2843</v>
      </c>
    </row>
    <row r="894" spans="1:3">
      <c r="A894" s="227" t="s">
        <v>4654</v>
      </c>
      <c r="B894" s="223">
        <v>34499</v>
      </c>
      <c r="C894" s="222" t="s">
        <v>5019</v>
      </c>
    </row>
    <row r="895" spans="1:3">
      <c r="A895" t="s">
        <v>2638</v>
      </c>
      <c r="B895" s="228">
        <v>31987</v>
      </c>
      <c r="C895" s="229" t="s">
        <v>2583</v>
      </c>
    </row>
    <row r="896" spans="1:3">
      <c r="A896" s="227" t="s">
        <v>5869</v>
      </c>
      <c r="B896" s="223">
        <v>34891</v>
      </c>
      <c r="C896" s="222" t="s">
        <v>5496</v>
      </c>
    </row>
    <row r="897" spans="1:3">
      <c r="A897" s="227" t="s">
        <v>4636</v>
      </c>
      <c r="B897" s="223">
        <v>34198</v>
      </c>
      <c r="C897" s="222" t="s">
        <v>5013</v>
      </c>
    </row>
    <row r="898" spans="1:3">
      <c r="A898" s="227" t="s">
        <v>387</v>
      </c>
      <c r="B898" s="223">
        <v>31297</v>
      </c>
      <c r="C898" s="222" t="s">
        <v>1959</v>
      </c>
    </row>
    <row r="899" spans="1:3">
      <c r="A899" s="227" t="s">
        <v>388</v>
      </c>
      <c r="B899" s="223">
        <v>32321</v>
      </c>
      <c r="C899" s="222" t="s">
        <v>1880</v>
      </c>
    </row>
    <row r="900" spans="1:3">
      <c r="A900" s="227" t="s">
        <v>389</v>
      </c>
      <c r="B900" s="223">
        <v>32744</v>
      </c>
      <c r="C900" s="222" t="s">
        <v>1045</v>
      </c>
    </row>
    <row r="901" spans="1:3">
      <c r="A901" t="s">
        <v>7056</v>
      </c>
      <c r="B901" s="228">
        <v>35977</v>
      </c>
      <c r="C901" s="228" t="s">
        <v>6921</v>
      </c>
    </row>
    <row r="902" spans="1:3">
      <c r="A902" s="227" t="s">
        <v>5392</v>
      </c>
      <c r="B902" s="223">
        <v>33996</v>
      </c>
      <c r="C902" s="235" t="s">
        <v>4515</v>
      </c>
    </row>
    <row r="903" spans="1:3">
      <c r="A903" s="227" t="s">
        <v>5400</v>
      </c>
      <c r="B903" s="223">
        <v>34677</v>
      </c>
      <c r="C903" s="235" t="s">
        <v>5497</v>
      </c>
    </row>
    <row r="904" spans="1:3">
      <c r="A904" t="s">
        <v>1196</v>
      </c>
      <c r="B904" s="228">
        <v>31692</v>
      </c>
      <c r="C904" s="229" t="s">
        <v>2628</v>
      </c>
    </row>
    <row r="905" spans="1:3" ht="12.75">
      <c r="A905" t="s">
        <v>9157</v>
      </c>
      <c r="B905" s="234">
        <v>36495</v>
      </c>
      <c r="C905" s="234" t="s">
        <v>9370</v>
      </c>
    </row>
    <row r="906" spans="1:3">
      <c r="A906" s="227" t="s">
        <v>5746</v>
      </c>
      <c r="B906" s="223">
        <v>35141</v>
      </c>
      <c r="C906" s="222" t="s">
        <v>5929</v>
      </c>
    </row>
    <row r="907" spans="1:3">
      <c r="A907" s="227" t="s">
        <v>179</v>
      </c>
      <c r="B907" s="223">
        <v>32540</v>
      </c>
      <c r="C907" s="222" t="s">
        <v>465</v>
      </c>
    </row>
    <row r="908" spans="1:3">
      <c r="A908" t="s">
        <v>7619</v>
      </c>
      <c r="B908" s="225">
        <v>36337</v>
      </c>
      <c r="C908" s="226" t="s">
        <v>6862</v>
      </c>
    </row>
    <row r="909" spans="1:3">
      <c r="A909" s="227" t="s">
        <v>6289</v>
      </c>
      <c r="B909" s="223">
        <v>35286</v>
      </c>
      <c r="C909" s="235" t="s">
        <v>5934</v>
      </c>
    </row>
    <row r="910" spans="1:3">
      <c r="A910" t="s">
        <v>7233</v>
      </c>
      <c r="B910" s="228">
        <v>35096</v>
      </c>
      <c r="C910" s="226" t="s">
        <v>6421</v>
      </c>
    </row>
    <row r="911" spans="1:3">
      <c r="A911" s="64" t="s">
        <v>6817</v>
      </c>
      <c r="B911" s="232">
        <v>35887</v>
      </c>
      <c r="C911" s="233" t="s">
        <v>6858</v>
      </c>
    </row>
    <row r="912" spans="1:3">
      <c r="A912" t="s">
        <v>7625</v>
      </c>
      <c r="B912" s="230">
        <v>36133</v>
      </c>
      <c r="C912" s="226" t="s">
        <v>7523</v>
      </c>
    </row>
    <row r="913" spans="1:3">
      <c r="A913" t="s">
        <v>1325</v>
      </c>
      <c r="B913" s="228">
        <v>31152</v>
      </c>
      <c r="C913" s="229" t="s">
        <v>1280</v>
      </c>
    </row>
    <row r="914" spans="1:3">
      <c r="A914" t="s">
        <v>1075</v>
      </c>
      <c r="B914" s="228">
        <v>31521</v>
      </c>
      <c r="C914" s="229" t="s">
        <v>2581</v>
      </c>
    </row>
    <row r="915" spans="1:3">
      <c r="A915" t="s">
        <v>768</v>
      </c>
      <c r="B915" s="228">
        <v>31916</v>
      </c>
      <c r="C915" s="229" t="s">
        <v>1959</v>
      </c>
    </row>
    <row r="916" spans="1:3">
      <c r="A916" s="227" t="s">
        <v>6238</v>
      </c>
      <c r="B916" s="223">
        <v>35115</v>
      </c>
      <c r="C916" s="235" t="s">
        <v>6422</v>
      </c>
    </row>
    <row r="917" spans="1:3">
      <c r="A917" s="227" t="s">
        <v>4673</v>
      </c>
      <c r="B917" s="223">
        <v>33683</v>
      </c>
      <c r="C917" s="222" t="s">
        <v>5013</v>
      </c>
    </row>
    <row r="918" spans="1:3">
      <c r="A918" s="37" t="s">
        <v>8191</v>
      </c>
      <c r="B918" s="225">
        <v>35729</v>
      </c>
      <c r="C918" s="226" t="s">
        <v>8287</v>
      </c>
    </row>
    <row r="919" spans="1:3">
      <c r="A919" s="227" t="s">
        <v>5763</v>
      </c>
      <c r="B919" s="223">
        <v>34344</v>
      </c>
      <c r="C919" s="222" t="s">
        <v>5497</v>
      </c>
    </row>
    <row r="920" spans="1:3">
      <c r="A920" s="227" t="s">
        <v>4270</v>
      </c>
      <c r="B920" s="223">
        <v>33534</v>
      </c>
      <c r="C920" s="222" t="s">
        <v>4515</v>
      </c>
    </row>
    <row r="921" spans="1:3">
      <c r="A921" s="227" t="s">
        <v>5843</v>
      </c>
      <c r="B921" s="223">
        <v>35439</v>
      </c>
      <c r="C921" s="222" t="s">
        <v>5935</v>
      </c>
    </row>
    <row r="922" spans="1:3">
      <c r="A922" s="64" t="s">
        <v>6703</v>
      </c>
      <c r="B922" s="232">
        <v>35881</v>
      </c>
      <c r="C922" s="233" t="s">
        <v>6855</v>
      </c>
    </row>
    <row r="923" spans="1:3">
      <c r="A923" t="s">
        <v>2019</v>
      </c>
      <c r="B923" s="228">
        <v>31975</v>
      </c>
      <c r="C923" s="229" t="s">
        <v>1880</v>
      </c>
    </row>
    <row r="924" spans="1:3">
      <c r="A924" t="s">
        <v>7637</v>
      </c>
      <c r="B924" s="230">
        <v>36270</v>
      </c>
      <c r="C924" s="226" t="s">
        <v>7509</v>
      </c>
    </row>
    <row r="925" spans="1:3">
      <c r="A925" t="s">
        <v>1840</v>
      </c>
      <c r="B925" s="228">
        <v>30059</v>
      </c>
      <c r="C925" s="229" t="s">
        <v>2308</v>
      </c>
    </row>
    <row r="926" spans="1:3">
      <c r="A926" s="227" t="s">
        <v>390</v>
      </c>
      <c r="B926" s="223">
        <v>32363</v>
      </c>
      <c r="C926" s="222" t="s">
        <v>1048</v>
      </c>
    </row>
    <row r="927" spans="1:3">
      <c r="A927" t="s">
        <v>7322</v>
      </c>
      <c r="B927" s="228"/>
      <c r="C927" s="228" t="s">
        <v>6927</v>
      </c>
    </row>
    <row r="928" spans="1:3">
      <c r="A928" s="227" t="s">
        <v>4456</v>
      </c>
      <c r="B928" s="223">
        <v>33263</v>
      </c>
      <c r="C928" s="222" t="s">
        <v>4072</v>
      </c>
    </row>
    <row r="929" spans="1:3">
      <c r="A929" t="s">
        <v>2020</v>
      </c>
      <c r="B929" s="228">
        <v>32288</v>
      </c>
      <c r="C929" s="229" t="s">
        <v>1961</v>
      </c>
    </row>
    <row r="930" spans="1:3">
      <c r="A930" t="s">
        <v>1382</v>
      </c>
      <c r="B930" s="228">
        <v>31656</v>
      </c>
      <c r="C930" s="229" t="s">
        <v>1283</v>
      </c>
    </row>
    <row r="931" spans="1:3">
      <c r="A931" s="224" t="s">
        <v>8192</v>
      </c>
      <c r="B931" s="225">
        <v>36441</v>
      </c>
      <c r="C931" s="226" t="s">
        <v>7523</v>
      </c>
    </row>
    <row r="932" spans="1:3">
      <c r="A932" s="227" t="s">
        <v>231</v>
      </c>
      <c r="B932" s="223">
        <v>32713</v>
      </c>
      <c r="C932" s="222" t="s">
        <v>453</v>
      </c>
    </row>
    <row r="933" spans="1:3">
      <c r="A933" s="227" t="s">
        <v>4660</v>
      </c>
      <c r="B933" s="223">
        <v>34151</v>
      </c>
      <c r="C933" s="222" t="s">
        <v>5008</v>
      </c>
    </row>
    <row r="934" spans="1:3">
      <c r="A934" s="37" t="s">
        <v>7971</v>
      </c>
      <c r="B934" s="225">
        <v>35029</v>
      </c>
      <c r="C934" s="226" t="s">
        <v>5929</v>
      </c>
    </row>
    <row r="935" spans="1:3">
      <c r="A935" s="227" t="s">
        <v>4255</v>
      </c>
      <c r="B935" s="223">
        <v>33737</v>
      </c>
      <c r="C935" s="222" t="s">
        <v>4518</v>
      </c>
    </row>
    <row r="936" spans="1:3">
      <c r="A936" s="224" t="s">
        <v>8193</v>
      </c>
      <c r="B936" s="225">
        <v>36760</v>
      </c>
      <c r="C936" s="226" t="s">
        <v>9603</v>
      </c>
    </row>
    <row r="937" spans="1:3">
      <c r="A937" t="s">
        <v>1849</v>
      </c>
      <c r="B937" s="228">
        <v>29951</v>
      </c>
      <c r="C937" s="229" t="s">
        <v>2132</v>
      </c>
    </row>
    <row r="938" spans="1:3">
      <c r="A938" s="227" t="s">
        <v>6373</v>
      </c>
      <c r="B938" s="223">
        <v>35627</v>
      </c>
      <c r="C938" s="235" t="s">
        <v>6424</v>
      </c>
    </row>
    <row r="939" spans="1:3">
      <c r="A939" s="64" t="s">
        <v>6639</v>
      </c>
      <c r="B939" s="232">
        <v>34134</v>
      </c>
      <c r="C939" s="233" t="s">
        <v>6855</v>
      </c>
    </row>
    <row r="940" spans="1:3">
      <c r="A940" s="227" t="s">
        <v>734</v>
      </c>
      <c r="B940" s="223">
        <v>32039</v>
      </c>
      <c r="C940" s="222" t="s">
        <v>1055</v>
      </c>
    </row>
    <row r="941" spans="1:3">
      <c r="A941" t="s">
        <v>7002</v>
      </c>
      <c r="B941" s="228">
        <v>36586</v>
      </c>
      <c r="C941" s="228" t="s">
        <v>6914</v>
      </c>
    </row>
    <row r="942" spans="1:3">
      <c r="A942" s="227" t="s">
        <v>5177</v>
      </c>
      <c r="B942" s="223">
        <v>34480</v>
      </c>
      <c r="C942" s="235" t="s">
        <v>5010</v>
      </c>
    </row>
    <row r="943" spans="1:3">
      <c r="A943" s="227" t="s">
        <v>4362</v>
      </c>
      <c r="B943" s="223">
        <v>33514</v>
      </c>
      <c r="C943" s="222" t="s">
        <v>4519</v>
      </c>
    </row>
    <row r="944" spans="1:3">
      <c r="A944" t="s">
        <v>769</v>
      </c>
      <c r="B944" s="228">
        <v>32269</v>
      </c>
      <c r="C944" s="229" t="s">
        <v>918</v>
      </c>
    </row>
    <row r="945" spans="1:3">
      <c r="A945" s="227" t="s">
        <v>5816</v>
      </c>
      <c r="B945" s="223">
        <v>34538</v>
      </c>
      <c r="C945" s="222" t="s">
        <v>5934</v>
      </c>
    </row>
    <row r="946" spans="1:3">
      <c r="A946" t="s">
        <v>2879</v>
      </c>
      <c r="B946" s="228">
        <v>30265</v>
      </c>
      <c r="C946" s="229" t="s">
        <v>1811</v>
      </c>
    </row>
    <row r="947" spans="1:3">
      <c r="A947" s="227" t="s">
        <v>232</v>
      </c>
      <c r="B947" s="223">
        <v>31364</v>
      </c>
      <c r="C947" s="222" t="s">
        <v>1987</v>
      </c>
    </row>
    <row r="948" spans="1:3">
      <c r="A948" s="227" t="s">
        <v>5184</v>
      </c>
      <c r="B948" s="223">
        <v>33796</v>
      </c>
      <c r="C948" s="235" t="s">
        <v>4515</v>
      </c>
    </row>
    <row r="949" spans="1:3">
      <c r="A949" s="227" t="s">
        <v>5620</v>
      </c>
      <c r="B949" s="223">
        <v>34726</v>
      </c>
      <c r="C949" s="222" t="s">
        <v>5931</v>
      </c>
    </row>
    <row r="950" spans="1:3">
      <c r="A950" s="220" t="s">
        <v>3161</v>
      </c>
      <c r="B950" s="223">
        <v>32526</v>
      </c>
      <c r="C950" s="222" t="s">
        <v>463</v>
      </c>
    </row>
    <row r="951" spans="1:3">
      <c r="A951" s="227" t="s">
        <v>2295</v>
      </c>
      <c r="B951" s="223">
        <v>31822</v>
      </c>
      <c r="C951" s="237" t="s">
        <v>2578</v>
      </c>
    </row>
    <row r="952" spans="1:3">
      <c r="A952" s="5" t="s">
        <v>3798</v>
      </c>
      <c r="B952" s="228">
        <v>33907</v>
      </c>
      <c r="C952" s="222" t="s">
        <v>4069</v>
      </c>
    </row>
    <row r="953" spans="1:3">
      <c r="A953" t="s">
        <v>2133</v>
      </c>
      <c r="B953" s="228">
        <v>29780</v>
      </c>
      <c r="C953" s="229" t="s">
        <v>1590</v>
      </c>
    </row>
    <row r="954" spans="1:3">
      <c r="A954" s="227" t="s">
        <v>233</v>
      </c>
      <c r="B954" s="223">
        <v>32307</v>
      </c>
      <c r="C954" s="222" t="s">
        <v>234</v>
      </c>
    </row>
    <row r="955" spans="1:3" ht="12.75">
      <c r="A955" t="s">
        <v>8869</v>
      </c>
      <c r="B955" s="234">
        <v>37147</v>
      </c>
      <c r="C955" s="234" t="s">
        <v>9303</v>
      </c>
    </row>
    <row r="956" spans="1:3">
      <c r="A956" t="s">
        <v>2794</v>
      </c>
      <c r="B956" s="228">
        <v>28348</v>
      </c>
      <c r="C956" s="229" t="s">
        <v>1358</v>
      </c>
    </row>
    <row r="957" spans="1:3">
      <c r="A957" s="224" t="s">
        <v>8194</v>
      </c>
      <c r="B957" s="225">
        <v>35962</v>
      </c>
      <c r="C957" s="226" t="s">
        <v>8092</v>
      </c>
    </row>
    <row r="958" spans="1:3">
      <c r="A958" s="227" t="s">
        <v>5912</v>
      </c>
      <c r="B958" s="223">
        <v>34722</v>
      </c>
      <c r="C958" s="222" t="s">
        <v>5936</v>
      </c>
    </row>
    <row r="959" spans="1:3">
      <c r="A959" t="s">
        <v>1272</v>
      </c>
      <c r="B959" s="228">
        <v>30814</v>
      </c>
      <c r="C959" s="229" t="s">
        <v>1283</v>
      </c>
    </row>
    <row r="960" spans="1:3">
      <c r="A960" s="227" t="s">
        <v>6348</v>
      </c>
      <c r="B960" s="223">
        <v>35411</v>
      </c>
      <c r="C960" s="235" t="s">
        <v>6422</v>
      </c>
    </row>
    <row r="961" spans="1:3">
      <c r="A961" t="s">
        <v>7199</v>
      </c>
      <c r="B961" s="228">
        <v>36526</v>
      </c>
      <c r="C961" s="228" t="s">
        <v>6914</v>
      </c>
    </row>
    <row r="962" spans="1:3">
      <c r="A962" s="227" t="s">
        <v>235</v>
      </c>
      <c r="B962" s="223">
        <v>32395</v>
      </c>
      <c r="C962" s="222" t="s">
        <v>1048</v>
      </c>
    </row>
    <row r="963" spans="1:3">
      <c r="A963" s="227" t="s">
        <v>3162</v>
      </c>
      <c r="B963" s="223">
        <v>32395</v>
      </c>
      <c r="C963" s="222" t="s">
        <v>1048</v>
      </c>
    </row>
    <row r="964" spans="1:3">
      <c r="A964" s="227" t="s">
        <v>5031</v>
      </c>
      <c r="B964" s="223">
        <v>34358</v>
      </c>
      <c r="C964" s="222" t="s">
        <v>5013</v>
      </c>
    </row>
    <row r="965" spans="1:3">
      <c r="A965" t="s">
        <v>2855</v>
      </c>
      <c r="B965" s="228">
        <v>30529</v>
      </c>
      <c r="C965" s="229" t="s">
        <v>2130</v>
      </c>
    </row>
    <row r="966" spans="1:3">
      <c r="A966" t="s">
        <v>2125</v>
      </c>
      <c r="B966" s="228">
        <v>31376</v>
      </c>
      <c r="C966" s="229" t="s">
        <v>1279</v>
      </c>
    </row>
    <row r="967" spans="1:3">
      <c r="A967" t="s">
        <v>770</v>
      </c>
      <c r="B967" s="228">
        <v>32589</v>
      </c>
      <c r="C967" s="229" t="s">
        <v>771</v>
      </c>
    </row>
    <row r="968" spans="1:3">
      <c r="A968" t="s">
        <v>7712</v>
      </c>
      <c r="B968" s="230">
        <v>36157</v>
      </c>
      <c r="C968" s="226" t="s">
        <v>7419</v>
      </c>
    </row>
    <row r="969" spans="1:3">
      <c r="A969" s="227" t="s">
        <v>6300</v>
      </c>
      <c r="B969" s="223">
        <v>34328</v>
      </c>
      <c r="C969" s="235" t="s">
        <v>5497</v>
      </c>
    </row>
    <row r="970" spans="1:3">
      <c r="A970" t="s">
        <v>2767</v>
      </c>
      <c r="B970" s="228">
        <v>31551</v>
      </c>
      <c r="C970" s="229" t="s">
        <v>1278</v>
      </c>
    </row>
    <row r="971" spans="1:3">
      <c r="A971" t="s">
        <v>2796</v>
      </c>
      <c r="B971" s="228">
        <v>30436</v>
      </c>
      <c r="C971" s="229" t="s">
        <v>1815</v>
      </c>
    </row>
    <row r="972" spans="1:3">
      <c r="A972" t="s">
        <v>2938</v>
      </c>
      <c r="B972" s="228">
        <v>29057</v>
      </c>
      <c r="C972" s="229" t="s">
        <v>2021</v>
      </c>
    </row>
    <row r="973" spans="1:3">
      <c r="A973" s="227" t="s">
        <v>3792</v>
      </c>
      <c r="B973" s="223">
        <v>33325</v>
      </c>
      <c r="C973" s="222" t="s">
        <v>4070</v>
      </c>
    </row>
    <row r="974" spans="1:3">
      <c r="A974" s="5" t="s">
        <v>3574</v>
      </c>
      <c r="B974" s="228">
        <v>32557</v>
      </c>
      <c r="C974" s="222" t="s">
        <v>3440</v>
      </c>
    </row>
    <row r="975" spans="1:3">
      <c r="A975" s="231" t="s">
        <v>3628</v>
      </c>
      <c r="B975" s="228">
        <v>33295</v>
      </c>
      <c r="C975" s="222" t="s">
        <v>4066</v>
      </c>
    </row>
    <row r="976" spans="1:3">
      <c r="A976" s="231" t="s">
        <v>3682</v>
      </c>
      <c r="B976" s="228">
        <v>33082</v>
      </c>
      <c r="C976" s="222" t="s">
        <v>4072</v>
      </c>
    </row>
    <row r="977" spans="1:3">
      <c r="A977" s="5" t="s">
        <v>3734</v>
      </c>
      <c r="B977" s="228">
        <v>33079</v>
      </c>
      <c r="C977" s="222" t="s">
        <v>465</v>
      </c>
    </row>
    <row r="978" spans="1:3">
      <c r="A978" t="s">
        <v>2022</v>
      </c>
      <c r="B978" s="228">
        <v>30808</v>
      </c>
      <c r="C978" s="229" t="s">
        <v>2023</v>
      </c>
    </row>
    <row r="979" spans="1:3">
      <c r="A979" t="s">
        <v>2024</v>
      </c>
      <c r="B979" s="228">
        <v>31947</v>
      </c>
      <c r="C979" s="229" t="s">
        <v>1882</v>
      </c>
    </row>
    <row r="980" spans="1:3">
      <c r="A980" t="s">
        <v>2025</v>
      </c>
      <c r="B980" s="228">
        <v>31793</v>
      </c>
      <c r="C980" s="229" t="s">
        <v>1998</v>
      </c>
    </row>
    <row r="981" spans="1:3">
      <c r="A981" s="227" t="s">
        <v>4850</v>
      </c>
      <c r="B981" s="223">
        <v>34358</v>
      </c>
      <c r="C981" s="222" t="s">
        <v>5013</v>
      </c>
    </row>
    <row r="982" spans="1:3" ht="12.75">
      <c r="A982" t="s">
        <v>8870</v>
      </c>
      <c r="B982" s="234">
        <v>37318</v>
      </c>
      <c r="C982" s="234" t="s">
        <v>9321</v>
      </c>
    </row>
    <row r="983" spans="1:3">
      <c r="A983" s="227" t="s">
        <v>5818</v>
      </c>
      <c r="B983" s="223">
        <v>34593</v>
      </c>
      <c r="C983" s="222" t="s">
        <v>5504</v>
      </c>
    </row>
    <row r="984" spans="1:3">
      <c r="A984" s="5" t="s">
        <v>3693</v>
      </c>
      <c r="B984" s="228">
        <v>33212</v>
      </c>
      <c r="C984" s="222" t="s">
        <v>4063</v>
      </c>
    </row>
    <row r="985" spans="1:3">
      <c r="A985" s="327" t="s">
        <v>8195</v>
      </c>
      <c r="B985" s="225">
        <v>36613</v>
      </c>
      <c r="C985" s="226" t="s">
        <v>8287</v>
      </c>
    </row>
    <row r="986" spans="1:3">
      <c r="A986" t="s">
        <v>6986</v>
      </c>
      <c r="B986" s="228">
        <v>36281</v>
      </c>
      <c r="C986" s="228" t="s">
        <v>6921</v>
      </c>
    </row>
    <row r="987" spans="1:3">
      <c r="A987" t="s">
        <v>1942</v>
      </c>
      <c r="B987" s="228">
        <v>28987</v>
      </c>
      <c r="C987" s="229" t="s">
        <v>1943</v>
      </c>
    </row>
    <row r="988" spans="1:3">
      <c r="A988" t="s">
        <v>772</v>
      </c>
      <c r="B988" s="228">
        <v>32192</v>
      </c>
      <c r="C988" s="229" t="s">
        <v>1062</v>
      </c>
    </row>
    <row r="989" spans="1:3">
      <c r="A989" s="227" t="s">
        <v>6352</v>
      </c>
      <c r="B989" s="223">
        <v>34947</v>
      </c>
      <c r="C989" s="235" t="s">
        <v>5497</v>
      </c>
    </row>
    <row r="990" spans="1:3">
      <c r="A990" t="s">
        <v>773</v>
      </c>
      <c r="B990" s="228">
        <v>32604</v>
      </c>
      <c r="C990" s="229" t="s">
        <v>918</v>
      </c>
    </row>
    <row r="991" spans="1:3">
      <c r="A991" t="s">
        <v>774</v>
      </c>
      <c r="B991" s="228">
        <v>32121</v>
      </c>
      <c r="C991" s="229" t="s">
        <v>775</v>
      </c>
    </row>
    <row r="992" spans="1:3">
      <c r="A992" s="227" t="s">
        <v>5838</v>
      </c>
      <c r="B992" s="223">
        <v>34069</v>
      </c>
      <c r="C992" s="222" t="s">
        <v>4515</v>
      </c>
    </row>
    <row r="993" spans="1:3">
      <c r="A993" t="s">
        <v>776</v>
      </c>
      <c r="B993" s="228">
        <v>31950</v>
      </c>
      <c r="C993" s="229" t="s">
        <v>1048</v>
      </c>
    </row>
    <row r="994" spans="1:3" ht="12.75">
      <c r="A994" t="s">
        <v>8871</v>
      </c>
      <c r="B994" s="234">
        <v>36870</v>
      </c>
      <c r="C994" s="234" t="s">
        <v>9252</v>
      </c>
    </row>
    <row r="995" spans="1:3">
      <c r="A995" s="224" t="s">
        <v>8196</v>
      </c>
      <c r="B995" s="225">
        <v>36985</v>
      </c>
      <c r="C995" s="226" t="s">
        <v>9603</v>
      </c>
    </row>
    <row r="996" spans="1:3">
      <c r="A996" s="227" t="s">
        <v>5230</v>
      </c>
      <c r="B996" s="223">
        <v>34436</v>
      </c>
      <c r="C996" s="235" t="s">
        <v>5497</v>
      </c>
    </row>
    <row r="997" spans="1:3">
      <c r="A997" t="s">
        <v>7673</v>
      </c>
      <c r="B997" s="230">
        <v>36175</v>
      </c>
      <c r="C997" s="226" t="s">
        <v>7419</v>
      </c>
    </row>
    <row r="998" spans="1:3">
      <c r="A998" s="227" t="s">
        <v>5644</v>
      </c>
      <c r="B998" s="223">
        <v>34713</v>
      </c>
      <c r="C998" s="222" t="s">
        <v>5936</v>
      </c>
    </row>
    <row r="999" spans="1:3">
      <c r="A999" s="227" t="s">
        <v>5740</v>
      </c>
      <c r="B999" s="223">
        <v>35043</v>
      </c>
      <c r="C999" s="222" t="s">
        <v>5931</v>
      </c>
    </row>
    <row r="1000" spans="1:3">
      <c r="A1000" t="s">
        <v>7237</v>
      </c>
      <c r="B1000" s="228">
        <v>36281</v>
      </c>
      <c r="C1000" s="226" t="s">
        <v>6921</v>
      </c>
    </row>
    <row r="1001" spans="1:3">
      <c r="A1001" t="s">
        <v>777</v>
      </c>
      <c r="B1001" s="228">
        <v>32344</v>
      </c>
      <c r="C1001" s="229" t="s">
        <v>1048</v>
      </c>
    </row>
    <row r="1002" spans="1:3">
      <c r="A1002" t="s">
        <v>7834</v>
      </c>
      <c r="B1002" s="230">
        <v>36250</v>
      </c>
      <c r="C1002" s="226" t="s">
        <v>7812</v>
      </c>
    </row>
    <row r="1003" spans="1:3">
      <c r="A1003" t="s">
        <v>7835</v>
      </c>
      <c r="B1003" s="230">
        <v>36053</v>
      </c>
      <c r="C1003" s="226" t="s">
        <v>7812</v>
      </c>
    </row>
    <row r="1004" spans="1:3">
      <c r="A1004" s="227" t="s">
        <v>236</v>
      </c>
      <c r="B1004" s="223">
        <v>29420</v>
      </c>
      <c r="C1004" s="222" t="s">
        <v>2580</v>
      </c>
    </row>
    <row r="1005" spans="1:3">
      <c r="A1005" t="s">
        <v>7677</v>
      </c>
      <c r="B1005" s="230">
        <v>36257</v>
      </c>
      <c r="C1005" s="226" t="s">
        <v>7506</v>
      </c>
    </row>
    <row r="1006" spans="1:3">
      <c r="A1006" t="s">
        <v>2026</v>
      </c>
      <c r="B1006" s="228">
        <v>29192</v>
      </c>
      <c r="C1006" s="229" t="s">
        <v>2608</v>
      </c>
    </row>
    <row r="1007" spans="1:3">
      <c r="A1007" t="s">
        <v>2027</v>
      </c>
      <c r="B1007" s="228">
        <v>30947</v>
      </c>
      <c r="C1007" s="229" t="s">
        <v>2695</v>
      </c>
    </row>
    <row r="1008" spans="1:3">
      <c r="A1008" t="s">
        <v>778</v>
      </c>
      <c r="B1008" s="228">
        <v>32847</v>
      </c>
      <c r="C1008" s="229" t="s">
        <v>1064</v>
      </c>
    </row>
    <row r="1009" spans="1:3">
      <c r="A1009" s="227" t="s">
        <v>6151</v>
      </c>
      <c r="B1009" s="223">
        <v>35195</v>
      </c>
      <c r="C1009" s="235" t="s">
        <v>6425</v>
      </c>
    </row>
    <row r="1010" spans="1:3">
      <c r="A1010" t="s">
        <v>779</v>
      </c>
      <c r="B1010" s="228">
        <v>31931</v>
      </c>
      <c r="C1010" s="229" t="s">
        <v>2580</v>
      </c>
    </row>
    <row r="1011" spans="1:3">
      <c r="A1011" t="s">
        <v>2787</v>
      </c>
      <c r="B1011" s="228">
        <v>31599</v>
      </c>
      <c r="C1011" s="229" t="s">
        <v>1516</v>
      </c>
    </row>
    <row r="1012" spans="1:3">
      <c r="A1012" t="s">
        <v>1293</v>
      </c>
      <c r="B1012" s="228">
        <v>30088</v>
      </c>
      <c r="C1012" s="229" t="s">
        <v>2554</v>
      </c>
    </row>
    <row r="1013" spans="1:3">
      <c r="A1013" t="s">
        <v>1902</v>
      </c>
      <c r="B1013" s="228">
        <v>30831</v>
      </c>
      <c r="C1013" s="229" t="s">
        <v>2308</v>
      </c>
    </row>
    <row r="1014" spans="1:3">
      <c r="A1014" t="s">
        <v>1573</v>
      </c>
      <c r="B1014" s="228">
        <v>30532</v>
      </c>
      <c r="C1014" s="229" t="s">
        <v>1390</v>
      </c>
    </row>
    <row r="1015" spans="1:3">
      <c r="A1015" t="s">
        <v>780</v>
      </c>
      <c r="B1015" s="228">
        <v>32364</v>
      </c>
      <c r="C1015" s="229" t="s">
        <v>781</v>
      </c>
    </row>
    <row r="1016" spans="1:3">
      <c r="A1016" t="s">
        <v>7793</v>
      </c>
      <c r="B1016" s="230">
        <v>36174</v>
      </c>
      <c r="C1016" s="226" t="s">
        <v>7523</v>
      </c>
    </row>
    <row r="1017" spans="1:3">
      <c r="A1017" s="227" t="s">
        <v>5164</v>
      </c>
      <c r="B1017" s="223">
        <v>33993</v>
      </c>
      <c r="C1017" s="235" t="s">
        <v>5497</v>
      </c>
    </row>
    <row r="1018" spans="1:3">
      <c r="A1018" s="227" t="s">
        <v>4028</v>
      </c>
      <c r="B1018" s="223">
        <v>33295</v>
      </c>
      <c r="C1018" s="222" t="s">
        <v>4063</v>
      </c>
    </row>
    <row r="1019" spans="1:3">
      <c r="A1019" s="220" t="s">
        <v>3163</v>
      </c>
      <c r="B1019" s="223">
        <v>33102</v>
      </c>
      <c r="C1019" s="222" t="s">
        <v>3443</v>
      </c>
    </row>
    <row r="1020" spans="1:3">
      <c r="A1020" t="s">
        <v>2316</v>
      </c>
      <c r="B1020" s="228">
        <v>31072</v>
      </c>
      <c r="C1020" s="229" t="s">
        <v>2305</v>
      </c>
    </row>
    <row r="1021" spans="1:3">
      <c r="A1021" s="227" t="s">
        <v>4306</v>
      </c>
      <c r="B1021" s="223">
        <v>32292</v>
      </c>
      <c r="C1021" s="222" t="s">
        <v>465</v>
      </c>
    </row>
    <row r="1022" spans="1:3" ht="12.75">
      <c r="A1022" t="s">
        <v>9399</v>
      </c>
      <c r="B1022" s="234">
        <v>36955</v>
      </c>
      <c r="C1022" s="234" t="s">
        <v>8803</v>
      </c>
    </row>
    <row r="1023" spans="1:3">
      <c r="A1023" s="64" t="s">
        <v>6689</v>
      </c>
      <c r="B1023" s="232">
        <v>35886</v>
      </c>
      <c r="C1023" s="233" t="s">
        <v>6861</v>
      </c>
    </row>
    <row r="1024" spans="1:3">
      <c r="A1024" t="s">
        <v>1636</v>
      </c>
      <c r="B1024" s="228">
        <v>29463</v>
      </c>
      <c r="C1024" s="229" t="s">
        <v>2149</v>
      </c>
    </row>
    <row r="1025" spans="1:3">
      <c r="A1025" t="s">
        <v>7075</v>
      </c>
      <c r="B1025" s="228">
        <v>35096</v>
      </c>
      <c r="C1025" s="226" t="s">
        <v>6862</v>
      </c>
    </row>
    <row r="1026" spans="1:3">
      <c r="A1026" s="64" t="s">
        <v>6621</v>
      </c>
      <c r="B1026" s="232">
        <v>36366</v>
      </c>
      <c r="C1026" s="233" t="s">
        <v>6856</v>
      </c>
    </row>
    <row r="1027" spans="1:3">
      <c r="A1027" t="s">
        <v>1269</v>
      </c>
      <c r="B1027" s="228">
        <v>31320</v>
      </c>
      <c r="C1027" s="229" t="s">
        <v>1150</v>
      </c>
    </row>
    <row r="1028" spans="1:3">
      <c r="A1028" t="s">
        <v>1903</v>
      </c>
      <c r="B1028" s="228">
        <v>28714</v>
      </c>
      <c r="C1028" s="229" t="s">
        <v>1287</v>
      </c>
    </row>
    <row r="1029" spans="1:3">
      <c r="A1029" t="s">
        <v>1904</v>
      </c>
      <c r="B1029" s="228">
        <v>32236</v>
      </c>
      <c r="C1029" s="229" t="s">
        <v>1998</v>
      </c>
    </row>
    <row r="1030" spans="1:3">
      <c r="A1030" s="220" t="s">
        <v>3164</v>
      </c>
      <c r="B1030" s="223">
        <v>32660</v>
      </c>
      <c r="C1030" s="222" t="s">
        <v>465</v>
      </c>
    </row>
    <row r="1031" spans="1:3">
      <c r="A1031" t="s">
        <v>960</v>
      </c>
      <c r="B1031" s="228">
        <v>31251</v>
      </c>
      <c r="C1031" s="229" t="s">
        <v>2397</v>
      </c>
    </row>
    <row r="1032" spans="1:3">
      <c r="A1032" s="227" t="s">
        <v>5741</v>
      </c>
      <c r="B1032" s="223">
        <v>35182</v>
      </c>
      <c r="C1032" s="222" t="s">
        <v>5929</v>
      </c>
    </row>
    <row r="1033" spans="1:3">
      <c r="A1033" t="s">
        <v>7765</v>
      </c>
      <c r="B1033" s="230">
        <v>35927</v>
      </c>
      <c r="C1033" s="226" t="s">
        <v>7516</v>
      </c>
    </row>
    <row r="1034" spans="1:3">
      <c r="A1034" t="s">
        <v>1905</v>
      </c>
      <c r="B1034" s="228">
        <v>31696</v>
      </c>
      <c r="C1034" s="229" t="s">
        <v>1987</v>
      </c>
    </row>
    <row r="1035" spans="1:3">
      <c r="A1035" s="220" t="s">
        <v>3165</v>
      </c>
      <c r="B1035" s="223">
        <v>32669</v>
      </c>
      <c r="C1035" s="222" t="s">
        <v>463</v>
      </c>
    </row>
    <row r="1036" spans="1:3">
      <c r="A1036" s="224" t="s">
        <v>8197</v>
      </c>
      <c r="B1036" s="225">
        <v>36899</v>
      </c>
      <c r="C1036" s="226" t="s">
        <v>9604</v>
      </c>
    </row>
    <row r="1037" spans="1:3">
      <c r="A1037" s="37" t="s">
        <v>7603</v>
      </c>
      <c r="B1037" s="223">
        <v>35331</v>
      </c>
      <c r="C1037" s="222" t="s">
        <v>5938</v>
      </c>
    </row>
    <row r="1038" spans="1:3">
      <c r="A1038" s="224" t="s">
        <v>8198</v>
      </c>
      <c r="B1038" s="225">
        <v>35533</v>
      </c>
      <c r="C1038" s="226" t="s">
        <v>7812</v>
      </c>
    </row>
    <row r="1039" spans="1:3">
      <c r="A1039" t="s">
        <v>2765</v>
      </c>
      <c r="B1039" s="228">
        <v>31773</v>
      </c>
      <c r="C1039" s="229" t="s">
        <v>1280</v>
      </c>
    </row>
    <row r="1040" spans="1:3">
      <c r="A1040" s="227" t="s">
        <v>237</v>
      </c>
      <c r="B1040" s="223">
        <v>33265</v>
      </c>
      <c r="C1040" s="222" t="s">
        <v>451</v>
      </c>
    </row>
    <row r="1041" spans="1:3">
      <c r="A1041" s="64" t="s">
        <v>6723</v>
      </c>
      <c r="B1041" s="232">
        <v>36367</v>
      </c>
      <c r="C1041" s="233" t="s">
        <v>6860</v>
      </c>
    </row>
    <row r="1042" spans="1:3">
      <c r="A1042" s="220" t="s">
        <v>3166</v>
      </c>
      <c r="B1042" s="223">
        <v>32303</v>
      </c>
      <c r="C1042" s="222" t="s">
        <v>3441</v>
      </c>
    </row>
    <row r="1043" spans="1:3">
      <c r="A1043" t="s">
        <v>1906</v>
      </c>
      <c r="B1043" s="228">
        <v>30335</v>
      </c>
      <c r="C1043" s="229" t="s">
        <v>2308</v>
      </c>
    </row>
    <row r="1044" spans="1:3">
      <c r="A1044" s="64" t="s">
        <v>6807</v>
      </c>
      <c r="B1044" s="232">
        <v>35527</v>
      </c>
      <c r="C1044" s="233" t="s">
        <v>6855</v>
      </c>
    </row>
    <row r="1045" spans="1:3">
      <c r="A1045" s="227" t="s">
        <v>5214</v>
      </c>
      <c r="B1045" s="223">
        <v>34645</v>
      </c>
      <c r="C1045" s="235" t="s">
        <v>5505</v>
      </c>
    </row>
    <row r="1046" spans="1:3">
      <c r="A1046" t="s">
        <v>7270</v>
      </c>
      <c r="B1046" s="228">
        <v>36586</v>
      </c>
      <c r="C1046" s="228" t="s">
        <v>7285</v>
      </c>
    </row>
    <row r="1047" spans="1:3" ht="12.75">
      <c r="A1047" t="s">
        <v>8872</v>
      </c>
      <c r="B1047" s="234">
        <v>36865</v>
      </c>
      <c r="C1047" s="234" t="s">
        <v>8803</v>
      </c>
    </row>
    <row r="1048" spans="1:3">
      <c r="A1048" t="s">
        <v>7390</v>
      </c>
      <c r="B1048" s="228">
        <v>35886</v>
      </c>
      <c r="C1048" s="228" t="s">
        <v>6927</v>
      </c>
    </row>
    <row r="1049" spans="1:3">
      <c r="A1049" t="s">
        <v>961</v>
      </c>
      <c r="B1049" s="228">
        <v>32393</v>
      </c>
      <c r="C1049" s="229" t="s">
        <v>1048</v>
      </c>
    </row>
    <row r="1050" spans="1:3">
      <c r="A1050" t="s">
        <v>7732</v>
      </c>
      <c r="B1050" s="230">
        <v>36825</v>
      </c>
      <c r="C1050" s="226" t="s">
        <v>7506</v>
      </c>
    </row>
    <row r="1051" spans="1:3">
      <c r="A1051" s="224" t="s">
        <v>8199</v>
      </c>
      <c r="B1051" s="225">
        <v>36158</v>
      </c>
      <c r="C1051" s="226" t="s">
        <v>8287</v>
      </c>
    </row>
    <row r="1052" spans="1:3">
      <c r="A1052" t="s">
        <v>2928</v>
      </c>
      <c r="B1052" s="228">
        <v>30861</v>
      </c>
      <c r="C1052" s="229" t="s">
        <v>2929</v>
      </c>
    </row>
    <row r="1053" spans="1:3">
      <c r="A1053" t="s">
        <v>1670</v>
      </c>
      <c r="B1053" s="228">
        <v>30328</v>
      </c>
      <c r="C1053" s="229" t="s">
        <v>2842</v>
      </c>
    </row>
    <row r="1054" spans="1:3">
      <c r="A1054" t="s">
        <v>7836</v>
      </c>
      <c r="B1054" s="230">
        <v>36825</v>
      </c>
      <c r="C1054" s="226" t="s">
        <v>7812</v>
      </c>
    </row>
    <row r="1055" spans="1:3">
      <c r="A1055" t="s">
        <v>962</v>
      </c>
      <c r="B1055" s="228">
        <v>30275</v>
      </c>
      <c r="C1055" s="229" t="s">
        <v>2848</v>
      </c>
    </row>
    <row r="1056" spans="1:3">
      <c r="A1056" s="227" t="s">
        <v>4195</v>
      </c>
      <c r="B1056" s="223">
        <v>33887</v>
      </c>
      <c r="C1056" s="222" t="s">
        <v>4523</v>
      </c>
    </row>
    <row r="1057" spans="1:3">
      <c r="A1057" t="s">
        <v>1578</v>
      </c>
      <c r="B1057" s="228">
        <v>30245</v>
      </c>
      <c r="C1057" s="229" t="s">
        <v>2516</v>
      </c>
    </row>
    <row r="1058" spans="1:3">
      <c r="A1058" s="64" t="s">
        <v>6516</v>
      </c>
      <c r="B1058" s="232">
        <v>35852</v>
      </c>
      <c r="C1058" s="233" t="s">
        <v>6857</v>
      </c>
    </row>
    <row r="1059" spans="1:3">
      <c r="A1059" t="s">
        <v>1907</v>
      </c>
      <c r="B1059" s="228">
        <v>31006</v>
      </c>
      <c r="C1059" s="229" t="s">
        <v>1282</v>
      </c>
    </row>
    <row r="1060" spans="1:3">
      <c r="A1060" t="s">
        <v>7837</v>
      </c>
      <c r="B1060" s="230">
        <v>35611</v>
      </c>
      <c r="C1060" s="226" t="s">
        <v>7812</v>
      </c>
    </row>
    <row r="1061" spans="1:3">
      <c r="A1061" t="s">
        <v>7125</v>
      </c>
      <c r="B1061" s="228">
        <v>35309</v>
      </c>
      <c r="C1061" s="228" t="s">
        <v>6919</v>
      </c>
    </row>
    <row r="1062" spans="1:3">
      <c r="A1062" s="227" t="s">
        <v>5624</v>
      </c>
      <c r="B1062" s="223">
        <v>35318</v>
      </c>
      <c r="C1062" s="222" t="s">
        <v>5931</v>
      </c>
    </row>
    <row r="1063" spans="1:3">
      <c r="A1063" s="227" t="s">
        <v>4725</v>
      </c>
      <c r="B1063" s="223">
        <v>34634</v>
      </c>
      <c r="C1063" s="222" t="s">
        <v>5012</v>
      </c>
    </row>
    <row r="1064" spans="1:3">
      <c r="A1064" s="227" t="s">
        <v>5674</v>
      </c>
      <c r="B1064" s="223">
        <v>35240</v>
      </c>
      <c r="C1064" s="222" t="s">
        <v>5940</v>
      </c>
    </row>
    <row r="1065" spans="1:3">
      <c r="A1065" s="227" t="s">
        <v>5814</v>
      </c>
      <c r="B1065" s="223">
        <v>35060</v>
      </c>
      <c r="C1065" s="222" t="s">
        <v>5938</v>
      </c>
    </row>
    <row r="1066" spans="1:3">
      <c r="A1066" t="s">
        <v>963</v>
      </c>
      <c r="B1066" s="228">
        <v>32008</v>
      </c>
      <c r="C1066" s="229" t="s">
        <v>2628</v>
      </c>
    </row>
    <row r="1067" spans="1:3">
      <c r="A1067" t="s">
        <v>1908</v>
      </c>
      <c r="B1067" s="228">
        <v>32184</v>
      </c>
      <c r="C1067" s="229" t="s">
        <v>1959</v>
      </c>
    </row>
    <row r="1068" spans="1:3">
      <c r="A1068" t="s">
        <v>7760</v>
      </c>
      <c r="B1068" s="230">
        <v>36438</v>
      </c>
      <c r="C1068" s="226" t="s">
        <v>7646</v>
      </c>
    </row>
    <row r="1069" spans="1:3">
      <c r="A1069" t="s">
        <v>7005</v>
      </c>
      <c r="B1069" s="228">
        <v>36586</v>
      </c>
      <c r="C1069" s="228" t="s">
        <v>6919</v>
      </c>
    </row>
    <row r="1070" spans="1:3">
      <c r="A1070" t="s">
        <v>1241</v>
      </c>
      <c r="B1070" s="228">
        <v>29876</v>
      </c>
      <c r="C1070" s="229" t="s">
        <v>1815</v>
      </c>
    </row>
    <row r="1071" spans="1:3">
      <c r="A1071" t="s">
        <v>1328</v>
      </c>
      <c r="B1071" s="228">
        <v>31661</v>
      </c>
      <c r="C1071" s="229" t="s">
        <v>2186</v>
      </c>
    </row>
    <row r="1072" spans="1:3">
      <c r="A1072" s="227" t="s">
        <v>238</v>
      </c>
      <c r="B1072" s="223">
        <v>32911</v>
      </c>
      <c r="C1072" s="222" t="s">
        <v>239</v>
      </c>
    </row>
    <row r="1073" spans="1:3">
      <c r="A1073" s="227" t="s">
        <v>5610</v>
      </c>
      <c r="B1073" s="223">
        <v>35043</v>
      </c>
      <c r="C1073" s="222" t="s">
        <v>5930</v>
      </c>
    </row>
    <row r="1074" spans="1:3">
      <c r="A1074" t="s">
        <v>1909</v>
      </c>
      <c r="B1074" s="228">
        <v>31321</v>
      </c>
      <c r="C1074" s="229" t="s">
        <v>1279</v>
      </c>
    </row>
    <row r="1075" spans="1:3">
      <c r="A1075" s="227" t="s">
        <v>5178</v>
      </c>
      <c r="B1075" s="223">
        <v>34808</v>
      </c>
      <c r="C1075" s="235" t="s">
        <v>5501</v>
      </c>
    </row>
    <row r="1076" spans="1:3">
      <c r="A1076" t="s">
        <v>1939</v>
      </c>
      <c r="B1076" s="228">
        <v>29018</v>
      </c>
      <c r="C1076" s="229" t="s">
        <v>1940</v>
      </c>
    </row>
    <row r="1077" spans="1:3">
      <c r="A1077" t="s">
        <v>7690</v>
      </c>
      <c r="B1077" s="230">
        <v>36705</v>
      </c>
      <c r="C1077" s="226" t="s">
        <v>7516</v>
      </c>
    </row>
    <row r="1078" spans="1:3">
      <c r="A1078" t="s">
        <v>1356</v>
      </c>
      <c r="B1078" s="228">
        <v>28254</v>
      </c>
      <c r="C1078" s="229" t="s">
        <v>2563</v>
      </c>
    </row>
    <row r="1079" spans="1:3">
      <c r="A1079" s="227" t="s">
        <v>4258</v>
      </c>
      <c r="B1079" s="223">
        <v>34134</v>
      </c>
      <c r="C1079" s="222" t="s">
        <v>4514</v>
      </c>
    </row>
    <row r="1080" spans="1:3">
      <c r="A1080" t="s">
        <v>964</v>
      </c>
      <c r="B1080" s="228">
        <v>30565</v>
      </c>
      <c r="C1080" s="229" t="s">
        <v>2308</v>
      </c>
    </row>
    <row r="1081" spans="1:3">
      <c r="A1081" s="224" t="s">
        <v>8200</v>
      </c>
      <c r="B1081" s="225">
        <v>36969</v>
      </c>
      <c r="C1081" s="226" t="s">
        <v>8092</v>
      </c>
    </row>
    <row r="1082" spans="1:3">
      <c r="A1082" s="227" t="s">
        <v>4670</v>
      </c>
      <c r="B1082" s="223">
        <v>34976</v>
      </c>
      <c r="C1082" s="222" t="s">
        <v>5026</v>
      </c>
    </row>
    <row r="1083" spans="1:3">
      <c r="A1083" s="227" t="s">
        <v>4846</v>
      </c>
      <c r="B1083" s="223">
        <v>34081</v>
      </c>
      <c r="C1083" s="222" t="s">
        <v>5013</v>
      </c>
    </row>
    <row r="1084" spans="1:3">
      <c r="A1084" t="s">
        <v>1548</v>
      </c>
      <c r="B1084" s="228">
        <v>29140</v>
      </c>
      <c r="C1084" s="229" t="s">
        <v>2181</v>
      </c>
    </row>
    <row r="1085" spans="1:3">
      <c r="A1085" s="5" t="s">
        <v>3674</v>
      </c>
      <c r="B1085" s="228">
        <v>33362</v>
      </c>
      <c r="C1085" s="222" t="s">
        <v>4065</v>
      </c>
    </row>
    <row r="1086" spans="1:3">
      <c r="A1086" t="s">
        <v>2813</v>
      </c>
      <c r="B1086" s="228">
        <v>30645</v>
      </c>
      <c r="C1086" s="229" t="s">
        <v>2846</v>
      </c>
    </row>
    <row r="1087" spans="1:3">
      <c r="A1087" t="s">
        <v>1910</v>
      </c>
      <c r="B1087" s="228">
        <v>32041</v>
      </c>
      <c r="C1087" s="229" t="s">
        <v>1963</v>
      </c>
    </row>
    <row r="1088" spans="1:3">
      <c r="A1088" t="s">
        <v>965</v>
      </c>
      <c r="B1088" s="228">
        <v>32552</v>
      </c>
      <c r="C1088" s="229" t="s">
        <v>775</v>
      </c>
    </row>
    <row r="1089" spans="1:3">
      <c r="A1089" s="227" t="s">
        <v>4460</v>
      </c>
      <c r="B1089" s="223">
        <v>33606</v>
      </c>
      <c r="C1089" s="222" t="s">
        <v>4523</v>
      </c>
    </row>
    <row r="1090" spans="1:3">
      <c r="A1090" t="s">
        <v>966</v>
      </c>
      <c r="B1090" s="228">
        <v>32330</v>
      </c>
      <c r="C1090" s="229" t="s">
        <v>967</v>
      </c>
    </row>
    <row r="1091" spans="1:3">
      <c r="A1091" s="64" t="s">
        <v>6626</v>
      </c>
      <c r="B1091" s="232">
        <v>35628</v>
      </c>
      <c r="C1091" s="233" t="s">
        <v>6858</v>
      </c>
    </row>
    <row r="1092" spans="1:3">
      <c r="A1092" s="64" t="s">
        <v>6781</v>
      </c>
      <c r="B1092" s="232">
        <v>35983</v>
      </c>
      <c r="C1092" s="233" t="s">
        <v>6857</v>
      </c>
    </row>
    <row r="1093" spans="1:3">
      <c r="A1093" t="s">
        <v>2296</v>
      </c>
      <c r="B1093" s="228">
        <v>31947</v>
      </c>
      <c r="C1093" s="229" t="s">
        <v>1961</v>
      </c>
    </row>
    <row r="1094" spans="1:3">
      <c r="A1094" t="s">
        <v>2824</v>
      </c>
      <c r="B1094" s="228">
        <v>30134</v>
      </c>
      <c r="C1094" s="229" t="s">
        <v>1672</v>
      </c>
    </row>
    <row r="1095" spans="1:3">
      <c r="A1095" t="s">
        <v>968</v>
      </c>
      <c r="B1095" s="228">
        <v>32143</v>
      </c>
      <c r="C1095" s="229" t="s">
        <v>1055</v>
      </c>
    </row>
    <row r="1096" spans="1:3">
      <c r="A1096" s="227" t="s">
        <v>4776</v>
      </c>
      <c r="B1096" s="223">
        <v>32990</v>
      </c>
      <c r="C1096" s="222" t="s">
        <v>3441</v>
      </c>
    </row>
    <row r="1097" spans="1:3">
      <c r="A1097" t="s">
        <v>2976</v>
      </c>
      <c r="B1097" s="228">
        <v>30473</v>
      </c>
      <c r="C1097" s="229" t="s">
        <v>2842</v>
      </c>
    </row>
    <row r="1098" spans="1:3">
      <c r="A1098" s="227" t="s">
        <v>5356</v>
      </c>
      <c r="B1098" s="223">
        <v>34640</v>
      </c>
      <c r="C1098" s="235" t="s">
        <v>5497</v>
      </c>
    </row>
    <row r="1099" spans="1:3">
      <c r="A1099" s="227" t="s">
        <v>5242</v>
      </c>
      <c r="B1099" s="223">
        <v>34671</v>
      </c>
      <c r="C1099" s="235" t="s">
        <v>5497</v>
      </c>
    </row>
    <row r="1100" spans="1:3">
      <c r="A1100" t="s">
        <v>2405</v>
      </c>
      <c r="B1100" s="228">
        <v>29201</v>
      </c>
      <c r="C1100" s="229" t="s">
        <v>2406</v>
      </c>
    </row>
    <row r="1101" spans="1:3">
      <c r="A1101" s="227" t="s">
        <v>4376</v>
      </c>
      <c r="B1101" s="223">
        <v>33560</v>
      </c>
      <c r="C1101" s="222" t="s">
        <v>4518</v>
      </c>
    </row>
    <row r="1102" spans="1:3">
      <c r="A1102" t="s">
        <v>1288</v>
      </c>
      <c r="B1102" s="228">
        <v>31305</v>
      </c>
      <c r="C1102" s="229" t="s">
        <v>2695</v>
      </c>
    </row>
    <row r="1103" spans="1:3">
      <c r="A1103" s="5" t="s">
        <v>9400</v>
      </c>
      <c r="B1103" s="228">
        <v>29862</v>
      </c>
      <c r="C1103" s="229" t="s">
        <v>2149</v>
      </c>
    </row>
    <row r="1104" spans="1:3">
      <c r="A1104" t="s">
        <v>7784</v>
      </c>
      <c r="B1104" s="230">
        <v>35663</v>
      </c>
      <c r="C1104" s="226" t="s">
        <v>7509</v>
      </c>
    </row>
    <row r="1105" spans="1:3">
      <c r="A1105" t="s">
        <v>7190</v>
      </c>
      <c r="B1105" s="228">
        <v>36032</v>
      </c>
      <c r="C1105" s="228" t="s">
        <v>6919</v>
      </c>
    </row>
    <row r="1106" spans="1:3">
      <c r="A1106" s="64" t="s">
        <v>6698</v>
      </c>
      <c r="B1106" s="232">
        <v>35923</v>
      </c>
      <c r="C1106" s="233" t="s">
        <v>6857</v>
      </c>
    </row>
    <row r="1107" spans="1:3">
      <c r="A1107" s="64" t="s">
        <v>6816</v>
      </c>
      <c r="B1107" s="232">
        <v>35693</v>
      </c>
      <c r="C1107" s="233" t="s">
        <v>6858</v>
      </c>
    </row>
    <row r="1108" spans="1:3">
      <c r="A1108" s="224" t="s">
        <v>8201</v>
      </c>
      <c r="B1108" s="225">
        <v>35990</v>
      </c>
      <c r="C1108" s="226" t="s">
        <v>8090</v>
      </c>
    </row>
    <row r="1109" spans="1:3">
      <c r="A1109" t="s">
        <v>2552</v>
      </c>
      <c r="B1109" s="228">
        <v>27937</v>
      </c>
      <c r="C1109" s="229" t="s">
        <v>1405</v>
      </c>
    </row>
    <row r="1110" spans="1:3">
      <c r="A1110" s="64" t="s">
        <v>6617</v>
      </c>
      <c r="B1110" s="232">
        <v>35845</v>
      </c>
      <c r="C1110" s="233" t="s">
        <v>6855</v>
      </c>
    </row>
    <row r="1111" spans="1:3">
      <c r="A1111" s="5" t="s">
        <v>9401</v>
      </c>
      <c r="B1111" s="228">
        <v>33959</v>
      </c>
      <c r="C1111" s="222" t="s">
        <v>4076</v>
      </c>
    </row>
    <row r="1112" spans="1:3">
      <c r="A1112" t="s">
        <v>1097</v>
      </c>
      <c r="B1112" s="228">
        <v>31235</v>
      </c>
      <c r="C1112" s="229" t="s">
        <v>2305</v>
      </c>
    </row>
    <row r="1113" spans="1:3">
      <c r="A1113" s="227" t="s">
        <v>4155</v>
      </c>
      <c r="B1113" s="223">
        <v>34014</v>
      </c>
      <c r="C1113" s="222" t="s">
        <v>4526</v>
      </c>
    </row>
    <row r="1114" spans="1:3">
      <c r="A1114" t="s">
        <v>969</v>
      </c>
      <c r="B1114" s="228">
        <v>30995</v>
      </c>
      <c r="C1114" s="229" t="s">
        <v>1279</v>
      </c>
    </row>
    <row r="1115" spans="1:3">
      <c r="A1115" s="227" t="s">
        <v>4802</v>
      </c>
      <c r="B1115" s="223">
        <v>34059</v>
      </c>
      <c r="C1115" s="222" t="s">
        <v>4519</v>
      </c>
    </row>
    <row r="1116" spans="1:3">
      <c r="A1116" s="227" t="s">
        <v>4379</v>
      </c>
      <c r="B1116" s="223">
        <v>34123</v>
      </c>
      <c r="C1116" s="222" t="s">
        <v>4517</v>
      </c>
    </row>
    <row r="1117" spans="1:3">
      <c r="A1117" t="s">
        <v>970</v>
      </c>
      <c r="B1117" s="228">
        <v>33107</v>
      </c>
      <c r="C1117" s="229" t="s">
        <v>1062</v>
      </c>
    </row>
    <row r="1118" spans="1:3">
      <c r="A1118" t="s">
        <v>1911</v>
      </c>
      <c r="B1118" s="228">
        <v>30347</v>
      </c>
      <c r="C1118" s="229" t="s">
        <v>2848</v>
      </c>
    </row>
    <row r="1119" spans="1:3">
      <c r="A1119" s="224" t="s">
        <v>8202</v>
      </c>
      <c r="B1119" s="225">
        <v>36669</v>
      </c>
      <c r="C1119" s="226" t="s">
        <v>8092</v>
      </c>
    </row>
    <row r="1120" spans="1:3">
      <c r="A1120" t="s">
        <v>971</v>
      </c>
      <c r="B1120" s="228">
        <v>31965</v>
      </c>
      <c r="C1120" s="229" t="s">
        <v>1045</v>
      </c>
    </row>
    <row r="1121" spans="1:3">
      <c r="A1121" s="224" t="s">
        <v>8203</v>
      </c>
      <c r="B1121" s="225">
        <v>35993</v>
      </c>
      <c r="C1121" s="226" t="s">
        <v>8287</v>
      </c>
    </row>
    <row r="1122" spans="1:3">
      <c r="A1122" t="s">
        <v>7838</v>
      </c>
      <c r="B1122" s="230">
        <v>36200</v>
      </c>
      <c r="C1122" s="226" t="s">
        <v>7812</v>
      </c>
    </row>
    <row r="1123" spans="1:3">
      <c r="A1123" s="5" t="s">
        <v>3661</v>
      </c>
      <c r="B1123" s="228">
        <v>33456</v>
      </c>
      <c r="C1123" s="222" t="s">
        <v>4069</v>
      </c>
    </row>
    <row r="1124" spans="1:3">
      <c r="A1124" t="s">
        <v>7839</v>
      </c>
      <c r="B1124" s="230">
        <v>36077</v>
      </c>
      <c r="C1124" s="226" t="s">
        <v>7812</v>
      </c>
    </row>
    <row r="1125" spans="1:3" ht="12.75">
      <c r="A1125" t="s">
        <v>9402</v>
      </c>
      <c r="B1125" s="234">
        <v>36847</v>
      </c>
      <c r="C1125" s="234" t="s">
        <v>8803</v>
      </c>
    </row>
    <row r="1126" spans="1:3">
      <c r="A1126" t="s">
        <v>1637</v>
      </c>
      <c r="B1126" s="228">
        <v>30338</v>
      </c>
      <c r="C1126" s="229" t="s">
        <v>1812</v>
      </c>
    </row>
    <row r="1127" spans="1:3">
      <c r="A1127" t="s">
        <v>1912</v>
      </c>
      <c r="B1127" s="228">
        <v>32322</v>
      </c>
      <c r="C1127" s="229" t="s">
        <v>1963</v>
      </c>
    </row>
    <row r="1128" spans="1:3">
      <c r="A1128" t="s">
        <v>2297</v>
      </c>
      <c r="B1128" s="228">
        <v>30667</v>
      </c>
      <c r="C1128" s="229" t="s">
        <v>2305</v>
      </c>
    </row>
    <row r="1129" spans="1:3">
      <c r="A1129" s="231" t="s">
        <v>3716</v>
      </c>
      <c r="B1129" s="228">
        <v>31726</v>
      </c>
      <c r="C1129" s="222" t="s">
        <v>2581</v>
      </c>
    </row>
    <row r="1130" spans="1:3">
      <c r="A1130" t="s">
        <v>2756</v>
      </c>
      <c r="B1130" s="228">
        <v>30760</v>
      </c>
      <c r="C1130" s="229" t="s">
        <v>2844</v>
      </c>
    </row>
    <row r="1131" spans="1:3" ht="12.75">
      <c r="A1131" t="s">
        <v>9403</v>
      </c>
      <c r="B1131" s="234">
        <v>37476</v>
      </c>
      <c r="C1131" s="234" t="s">
        <v>8803</v>
      </c>
    </row>
    <row r="1132" spans="1:3">
      <c r="A1132" t="s">
        <v>3167</v>
      </c>
      <c r="B1132" s="228">
        <v>31204</v>
      </c>
      <c r="C1132" s="229" t="s">
        <v>1150</v>
      </c>
    </row>
    <row r="1133" spans="1:3">
      <c r="A1133" s="227" t="s">
        <v>5354</v>
      </c>
      <c r="B1133" s="223">
        <v>34906</v>
      </c>
      <c r="C1133" s="235" t="s">
        <v>5499</v>
      </c>
    </row>
    <row r="1134" spans="1:3" ht="12.75">
      <c r="A1134" t="s">
        <v>8993</v>
      </c>
      <c r="B1134" s="234">
        <v>37194</v>
      </c>
      <c r="C1134" s="234" t="s">
        <v>8803</v>
      </c>
    </row>
    <row r="1135" spans="1:3">
      <c r="A1135" s="227" t="s">
        <v>5320</v>
      </c>
      <c r="B1135" s="223">
        <v>34248</v>
      </c>
      <c r="C1135" s="235" t="s">
        <v>5504</v>
      </c>
    </row>
    <row r="1136" spans="1:3">
      <c r="A1136" s="249" t="s">
        <v>6368</v>
      </c>
      <c r="B1136" s="223">
        <v>35030</v>
      </c>
      <c r="C1136" s="235" t="s">
        <v>6422</v>
      </c>
    </row>
    <row r="1137" spans="1:3">
      <c r="A1137" s="220" t="s">
        <v>3168</v>
      </c>
      <c r="B1137" s="223">
        <v>32660</v>
      </c>
      <c r="C1137" s="222" t="s">
        <v>453</v>
      </c>
    </row>
    <row r="1138" spans="1:3">
      <c r="A1138" t="s">
        <v>1403</v>
      </c>
      <c r="B1138" s="228">
        <v>29396</v>
      </c>
      <c r="C1138" s="229" t="s">
        <v>2149</v>
      </c>
    </row>
    <row r="1139" spans="1:3">
      <c r="A1139" s="227" t="s">
        <v>5243</v>
      </c>
      <c r="B1139" s="223">
        <v>34473</v>
      </c>
      <c r="C1139" s="235" t="s">
        <v>5497</v>
      </c>
    </row>
    <row r="1140" spans="1:3">
      <c r="A1140" s="227" t="s">
        <v>240</v>
      </c>
      <c r="B1140" s="223">
        <v>32103</v>
      </c>
      <c r="C1140" s="222" t="s">
        <v>1959</v>
      </c>
    </row>
    <row r="1141" spans="1:3">
      <c r="A1141" s="227" t="s">
        <v>5379</v>
      </c>
      <c r="B1141" s="223">
        <v>34079</v>
      </c>
      <c r="C1141" s="235" t="s">
        <v>5497</v>
      </c>
    </row>
    <row r="1142" spans="1:3">
      <c r="A1142" t="s">
        <v>2218</v>
      </c>
      <c r="B1142" s="228">
        <v>30633</v>
      </c>
      <c r="C1142" s="229" t="s">
        <v>2308</v>
      </c>
    </row>
    <row r="1143" spans="1:3">
      <c r="A1143" s="227" t="s">
        <v>5583</v>
      </c>
      <c r="B1143" s="223">
        <v>35152</v>
      </c>
      <c r="C1143" s="222" t="s">
        <v>5931</v>
      </c>
    </row>
    <row r="1144" spans="1:3" ht="12.75">
      <c r="A1144" t="s">
        <v>8873</v>
      </c>
      <c r="B1144" s="234">
        <v>36645</v>
      </c>
      <c r="C1144" s="234" t="s">
        <v>9368</v>
      </c>
    </row>
    <row r="1145" spans="1:3">
      <c r="A1145" t="s">
        <v>2909</v>
      </c>
      <c r="B1145" s="228">
        <v>30891</v>
      </c>
      <c r="C1145" s="229" t="s">
        <v>2848</v>
      </c>
    </row>
    <row r="1146" spans="1:3">
      <c r="A1146" t="s">
        <v>1622</v>
      </c>
      <c r="B1146" s="228">
        <v>30229</v>
      </c>
      <c r="C1146" s="229" t="s">
        <v>1813</v>
      </c>
    </row>
    <row r="1147" spans="1:3">
      <c r="A1147" s="227" t="s">
        <v>4347</v>
      </c>
      <c r="B1147" s="223">
        <v>33777</v>
      </c>
      <c r="C1147" s="222" t="s">
        <v>4063</v>
      </c>
    </row>
    <row r="1148" spans="1:3" ht="12.75">
      <c r="A1148" t="s">
        <v>4347</v>
      </c>
      <c r="B1148" s="234">
        <v>36811</v>
      </c>
      <c r="C1148" s="234" t="s">
        <v>9226</v>
      </c>
    </row>
    <row r="1149" spans="1:3">
      <c r="A1149" s="227" t="s">
        <v>4871</v>
      </c>
      <c r="B1149" s="223">
        <v>34521</v>
      </c>
      <c r="C1149" s="222" t="s">
        <v>5023</v>
      </c>
    </row>
    <row r="1150" spans="1:3">
      <c r="A1150" s="227" t="s">
        <v>4184</v>
      </c>
      <c r="B1150" s="223">
        <v>33265</v>
      </c>
      <c r="C1150" s="222" t="s">
        <v>4063</v>
      </c>
    </row>
    <row r="1151" spans="1:3">
      <c r="A1151" s="220" t="s">
        <v>3169</v>
      </c>
      <c r="B1151" s="223">
        <v>33164</v>
      </c>
      <c r="C1151" s="222" t="s">
        <v>465</v>
      </c>
    </row>
    <row r="1152" spans="1:3" ht="12.75">
      <c r="A1152" t="s">
        <v>9404</v>
      </c>
      <c r="B1152" s="234">
        <v>36040</v>
      </c>
      <c r="C1152" s="234" t="s">
        <v>8803</v>
      </c>
    </row>
    <row r="1153" spans="1:3">
      <c r="A1153" t="s">
        <v>2219</v>
      </c>
      <c r="B1153" s="228">
        <v>30428</v>
      </c>
      <c r="C1153" s="229" t="s">
        <v>2846</v>
      </c>
    </row>
    <row r="1154" spans="1:3">
      <c r="A1154" t="s">
        <v>1913</v>
      </c>
      <c r="B1154" s="228">
        <v>30077</v>
      </c>
      <c r="C1154" s="229" t="s">
        <v>1308</v>
      </c>
    </row>
    <row r="1155" spans="1:3">
      <c r="A1155" s="227" t="s">
        <v>4276</v>
      </c>
      <c r="B1155" s="223">
        <v>34055</v>
      </c>
      <c r="C1155" s="222" t="s">
        <v>4515</v>
      </c>
    </row>
    <row r="1156" spans="1:3">
      <c r="A1156" t="s">
        <v>1532</v>
      </c>
      <c r="B1156" s="228">
        <v>28955</v>
      </c>
      <c r="C1156" s="229" t="s">
        <v>1494</v>
      </c>
    </row>
    <row r="1157" spans="1:3" ht="12.75">
      <c r="A1157" t="s">
        <v>8988</v>
      </c>
      <c r="B1157" s="234">
        <v>37758</v>
      </c>
      <c r="C1157" s="234" t="s">
        <v>9192</v>
      </c>
    </row>
    <row r="1158" spans="1:3">
      <c r="A1158" t="s">
        <v>1914</v>
      </c>
      <c r="B1158" s="228">
        <v>32325</v>
      </c>
      <c r="C1158" s="229" t="s">
        <v>1987</v>
      </c>
    </row>
    <row r="1159" spans="1:3">
      <c r="A1159" t="s">
        <v>7343</v>
      </c>
      <c r="B1159" s="230">
        <v>35968</v>
      </c>
      <c r="C1159" s="226" t="s">
        <v>6950</v>
      </c>
    </row>
    <row r="1160" spans="1:3">
      <c r="A1160" s="227" t="s">
        <v>4873</v>
      </c>
      <c r="B1160" s="223">
        <v>33567</v>
      </c>
      <c r="C1160" s="222" t="s">
        <v>5013</v>
      </c>
    </row>
    <row r="1161" spans="1:3">
      <c r="A1161" s="227" t="s">
        <v>4391</v>
      </c>
      <c r="B1161" s="223">
        <v>34075</v>
      </c>
      <c r="C1161" s="222" t="s">
        <v>4519</v>
      </c>
    </row>
    <row r="1162" spans="1:3">
      <c r="A1162" t="s">
        <v>972</v>
      </c>
      <c r="B1162" s="228">
        <v>28488</v>
      </c>
      <c r="C1162" s="229" t="s">
        <v>1915</v>
      </c>
    </row>
    <row r="1163" spans="1:3">
      <c r="A1163" s="227" t="s">
        <v>5199</v>
      </c>
      <c r="B1163" s="223">
        <v>34528</v>
      </c>
      <c r="C1163" s="235" t="s">
        <v>5011</v>
      </c>
    </row>
    <row r="1164" spans="1:3">
      <c r="A1164" t="s">
        <v>1480</v>
      </c>
      <c r="B1164" s="228">
        <v>29993</v>
      </c>
      <c r="C1164" s="229" t="s">
        <v>2842</v>
      </c>
    </row>
    <row r="1165" spans="1:3">
      <c r="A1165" t="s">
        <v>927</v>
      </c>
      <c r="B1165" s="228">
        <v>31362</v>
      </c>
      <c r="C1165" s="229" t="s">
        <v>2583</v>
      </c>
    </row>
    <row r="1166" spans="1:3" ht="12.75">
      <c r="A1166" t="s">
        <v>9405</v>
      </c>
      <c r="B1166" s="234">
        <v>36609</v>
      </c>
      <c r="C1166" s="234" t="s">
        <v>8803</v>
      </c>
    </row>
    <row r="1167" spans="1:3">
      <c r="A1167" s="227" t="s">
        <v>6181</v>
      </c>
      <c r="B1167" s="223">
        <v>34954</v>
      </c>
      <c r="C1167" s="235" t="s">
        <v>6435</v>
      </c>
    </row>
    <row r="1168" spans="1:3">
      <c r="A1168" s="227" t="s">
        <v>4886</v>
      </c>
      <c r="B1168" s="223">
        <v>34572</v>
      </c>
      <c r="C1168" s="222" t="s">
        <v>5012</v>
      </c>
    </row>
    <row r="1169" spans="1:3">
      <c r="A1169" t="s">
        <v>1916</v>
      </c>
      <c r="B1169" s="228">
        <v>31353</v>
      </c>
      <c r="C1169" s="229" t="s">
        <v>1282</v>
      </c>
    </row>
    <row r="1170" spans="1:3">
      <c r="A1170" s="227" t="s">
        <v>5150</v>
      </c>
      <c r="B1170" s="223">
        <v>34080</v>
      </c>
      <c r="C1170" s="235" t="s">
        <v>5497</v>
      </c>
    </row>
    <row r="1171" spans="1:3">
      <c r="A1171" s="227" t="s">
        <v>4250</v>
      </c>
      <c r="B1171" s="223">
        <v>34048</v>
      </c>
      <c r="C1171" s="222" t="s">
        <v>4514</v>
      </c>
    </row>
    <row r="1172" spans="1:3">
      <c r="A1172" s="220" t="s">
        <v>3170</v>
      </c>
      <c r="B1172" s="223">
        <v>32801</v>
      </c>
      <c r="C1172" s="222" t="s">
        <v>3440</v>
      </c>
    </row>
    <row r="1173" spans="1:3">
      <c r="A1173" t="s">
        <v>973</v>
      </c>
      <c r="B1173" s="228">
        <v>31474</v>
      </c>
      <c r="C1173" s="229" t="s">
        <v>1279</v>
      </c>
    </row>
    <row r="1174" spans="1:3">
      <c r="A1174" t="s">
        <v>1543</v>
      </c>
      <c r="B1174" s="228">
        <v>26663</v>
      </c>
      <c r="C1174" s="229"/>
    </row>
    <row r="1175" spans="1:3">
      <c r="A1175" s="227" t="s">
        <v>4427</v>
      </c>
      <c r="B1175" s="223">
        <v>34176</v>
      </c>
      <c r="C1175" s="222" t="s">
        <v>4515</v>
      </c>
    </row>
    <row r="1176" spans="1:3">
      <c r="A1176" s="227" t="s">
        <v>4239</v>
      </c>
      <c r="B1176" s="223">
        <v>34344</v>
      </c>
      <c r="C1176" s="222" t="s">
        <v>4514</v>
      </c>
    </row>
    <row r="1177" spans="1:3">
      <c r="A1177" s="227" t="s">
        <v>4699</v>
      </c>
      <c r="B1177" s="223">
        <v>34797</v>
      </c>
      <c r="C1177" s="222" t="s">
        <v>5013</v>
      </c>
    </row>
    <row r="1178" spans="1:3">
      <c r="A1178" t="s">
        <v>974</v>
      </c>
      <c r="B1178" s="228">
        <v>32125</v>
      </c>
      <c r="C1178" s="229" t="s">
        <v>1959</v>
      </c>
    </row>
    <row r="1179" spans="1:3">
      <c r="A1179" t="s">
        <v>2840</v>
      </c>
      <c r="B1179" s="228">
        <v>30544</v>
      </c>
      <c r="C1179" s="229" t="s">
        <v>1812</v>
      </c>
    </row>
    <row r="1180" spans="1:3">
      <c r="A1180" t="s">
        <v>7214</v>
      </c>
      <c r="B1180" s="228">
        <v>36220</v>
      </c>
      <c r="C1180" s="228" t="s">
        <v>6919</v>
      </c>
    </row>
    <row r="1181" spans="1:3">
      <c r="A1181" s="227" t="s">
        <v>2220</v>
      </c>
      <c r="B1181" s="223">
        <v>26242</v>
      </c>
      <c r="C1181" s="237" t="s">
        <v>2221</v>
      </c>
    </row>
    <row r="1182" spans="1:3">
      <c r="A1182" t="s">
        <v>7014</v>
      </c>
      <c r="B1182" s="228">
        <v>36281</v>
      </c>
      <c r="C1182" s="228" t="s">
        <v>7278</v>
      </c>
    </row>
    <row r="1183" spans="1:3">
      <c r="A1183" t="s">
        <v>1404</v>
      </c>
      <c r="B1183" s="228">
        <v>28771</v>
      </c>
      <c r="C1183" s="229" t="s">
        <v>2201</v>
      </c>
    </row>
    <row r="1184" spans="1:3">
      <c r="A1184" s="37" t="s">
        <v>7956</v>
      </c>
      <c r="B1184" s="225">
        <v>35880</v>
      </c>
      <c r="C1184" s="226" t="s">
        <v>6855</v>
      </c>
    </row>
    <row r="1185" spans="1:3">
      <c r="A1185" t="s">
        <v>2065</v>
      </c>
      <c r="B1185" s="228">
        <v>30415</v>
      </c>
      <c r="C1185" s="229" t="s">
        <v>2844</v>
      </c>
    </row>
    <row r="1186" spans="1:3">
      <c r="A1186" s="64" t="s">
        <v>6729</v>
      </c>
      <c r="B1186" s="232">
        <v>35877</v>
      </c>
      <c r="C1186" s="233" t="s">
        <v>6855</v>
      </c>
    </row>
    <row r="1187" spans="1:3">
      <c r="A1187" t="s">
        <v>2034</v>
      </c>
      <c r="B1187" s="228">
        <v>31126</v>
      </c>
      <c r="C1187" s="229" t="s">
        <v>2580</v>
      </c>
    </row>
    <row r="1188" spans="1:3">
      <c r="A1188" t="s">
        <v>2035</v>
      </c>
      <c r="B1188" s="228">
        <v>30077</v>
      </c>
      <c r="C1188" s="229" t="s">
        <v>1814</v>
      </c>
    </row>
    <row r="1189" spans="1:3" ht="12.75">
      <c r="A1189" t="s">
        <v>8874</v>
      </c>
      <c r="B1189" s="234">
        <v>37596</v>
      </c>
      <c r="C1189" s="234" t="s">
        <v>9228</v>
      </c>
    </row>
    <row r="1190" spans="1:3">
      <c r="A1190" t="s">
        <v>2492</v>
      </c>
      <c r="B1190" s="228">
        <v>30472</v>
      </c>
      <c r="C1190" s="229" t="s">
        <v>2847</v>
      </c>
    </row>
    <row r="1191" spans="1:3">
      <c r="A1191" s="5" t="s">
        <v>3622</v>
      </c>
      <c r="B1191" s="228">
        <v>33513</v>
      </c>
      <c r="C1191" s="222" t="s">
        <v>4069</v>
      </c>
    </row>
    <row r="1192" spans="1:3">
      <c r="A1192" s="227" t="s">
        <v>6054</v>
      </c>
      <c r="B1192" s="223">
        <v>35025</v>
      </c>
      <c r="C1192" s="235" t="s">
        <v>6423</v>
      </c>
    </row>
    <row r="1193" spans="1:3">
      <c r="A1193" s="220" t="s">
        <v>3171</v>
      </c>
      <c r="B1193" s="223">
        <v>32638</v>
      </c>
      <c r="C1193" s="222" t="s">
        <v>368</v>
      </c>
    </row>
    <row r="1194" spans="1:3">
      <c r="A1194" s="5" t="s">
        <v>3586</v>
      </c>
      <c r="B1194" s="228">
        <v>32770</v>
      </c>
      <c r="C1194" s="222" t="s">
        <v>3441</v>
      </c>
    </row>
    <row r="1195" spans="1:3">
      <c r="A1195" s="227" t="s">
        <v>4862</v>
      </c>
      <c r="B1195" s="223">
        <v>34563</v>
      </c>
      <c r="C1195" s="222" t="s">
        <v>5043</v>
      </c>
    </row>
    <row r="1196" spans="1:3">
      <c r="A1196" s="227" t="s">
        <v>5877</v>
      </c>
      <c r="B1196" s="223">
        <v>34910</v>
      </c>
      <c r="C1196" s="222" t="s">
        <v>5936</v>
      </c>
    </row>
    <row r="1197" spans="1:3">
      <c r="A1197" s="227" t="s">
        <v>4419</v>
      </c>
      <c r="B1197" s="223">
        <v>33902</v>
      </c>
      <c r="C1197" s="222" t="s">
        <v>4519</v>
      </c>
    </row>
    <row r="1198" spans="1:3">
      <c r="A1198" s="227" t="s">
        <v>5299</v>
      </c>
      <c r="B1198" s="223">
        <v>34879</v>
      </c>
      <c r="C1198" s="235" t="s">
        <v>5506</v>
      </c>
    </row>
    <row r="1199" spans="1:3">
      <c r="A1199" t="s">
        <v>570</v>
      </c>
      <c r="B1199" s="228">
        <v>31288</v>
      </c>
      <c r="C1199" s="229" t="s">
        <v>2580</v>
      </c>
    </row>
    <row r="1200" spans="1:3">
      <c r="A1200" s="227" t="s">
        <v>6159</v>
      </c>
      <c r="B1200" s="223">
        <v>34975</v>
      </c>
      <c r="C1200" s="235" t="s">
        <v>6425</v>
      </c>
    </row>
    <row r="1201" spans="1:3">
      <c r="A1201" s="224" t="s">
        <v>8204</v>
      </c>
      <c r="B1201" s="225">
        <v>36718</v>
      </c>
      <c r="C1201" s="226" t="s">
        <v>8087</v>
      </c>
    </row>
    <row r="1202" spans="1:3">
      <c r="A1202" s="227" t="s">
        <v>5355</v>
      </c>
      <c r="B1202" s="223">
        <v>34824</v>
      </c>
      <c r="C1202" s="235" t="s">
        <v>5495</v>
      </c>
    </row>
    <row r="1203" spans="1:3">
      <c r="A1203" t="s">
        <v>2036</v>
      </c>
      <c r="B1203" s="228">
        <v>31936</v>
      </c>
      <c r="C1203" s="229" t="s">
        <v>1998</v>
      </c>
    </row>
    <row r="1204" spans="1:3">
      <c r="A1204" t="s">
        <v>1919</v>
      </c>
      <c r="B1204" s="228">
        <v>31831</v>
      </c>
      <c r="C1204" s="229" t="s">
        <v>1987</v>
      </c>
    </row>
    <row r="1205" spans="1:3">
      <c r="A1205" t="s">
        <v>7570</v>
      </c>
      <c r="B1205" s="230">
        <v>36739</v>
      </c>
      <c r="C1205" s="226" t="s">
        <v>7516</v>
      </c>
    </row>
    <row r="1206" spans="1:3">
      <c r="A1206" t="s">
        <v>7840</v>
      </c>
      <c r="B1206" s="230">
        <v>35874</v>
      </c>
      <c r="C1206" s="226" t="s">
        <v>7812</v>
      </c>
    </row>
    <row r="1207" spans="1:3">
      <c r="A1207" t="s">
        <v>2777</v>
      </c>
      <c r="B1207" s="228">
        <v>30196</v>
      </c>
      <c r="C1207" s="229" t="s">
        <v>1815</v>
      </c>
    </row>
    <row r="1208" spans="1:3">
      <c r="A1208" t="s">
        <v>2629</v>
      </c>
      <c r="B1208" s="228">
        <v>31353</v>
      </c>
      <c r="C1208" s="229" t="s">
        <v>1280</v>
      </c>
    </row>
    <row r="1209" spans="1:3">
      <c r="A1209" s="227" t="s">
        <v>241</v>
      </c>
      <c r="B1209" s="223">
        <v>32731</v>
      </c>
      <c r="C1209" s="222" t="s">
        <v>465</v>
      </c>
    </row>
    <row r="1210" spans="1:3">
      <c r="A1210" s="227" t="s">
        <v>2981</v>
      </c>
      <c r="B1210" s="223">
        <v>29887</v>
      </c>
      <c r="C1210" s="237" t="s">
        <v>1811</v>
      </c>
    </row>
    <row r="1211" spans="1:3">
      <c r="A1211" t="s">
        <v>975</v>
      </c>
      <c r="B1211" s="228">
        <v>32562</v>
      </c>
      <c r="C1211" s="229" t="s">
        <v>1064</v>
      </c>
    </row>
    <row r="1212" spans="1:3">
      <c r="A1212" s="224" t="s">
        <v>8205</v>
      </c>
      <c r="B1212" s="225">
        <v>36301</v>
      </c>
      <c r="C1212" s="226" t="s">
        <v>8287</v>
      </c>
    </row>
    <row r="1213" spans="1:3">
      <c r="A1213" t="s">
        <v>7731</v>
      </c>
      <c r="B1213" s="230">
        <v>36410</v>
      </c>
      <c r="C1213" s="226" t="s">
        <v>7508</v>
      </c>
    </row>
    <row r="1214" spans="1:3">
      <c r="A1214" t="s">
        <v>1920</v>
      </c>
      <c r="B1214" s="228">
        <v>31823</v>
      </c>
      <c r="C1214" s="229" t="s">
        <v>1963</v>
      </c>
    </row>
    <row r="1215" spans="1:3">
      <c r="A1215" s="227" t="s">
        <v>4870</v>
      </c>
      <c r="B1215" s="223">
        <v>33998</v>
      </c>
      <c r="C1215" s="235" t="s">
        <v>5008</v>
      </c>
    </row>
    <row r="1216" spans="1:3">
      <c r="A1216" s="227" t="s">
        <v>5347</v>
      </c>
      <c r="B1216" s="223">
        <v>34921</v>
      </c>
      <c r="C1216" s="235" t="s">
        <v>5498</v>
      </c>
    </row>
    <row r="1217" spans="1:3">
      <c r="A1217" s="224" t="s">
        <v>8206</v>
      </c>
      <c r="B1217" s="225">
        <v>35806</v>
      </c>
      <c r="C1217" s="226" t="s">
        <v>7812</v>
      </c>
    </row>
    <row r="1218" spans="1:3">
      <c r="A1218" t="s">
        <v>976</v>
      </c>
      <c r="B1218" s="228">
        <v>31963</v>
      </c>
      <c r="C1218" s="229" t="s">
        <v>1987</v>
      </c>
    </row>
    <row r="1219" spans="1:3">
      <c r="A1219" t="s">
        <v>7586</v>
      </c>
      <c r="B1219" s="230">
        <v>36428</v>
      </c>
      <c r="C1219" s="226" t="s">
        <v>7508</v>
      </c>
    </row>
    <row r="1220" spans="1:3">
      <c r="A1220" t="s">
        <v>1122</v>
      </c>
      <c r="B1220" s="228">
        <v>31874</v>
      </c>
      <c r="C1220" s="229" t="s">
        <v>2581</v>
      </c>
    </row>
    <row r="1221" spans="1:3">
      <c r="A1221" t="s">
        <v>1200</v>
      </c>
      <c r="B1221" s="228">
        <v>30522</v>
      </c>
      <c r="C1221" s="229" t="s">
        <v>2308</v>
      </c>
    </row>
    <row r="1222" spans="1:3">
      <c r="A1222" t="s">
        <v>2101</v>
      </c>
      <c r="B1222" s="228">
        <v>30444</v>
      </c>
      <c r="C1222" s="229" t="s">
        <v>2842</v>
      </c>
    </row>
    <row r="1223" spans="1:3">
      <c r="A1223" s="227" t="s">
        <v>5905</v>
      </c>
      <c r="B1223" s="223">
        <v>34908</v>
      </c>
      <c r="C1223" s="222" t="s">
        <v>5930</v>
      </c>
    </row>
    <row r="1224" spans="1:3">
      <c r="A1224" s="5" t="s">
        <v>3791</v>
      </c>
      <c r="B1224" s="228">
        <v>34237</v>
      </c>
      <c r="C1224" s="222" t="s">
        <v>4079</v>
      </c>
    </row>
    <row r="1225" spans="1:3">
      <c r="A1225" s="224" t="s">
        <v>8207</v>
      </c>
      <c r="B1225" s="225">
        <v>36081</v>
      </c>
      <c r="C1225" s="226" t="s">
        <v>8287</v>
      </c>
    </row>
    <row r="1226" spans="1:3">
      <c r="A1226" t="s">
        <v>1429</v>
      </c>
      <c r="B1226" s="228">
        <v>30143</v>
      </c>
      <c r="C1226" s="229" t="s">
        <v>1409</v>
      </c>
    </row>
    <row r="1227" spans="1:3">
      <c r="A1227" s="227" t="s">
        <v>4450</v>
      </c>
      <c r="B1227" s="223">
        <v>33411</v>
      </c>
      <c r="C1227" s="222" t="s">
        <v>4063</v>
      </c>
    </row>
    <row r="1228" spans="1:3">
      <c r="A1228" s="227" t="s">
        <v>4404</v>
      </c>
      <c r="B1228" s="223">
        <v>34502</v>
      </c>
      <c r="C1228" s="222" t="s">
        <v>4527</v>
      </c>
    </row>
    <row r="1229" spans="1:3" ht="12.75">
      <c r="A1229" t="s">
        <v>9406</v>
      </c>
      <c r="B1229" s="234">
        <v>37134</v>
      </c>
      <c r="C1229" s="234" t="s">
        <v>8803</v>
      </c>
    </row>
    <row r="1230" spans="1:3" ht="12.75">
      <c r="A1230" t="s">
        <v>8875</v>
      </c>
      <c r="B1230" s="234">
        <v>37212</v>
      </c>
      <c r="C1230" s="234" t="s">
        <v>9204</v>
      </c>
    </row>
    <row r="1231" spans="1:3">
      <c r="A1231" t="s">
        <v>1019</v>
      </c>
      <c r="B1231" s="228">
        <v>31686</v>
      </c>
      <c r="C1231" s="229" t="s">
        <v>2580</v>
      </c>
    </row>
    <row r="1232" spans="1:3">
      <c r="A1232" s="5" t="s">
        <v>3747</v>
      </c>
      <c r="B1232" s="228">
        <v>32892</v>
      </c>
      <c r="C1232" s="222" t="s">
        <v>4064</v>
      </c>
    </row>
    <row r="1233" spans="1:3">
      <c r="A1233" t="s">
        <v>7105</v>
      </c>
      <c r="B1233" s="228">
        <v>35796</v>
      </c>
      <c r="C1233" s="228" t="s">
        <v>6950</v>
      </c>
    </row>
    <row r="1234" spans="1:3">
      <c r="A1234" s="220" t="s">
        <v>3172</v>
      </c>
      <c r="B1234" s="223">
        <v>32516</v>
      </c>
      <c r="C1234" s="222" t="s">
        <v>465</v>
      </c>
    </row>
    <row r="1235" spans="1:3">
      <c r="A1235" s="220" t="s">
        <v>3173</v>
      </c>
      <c r="B1235" s="223">
        <v>32905</v>
      </c>
      <c r="C1235" s="222" t="s">
        <v>3443</v>
      </c>
    </row>
    <row r="1236" spans="1:3">
      <c r="A1236" s="227" t="s">
        <v>4885</v>
      </c>
      <c r="B1236" s="223">
        <v>34765</v>
      </c>
      <c r="C1236" s="222" t="s">
        <v>5008</v>
      </c>
    </row>
    <row r="1237" spans="1:3">
      <c r="A1237" t="s">
        <v>1921</v>
      </c>
      <c r="B1237" s="228">
        <v>32029</v>
      </c>
      <c r="C1237" s="229" t="s">
        <v>1998</v>
      </c>
    </row>
    <row r="1238" spans="1:3">
      <c r="A1238" t="s">
        <v>2564</v>
      </c>
      <c r="B1238" s="228">
        <v>29025</v>
      </c>
      <c r="C1238" s="229" t="s">
        <v>2149</v>
      </c>
    </row>
    <row r="1239" spans="1:3">
      <c r="A1239" s="227" t="s">
        <v>4256</v>
      </c>
      <c r="B1239" s="223">
        <v>33572</v>
      </c>
      <c r="C1239" s="222" t="s">
        <v>4519</v>
      </c>
    </row>
    <row r="1240" spans="1:3">
      <c r="A1240" s="227" t="s">
        <v>4149</v>
      </c>
      <c r="B1240" s="223">
        <v>33421</v>
      </c>
      <c r="C1240" s="222" t="s">
        <v>3441</v>
      </c>
    </row>
    <row r="1241" spans="1:3">
      <c r="A1241" t="s">
        <v>7051</v>
      </c>
      <c r="B1241" s="228">
        <v>35551</v>
      </c>
      <c r="C1241" s="226" t="s">
        <v>6862</v>
      </c>
    </row>
    <row r="1242" spans="1:3">
      <c r="A1242" s="227" t="s">
        <v>242</v>
      </c>
      <c r="B1242" s="223">
        <v>33046</v>
      </c>
      <c r="C1242" s="222" t="s">
        <v>243</v>
      </c>
    </row>
    <row r="1243" spans="1:3">
      <c r="A1243" t="s">
        <v>1922</v>
      </c>
      <c r="B1243" s="228">
        <v>30022</v>
      </c>
      <c r="C1243" s="229" t="s">
        <v>2490</v>
      </c>
    </row>
    <row r="1244" spans="1:3">
      <c r="A1244" s="227" t="s">
        <v>5591</v>
      </c>
      <c r="B1244" s="223">
        <v>34947</v>
      </c>
      <c r="C1244" s="222" t="s">
        <v>5938</v>
      </c>
    </row>
    <row r="1245" spans="1:3">
      <c r="A1245" s="224" t="s">
        <v>8208</v>
      </c>
      <c r="B1245" s="225">
        <v>36758</v>
      </c>
      <c r="C1245" s="226" t="s">
        <v>7812</v>
      </c>
    </row>
    <row r="1246" spans="1:3">
      <c r="A1246" t="s">
        <v>977</v>
      </c>
      <c r="B1246" s="228">
        <v>32011</v>
      </c>
      <c r="C1246" s="229" t="s">
        <v>1959</v>
      </c>
    </row>
    <row r="1247" spans="1:3">
      <c r="A1247" s="227" t="s">
        <v>4869</v>
      </c>
      <c r="B1247" s="223">
        <v>34441</v>
      </c>
      <c r="C1247" s="222" t="s">
        <v>5010</v>
      </c>
    </row>
    <row r="1248" spans="1:3" ht="12.75">
      <c r="A1248" t="s">
        <v>9057</v>
      </c>
      <c r="B1248" s="234">
        <v>37336</v>
      </c>
      <c r="C1248" s="234" t="s">
        <v>9224</v>
      </c>
    </row>
    <row r="1249" spans="1:3">
      <c r="A1249" t="s">
        <v>1247</v>
      </c>
      <c r="B1249" s="228">
        <v>30637</v>
      </c>
      <c r="C1249" s="229" t="s">
        <v>1282</v>
      </c>
    </row>
    <row r="1250" spans="1:3">
      <c r="A1250" s="5" t="s">
        <v>3733</v>
      </c>
      <c r="B1250" s="228">
        <v>32582</v>
      </c>
      <c r="C1250" s="222" t="s">
        <v>465</v>
      </c>
    </row>
    <row r="1251" spans="1:3">
      <c r="A1251" s="227" t="s">
        <v>4685</v>
      </c>
      <c r="B1251" s="223">
        <v>34451</v>
      </c>
      <c r="C1251" s="222" t="s">
        <v>5014</v>
      </c>
    </row>
    <row r="1252" spans="1:3" ht="12.75">
      <c r="A1252" t="s">
        <v>9032</v>
      </c>
      <c r="B1252" s="234">
        <v>36855</v>
      </c>
      <c r="C1252" s="234" t="s">
        <v>9240</v>
      </c>
    </row>
    <row r="1253" spans="1:3">
      <c r="A1253" t="s">
        <v>2114</v>
      </c>
      <c r="B1253" s="228">
        <v>30308</v>
      </c>
      <c r="C1253" s="229" t="s">
        <v>2580</v>
      </c>
    </row>
    <row r="1254" spans="1:3">
      <c r="A1254" s="5" t="s">
        <v>7184</v>
      </c>
      <c r="B1254" s="228">
        <v>36192</v>
      </c>
      <c r="C1254" s="228" t="s">
        <v>6914</v>
      </c>
    </row>
    <row r="1255" spans="1:3">
      <c r="A1255" t="s">
        <v>1923</v>
      </c>
      <c r="B1255" s="228">
        <v>31969</v>
      </c>
      <c r="C1255" s="229" t="s">
        <v>1959</v>
      </c>
    </row>
    <row r="1256" spans="1:3">
      <c r="A1256" t="s">
        <v>571</v>
      </c>
      <c r="B1256" s="228">
        <v>30786</v>
      </c>
      <c r="C1256" s="229" t="s">
        <v>2308</v>
      </c>
    </row>
    <row r="1257" spans="1:3">
      <c r="A1257" s="64" t="s">
        <v>6619</v>
      </c>
      <c r="B1257" s="232">
        <v>35708</v>
      </c>
      <c r="C1257" s="233" t="s">
        <v>6860</v>
      </c>
    </row>
    <row r="1258" spans="1:3">
      <c r="A1258" t="s">
        <v>1588</v>
      </c>
      <c r="B1258" s="228">
        <v>30118</v>
      </c>
      <c r="C1258" s="229" t="s">
        <v>2516</v>
      </c>
    </row>
    <row r="1259" spans="1:3">
      <c r="A1259" t="s">
        <v>8209</v>
      </c>
      <c r="B1259" s="225">
        <v>35121</v>
      </c>
      <c r="C1259" s="226" t="s">
        <v>6422</v>
      </c>
    </row>
    <row r="1260" spans="1:3">
      <c r="A1260" t="s">
        <v>9407</v>
      </c>
      <c r="B1260" s="228">
        <v>35096</v>
      </c>
      <c r="C1260" s="226" t="s">
        <v>6862</v>
      </c>
    </row>
    <row r="1261" spans="1:3">
      <c r="A1261" s="64" t="s">
        <v>6820</v>
      </c>
      <c r="B1261" s="232">
        <v>35279</v>
      </c>
      <c r="C1261" s="233" t="s">
        <v>6855</v>
      </c>
    </row>
    <row r="1262" spans="1:3">
      <c r="A1262" s="64" t="s">
        <v>6560</v>
      </c>
      <c r="B1262" s="232">
        <v>35632</v>
      </c>
      <c r="C1262" s="233" t="s">
        <v>6858</v>
      </c>
    </row>
    <row r="1263" spans="1:3">
      <c r="A1263" s="227" t="s">
        <v>4728</v>
      </c>
      <c r="B1263" s="223">
        <v>34189</v>
      </c>
      <c r="C1263" s="222" t="s">
        <v>5010</v>
      </c>
    </row>
    <row r="1264" spans="1:3">
      <c r="A1264" s="227" t="s">
        <v>188</v>
      </c>
      <c r="B1264" s="223">
        <v>32374</v>
      </c>
      <c r="C1264" s="222" t="s">
        <v>451</v>
      </c>
    </row>
    <row r="1265" spans="1:3">
      <c r="A1265" t="s">
        <v>1924</v>
      </c>
      <c r="B1265" s="228">
        <v>30862</v>
      </c>
      <c r="C1265" s="229" t="s">
        <v>1280</v>
      </c>
    </row>
    <row r="1266" spans="1:3">
      <c r="A1266" s="227" t="s">
        <v>5839</v>
      </c>
      <c r="B1266" s="223">
        <v>35444</v>
      </c>
      <c r="C1266" s="222" t="s">
        <v>5935</v>
      </c>
    </row>
    <row r="1267" spans="1:3">
      <c r="A1267" t="s">
        <v>7841</v>
      </c>
      <c r="B1267" s="230">
        <v>35507</v>
      </c>
      <c r="C1267" s="226" t="s">
        <v>7812</v>
      </c>
    </row>
    <row r="1268" spans="1:3">
      <c r="A1268" s="227" t="s">
        <v>6076</v>
      </c>
      <c r="B1268" s="223">
        <v>35067</v>
      </c>
      <c r="C1268" s="235" t="s">
        <v>5934</v>
      </c>
    </row>
    <row r="1269" spans="1:3">
      <c r="A1269" s="227" t="s">
        <v>4253</v>
      </c>
      <c r="B1269" s="223">
        <v>34258</v>
      </c>
      <c r="C1269" s="222" t="s">
        <v>4523</v>
      </c>
    </row>
    <row r="1270" spans="1:3">
      <c r="A1270" s="227" t="s">
        <v>6219</v>
      </c>
      <c r="B1270" s="223">
        <v>34644</v>
      </c>
      <c r="C1270" s="235" t="s">
        <v>5497</v>
      </c>
    </row>
    <row r="1271" spans="1:3">
      <c r="A1271" s="64" t="s">
        <v>6647</v>
      </c>
      <c r="B1271" s="232">
        <v>35205</v>
      </c>
      <c r="C1271" s="233" t="s">
        <v>6425</v>
      </c>
    </row>
    <row r="1272" spans="1:3" ht="12.75">
      <c r="A1272" t="s">
        <v>9124</v>
      </c>
      <c r="B1272" s="234">
        <v>36926</v>
      </c>
      <c r="C1272" s="234" t="s">
        <v>9288</v>
      </c>
    </row>
    <row r="1273" spans="1:3">
      <c r="A1273" s="227" t="s">
        <v>4762</v>
      </c>
      <c r="B1273" s="223">
        <v>33129</v>
      </c>
      <c r="C1273" s="222" t="s">
        <v>5011</v>
      </c>
    </row>
    <row r="1274" spans="1:3">
      <c r="A1274" t="s">
        <v>9086</v>
      </c>
      <c r="B1274" s="225">
        <v>36555</v>
      </c>
      <c r="C1274" s="226" t="s">
        <v>8287</v>
      </c>
    </row>
    <row r="1275" spans="1:3">
      <c r="A1275" s="227" t="s">
        <v>9558</v>
      </c>
      <c r="B1275" s="223">
        <v>34510</v>
      </c>
      <c r="C1275" s="235" t="s">
        <v>5497</v>
      </c>
    </row>
    <row r="1276" spans="1:3">
      <c r="A1276" t="s">
        <v>5192</v>
      </c>
      <c r="B1276" s="223">
        <v>34510</v>
      </c>
      <c r="C1276" s="235" t="s">
        <v>5497</v>
      </c>
    </row>
    <row r="1277" spans="1:3">
      <c r="A1277" s="227" t="s">
        <v>5193</v>
      </c>
      <c r="B1277" s="223">
        <v>34444</v>
      </c>
      <c r="C1277" s="235" t="s">
        <v>5497</v>
      </c>
    </row>
    <row r="1278" spans="1:3">
      <c r="A1278" t="s">
        <v>940</v>
      </c>
      <c r="B1278" s="228">
        <v>31677</v>
      </c>
      <c r="C1278" s="229" t="s">
        <v>2581</v>
      </c>
    </row>
    <row r="1279" spans="1:3">
      <c r="A1279" s="227" t="s">
        <v>244</v>
      </c>
      <c r="B1279" s="223">
        <v>33220</v>
      </c>
      <c r="C1279" s="222" t="s">
        <v>392</v>
      </c>
    </row>
    <row r="1280" spans="1:3">
      <c r="A1280" t="s">
        <v>7295</v>
      </c>
      <c r="B1280" s="228">
        <v>35886</v>
      </c>
      <c r="C1280" s="228" t="s">
        <v>6921</v>
      </c>
    </row>
    <row r="1281" spans="1:3">
      <c r="A1281" t="s">
        <v>2612</v>
      </c>
      <c r="B1281" s="228">
        <v>31276</v>
      </c>
      <c r="C1281" s="229" t="s">
        <v>1150</v>
      </c>
    </row>
    <row r="1282" spans="1:3">
      <c r="A1282" t="s">
        <v>3100</v>
      </c>
      <c r="B1282" s="228">
        <v>32461</v>
      </c>
      <c r="C1282" s="229" t="s">
        <v>3443</v>
      </c>
    </row>
    <row r="1283" spans="1:3">
      <c r="A1283" t="s">
        <v>1377</v>
      </c>
      <c r="B1283" s="228">
        <v>31239</v>
      </c>
      <c r="C1283" s="229" t="s">
        <v>1279</v>
      </c>
    </row>
    <row r="1284" spans="1:3">
      <c r="A1284" t="s">
        <v>90</v>
      </c>
      <c r="B1284" s="228">
        <v>31787</v>
      </c>
      <c r="C1284" s="229" t="s">
        <v>1998</v>
      </c>
    </row>
    <row r="1285" spans="1:3">
      <c r="A1285" s="5" t="s">
        <v>3689</v>
      </c>
      <c r="B1285" s="228">
        <v>33158</v>
      </c>
      <c r="C1285" s="222" t="s">
        <v>4063</v>
      </c>
    </row>
    <row r="1286" spans="1:3">
      <c r="A1286" t="s">
        <v>1171</v>
      </c>
      <c r="B1286" s="228">
        <v>32034</v>
      </c>
      <c r="C1286" s="229" t="s">
        <v>1172</v>
      </c>
    </row>
    <row r="1287" spans="1:3">
      <c r="A1287" t="s">
        <v>978</v>
      </c>
      <c r="B1287" s="228">
        <v>31355</v>
      </c>
      <c r="C1287" s="229" t="s">
        <v>2580</v>
      </c>
    </row>
    <row r="1288" spans="1:3">
      <c r="A1288" s="227" t="s">
        <v>5892</v>
      </c>
      <c r="B1288" s="223">
        <v>34639</v>
      </c>
      <c r="C1288" s="222" t="s">
        <v>5497</v>
      </c>
    </row>
    <row r="1289" spans="1:3">
      <c r="A1289" s="227" t="s">
        <v>4689</v>
      </c>
      <c r="B1289" s="223">
        <v>34887</v>
      </c>
      <c r="C1289" s="222" t="s">
        <v>5014</v>
      </c>
    </row>
    <row r="1290" spans="1:3">
      <c r="A1290" s="227" t="s">
        <v>393</v>
      </c>
      <c r="B1290" s="223">
        <v>32393</v>
      </c>
      <c r="C1290" s="222" t="s">
        <v>463</v>
      </c>
    </row>
    <row r="1291" spans="1:3">
      <c r="A1291" s="227" t="s">
        <v>394</v>
      </c>
      <c r="B1291" s="223">
        <v>33086</v>
      </c>
      <c r="C1291" s="222" t="s">
        <v>453</v>
      </c>
    </row>
    <row r="1292" spans="1:3">
      <c r="A1292" s="227" t="s">
        <v>395</v>
      </c>
      <c r="B1292" s="223">
        <v>32834</v>
      </c>
      <c r="C1292" s="222" t="s">
        <v>455</v>
      </c>
    </row>
    <row r="1293" spans="1:3">
      <c r="A1293" t="s">
        <v>7025</v>
      </c>
      <c r="B1293" s="228">
        <v>35034</v>
      </c>
      <c r="C1293" s="226" t="s">
        <v>6426</v>
      </c>
    </row>
    <row r="1294" spans="1:3">
      <c r="A1294" s="227" t="s">
        <v>4758</v>
      </c>
      <c r="B1294" s="223">
        <v>34008</v>
      </c>
      <c r="C1294" s="222" t="s">
        <v>5011</v>
      </c>
    </row>
    <row r="1295" spans="1:3">
      <c r="A1295" t="s">
        <v>2189</v>
      </c>
      <c r="B1295" s="228">
        <v>28952</v>
      </c>
      <c r="C1295" s="229" t="s">
        <v>1733</v>
      </c>
    </row>
    <row r="1296" spans="1:3">
      <c r="A1296" t="s">
        <v>2750</v>
      </c>
      <c r="B1296" s="228">
        <v>30476</v>
      </c>
      <c r="C1296" s="229" t="s">
        <v>1815</v>
      </c>
    </row>
    <row r="1297" spans="1:3">
      <c r="A1297" s="5" t="s">
        <v>3639</v>
      </c>
      <c r="B1297" s="228">
        <v>33541</v>
      </c>
      <c r="C1297" s="222" t="s">
        <v>4065</v>
      </c>
    </row>
    <row r="1298" spans="1:3">
      <c r="A1298" s="227" t="s">
        <v>396</v>
      </c>
      <c r="B1298" s="223">
        <v>32741</v>
      </c>
      <c r="C1298" s="222" t="s">
        <v>451</v>
      </c>
    </row>
    <row r="1299" spans="1:3">
      <c r="A1299" t="s">
        <v>2584</v>
      </c>
      <c r="B1299" s="228">
        <v>29289</v>
      </c>
      <c r="C1299" s="229" t="s">
        <v>2838</v>
      </c>
    </row>
    <row r="1300" spans="1:3">
      <c r="A1300" t="s">
        <v>7209</v>
      </c>
      <c r="B1300" s="228">
        <v>35765</v>
      </c>
      <c r="C1300" s="226" t="s">
        <v>6862</v>
      </c>
    </row>
    <row r="1301" spans="1:3">
      <c r="A1301" s="227" t="s">
        <v>4428</v>
      </c>
      <c r="B1301" s="223">
        <v>33650</v>
      </c>
      <c r="C1301" s="222" t="s">
        <v>4515</v>
      </c>
    </row>
    <row r="1302" spans="1:3">
      <c r="A1302" t="s">
        <v>1556</v>
      </c>
      <c r="B1302" s="228">
        <v>30787</v>
      </c>
      <c r="C1302" s="229" t="s">
        <v>1555</v>
      </c>
    </row>
    <row r="1303" spans="1:3">
      <c r="A1303" s="5" t="s">
        <v>3595</v>
      </c>
      <c r="B1303" s="228">
        <v>33210</v>
      </c>
      <c r="C1303" s="222" t="s">
        <v>3441</v>
      </c>
    </row>
    <row r="1304" spans="1:3">
      <c r="A1304" t="s">
        <v>7842</v>
      </c>
      <c r="B1304" s="230">
        <v>35813</v>
      </c>
      <c r="C1304" s="226" t="s">
        <v>7812</v>
      </c>
    </row>
    <row r="1305" spans="1:3">
      <c r="A1305" s="227" t="s">
        <v>5848</v>
      </c>
      <c r="B1305" s="223">
        <v>34393</v>
      </c>
      <c r="C1305" s="222" t="s">
        <v>5497</v>
      </c>
    </row>
    <row r="1306" spans="1:3">
      <c r="A1306" t="s">
        <v>2204</v>
      </c>
      <c r="B1306" s="228">
        <v>30989</v>
      </c>
      <c r="C1306" s="229" t="s">
        <v>2306</v>
      </c>
    </row>
    <row r="1307" spans="1:3">
      <c r="A1307" s="227" t="s">
        <v>6165</v>
      </c>
      <c r="B1307" s="223">
        <v>35664</v>
      </c>
      <c r="C1307" s="235" t="s">
        <v>6423</v>
      </c>
    </row>
    <row r="1308" spans="1:3">
      <c r="A1308" s="227" t="s">
        <v>5595</v>
      </c>
      <c r="B1308" s="223">
        <v>34947</v>
      </c>
      <c r="C1308" s="222" t="s">
        <v>5936</v>
      </c>
    </row>
    <row r="1309" spans="1:3">
      <c r="A1309" s="227" t="s">
        <v>5373</v>
      </c>
      <c r="B1309" s="223">
        <v>34152</v>
      </c>
      <c r="C1309" s="235" t="s">
        <v>5011</v>
      </c>
    </row>
    <row r="1310" spans="1:3">
      <c r="A1310" t="s">
        <v>7794</v>
      </c>
      <c r="B1310" s="230">
        <v>36855</v>
      </c>
      <c r="C1310" s="226" t="s">
        <v>7646</v>
      </c>
    </row>
    <row r="1311" spans="1:3">
      <c r="A1311" t="s">
        <v>7720</v>
      </c>
      <c r="B1311" s="230">
        <v>37144</v>
      </c>
      <c r="C1311" s="226" t="s">
        <v>7506</v>
      </c>
    </row>
    <row r="1312" spans="1:3">
      <c r="A1312" s="227" t="s">
        <v>6098</v>
      </c>
      <c r="B1312" s="223">
        <v>35172</v>
      </c>
      <c r="C1312" s="235" t="s">
        <v>5930</v>
      </c>
    </row>
    <row r="1313" spans="1:3">
      <c r="A1313" s="227" t="s">
        <v>5153</v>
      </c>
      <c r="B1313" s="223">
        <v>34328</v>
      </c>
      <c r="C1313" s="235" t="s">
        <v>5497</v>
      </c>
    </row>
    <row r="1314" spans="1:3">
      <c r="A1314" t="s">
        <v>1629</v>
      </c>
      <c r="B1314" s="228">
        <v>30652</v>
      </c>
      <c r="C1314" s="229" t="s">
        <v>1814</v>
      </c>
    </row>
    <row r="1315" spans="1:3">
      <c r="A1315" s="227" t="s">
        <v>4385</v>
      </c>
      <c r="B1315" s="223">
        <v>34137</v>
      </c>
      <c r="C1315" s="222" t="s">
        <v>4518</v>
      </c>
    </row>
    <row r="1316" spans="1:3">
      <c r="A1316" s="64" t="s">
        <v>6557</v>
      </c>
      <c r="B1316" s="232">
        <v>35501</v>
      </c>
      <c r="C1316" s="233" t="s">
        <v>6858</v>
      </c>
    </row>
    <row r="1317" spans="1:3">
      <c r="A1317" t="s">
        <v>2933</v>
      </c>
      <c r="B1317" s="228">
        <v>31228</v>
      </c>
      <c r="C1317" s="229" t="s">
        <v>2395</v>
      </c>
    </row>
    <row r="1318" spans="1:3">
      <c r="A1318" s="5" t="s">
        <v>3848</v>
      </c>
      <c r="B1318" s="228">
        <v>33977</v>
      </c>
      <c r="C1318" s="222" t="s">
        <v>4063</v>
      </c>
    </row>
    <row r="1319" spans="1:3">
      <c r="A1319" s="227" t="s">
        <v>5786</v>
      </c>
      <c r="B1319" s="223">
        <v>34816</v>
      </c>
      <c r="C1319" s="222" t="s">
        <v>5936</v>
      </c>
    </row>
    <row r="1320" spans="1:3" ht="12.75">
      <c r="A1320" t="s">
        <v>9009</v>
      </c>
      <c r="B1320" s="234">
        <v>36660</v>
      </c>
      <c r="C1320" s="234" t="s">
        <v>8803</v>
      </c>
    </row>
    <row r="1321" spans="1:3" ht="12.75">
      <c r="A1321" t="s">
        <v>8876</v>
      </c>
      <c r="B1321" s="234">
        <v>36737</v>
      </c>
      <c r="C1321" s="234" t="s">
        <v>9342</v>
      </c>
    </row>
    <row r="1322" spans="1:3">
      <c r="A1322" t="s">
        <v>1601</v>
      </c>
      <c r="B1322" s="228">
        <v>28482</v>
      </c>
      <c r="C1322" s="229" t="s">
        <v>1287</v>
      </c>
    </row>
    <row r="1323" spans="1:3">
      <c r="A1323" t="s">
        <v>979</v>
      </c>
      <c r="B1323" s="228">
        <v>31727</v>
      </c>
      <c r="C1323" s="229" t="s">
        <v>1045</v>
      </c>
    </row>
    <row r="1324" spans="1:3">
      <c r="A1324" t="s">
        <v>160</v>
      </c>
      <c r="B1324" s="228">
        <v>31683</v>
      </c>
      <c r="C1324" s="229" t="s">
        <v>1959</v>
      </c>
    </row>
    <row r="1325" spans="1:3">
      <c r="A1325" s="227" t="s">
        <v>5883</v>
      </c>
      <c r="B1325" s="223">
        <v>34131</v>
      </c>
      <c r="C1325" s="222" t="s">
        <v>5497</v>
      </c>
    </row>
    <row r="1326" spans="1:3">
      <c r="A1326" t="s">
        <v>980</v>
      </c>
      <c r="B1326" s="228">
        <v>32372</v>
      </c>
      <c r="C1326" s="229" t="s">
        <v>1064</v>
      </c>
    </row>
    <row r="1327" spans="1:3" ht="12.75">
      <c r="A1327" t="s">
        <v>9076</v>
      </c>
      <c r="B1327" s="234">
        <v>36558</v>
      </c>
      <c r="C1327" s="234" t="s">
        <v>9373</v>
      </c>
    </row>
    <row r="1328" spans="1:3">
      <c r="A1328" t="s">
        <v>2770</v>
      </c>
      <c r="B1328" s="228">
        <v>30503</v>
      </c>
      <c r="C1328" s="229" t="s">
        <v>2846</v>
      </c>
    </row>
    <row r="1329" spans="1:3">
      <c r="A1329" s="227" t="s">
        <v>397</v>
      </c>
      <c r="B1329" s="223">
        <v>31899</v>
      </c>
      <c r="C1329" s="222" t="s">
        <v>1959</v>
      </c>
    </row>
    <row r="1330" spans="1:3">
      <c r="A1330" t="s">
        <v>1925</v>
      </c>
      <c r="B1330" s="228">
        <v>29310</v>
      </c>
      <c r="C1330" s="229" t="s">
        <v>2181</v>
      </c>
    </row>
    <row r="1331" spans="1:3">
      <c r="A1331" s="220" t="s">
        <v>3106</v>
      </c>
      <c r="B1331" s="223">
        <v>33061</v>
      </c>
      <c r="C1331" s="222" t="s">
        <v>3441</v>
      </c>
    </row>
    <row r="1332" spans="1:3">
      <c r="A1332" t="s">
        <v>1926</v>
      </c>
      <c r="B1332" s="228">
        <v>32257</v>
      </c>
      <c r="C1332" s="229" t="s">
        <v>1963</v>
      </c>
    </row>
    <row r="1333" spans="1:3">
      <c r="A1333" s="227" t="s">
        <v>4357</v>
      </c>
      <c r="B1333" s="223">
        <v>33383</v>
      </c>
      <c r="C1333" s="222" t="s">
        <v>3441</v>
      </c>
    </row>
    <row r="1334" spans="1:3">
      <c r="A1334" s="227" t="s">
        <v>5584</v>
      </c>
      <c r="B1334" s="223">
        <v>34836</v>
      </c>
      <c r="C1334" s="222" t="s">
        <v>5930</v>
      </c>
    </row>
    <row r="1335" spans="1:3">
      <c r="A1335" s="224" t="s">
        <v>8210</v>
      </c>
      <c r="B1335" s="225">
        <v>36074</v>
      </c>
      <c r="C1335" s="226" t="s">
        <v>7812</v>
      </c>
    </row>
    <row r="1336" spans="1:3">
      <c r="A1336" s="227" t="s">
        <v>5244</v>
      </c>
      <c r="B1336" s="223">
        <v>34680</v>
      </c>
      <c r="C1336" s="235" t="s">
        <v>5498</v>
      </c>
    </row>
    <row r="1337" spans="1:3" ht="12.75">
      <c r="A1337" t="s">
        <v>9408</v>
      </c>
      <c r="B1337" s="234">
        <v>36656</v>
      </c>
      <c r="C1337" s="234" t="s">
        <v>8803</v>
      </c>
    </row>
    <row r="1338" spans="1:3">
      <c r="A1338" t="s">
        <v>7178</v>
      </c>
      <c r="B1338" s="228">
        <v>35827</v>
      </c>
      <c r="C1338" s="226" t="s">
        <v>6862</v>
      </c>
    </row>
    <row r="1339" spans="1:3">
      <c r="A1339" s="64" t="s">
        <v>6585</v>
      </c>
      <c r="B1339" s="232">
        <v>36222</v>
      </c>
      <c r="C1339" s="233" t="s">
        <v>6858</v>
      </c>
    </row>
    <row r="1340" spans="1:3">
      <c r="A1340" s="227" t="s">
        <v>5200</v>
      </c>
      <c r="B1340" s="223">
        <v>34322</v>
      </c>
      <c r="C1340" s="235" t="s">
        <v>4515</v>
      </c>
    </row>
    <row r="1341" spans="1:3">
      <c r="A1341" t="s">
        <v>1176</v>
      </c>
      <c r="B1341" s="228">
        <v>31508</v>
      </c>
      <c r="C1341" s="229" t="s">
        <v>1177</v>
      </c>
    </row>
    <row r="1342" spans="1:3">
      <c r="A1342" s="227" t="s">
        <v>398</v>
      </c>
      <c r="B1342" s="223">
        <v>32324</v>
      </c>
      <c r="C1342" s="222" t="s">
        <v>449</v>
      </c>
    </row>
    <row r="1343" spans="1:3">
      <c r="A1343" s="224" t="s">
        <v>8211</v>
      </c>
      <c r="B1343" s="225">
        <v>36419</v>
      </c>
      <c r="C1343" s="226" t="s">
        <v>8287</v>
      </c>
    </row>
    <row r="1344" spans="1:3">
      <c r="A1344" s="64" t="s">
        <v>6740</v>
      </c>
      <c r="B1344" s="232">
        <v>35756</v>
      </c>
      <c r="C1344" s="233" t="s">
        <v>6854</v>
      </c>
    </row>
    <row r="1345" spans="1:3">
      <c r="A1345" t="s">
        <v>1073</v>
      </c>
      <c r="B1345" s="228">
        <v>31801</v>
      </c>
      <c r="C1345" s="229" t="s">
        <v>922</v>
      </c>
    </row>
    <row r="1346" spans="1:3">
      <c r="A1346" t="s">
        <v>1978</v>
      </c>
      <c r="B1346" s="228">
        <v>30435</v>
      </c>
      <c r="C1346" s="229" t="s">
        <v>2131</v>
      </c>
    </row>
    <row r="1347" spans="1:3">
      <c r="A1347" s="247" t="s">
        <v>161</v>
      </c>
      <c r="B1347" s="228">
        <v>32281</v>
      </c>
      <c r="C1347" s="229" t="s">
        <v>1959</v>
      </c>
    </row>
    <row r="1348" spans="1:3">
      <c r="A1348" s="220" t="s">
        <v>3174</v>
      </c>
      <c r="B1348" s="223">
        <v>33083</v>
      </c>
      <c r="C1348" s="222" t="s">
        <v>3440</v>
      </c>
    </row>
    <row r="1349" spans="1:3">
      <c r="A1349" t="s">
        <v>2673</v>
      </c>
      <c r="B1349" s="228">
        <v>31205</v>
      </c>
      <c r="C1349" s="229" t="s">
        <v>2308</v>
      </c>
    </row>
    <row r="1350" spans="1:3">
      <c r="A1350" t="s">
        <v>2404</v>
      </c>
      <c r="B1350" s="228">
        <v>29761</v>
      </c>
      <c r="C1350" s="229" t="s">
        <v>2848</v>
      </c>
    </row>
    <row r="1351" spans="1:3">
      <c r="A1351" s="227" t="s">
        <v>4827</v>
      </c>
      <c r="B1351" s="223">
        <v>34068</v>
      </c>
      <c r="C1351" s="222" t="s">
        <v>5012</v>
      </c>
    </row>
    <row r="1352" spans="1:3">
      <c r="A1352" s="227" t="s">
        <v>6217</v>
      </c>
      <c r="B1352" s="223">
        <v>35284</v>
      </c>
      <c r="C1352" s="235" t="s">
        <v>6426</v>
      </c>
    </row>
    <row r="1353" spans="1:3">
      <c r="A1353" s="64" t="s">
        <v>6717</v>
      </c>
      <c r="B1353" s="232">
        <v>36054</v>
      </c>
      <c r="C1353" s="233" t="s">
        <v>6860</v>
      </c>
    </row>
    <row r="1354" spans="1:3">
      <c r="A1354" t="s">
        <v>7120</v>
      </c>
      <c r="B1354" s="228">
        <v>36083</v>
      </c>
      <c r="C1354" s="228" t="s">
        <v>6921</v>
      </c>
    </row>
    <row r="1355" spans="1:3">
      <c r="A1355" t="s">
        <v>572</v>
      </c>
      <c r="B1355" s="228">
        <v>32079</v>
      </c>
      <c r="C1355" s="229" t="s">
        <v>1062</v>
      </c>
    </row>
    <row r="1356" spans="1:3">
      <c r="A1356" t="s">
        <v>7843</v>
      </c>
      <c r="B1356" s="230">
        <v>35646</v>
      </c>
      <c r="C1356" s="226" t="s">
        <v>7812</v>
      </c>
    </row>
    <row r="1357" spans="1:3">
      <c r="A1357" s="227" t="s">
        <v>4595</v>
      </c>
      <c r="B1357" s="223">
        <v>33232</v>
      </c>
      <c r="C1357" s="222" t="s">
        <v>3441</v>
      </c>
    </row>
    <row r="1358" spans="1:3">
      <c r="A1358" t="s">
        <v>1927</v>
      </c>
      <c r="B1358" s="228">
        <v>31692</v>
      </c>
      <c r="C1358" s="229" t="s">
        <v>2580</v>
      </c>
    </row>
    <row r="1359" spans="1:3">
      <c r="A1359" s="227" t="s">
        <v>5908</v>
      </c>
      <c r="B1359" s="223">
        <v>34676</v>
      </c>
      <c r="C1359" s="222" t="s">
        <v>5929</v>
      </c>
    </row>
    <row r="1360" spans="1:3">
      <c r="A1360" s="224" t="s">
        <v>8212</v>
      </c>
      <c r="B1360" s="225">
        <v>36760</v>
      </c>
      <c r="C1360" s="226" t="s">
        <v>8087</v>
      </c>
    </row>
    <row r="1361" spans="1:3">
      <c r="A1361" s="227" t="s">
        <v>5507</v>
      </c>
      <c r="B1361" s="223">
        <v>34660</v>
      </c>
      <c r="C1361" s="235" t="s">
        <v>5497</v>
      </c>
    </row>
    <row r="1362" spans="1:3">
      <c r="A1362" s="64" t="s">
        <v>6573</v>
      </c>
      <c r="B1362" s="232">
        <v>35768</v>
      </c>
      <c r="C1362" s="233" t="s">
        <v>6855</v>
      </c>
    </row>
    <row r="1363" spans="1:3">
      <c r="A1363" s="227" t="s">
        <v>5590</v>
      </c>
      <c r="B1363" s="223">
        <v>35686</v>
      </c>
      <c r="C1363" s="222" t="s">
        <v>5938</v>
      </c>
    </row>
    <row r="1364" spans="1:3" ht="12.75">
      <c r="A1364" t="s">
        <v>9104</v>
      </c>
      <c r="B1364" s="234">
        <v>36878</v>
      </c>
      <c r="C1364" s="234" t="s">
        <v>9171</v>
      </c>
    </row>
    <row r="1365" spans="1:3">
      <c r="A1365" s="227" t="s">
        <v>399</v>
      </c>
      <c r="B1365" s="223">
        <v>32603</v>
      </c>
      <c r="C1365" s="222" t="s">
        <v>451</v>
      </c>
    </row>
    <row r="1366" spans="1:3">
      <c r="A1366" t="s">
        <v>2067</v>
      </c>
      <c r="B1366" s="228">
        <v>30264</v>
      </c>
      <c r="C1366" s="229" t="s">
        <v>2844</v>
      </c>
    </row>
    <row r="1367" spans="1:3">
      <c r="A1367" s="227" t="s">
        <v>2674</v>
      </c>
      <c r="B1367" s="223">
        <v>26727</v>
      </c>
      <c r="C1367" s="237">
        <v>0</v>
      </c>
    </row>
    <row r="1368" spans="1:3">
      <c r="A1368" t="s">
        <v>2613</v>
      </c>
      <c r="B1368" s="228">
        <v>30202</v>
      </c>
      <c r="C1368" s="229" t="s">
        <v>1811</v>
      </c>
    </row>
    <row r="1369" spans="1:3">
      <c r="A1369" s="64" t="s">
        <v>6629</v>
      </c>
      <c r="B1369" s="232">
        <v>35768</v>
      </c>
      <c r="C1369" s="233" t="s">
        <v>6861</v>
      </c>
    </row>
    <row r="1370" spans="1:3">
      <c r="A1370" t="s">
        <v>1576</v>
      </c>
      <c r="B1370" s="228">
        <v>29893</v>
      </c>
      <c r="C1370" s="229" t="s">
        <v>1574</v>
      </c>
    </row>
    <row r="1371" spans="1:3">
      <c r="A1371" s="64" t="s">
        <v>6546</v>
      </c>
      <c r="B1371" s="232">
        <v>36041</v>
      </c>
      <c r="C1371" s="233" t="s">
        <v>6854</v>
      </c>
    </row>
    <row r="1372" spans="1:3">
      <c r="A1372" t="s">
        <v>7255</v>
      </c>
      <c r="B1372" s="228">
        <v>35681</v>
      </c>
      <c r="C1372" s="228" t="s">
        <v>6927</v>
      </c>
    </row>
    <row r="1373" spans="1:3">
      <c r="A1373" t="s">
        <v>1928</v>
      </c>
      <c r="B1373" s="228">
        <v>30311</v>
      </c>
      <c r="C1373" s="229" t="s">
        <v>1395</v>
      </c>
    </row>
    <row r="1374" spans="1:3">
      <c r="A1374" s="227" t="s">
        <v>4265</v>
      </c>
      <c r="B1374" s="223">
        <v>34336</v>
      </c>
      <c r="C1374" s="222" t="s">
        <v>4514</v>
      </c>
    </row>
    <row r="1375" spans="1:3">
      <c r="A1375" t="s">
        <v>7378</v>
      </c>
      <c r="B1375" s="228">
        <v>36161</v>
      </c>
      <c r="C1375" s="228" t="s">
        <v>6921</v>
      </c>
    </row>
    <row r="1376" spans="1:3">
      <c r="A1376" t="s">
        <v>981</v>
      </c>
      <c r="B1376" s="228">
        <v>32830</v>
      </c>
      <c r="C1376" s="229" t="s">
        <v>982</v>
      </c>
    </row>
    <row r="1377" spans="1:3">
      <c r="A1377" s="227" t="s">
        <v>5349</v>
      </c>
      <c r="B1377" s="223">
        <v>33662</v>
      </c>
      <c r="C1377" s="235" t="s">
        <v>4063</v>
      </c>
    </row>
    <row r="1378" spans="1:3">
      <c r="A1378" s="227" t="s">
        <v>5800</v>
      </c>
      <c r="B1378" s="223">
        <v>35586</v>
      </c>
      <c r="C1378" s="222" t="s">
        <v>5966</v>
      </c>
    </row>
    <row r="1379" spans="1:3">
      <c r="A1379" s="227" t="s">
        <v>4470</v>
      </c>
      <c r="B1379" s="223">
        <v>33787</v>
      </c>
      <c r="C1379" s="222" t="s">
        <v>4515</v>
      </c>
    </row>
    <row r="1380" spans="1:3">
      <c r="A1380" t="s">
        <v>7153</v>
      </c>
      <c r="B1380" s="228">
        <v>36312</v>
      </c>
      <c r="C1380" s="228" t="s">
        <v>7345</v>
      </c>
    </row>
    <row r="1381" spans="1:3">
      <c r="A1381" s="227" t="s">
        <v>5137</v>
      </c>
      <c r="B1381" s="223">
        <v>34708</v>
      </c>
      <c r="C1381" s="235" t="s">
        <v>5499</v>
      </c>
    </row>
    <row r="1382" spans="1:3">
      <c r="A1382" s="227" t="s">
        <v>5734</v>
      </c>
      <c r="B1382" s="223">
        <v>35312</v>
      </c>
      <c r="C1382" s="222" t="s">
        <v>5941</v>
      </c>
    </row>
    <row r="1383" spans="1:3">
      <c r="A1383" s="227" t="s">
        <v>400</v>
      </c>
      <c r="B1383" s="223">
        <v>32896</v>
      </c>
      <c r="C1383" s="222" t="s">
        <v>449</v>
      </c>
    </row>
    <row r="1384" spans="1:3">
      <c r="A1384" t="s">
        <v>7780</v>
      </c>
      <c r="B1384" s="230">
        <v>35692</v>
      </c>
      <c r="C1384" s="226" t="s">
        <v>7516</v>
      </c>
    </row>
    <row r="1385" spans="1:3">
      <c r="A1385" s="64" t="s">
        <v>6511</v>
      </c>
      <c r="B1385" s="232">
        <v>35926</v>
      </c>
      <c r="C1385" s="233" t="s">
        <v>6857</v>
      </c>
    </row>
    <row r="1386" spans="1:3">
      <c r="A1386" s="224" t="s">
        <v>7351</v>
      </c>
      <c r="B1386" s="225">
        <v>35991</v>
      </c>
      <c r="C1386" s="226" t="s">
        <v>6926</v>
      </c>
    </row>
    <row r="1387" spans="1:3">
      <c r="A1387" t="s">
        <v>983</v>
      </c>
      <c r="B1387" s="228">
        <v>28847</v>
      </c>
      <c r="C1387" s="229" t="s">
        <v>1494</v>
      </c>
    </row>
    <row r="1388" spans="1:3">
      <c r="A1388" t="s">
        <v>1369</v>
      </c>
      <c r="B1388" s="228">
        <v>29018</v>
      </c>
      <c r="C1388" s="229" t="s">
        <v>1897</v>
      </c>
    </row>
    <row r="1389" spans="1:3">
      <c r="A1389" t="s">
        <v>1929</v>
      </c>
      <c r="B1389" s="228">
        <v>32792</v>
      </c>
      <c r="C1389" s="229" t="s">
        <v>1930</v>
      </c>
    </row>
    <row r="1390" spans="1:3">
      <c r="A1390" s="64" t="s">
        <v>6655</v>
      </c>
      <c r="B1390" s="232">
        <v>35348</v>
      </c>
      <c r="C1390" s="233" t="s">
        <v>6854</v>
      </c>
    </row>
    <row r="1391" spans="1:3">
      <c r="A1391" s="227" t="s">
        <v>3731</v>
      </c>
      <c r="B1391" s="223">
        <v>32661</v>
      </c>
      <c r="C1391" s="222" t="s">
        <v>465</v>
      </c>
    </row>
    <row r="1392" spans="1:3">
      <c r="A1392" t="s">
        <v>79</v>
      </c>
      <c r="B1392" s="228">
        <v>31810</v>
      </c>
      <c r="C1392" s="229" t="s">
        <v>1959</v>
      </c>
    </row>
    <row r="1393" spans="1:3">
      <c r="A1393" s="227" t="s">
        <v>4202</v>
      </c>
      <c r="B1393" s="223">
        <v>33665</v>
      </c>
      <c r="C1393" s="222" t="s">
        <v>4519</v>
      </c>
    </row>
    <row r="1394" spans="1:3">
      <c r="A1394" s="64" t="s">
        <v>6660</v>
      </c>
      <c r="B1394" s="232">
        <v>35299</v>
      </c>
      <c r="C1394" s="233" t="s">
        <v>6858</v>
      </c>
    </row>
    <row r="1395" spans="1:3">
      <c r="A1395" s="227" t="s">
        <v>5780</v>
      </c>
      <c r="B1395" s="223">
        <v>35430</v>
      </c>
      <c r="C1395" s="222" t="s">
        <v>5938</v>
      </c>
    </row>
    <row r="1396" spans="1:3">
      <c r="A1396" t="s">
        <v>1245</v>
      </c>
      <c r="B1396" s="228">
        <v>30343</v>
      </c>
      <c r="C1396" s="229" t="s">
        <v>1811</v>
      </c>
    </row>
    <row r="1397" spans="1:3">
      <c r="A1397" s="231" t="s">
        <v>3701</v>
      </c>
      <c r="B1397" s="228">
        <v>33181</v>
      </c>
      <c r="C1397" s="222" t="s">
        <v>4063</v>
      </c>
    </row>
    <row r="1398" spans="1:3">
      <c r="A1398" s="5" t="s">
        <v>3594</v>
      </c>
      <c r="B1398" s="228">
        <v>32665</v>
      </c>
      <c r="C1398" s="222" t="s">
        <v>3441</v>
      </c>
    </row>
    <row r="1399" spans="1:3">
      <c r="A1399" s="227" t="s">
        <v>5385</v>
      </c>
      <c r="B1399" s="223">
        <v>34710</v>
      </c>
      <c r="C1399" s="235" t="s">
        <v>5508</v>
      </c>
    </row>
    <row r="1400" spans="1:3">
      <c r="A1400" s="227" t="s">
        <v>401</v>
      </c>
      <c r="B1400" s="223">
        <v>32519</v>
      </c>
      <c r="C1400" s="222" t="s">
        <v>455</v>
      </c>
    </row>
    <row r="1401" spans="1:3">
      <c r="A1401" s="224" t="s">
        <v>8213</v>
      </c>
      <c r="B1401" s="225">
        <v>36780</v>
      </c>
      <c r="C1401" s="226" t="s">
        <v>8087</v>
      </c>
    </row>
    <row r="1402" spans="1:3">
      <c r="A1402" t="s">
        <v>7844</v>
      </c>
      <c r="B1402" s="230">
        <v>35123</v>
      </c>
      <c r="C1402" s="226" t="s">
        <v>7812</v>
      </c>
    </row>
    <row r="1403" spans="1:3">
      <c r="A1403" s="246" t="s">
        <v>3175</v>
      </c>
      <c r="B1403" s="223">
        <v>32706</v>
      </c>
      <c r="C1403" s="222" t="s">
        <v>465</v>
      </c>
    </row>
    <row r="1404" spans="1:3">
      <c r="A1404" s="227" t="s">
        <v>402</v>
      </c>
      <c r="B1404" s="223">
        <v>32512</v>
      </c>
      <c r="C1404" s="222" t="s">
        <v>1045</v>
      </c>
    </row>
    <row r="1405" spans="1:3">
      <c r="A1405" t="s">
        <v>1240</v>
      </c>
      <c r="B1405" s="228">
        <v>31427</v>
      </c>
      <c r="C1405" s="229" t="s">
        <v>1283</v>
      </c>
    </row>
    <row r="1406" spans="1:3">
      <c r="A1406" s="64" t="s">
        <v>6732</v>
      </c>
      <c r="B1406" s="232">
        <v>36251</v>
      </c>
      <c r="C1406" s="233" t="s">
        <v>6860</v>
      </c>
    </row>
    <row r="1407" spans="1:3">
      <c r="A1407" s="227" t="s">
        <v>6297</v>
      </c>
      <c r="B1407" s="223">
        <v>33613</v>
      </c>
      <c r="C1407" s="235" t="s">
        <v>4523</v>
      </c>
    </row>
    <row r="1408" spans="1:3">
      <c r="A1408" s="227" t="s">
        <v>403</v>
      </c>
      <c r="B1408" s="223">
        <v>31838</v>
      </c>
      <c r="C1408" s="222" t="s">
        <v>1998</v>
      </c>
    </row>
    <row r="1409" spans="1:3" ht="12.75">
      <c r="A1409" t="s">
        <v>9058</v>
      </c>
      <c r="B1409" s="234">
        <v>37308</v>
      </c>
      <c r="C1409" s="234" t="s">
        <v>9320</v>
      </c>
    </row>
    <row r="1410" spans="1:3">
      <c r="A1410" s="37" t="s">
        <v>8214</v>
      </c>
      <c r="B1410" s="225">
        <v>35121</v>
      </c>
      <c r="C1410" s="226" t="s">
        <v>5929</v>
      </c>
    </row>
    <row r="1411" spans="1:3">
      <c r="A1411" t="s">
        <v>7082</v>
      </c>
      <c r="B1411" s="228">
        <v>36130</v>
      </c>
      <c r="C1411" s="228" t="s">
        <v>7387</v>
      </c>
    </row>
    <row r="1412" spans="1:3">
      <c r="A1412" s="227" t="s">
        <v>5223</v>
      </c>
      <c r="B1412" s="223">
        <v>34654</v>
      </c>
      <c r="C1412" s="235" t="s">
        <v>5506</v>
      </c>
    </row>
    <row r="1413" spans="1:3">
      <c r="A1413" s="227" t="s">
        <v>5889</v>
      </c>
      <c r="B1413" s="223">
        <v>34795</v>
      </c>
      <c r="C1413" s="222" t="s">
        <v>5929</v>
      </c>
    </row>
    <row r="1414" spans="1:3">
      <c r="A1414" s="227" t="s">
        <v>5148</v>
      </c>
      <c r="B1414" s="223">
        <v>33496</v>
      </c>
      <c r="C1414" s="235" t="s">
        <v>4515</v>
      </c>
    </row>
    <row r="1415" spans="1:3">
      <c r="A1415" t="s">
        <v>7785</v>
      </c>
      <c r="B1415" s="230">
        <v>36537</v>
      </c>
      <c r="C1415" s="226" t="s">
        <v>7646</v>
      </c>
    </row>
    <row r="1416" spans="1:3" ht="12.75">
      <c r="A1416" t="s">
        <v>9409</v>
      </c>
      <c r="B1416" s="234">
        <v>36063</v>
      </c>
      <c r="C1416" s="234" t="s">
        <v>8803</v>
      </c>
    </row>
    <row r="1417" spans="1:3">
      <c r="A1417" s="224" t="s">
        <v>8215</v>
      </c>
      <c r="B1417" s="225">
        <v>36070</v>
      </c>
      <c r="C1417" s="226" t="s">
        <v>7523</v>
      </c>
    </row>
    <row r="1418" spans="1:3">
      <c r="A1418" s="227" t="s">
        <v>5730</v>
      </c>
      <c r="B1418" s="223">
        <v>34394</v>
      </c>
      <c r="C1418" s="222" t="s">
        <v>5497</v>
      </c>
    </row>
    <row r="1419" spans="1:3">
      <c r="A1419" t="s">
        <v>2633</v>
      </c>
      <c r="B1419" s="228">
        <v>31331</v>
      </c>
      <c r="C1419" s="229" t="s">
        <v>1278</v>
      </c>
    </row>
    <row r="1420" spans="1:3">
      <c r="A1420" s="64" t="s">
        <v>6579</v>
      </c>
      <c r="B1420" s="232">
        <v>35299</v>
      </c>
      <c r="C1420" s="233" t="s">
        <v>6853</v>
      </c>
    </row>
    <row r="1421" spans="1:3">
      <c r="A1421" s="220" t="s">
        <v>3098</v>
      </c>
      <c r="B1421" s="223">
        <v>33516</v>
      </c>
      <c r="C1421" s="222" t="s">
        <v>3442</v>
      </c>
    </row>
    <row r="1422" spans="1:3">
      <c r="A1422" t="s">
        <v>2509</v>
      </c>
      <c r="B1422" s="228">
        <v>28738</v>
      </c>
      <c r="C1422" s="229" t="s">
        <v>2510</v>
      </c>
    </row>
    <row r="1423" spans="1:3">
      <c r="A1423" t="s">
        <v>7580</v>
      </c>
      <c r="B1423" s="230">
        <v>36125</v>
      </c>
      <c r="C1423" s="226" t="s">
        <v>7812</v>
      </c>
    </row>
    <row r="1424" spans="1:3">
      <c r="A1424" s="252" t="s">
        <v>5265</v>
      </c>
      <c r="B1424" s="223">
        <v>34705</v>
      </c>
      <c r="C1424" s="235" t="s">
        <v>5497</v>
      </c>
    </row>
    <row r="1425" spans="1:3">
      <c r="A1425" s="227" t="s">
        <v>4814</v>
      </c>
      <c r="B1425" s="223">
        <v>34019</v>
      </c>
      <c r="C1425" s="222" t="s">
        <v>4518</v>
      </c>
    </row>
    <row r="1426" spans="1:3">
      <c r="A1426" s="227" t="s">
        <v>6257</v>
      </c>
      <c r="B1426" s="223">
        <v>35331</v>
      </c>
      <c r="C1426" s="235" t="s">
        <v>6421</v>
      </c>
    </row>
    <row r="1427" spans="1:3">
      <c r="A1427" s="64" t="s">
        <v>6641</v>
      </c>
      <c r="B1427" s="232">
        <v>35591</v>
      </c>
      <c r="C1427" s="233" t="s">
        <v>6857</v>
      </c>
    </row>
    <row r="1428" spans="1:3">
      <c r="A1428" t="s">
        <v>1618</v>
      </c>
      <c r="B1428" s="228">
        <v>29060</v>
      </c>
      <c r="C1428" s="229" t="s">
        <v>1815</v>
      </c>
    </row>
    <row r="1429" spans="1:3" ht="12.75">
      <c r="A1429" t="s">
        <v>8989</v>
      </c>
      <c r="B1429" s="234">
        <v>36475</v>
      </c>
      <c r="C1429" s="234" t="s">
        <v>9282</v>
      </c>
    </row>
    <row r="1430" spans="1:3">
      <c r="A1430" s="220" t="s">
        <v>3176</v>
      </c>
      <c r="B1430" s="223">
        <v>32563</v>
      </c>
      <c r="C1430" s="222" t="s">
        <v>465</v>
      </c>
    </row>
    <row r="1431" spans="1:3">
      <c r="A1431" s="227" t="s">
        <v>4696</v>
      </c>
      <c r="B1431" s="223">
        <v>34265</v>
      </c>
      <c r="C1431" s="222" t="s">
        <v>5014</v>
      </c>
    </row>
    <row r="1432" spans="1:3">
      <c r="A1432" t="s">
        <v>7312</v>
      </c>
      <c r="B1432" s="228"/>
      <c r="C1432" s="228" t="s">
        <v>6926</v>
      </c>
    </row>
    <row r="1433" spans="1:3">
      <c r="A1433" s="227" t="s">
        <v>5742</v>
      </c>
      <c r="B1433" s="223">
        <v>35291</v>
      </c>
      <c r="C1433" s="222" t="s">
        <v>5929</v>
      </c>
    </row>
    <row r="1434" spans="1:3">
      <c r="A1434" t="s">
        <v>1830</v>
      </c>
      <c r="B1434" s="228">
        <v>30397</v>
      </c>
      <c r="C1434" s="229" t="s">
        <v>2484</v>
      </c>
    </row>
    <row r="1435" spans="1:3">
      <c r="A1435" s="227" t="s">
        <v>4188</v>
      </c>
      <c r="B1435" s="223">
        <v>33741</v>
      </c>
      <c r="C1435" s="222" t="s">
        <v>4063</v>
      </c>
    </row>
    <row r="1436" spans="1:3">
      <c r="A1436" s="227" t="s">
        <v>4932</v>
      </c>
      <c r="B1436" s="223">
        <v>34154</v>
      </c>
      <c r="C1436" s="235" t="s">
        <v>5012</v>
      </c>
    </row>
    <row r="1437" spans="1:3">
      <c r="A1437" s="220" t="s">
        <v>3177</v>
      </c>
      <c r="B1437" s="223">
        <v>33244</v>
      </c>
      <c r="C1437" s="222" t="s">
        <v>3441</v>
      </c>
    </row>
    <row r="1438" spans="1:3" ht="12.75">
      <c r="A1438" t="s">
        <v>8877</v>
      </c>
      <c r="B1438" s="234">
        <v>36831</v>
      </c>
      <c r="C1438" s="234" t="s">
        <v>9338</v>
      </c>
    </row>
    <row r="1439" spans="1:3">
      <c r="A1439" t="s">
        <v>2071</v>
      </c>
      <c r="B1439" s="228">
        <v>30712</v>
      </c>
      <c r="C1439" s="229" t="s">
        <v>2070</v>
      </c>
    </row>
    <row r="1440" spans="1:3">
      <c r="A1440" t="s">
        <v>951</v>
      </c>
      <c r="B1440" s="228">
        <v>32290</v>
      </c>
      <c r="C1440" s="229" t="s">
        <v>952</v>
      </c>
    </row>
    <row r="1441" spans="1:3">
      <c r="A1441" s="220" t="s">
        <v>2577</v>
      </c>
      <c r="B1441" s="223">
        <v>33001</v>
      </c>
      <c r="C1441" s="222" t="s">
        <v>3442</v>
      </c>
    </row>
    <row r="1442" spans="1:3">
      <c r="A1442" t="s">
        <v>7348</v>
      </c>
      <c r="B1442" s="228">
        <v>36192</v>
      </c>
      <c r="C1442" s="228" t="s">
        <v>6919</v>
      </c>
    </row>
    <row r="1443" spans="1:3">
      <c r="A1443" s="64" t="s">
        <v>6601</v>
      </c>
      <c r="B1443" s="232">
        <v>35694</v>
      </c>
      <c r="C1443" s="250" t="s">
        <v>6860</v>
      </c>
    </row>
    <row r="1444" spans="1:3">
      <c r="A1444" s="227" t="s">
        <v>4223</v>
      </c>
      <c r="B1444" s="223">
        <v>33870</v>
      </c>
      <c r="C1444" s="222" t="s">
        <v>4517</v>
      </c>
    </row>
    <row r="1445" spans="1:3">
      <c r="A1445" t="s">
        <v>7790</v>
      </c>
      <c r="B1445" s="230">
        <v>36822</v>
      </c>
      <c r="C1445" s="226" t="s">
        <v>7506</v>
      </c>
    </row>
    <row r="1446" spans="1:3">
      <c r="A1446" t="s">
        <v>1898</v>
      </c>
      <c r="B1446" s="228">
        <v>26950</v>
      </c>
      <c r="C1446" s="229"/>
    </row>
    <row r="1447" spans="1:3">
      <c r="A1447" s="227" t="s">
        <v>6321</v>
      </c>
      <c r="B1447" s="223">
        <v>34694</v>
      </c>
      <c r="C1447" s="235" t="s">
        <v>5929</v>
      </c>
    </row>
    <row r="1448" spans="1:3">
      <c r="A1448" s="227" t="s">
        <v>5125</v>
      </c>
      <c r="B1448" s="223">
        <v>34450</v>
      </c>
      <c r="C1448" s="235" t="s">
        <v>5498</v>
      </c>
    </row>
    <row r="1449" spans="1:3">
      <c r="A1449" s="227" t="s">
        <v>6189</v>
      </c>
      <c r="B1449" s="223">
        <v>35655</v>
      </c>
      <c r="C1449" s="235" t="s">
        <v>6422</v>
      </c>
    </row>
    <row r="1450" spans="1:3">
      <c r="A1450" s="227" t="s">
        <v>9559</v>
      </c>
      <c r="B1450" s="223">
        <v>34985</v>
      </c>
      <c r="C1450" s="235" t="s">
        <v>5938</v>
      </c>
    </row>
    <row r="1451" spans="1:3">
      <c r="A1451" t="s">
        <v>2771</v>
      </c>
      <c r="B1451" s="228">
        <v>31303</v>
      </c>
      <c r="C1451" s="229" t="s">
        <v>1395</v>
      </c>
    </row>
    <row r="1452" spans="1:3">
      <c r="A1452" s="227" t="s">
        <v>4217</v>
      </c>
      <c r="B1452" s="223">
        <v>33982</v>
      </c>
      <c r="C1452" s="222" t="s">
        <v>4519</v>
      </c>
    </row>
    <row r="1453" spans="1:3">
      <c r="A1453" t="s">
        <v>1612</v>
      </c>
      <c r="B1453" s="228">
        <v>27417</v>
      </c>
      <c r="C1453" s="229"/>
    </row>
    <row r="1454" spans="1:3">
      <c r="A1454" s="227" t="s">
        <v>4652</v>
      </c>
      <c r="B1454" s="223">
        <v>34516</v>
      </c>
      <c r="C1454" s="222" t="s">
        <v>5008</v>
      </c>
    </row>
    <row r="1455" spans="1:3">
      <c r="A1455" s="227" t="s">
        <v>5437</v>
      </c>
      <c r="B1455" s="223">
        <v>34580</v>
      </c>
      <c r="C1455" s="235" t="s">
        <v>5504</v>
      </c>
    </row>
    <row r="1456" spans="1:3">
      <c r="A1456" t="s">
        <v>6998</v>
      </c>
      <c r="B1456" s="228">
        <v>36008</v>
      </c>
      <c r="C1456" s="228" t="s">
        <v>6919</v>
      </c>
    </row>
    <row r="1457" spans="1:3">
      <c r="A1457" t="s">
        <v>1931</v>
      </c>
      <c r="B1457" s="228">
        <v>32008</v>
      </c>
      <c r="C1457" s="229" t="s">
        <v>1987</v>
      </c>
    </row>
    <row r="1458" spans="1:3">
      <c r="A1458" s="227" t="s">
        <v>6190</v>
      </c>
      <c r="B1458" s="223">
        <v>35353</v>
      </c>
      <c r="C1458" s="235" t="s">
        <v>6421</v>
      </c>
    </row>
    <row r="1459" spans="1:3">
      <c r="A1459" t="s">
        <v>984</v>
      </c>
      <c r="B1459" s="228">
        <v>32362</v>
      </c>
      <c r="C1459" s="229" t="s">
        <v>1045</v>
      </c>
    </row>
    <row r="1460" spans="1:3">
      <c r="A1460" t="s">
        <v>7786</v>
      </c>
      <c r="B1460" s="230">
        <v>36873</v>
      </c>
      <c r="C1460" s="226" t="s">
        <v>7506</v>
      </c>
    </row>
    <row r="1461" spans="1:3">
      <c r="A1461" s="224" t="s">
        <v>8216</v>
      </c>
      <c r="B1461" s="225">
        <v>36286</v>
      </c>
      <c r="C1461" s="226" t="s">
        <v>7419</v>
      </c>
    </row>
    <row r="1462" spans="1:3">
      <c r="A1462" s="227" t="s">
        <v>6120</v>
      </c>
      <c r="B1462" s="223">
        <v>34362</v>
      </c>
      <c r="C1462" s="235" t="s">
        <v>5011</v>
      </c>
    </row>
    <row r="1463" spans="1:3">
      <c r="A1463" s="227" t="s">
        <v>404</v>
      </c>
      <c r="B1463" s="223">
        <v>32884</v>
      </c>
      <c r="C1463" s="222" t="s">
        <v>405</v>
      </c>
    </row>
    <row r="1464" spans="1:3">
      <c r="A1464" t="s">
        <v>985</v>
      </c>
      <c r="B1464" s="228">
        <v>32397</v>
      </c>
      <c r="C1464" s="229" t="s">
        <v>1045</v>
      </c>
    </row>
    <row r="1465" spans="1:3">
      <c r="A1465" t="s">
        <v>1932</v>
      </c>
      <c r="B1465" s="228">
        <v>31851</v>
      </c>
      <c r="C1465" s="229" t="s">
        <v>1882</v>
      </c>
    </row>
    <row r="1466" spans="1:3">
      <c r="A1466" s="227" t="s">
        <v>4848</v>
      </c>
      <c r="B1466" s="223">
        <v>34204</v>
      </c>
      <c r="C1466" s="222" t="s">
        <v>5025</v>
      </c>
    </row>
    <row r="1467" spans="1:3" ht="12.75">
      <c r="A1467" t="s">
        <v>9411</v>
      </c>
      <c r="B1467" s="234">
        <v>36214</v>
      </c>
      <c r="C1467" s="234" t="s">
        <v>8803</v>
      </c>
    </row>
    <row r="1468" spans="1:3">
      <c r="A1468" t="s">
        <v>1385</v>
      </c>
      <c r="B1468" s="228">
        <v>31125</v>
      </c>
      <c r="C1468" s="229" t="s">
        <v>1280</v>
      </c>
    </row>
    <row r="1469" spans="1:3">
      <c r="A1469" t="s">
        <v>7718</v>
      </c>
      <c r="B1469" s="230">
        <v>36231</v>
      </c>
      <c r="C1469" s="226" t="s">
        <v>7523</v>
      </c>
    </row>
    <row r="1470" spans="1:3" ht="12.75">
      <c r="A1470" t="s">
        <v>9033</v>
      </c>
      <c r="B1470" s="234">
        <v>36640</v>
      </c>
      <c r="C1470" s="234" t="s">
        <v>8803</v>
      </c>
    </row>
    <row r="1471" spans="1:3" ht="12.75">
      <c r="A1471" t="s">
        <v>9412</v>
      </c>
      <c r="B1471" s="234">
        <v>36568</v>
      </c>
      <c r="C1471" s="234" t="s">
        <v>8803</v>
      </c>
    </row>
    <row r="1472" spans="1:3">
      <c r="A1472" t="s">
        <v>1820</v>
      </c>
      <c r="B1472" s="228">
        <v>31825</v>
      </c>
      <c r="C1472" s="229" t="s">
        <v>1998</v>
      </c>
    </row>
    <row r="1473" spans="1:3">
      <c r="A1473" t="s">
        <v>7143</v>
      </c>
      <c r="B1473" s="228">
        <v>35462</v>
      </c>
      <c r="C1473" s="226" t="s">
        <v>6854</v>
      </c>
    </row>
    <row r="1474" spans="1:3">
      <c r="A1474" s="227" t="s">
        <v>6239</v>
      </c>
      <c r="B1474" s="223">
        <v>35311</v>
      </c>
      <c r="C1474" s="235" t="s">
        <v>6421</v>
      </c>
    </row>
    <row r="1475" spans="1:3" ht="12.75">
      <c r="A1475" t="s">
        <v>8878</v>
      </c>
      <c r="B1475" s="234">
        <v>37661</v>
      </c>
      <c r="C1475" s="234" t="s">
        <v>9199</v>
      </c>
    </row>
    <row r="1476" spans="1:3">
      <c r="A1476" s="227" t="s">
        <v>4283</v>
      </c>
      <c r="B1476" s="223">
        <v>33620</v>
      </c>
      <c r="C1476" s="222" t="s">
        <v>4515</v>
      </c>
    </row>
    <row r="1477" spans="1:3">
      <c r="A1477" s="37" t="s">
        <v>7978</v>
      </c>
      <c r="B1477" s="225">
        <v>37282</v>
      </c>
      <c r="C1477" s="226" t="s">
        <v>5929</v>
      </c>
    </row>
    <row r="1478" spans="1:3">
      <c r="A1478" t="s">
        <v>9410</v>
      </c>
      <c r="B1478" s="228">
        <v>31180</v>
      </c>
      <c r="C1478" s="229" t="s">
        <v>1279</v>
      </c>
    </row>
    <row r="1479" spans="1:3">
      <c r="A1479" t="s">
        <v>1821</v>
      </c>
      <c r="B1479" s="228">
        <v>27404</v>
      </c>
      <c r="C1479" s="229"/>
    </row>
    <row r="1480" spans="1:3">
      <c r="A1480" s="224" t="s">
        <v>8217</v>
      </c>
      <c r="B1480" s="225">
        <v>36462</v>
      </c>
      <c r="C1480" s="226" t="s">
        <v>8054</v>
      </c>
    </row>
    <row r="1481" spans="1:3">
      <c r="A1481" t="s">
        <v>2642</v>
      </c>
      <c r="B1481" s="228">
        <v>31879</v>
      </c>
      <c r="C1481" s="229" t="s">
        <v>2628</v>
      </c>
    </row>
    <row r="1482" spans="1:3">
      <c r="A1482" t="s">
        <v>7102</v>
      </c>
      <c r="B1482" s="228">
        <v>36039</v>
      </c>
    </row>
    <row r="1483" spans="1:3">
      <c r="A1483" s="227" t="s">
        <v>5700</v>
      </c>
      <c r="B1483" s="223">
        <v>34726</v>
      </c>
      <c r="C1483" s="222" t="s">
        <v>5929</v>
      </c>
    </row>
    <row r="1484" spans="1:3">
      <c r="A1484" s="227" t="s">
        <v>6234</v>
      </c>
      <c r="B1484" s="223">
        <v>35236</v>
      </c>
      <c r="C1484" s="235" t="s">
        <v>5934</v>
      </c>
    </row>
    <row r="1485" spans="1:3">
      <c r="A1485" s="220" t="s">
        <v>3178</v>
      </c>
      <c r="B1485" s="223">
        <v>32908</v>
      </c>
      <c r="C1485" s="222" t="s">
        <v>3441</v>
      </c>
    </row>
    <row r="1486" spans="1:3">
      <c r="A1486" s="224" t="s">
        <v>8218</v>
      </c>
      <c r="B1486" s="225">
        <v>36180</v>
      </c>
      <c r="C1486" s="226" t="s">
        <v>8287</v>
      </c>
    </row>
    <row r="1487" spans="1:3">
      <c r="A1487" t="s">
        <v>573</v>
      </c>
      <c r="B1487" s="228">
        <v>31227</v>
      </c>
      <c r="C1487" s="229" t="s">
        <v>1282</v>
      </c>
    </row>
    <row r="1488" spans="1:3">
      <c r="A1488" t="s">
        <v>7845</v>
      </c>
      <c r="B1488" s="230">
        <v>36033</v>
      </c>
      <c r="C1488" s="226" t="s">
        <v>7812</v>
      </c>
    </row>
    <row r="1489" spans="1:3">
      <c r="A1489" s="227" t="s">
        <v>406</v>
      </c>
      <c r="B1489" s="223">
        <v>32760</v>
      </c>
      <c r="C1489" s="222" t="s">
        <v>453</v>
      </c>
    </row>
    <row r="1490" spans="1:3">
      <c r="A1490" s="5" t="s">
        <v>3611</v>
      </c>
      <c r="B1490" s="228">
        <v>33521</v>
      </c>
      <c r="C1490" s="222" t="s">
        <v>4088</v>
      </c>
    </row>
    <row r="1491" spans="1:3">
      <c r="A1491" s="224" t="s">
        <v>8219</v>
      </c>
      <c r="B1491" s="225">
        <v>36594</v>
      </c>
      <c r="C1491" s="226" t="s">
        <v>8090</v>
      </c>
    </row>
    <row r="1492" spans="1:3">
      <c r="A1492" t="s">
        <v>986</v>
      </c>
      <c r="B1492" s="228">
        <v>32044</v>
      </c>
      <c r="C1492" s="229" t="s">
        <v>1064</v>
      </c>
    </row>
    <row r="1493" spans="1:3">
      <c r="A1493" s="227" t="s">
        <v>4805</v>
      </c>
      <c r="B1493" s="223">
        <v>33501</v>
      </c>
      <c r="C1493" s="222" t="s">
        <v>4523</v>
      </c>
    </row>
    <row r="1494" spans="1:3">
      <c r="A1494" s="5" t="s">
        <v>3662</v>
      </c>
      <c r="B1494" s="228">
        <v>33124</v>
      </c>
      <c r="C1494" s="222" t="s">
        <v>4069</v>
      </c>
    </row>
    <row r="1495" spans="1:3">
      <c r="A1495" s="227" t="s">
        <v>4899</v>
      </c>
      <c r="B1495" s="223">
        <v>33998</v>
      </c>
      <c r="C1495" s="222" t="s">
        <v>5008</v>
      </c>
    </row>
    <row r="1496" spans="1:3">
      <c r="A1496" t="s">
        <v>926</v>
      </c>
      <c r="B1496" s="228">
        <v>31088</v>
      </c>
      <c r="C1496" s="229" t="s">
        <v>1279</v>
      </c>
    </row>
    <row r="1497" spans="1:3">
      <c r="A1497" s="220" t="s">
        <v>3179</v>
      </c>
      <c r="B1497" s="223">
        <v>32347</v>
      </c>
      <c r="C1497" s="222" t="s">
        <v>1959</v>
      </c>
    </row>
    <row r="1498" spans="1:3">
      <c r="A1498" s="231" t="s">
        <v>3757</v>
      </c>
      <c r="B1498" s="228">
        <v>32153</v>
      </c>
      <c r="C1498" s="222" t="s">
        <v>3441</v>
      </c>
    </row>
    <row r="1499" spans="1:3">
      <c r="A1499" t="s">
        <v>2307</v>
      </c>
      <c r="B1499" s="228">
        <v>30843</v>
      </c>
      <c r="C1499" s="229" t="s">
        <v>2308</v>
      </c>
    </row>
    <row r="1500" spans="1:3">
      <c r="A1500" s="224" t="s">
        <v>8220</v>
      </c>
      <c r="B1500" s="225">
        <v>36014</v>
      </c>
      <c r="C1500" s="226" t="s">
        <v>8287</v>
      </c>
    </row>
    <row r="1501" spans="1:3">
      <c r="A1501" t="s">
        <v>8879</v>
      </c>
      <c r="B1501" s="225">
        <v>37169</v>
      </c>
      <c r="C1501" s="226" t="s">
        <v>9604</v>
      </c>
    </row>
    <row r="1502" spans="1:3">
      <c r="A1502" s="224" t="s">
        <v>8221</v>
      </c>
      <c r="B1502" s="225">
        <v>37029</v>
      </c>
      <c r="C1502" s="226" t="s">
        <v>8287</v>
      </c>
    </row>
    <row r="1503" spans="1:3">
      <c r="A1503" s="224" t="s">
        <v>8222</v>
      </c>
      <c r="B1503" s="225">
        <v>36310</v>
      </c>
      <c r="C1503" s="226" t="s">
        <v>8054</v>
      </c>
    </row>
    <row r="1504" spans="1:3" ht="12.75">
      <c r="A1504" t="s">
        <v>8880</v>
      </c>
      <c r="B1504" s="234">
        <v>36866</v>
      </c>
      <c r="C1504" s="234" t="s">
        <v>9326</v>
      </c>
    </row>
    <row r="1505" spans="1:3">
      <c r="A1505" s="220" t="s">
        <v>3180</v>
      </c>
      <c r="B1505" s="223">
        <v>33075</v>
      </c>
      <c r="C1505" s="222" t="s">
        <v>3449</v>
      </c>
    </row>
    <row r="1506" spans="1:3">
      <c r="A1506" t="s">
        <v>7635</v>
      </c>
      <c r="B1506" s="230">
        <v>36652</v>
      </c>
      <c r="C1506" s="226" t="s">
        <v>7812</v>
      </c>
    </row>
    <row r="1507" spans="1:3">
      <c r="A1507" s="227" t="s">
        <v>407</v>
      </c>
      <c r="B1507" s="223">
        <v>32233</v>
      </c>
      <c r="C1507" s="222" t="s">
        <v>1987</v>
      </c>
    </row>
    <row r="1508" spans="1:3">
      <c r="A1508" t="s">
        <v>7164</v>
      </c>
      <c r="B1508" s="228">
        <v>36039</v>
      </c>
      <c r="C1508" s="228" t="s">
        <v>6914</v>
      </c>
    </row>
    <row r="1509" spans="1:3">
      <c r="A1509" s="227" t="s">
        <v>5787</v>
      </c>
      <c r="B1509" s="223">
        <v>34951</v>
      </c>
      <c r="C1509" s="222" t="s">
        <v>5929</v>
      </c>
    </row>
    <row r="1510" spans="1:3">
      <c r="A1510" t="s">
        <v>2416</v>
      </c>
      <c r="B1510" s="228">
        <v>31983</v>
      </c>
      <c r="C1510" s="229" t="s">
        <v>1882</v>
      </c>
    </row>
    <row r="1511" spans="1:3">
      <c r="A1511" s="227" t="s">
        <v>5901</v>
      </c>
      <c r="B1511" s="223">
        <v>35068</v>
      </c>
      <c r="C1511" s="222" t="s">
        <v>5936</v>
      </c>
    </row>
    <row r="1512" spans="1:3">
      <c r="A1512" t="s">
        <v>1432</v>
      </c>
      <c r="B1512" s="228">
        <v>29479</v>
      </c>
      <c r="C1512" s="229" t="s">
        <v>2589</v>
      </c>
    </row>
    <row r="1513" spans="1:3">
      <c r="A1513" t="s">
        <v>1853</v>
      </c>
      <c r="B1513" s="228">
        <v>29620</v>
      </c>
      <c r="C1513" s="229" t="s">
        <v>2149</v>
      </c>
    </row>
    <row r="1514" spans="1:3">
      <c r="A1514" t="s">
        <v>2534</v>
      </c>
      <c r="B1514" s="228">
        <v>29037</v>
      </c>
      <c r="C1514" s="229" t="s">
        <v>2535</v>
      </c>
    </row>
    <row r="1515" spans="1:3">
      <c r="A1515" t="s">
        <v>1349</v>
      </c>
      <c r="B1515" s="228">
        <v>28679</v>
      </c>
      <c r="C1515" s="229" t="s">
        <v>1358</v>
      </c>
    </row>
    <row r="1516" spans="1:3">
      <c r="A1516" s="227" t="s">
        <v>4193</v>
      </c>
      <c r="B1516" s="223">
        <v>33991</v>
      </c>
      <c r="C1516" s="222" t="s">
        <v>4523</v>
      </c>
    </row>
    <row r="1517" spans="1:3">
      <c r="A1517" s="227" t="s">
        <v>4414</v>
      </c>
      <c r="B1517" s="223">
        <v>34302</v>
      </c>
      <c r="C1517" s="222" t="s">
        <v>4517</v>
      </c>
    </row>
    <row r="1518" spans="1:3">
      <c r="A1518" s="64" t="s">
        <v>6529</v>
      </c>
      <c r="B1518" s="232">
        <v>36058</v>
      </c>
      <c r="C1518" s="233" t="s">
        <v>6857</v>
      </c>
    </row>
    <row r="1519" spans="1:3">
      <c r="A1519" t="s">
        <v>1859</v>
      </c>
      <c r="B1519" s="228">
        <v>31209</v>
      </c>
      <c r="C1519" s="229" t="s">
        <v>1395</v>
      </c>
    </row>
    <row r="1520" spans="1:3">
      <c r="A1520" s="227" t="s">
        <v>6250</v>
      </c>
      <c r="B1520" s="223">
        <v>34975</v>
      </c>
      <c r="C1520" s="235" t="s">
        <v>6436</v>
      </c>
    </row>
    <row r="1521" spans="1:3">
      <c r="A1521" t="s">
        <v>987</v>
      </c>
      <c r="B1521" s="228">
        <v>31402</v>
      </c>
      <c r="C1521" s="229" t="s">
        <v>2695</v>
      </c>
    </row>
    <row r="1522" spans="1:3">
      <c r="A1522" s="64" t="s">
        <v>6694</v>
      </c>
      <c r="B1522" s="232">
        <v>35917</v>
      </c>
      <c r="C1522" s="233" t="s">
        <v>6857</v>
      </c>
    </row>
    <row r="1523" spans="1:3">
      <c r="A1523" s="220" t="s">
        <v>3181</v>
      </c>
      <c r="B1523" s="223">
        <v>33199</v>
      </c>
      <c r="C1523" s="222" t="s">
        <v>3441</v>
      </c>
    </row>
    <row r="1524" spans="1:3">
      <c r="A1524" s="220" t="s">
        <v>3182</v>
      </c>
      <c r="B1524" s="223">
        <v>32628</v>
      </c>
      <c r="C1524" s="222" t="s">
        <v>1045</v>
      </c>
    </row>
    <row r="1525" spans="1:3">
      <c r="A1525" t="s">
        <v>988</v>
      </c>
      <c r="B1525" s="228">
        <v>32004</v>
      </c>
      <c r="C1525" s="229" t="s">
        <v>1987</v>
      </c>
    </row>
    <row r="1526" spans="1:3">
      <c r="A1526" t="s">
        <v>7250</v>
      </c>
      <c r="B1526" s="228">
        <v>36482</v>
      </c>
      <c r="C1526" s="228" t="s">
        <v>6927</v>
      </c>
    </row>
    <row r="1527" spans="1:3">
      <c r="A1527" s="64" t="s">
        <v>6800</v>
      </c>
      <c r="B1527" s="232">
        <v>35393</v>
      </c>
      <c r="C1527" s="233" t="s">
        <v>6858</v>
      </c>
    </row>
    <row r="1528" spans="1:3">
      <c r="A1528" s="224" t="s">
        <v>8223</v>
      </c>
      <c r="B1528" s="225">
        <v>36003</v>
      </c>
      <c r="C1528" s="226" t="s">
        <v>8287</v>
      </c>
    </row>
    <row r="1529" spans="1:3">
      <c r="A1529" s="227" t="s">
        <v>5870</v>
      </c>
      <c r="B1529" s="223">
        <v>35254</v>
      </c>
      <c r="C1529" s="222" t="s">
        <v>5935</v>
      </c>
    </row>
    <row r="1530" spans="1:3">
      <c r="A1530" t="s">
        <v>2417</v>
      </c>
      <c r="B1530" s="228">
        <v>32044</v>
      </c>
      <c r="C1530" s="229" t="s">
        <v>1880</v>
      </c>
    </row>
    <row r="1531" spans="1:3">
      <c r="A1531" t="s">
        <v>2418</v>
      </c>
      <c r="B1531" s="228">
        <v>31245</v>
      </c>
      <c r="C1531" s="229" t="s">
        <v>2580</v>
      </c>
    </row>
    <row r="1532" spans="1:3">
      <c r="A1532" s="5" t="s">
        <v>3638</v>
      </c>
      <c r="B1532" s="228">
        <v>32989</v>
      </c>
      <c r="C1532" s="222" t="s">
        <v>4078</v>
      </c>
    </row>
    <row r="1533" spans="1:3">
      <c r="A1533" s="5" t="s">
        <v>3694</v>
      </c>
      <c r="B1533" s="228">
        <v>32989</v>
      </c>
      <c r="C1533" s="222" t="s">
        <v>4063</v>
      </c>
    </row>
    <row r="1534" spans="1:3">
      <c r="A1534" t="s">
        <v>2124</v>
      </c>
      <c r="B1534" s="228">
        <v>31058</v>
      </c>
      <c r="C1534" s="229" t="s">
        <v>1278</v>
      </c>
    </row>
    <row r="1535" spans="1:3">
      <c r="A1535" t="s">
        <v>7846</v>
      </c>
      <c r="B1535" s="230">
        <v>36145</v>
      </c>
      <c r="C1535" s="226" t="s">
        <v>7812</v>
      </c>
    </row>
    <row r="1536" spans="1:3">
      <c r="A1536" s="227" t="s">
        <v>4856</v>
      </c>
      <c r="B1536" s="223">
        <v>34355</v>
      </c>
      <c r="C1536" s="222" t="s">
        <v>5008</v>
      </c>
    </row>
    <row r="1537" spans="1:3">
      <c r="A1537" t="s">
        <v>2614</v>
      </c>
      <c r="B1537" s="228">
        <v>30941</v>
      </c>
      <c r="C1537" s="229" t="s">
        <v>1279</v>
      </c>
    </row>
    <row r="1538" spans="1:3">
      <c r="A1538" s="227" t="s">
        <v>4940</v>
      </c>
      <c r="B1538" s="223">
        <v>34205</v>
      </c>
      <c r="C1538" s="235" t="s">
        <v>5022</v>
      </c>
    </row>
    <row r="1539" spans="1:3">
      <c r="A1539" t="s">
        <v>3014</v>
      </c>
      <c r="B1539" s="228">
        <v>31428</v>
      </c>
      <c r="C1539" s="229" t="s">
        <v>1283</v>
      </c>
    </row>
    <row r="1540" spans="1:3">
      <c r="A1540" t="s">
        <v>7344</v>
      </c>
      <c r="B1540" s="228"/>
      <c r="C1540" s="228" t="s">
        <v>6950</v>
      </c>
    </row>
    <row r="1541" spans="1:3">
      <c r="A1541" s="64" t="s">
        <v>6731</v>
      </c>
      <c r="B1541" s="232">
        <v>36146</v>
      </c>
      <c r="C1541" s="233" t="s">
        <v>6857</v>
      </c>
    </row>
    <row r="1542" spans="1:3">
      <c r="A1542" t="s">
        <v>1948</v>
      </c>
      <c r="B1542" s="228">
        <v>30295</v>
      </c>
      <c r="C1542" s="229" t="s">
        <v>2845</v>
      </c>
    </row>
    <row r="1543" spans="1:3">
      <c r="A1543" t="s">
        <v>989</v>
      </c>
      <c r="B1543" s="228">
        <v>32111</v>
      </c>
      <c r="C1543" s="229" t="s">
        <v>1045</v>
      </c>
    </row>
    <row r="1544" spans="1:3">
      <c r="A1544" s="227" t="s">
        <v>5809</v>
      </c>
      <c r="B1544" s="223">
        <v>34725</v>
      </c>
      <c r="C1544" s="222" t="s">
        <v>5499</v>
      </c>
    </row>
    <row r="1545" spans="1:3">
      <c r="A1545" s="220" t="s">
        <v>3183</v>
      </c>
      <c r="B1545" s="223">
        <v>33442</v>
      </c>
      <c r="C1545" s="222" t="s">
        <v>3440</v>
      </c>
    </row>
    <row r="1546" spans="1:3">
      <c r="A1546" t="s">
        <v>2697</v>
      </c>
      <c r="B1546" s="228">
        <v>29471</v>
      </c>
      <c r="C1546" s="229" t="s">
        <v>2838</v>
      </c>
    </row>
    <row r="1547" spans="1:3">
      <c r="A1547" s="227" t="s">
        <v>408</v>
      </c>
      <c r="B1547" s="223">
        <v>32456</v>
      </c>
      <c r="C1547" s="222" t="s">
        <v>1045</v>
      </c>
    </row>
    <row r="1548" spans="1:3">
      <c r="A1548" t="s">
        <v>1451</v>
      </c>
      <c r="B1548" s="228">
        <v>29733</v>
      </c>
      <c r="C1548" s="229" t="s">
        <v>1409</v>
      </c>
    </row>
    <row r="1549" spans="1:3">
      <c r="A1549" s="227" t="s">
        <v>5381</v>
      </c>
      <c r="B1549" s="223">
        <v>33941</v>
      </c>
      <c r="C1549" s="235" t="s">
        <v>5509</v>
      </c>
    </row>
    <row r="1550" spans="1:3">
      <c r="A1550" s="227" t="s">
        <v>4684</v>
      </c>
      <c r="B1550" s="223">
        <v>33799</v>
      </c>
      <c r="C1550" s="222" t="s">
        <v>5014</v>
      </c>
    </row>
    <row r="1551" spans="1:3">
      <c r="A1551" s="64" t="s">
        <v>6594</v>
      </c>
      <c r="B1551" s="232">
        <v>35971</v>
      </c>
      <c r="C1551" s="233" t="s">
        <v>6855</v>
      </c>
    </row>
    <row r="1552" spans="1:3">
      <c r="A1552" s="227" t="s">
        <v>6050</v>
      </c>
      <c r="B1552" s="223">
        <v>35190</v>
      </c>
      <c r="C1552" s="235" t="s">
        <v>6419</v>
      </c>
    </row>
    <row r="1553" spans="1:3">
      <c r="A1553" t="s">
        <v>7847</v>
      </c>
      <c r="B1553" s="230">
        <v>35639</v>
      </c>
      <c r="C1553" s="226" t="s">
        <v>7812</v>
      </c>
    </row>
    <row r="1554" spans="1:3">
      <c r="A1554" s="247" t="s">
        <v>1116</v>
      </c>
      <c r="B1554" s="228">
        <v>31140</v>
      </c>
      <c r="C1554" s="229" t="s">
        <v>1279</v>
      </c>
    </row>
    <row r="1555" spans="1:3">
      <c r="A1555" s="227" t="s">
        <v>5293</v>
      </c>
      <c r="B1555" s="223">
        <v>33836</v>
      </c>
      <c r="C1555" s="235" t="s">
        <v>5496</v>
      </c>
    </row>
    <row r="1556" spans="1:3">
      <c r="A1556" s="5" t="s">
        <v>3615</v>
      </c>
      <c r="B1556" s="228">
        <v>33381</v>
      </c>
      <c r="C1556" s="222" t="s">
        <v>4083</v>
      </c>
    </row>
    <row r="1557" spans="1:3">
      <c r="A1557" s="227" t="s">
        <v>4371</v>
      </c>
      <c r="B1557" s="223">
        <v>33666</v>
      </c>
      <c r="C1557" s="222" t="s">
        <v>4518</v>
      </c>
    </row>
    <row r="1558" spans="1:3">
      <c r="A1558" s="5" t="s">
        <v>3742</v>
      </c>
      <c r="B1558" s="228">
        <v>32448</v>
      </c>
      <c r="C1558" s="222" t="s">
        <v>1045</v>
      </c>
    </row>
    <row r="1559" spans="1:3">
      <c r="A1559" s="227" t="s">
        <v>5625</v>
      </c>
      <c r="B1559" s="223">
        <v>33854</v>
      </c>
      <c r="C1559" s="222" t="s">
        <v>5011</v>
      </c>
    </row>
    <row r="1560" spans="1:3" ht="12.75">
      <c r="A1560" t="s">
        <v>9117</v>
      </c>
      <c r="B1560" s="234">
        <v>36972</v>
      </c>
      <c r="C1560" s="234" t="s">
        <v>9264</v>
      </c>
    </row>
    <row r="1561" spans="1:3">
      <c r="A1561" s="227" t="s">
        <v>4387</v>
      </c>
      <c r="B1561" s="223">
        <v>33974</v>
      </c>
      <c r="C1561" s="222" t="s">
        <v>4528</v>
      </c>
    </row>
    <row r="1562" spans="1:3">
      <c r="A1562" t="s">
        <v>2766</v>
      </c>
      <c r="B1562" s="228">
        <v>31260</v>
      </c>
      <c r="C1562" s="229" t="s">
        <v>1741</v>
      </c>
    </row>
    <row r="1563" spans="1:3">
      <c r="A1563" s="261" t="s">
        <v>8539</v>
      </c>
      <c r="B1563" s="228">
        <v>35855</v>
      </c>
      <c r="C1563" s="229" t="s">
        <v>6855</v>
      </c>
    </row>
    <row r="1564" spans="1:3">
      <c r="A1564" s="5" t="s">
        <v>7599</v>
      </c>
      <c r="B1564" s="228">
        <v>35916</v>
      </c>
      <c r="C1564" s="229" t="s">
        <v>6862</v>
      </c>
    </row>
    <row r="1565" spans="1:3">
      <c r="A1565" s="227" t="s">
        <v>6280</v>
      </c>
      <c r="B1565" s="223">
        <v>35145</v>
      </c>
      <c r="C1565" s="235" t="s">
        <v>6422</v>
      </c>
    </row>
    <row r="1566" spans="1:3">
      <c r="A1566" s="227" t="s">
        <v>4616</v>
      </c>
      <c r="B1566" s="223">
        <v>34446</v>
      </c>
      <c r="C1566" s="222" t="s">
        <v>4517</v>
      </c>
    </row>
    <row r="1567" spans="1:3">
      <c r="A1567" s="227" t="s">
        <v>409</v>
      </c>
      <c r="B1567" s="223">
        <v>32773</v>
      </c>
      <c r="C1567" s="222" t="s">
        <v>1048</v>
      </c>
    </row>
    <row r="1568" spans="1:3">
      <c r="A1568" t="s">
        <v>574</v>
      </c>
      <c r="B1568" s="228">
        <v>31331</v>
      </c>
      <c r="C1568" s="229" t="s">
        <v>2580</v>
      </c>
    </row>
    <row r="1569" spans="1:3">
      <c r="A1569" t="s">
        <v>7602</v>
      </c>
      <c r="B1569" s="230">
        <v>36607</v>
      </c>
      <c r="C1569" s="226" t="s">
        <v>7646</v>
      </c>
    </row>
    <row r="1570" spans="1:3">
      <c r="A1570" s="64" t="s">
        <v>6778</v>
      </c>
      <c r="B1570" s="232">
        <v>35326</v>
      </c>
      <c r="C1570" s="233" t="s">
        <v>6860</v>
      </c>
    </row>
    <row r="1571" spans="1:3">
      <c r="A1571" t="s">
        <v>7597</v>
      </c>
      <c r="B1571" s="230">
        <v>36629</v>
      </c>
      <c r="C1571" s="226" t="s">
        <v>7509</v>
      </c>
    </row>
    <row r="1572" spans="1:3">
      <c r="A1572" t="s">
        <v>1381</v>
      </c>
      <c r="B1572" s="228">
        <v>31348</v>
      </c>
      <c r="C1572" s="229" t="s">
        <v>1280</v>
      </c>
    </row>
    <row r="1573" spans="1:3">
      <c r="A1573" t="s">
        <v>1375</v>
      </c>
      <c r="B1573" s="228">
        <v>30259</v>
      </c>
      <c r="C1573" s="229" t="s">
        <v>2846</v>
      </c>
    </row>
    <row r="1574" spans="1:3">
      <c r="A1574" s="224" t="s">
        <v>8224</v>
      </c>
      <c r="B1574" s="225">
        <v>36868</v>
      </c>
      <c r="C1574" s="226" t="s">
        <v>8092</v>
      </c>
    </row>
    <row r="1575" spans="1:3">
      <c r="A1575" t="s">
        <v>2419</v>
      </c>
      <c r="B1575" s="228">
        <v>30941</v>
      </c>
      <c r="C1575" s="229" t="s">
        <v>1280</v>
      </c>
    </row>
    <row r="1576" spans="1:3">
      <c r="A1576" s="227" t="s">
        <v>4366</v>
      </c>
      <c r="B1576" s="223">
        <v>33662</v>
      </c>
      <c r="C1576" s="222" t="s">
        <v>4518</v>
      </c>
    </row>
    <row r="1577" spans="1:3">
      <c r="A1577" t="s">
        <v>1253</v>
      </c>
      <c r="B1577" s="228">
        <v>28189</v>
      </c>
      <c r="C1577" s="229" t="s">
        <v>1967</v>
      </c>
    </row>
    <row r="1578" spans="1:3">
      <c r="A1578" s="227" t="s">
        <v>5309</v>
      </c>
      <c r="B1578" s="223">
        <v>34575</v>
      </c>
      <c r="C1578" s="235" t="s">
        <v>5495</v>
      </c>
    </row>
    <row r="1579" spans="1:3">
      <c r="A1579" t="s">
        <v>2420</v>
      </c>
      <c r="B1579" s="228">
        <v>31563</v>
      </c>
      <c r="C1579" s="229" t="s">
        <v>1279</v>
      </c>
    </row>
    <row r="1580" spans="1:3">
      <c r="A1580" t="s">
        <v>8225</v>
      </c>
      <c r="B1580" s="225">
        <v>35972</v>
      </c>
      <c r="C1580" s="226" t="s">
        <v>6855</v>
      </c>
    </row>
    <row r="1581" spans="1:3">
      <c r="A1581" s="224" t="s">
        <v>8226</v>
      </c>
      <c r="B1581" s="225">
        <v>36269</v>
      </c>
      <c r="C1581" s="226" t="s">
        <v>8098</v>
      </c>
    </row>
    <row r="1582" spans="1:3">
      <c r="A1582" s="231" t="s">
        <v>3557</v>
      </c>
      <c r="B1582" s="228">
        <v>32272</v>
      </c>
      <c r="C1582" s="222" t="s">
        <v>1062</v>
      </c>
    </row>
    <row r="1583" spans="1:3">
      <c r="A1583" s="64" t="s">
        <v>6556</v>
      </c>
      <c r="B1583" s="232">
        <v>34990</v>
      </c>
      <c r="C1583" s="233" t="s">
        <v>5930</v>
      </c>
    </row>
    <row r="1584" spans="1:3">
      <c r="A1584" s="224" t="s">
        <v>8227</v>
      </c>
      <c r="B1584" s="225">
        <v>37115</v>
      </c>
      <c r="C1584" s="226" t="s">
        <v>8054</v>
      </c>
    </row>
    <row r="1585" spans="1:3">
      <c r="A1585" s="220" t="s">
        <v>3184</v>
      </c>
      <c r="B1585" s="223">
        <v>32998</v>
      </c>
      <c r="C1585" s="222" t="s">
        <v>3441</v>
      </c>
    </row>
    <row r="1586" spans="1:3">
      <c r="A1586" t="s">
        <v>7195</v>
      </c>
      <c r="B1586" s="228">
        <v>35921</v>
      </c>
      <c r="C1586" s="228" t="s">
        <v>6926</v>
      </c>
    </row>
    <row r="1587" spans="1:3">
      <c r="A1587" s="227" t="s">
        <v>4331</v>
      </c>
      <c r="B1587" s="223">
        <v>33358</v>
      </c>
      <c r="C1587" s="222" t="s">
        <v>4069</v>
      </c>
    </row>
    <row r="1588" spans="1:3">
      <c r="A1588" s="227" t="s">
        <v>4857</v>
      </c>
      <c r="B1588" s="223">
        <v>34360</v>
      </c>
      <c r="C1588" s="222" t="s">
        <v>5013</v>
      </c>
    </row>
    <row r="1589" spans="1:3" ht="12.75">
      <c r="A1589" t="s">
        <v>9413</v>
      </c>
      <c r="B1589" s="234">
        <v>36742</v>
      </c>
      <c r="C1589" s="234" t="s">
        <v>8803</v>
      </c>
    </row>
    <row r="1590" spans="1:3">
      <c r="A1590" s="227" t="s">
        <v>4831</v>
      </c>
      <c r="B1590" s="223">
        <v>33892</v>
      </c>
      <c r="C1590" s="222" t="s">
        <v>5012</v>
      </c>
    </row>
    <row r="1591" spans="1:3">
      <c r="A1591" s="227" t="s">
        <v>410</v>
      </c>
      <c r="B1591" s="223">
        <v>32118</v>
      </c>
      <c r="C1591" s="222" t="s">
        <v>1045</v>
      </c>
    </row>
    <row r="1592" spans="1:3">
      <c r="A1592" s="220" t="s">
        <v>3185</v>
      </c>
      <c r="B1592" s="223">
        <v>31777</v>
      </c>
      <c r="C1592" s="222" t="s">
        <v>1987</v>
      </c>
    </row>
    <row r="1593" spans="1:3">
      <c r="A1593" t="s">
        <v>2772</v>
      </c>
      <c r="B1593" s="228">
        <v>30158</v>
      </c>
      <c r="C1593" s="229" t="s">
        <v>2486</v>
      </c>
    </row>
    <row r="1594" spans="1:3">
      <c r="A1594" s="64" t="s">
        <v>6711</v>
      </c>
      <c r="B1594" s="232">
        <v>35521</v>
      </c>
      <c r="C1594" s="233" t="s">
        <v>6860</v>
      </c>
    </row>
    <row r="1595" spans="1:3">
      <c r="A1595" s="227" t="s">
        <v>5802</v>
      </c>
      <c r="B1595" s="223">
        <v>34082</v>
      </c>
      <c r="C1595" s="222" t="s">
        <v>5010</v>
      </c>
    </row>
    <row r="1596" spans="1:3" ht="12.75">
      <c r="A1596" t="s">
        <v>9027</v>
      </c>
      <c r="B1596" s="234">
        <v>36706</v>
      </c>
      <c r="C1596" s="234" t="s">
        <v>8803</v>
      </c>
    </row>
    <row r="1597" spans="1:3">
      <c r="A1597" t="s">
        <v>1732</v>
      </c>
      <c r="B1597" s="228">
        <v>27427</v>
      </c>
      <c r="C1597" s="229"/>
    </row>
    <row r="1598" spans="1:3" ht="12.75">
      <c r="A1598" t="s">
        <v>9414</v>
      </c>
      <c r="B1598" s="234">
        <v>37062</v>
      </c>
      <c r="C1598" s="234" t="s">
        <v>8803</v>
      </c>
    </row>
    <row r="1599" spans="1:3">
      <c r="A1599" t="s">
        <v>2421</v>
      </c>
      <c r="B1599" s="228">
        <v>32065</v>
      </c>
      <c r="C1599" s="229" t="s">
        <v>1963</v>
      </c>
    </row>
    <row r="1600" spans="1:3" ht="12.75">
      <c r="A1600" t="s">
        <v>8881</v>
      </c>
      <c r="B1600" s="234">
        <v>36875</v>
      </c>
      <c r="C1600" s="234" t="s">
        <v>8803</v>
      </c>
    </row>
    <row r="1601" spans="1:3">
      <c r="A1601" s="64" t="s">
        <v>6649</v>
      </c>
      <c r="B1601" s="232">
        <v>35146</v>
      </c>
      <c r="C1601" s="233" t="s">
        <v>6857</v>
      </c>
    </row>
    <row r="1602" spans="1:3" ht="12.75">
      <c r="A1602" t="s">
        <v>9415</v>
      </c>
      <c r="B1602" s="234">
        <v>36949</v>
      </c>
      <c r="C1602" s="234" t="s">
        <v>8803</v>
      </c>
    </row>
    <row r="1603" spans="1:3">
      <c r="A1603" t="s">
        <v>7610</v>
      </c>
      <c r="B1603" s="230">
        <v>36611</v>
      </c>
      <c r="C1603" s="226" t="s">
        <v>7506</v>
      </c>
    </row>
    <row r="1604" spans="1:3">
      <c r="A1604" s="64" t="s">
        <v>6750</v>
      </c>
      <c r="B1604" s="232">
        <v>35565</v>
      </c>
      <c r="C1604" s="233" t="s">
        <v>6422</v>
      </c>
    </row>
    <row r="1605" spans="1:3">
      <c r="A1605" t="s">
        <v>1445</v>
      </c>
      <c r="B1605" s="228">
        <v>30700</v>
      </c>
      <c r="C1605" s="229" t="s">
        <v>2844</v>
      </c>
    </row>
    <row r="1606" spans="1:3">
      <c r="A1606" s="45" t="s">
        <v>2085</v>
      </c>
      <c r="B1606" s="228" t="s">
        <v>2423</v>
      </c>
      <c r="C1606" s="229" t="s">
        <v>1279</v>
      </c>
    </row>
    <row r="1607" spans="1:3">
      <c r="A1607" s="227" t="s">
        <v>411</v>
      </c>
      <c r="B1607" s="223">
        <v>32898</v>
      </c>
      <c r="C1607" s="222" t="s">
        <v>465</v>
      </c>
    </row>
    <row r="1608" spans="1:3">
      <c r="A1608" s="227" t="s">
        <v>4291</v>
      </c>
      <c r="B1608" s="223">
        <v>33807</v>
      </c>
      <c r="C1608" s="222" t="s">
        <v>4515</v>
      </c>
    </row>
    <row r="1609" spans="1:3">
      <c r="A1609" s="224" t="s">
        <v>8228</v>
      </c>
      <c r="B1609" s="225">
        <v>36715</v>
      </c>
      <c r="C1609" s="226" t="s">
        <v>8092</v>
      </c>
    </row>
    <row r="1610" spans="1:3">
      <c r="A1610" t="s">
        <v>2424</v>
      </c>
      <c r="B1610" s="228">
        <v>32567</v>
      </c>
      <c r="C1610" s="229" t="s">
        <v>1963</v>
      </c>
    </row>
    <row r="1611" spans="1:3">
      <c r="A1611" t="s">
        <v>1031</v>
      </c>
      <c r="B1611" s="228">
        <v>31304</v>
      </c>
      <c r="C1611" s="229" t="s">
        <v>1150</v>
      </c>
    </row>
    <row r="1612" spans="1:3">
      <c r="A1612" s="227" t="s">
        <v>4185</v>
      </c>
      <c r="B1612" s="223">
        <v>33852</v>
      </c>
      <c r="C1612" s="222" t="s">
        <v>4063</v>
      </c>
    </row>
    <row r="1613" spans="1:3">
      <c r="A1613" t="s">
        <v>6987</v>
      </c>
      <c r="B1613" s="228">
        <v>36161</v>
      </c>
      <c r="C1613" s="226" t="s">
        <v>6862</v>
      </c>
    </row>
    <row r="1614" spans="1:3">
      <c r="A1614" t="s">
        <v>7204</v>
      </c>
      <c r="B1614" s="228">
        <v>34547</v>
      </c>
    </row>
    <row r="1615" spans="1:3">
      <c r="A1615" s="227" t="s">
        <v>4204</v>
      </c>
      <c r="B1615" s="223">
        <v>34012</v>
      </c>
      <c r="C1615" s="222" t="s">
        <v>4529</v>
      </c>
    </row>
    <row r="1616" spans="1:3">
      <c r="A1616" t="s">
        <v>7750</v>
      </c>
      <c r="B1616" s="230">
        <v>35835</v>
      </c>
      <c r="C1616" s="226" t="s">
        <v>7509</v>
      </c>
    </row>
    <row r="1617" spans="1:3">
      <c r="A1617" t="s">
        <v>2400</v>
      </c>
      <c r="B1617" s="228">
        <v>31372</v>
      </c>
      <c r="C1617" s="229" t="s">
        <v>2395</v>
      </c>
    </row>
    <row r="1618" spans="1:3">
      <c r="A1618" s="64" t="s">
        <v>6756</v>
      </c>
      <c r="B1618" s="232">
        <v>35936</v>
      </c>
      <c r="C1618" s="233" t="s">
        <v>6855</v>
      </c>
    </row>
    <row r="1619" spans="1:3">
      <c r="A1619" s="37" t="s">
        <v>8229</v>
      </c>
      <c r="B1619" s="225">
        <v>36186</v>
      </c>
      <c r="C1619" s="226" t="s">
        <v>8287</v>
      </c>
    </row>
    <row r="1620" spans="1:3">
      <c r="A1620" s="224" t="s">
        <v>8230</v>
      </c>
      <c r="B1620" s="225">
        <v>36155</v>
      </c>
      <c r="C1620" s="226" t="s">
        <v>8287</v>
      </c>
    </row>
    <row r="1621" spans="1:3">
      <c r="A1621" s="227" t="s">
        <v>412</v>
      </c>
      <c r="B1621" s="223">
        <v>32219</v>
      </c>
      <c r="C1621" s="222" t="s">
        <v>1048</v>
      </c>
    </row>
    <row r="1622" spans="1:3">
      <c r="A1622" s="224" t="s">
        <v>8231</v>
      </c>
      <c r="B1622" s="225">
        <v>36692</v>
      </c>
      <c r="C1622" s="226" t="s">
        <v>8090</v>
      </c>
    </row>
    <row r="1623" spans="1:3">
      <c r="A1623" s="64" t="s">
        <v>6730</v>
      </c>
      <c r="B1623" s="232">
        <v>35685</v>
      </c>
      <c r="C1623" s="233" t="s">
        <v>6854</v>
      </c>
    </row>
    <row r="1624" spans="1:3">
      <c r="A1624" s="227" t="s">
        <v>4332</v>
      </c>
      <c r="B1624" s="223">
        <v>33280</v>
      </c>
      <c r="C1624" s="222" t="s">
        <v>4078</v>
      </c>
    </row>
    <row r="1625" spans="1:3">
      <c r="A1625" s="227" t="s">
        <v>6345</v>
      </c>
      <c r="B1625" s="223">
        <v>34725</v>
      </c>
      <c r="C1625" s="235" t="s">
        <v>5929</v>
      </c>
    </row>
    <row r="1626" spans="1:3">
      <c r="A1626" t="s">
        <v>7111</v>
      </c>
      <c r="B1626" s="228">
        <v>35796</v>
      </c>
      <c r="C1626" s="226" t="s">
        <v>6862</v>
      </c>
    </row>
    <row r="1627" spans="1:3">
      <c r="A1627" s="227" t="s">
        <v>413</v>
      </c>
      <c r="B1627" s="223">
        <v>32715</v>
      </c>
      <c r="C1627" s="222" t="s">
        <v>1880</v>
      </c>
    </row>
    <row r="1628" spans="1:3">
      <c r="A1628" s="227" t="s">
        <v>4444</v>
      </c>
      <c r="B1628" s="223">
        <v>34201</v>
      </c>
      <c r="C1628" s="222" t="s">
        <v>4515</v>
      </c>
    </row>
    <row r="1629" spans="1:3">
      <c r="A1629" s="64" t="s">
        <v>6549</v>
      </c>
      <c r="B1629" s="232">
        <v>35326</v>
      </c>
      <c r="C1629" s="233" t="s">
        <v>6860</v>
      </c>
    </row>
    <row r="1630" spans="1:3" ht="12.75">
      <c r="A1630" t="s">
        <v>9416</v>
      </c>
      <c r="B1630" s="234">
        <v>35959</v>
      </c>
      <c r="C1630" s="234" t="s">
        <v>8803</v>
      </c>
    </row>
    <row r="1631" spans="1:3">
      <c r="A1631" s="227" t="s">
        <v>5712</v>
      </c>
      <c r="B1631" s="223">
        <v>33465</v>
      </c>
      <c r="C1631" s="222" t="s">
        <v>4515</v>
      </c>
    </row>
    <row r="1632" spans="1:3">
      <c r="A1632" s="227" t="s">
        <v>414</v>
      </c>
      <c r="B1632" s="223">
        <v>33039</v>
      </c>
      <c r="C1632" s="222" t="s">
        <v>465</v>
      </c>
    </row>
    <row r="1633" spans="1:3">
      <c r="A1633" s="5" t="s">
        <v>3614</v>
      </c>
      <c r="B1633" s="228">
        <v>33593</v>
      </c>
      <c r="C1633" s="222" t="s">
        <v>4070</v>
      </c>
    </row>
    <row r="1634" spans="1:3">
      <c r="A1634" s="231" t="s">
        <v>3617</v>
      </c>
      <c r="B1634" s="228">
        <v>33722</v>
      </c>
      <c r="C1634" s="222" t="s">
        <v>4095</v>
      </c>
    </row>
    <row r="1635" spans="1:3">
      <c r="A1635" t="s">
        <v>7401</v>
      </c>
      <c r="B1635" s="228">
        <v>35735</v>
      </c>
      <c r="C1635" s="226" t="s">
        <v>6860</v>
      </c>
    </row>
    <row r="1636" spans="1:3">
      <c r="A1636" t="s">
        <v>2425</v>
      </c>
      <c r="B1636" s="228">
        <v>29370</v>
      </c>
      <c r="C1636" s="229" t="s">
        <v>2839</v>
      </c>
    </row>
    <row r="1637" spans="1:3">
      <c r="A1637" s="227" t="s">
        <v>4818</v>
      </c>
      <c r="B1637" s="223">
        <v>33771</v>
      </c>
      <c r="C1637" s="222" t="s">
        <v>4515</v>
      </c>
    </row>
    <row r="1638" spans="1:3">
      <c r="A1638" t="s">
        <v>7647</v>
      </c>
      <c r="B1638" s="230">
        <v>36183</v>
      </c>
      <c r="C1638" s="226" t="s">
        <v>7508</v>
      </c>
    </row>
    <row r="1639" spans="1:3">
      <c r="A1639" s="227" t="s">
        <v>4591</v>
      </c>
      <c r="B1639" s="223">
        <v>32491</v>
      </c>
      <c r="C1639" s="222" t="s">
        <v>368</v>
      </c>
    </row>
    <row r="1640" spans="1:3">
      <c r="A1640" t="s">
        <v>7569</v>
      </c>
      <c r="B1640" s="230">
        <v>36162</v>
      </c>
      <c r="C1640" s="226" t="s">
        <v>7523</v>
      </c>
    </row>
    <row r="1641" spans="1:3" ht="12.75">
      <c r="A1641" t="s">
        <v>8882</v>
      </c>
      <c r="B1641" s="234">
        <v>36990</v>
      </c>
      <c r="C1641" s="234" t="s">
        <v>9261</v>
      </c>
    </row>
    <row r="1642" spans="1:3">
      <c r="A1642" s="5" t="s">
        <v>3779</v>
      </c>
      <c r="B1642" s="228">
        <v>34069</v>
      </c>
      <c r="C1642" s="222" t="s">
        <v>4075</v>
      </c>
    </row>
    <row r="1643" spans="1:3">
      <c r="A1643" s="227" t="s">
        <v>5268</v>
      </c>
      <c r="B1643" s="223">
        <v>34828</v>
      </c>
      <c r="C1643" s="235" t="s">
        <v>5499</v>
      </c>
    </row>
    <row r="1644" spans="1:3">
      <c r="A1644" t="s">
        <v>6980</v>
      </c>
      <c r="B1644" s="228">
        <v>35704</v>
      </c>
      <c r="C1644" s="228" t="s">
        <v>6927</v>
      </c>
    </row>
    <row r="1645" spans="1:3">
      <c r="A1645" t="s">
        <v>990</v>
      </c>
      <c r="B1645" s="228">
        <v>32038</v>
      </c>
      <c r="C1645" s="229" t="s">
        <v>1961</v>
      </c>
    </row>
    <row r="1646" spans="1:3">
      <c r="A1646" s="5" t="s">
        <v>3711</v>
      </c>
      <c r="B1646" s="228">
        <v>32737</v>
      </c>
      <c r="C1646" s="222" t="s">
        <v>4063</v>
      </c>
    </row>
    <row r="1647" spans="1:3">
      <c r="A1647" t="s">
        <v>956</v>
      </c>
      <c r="B1647" s="228">
        <v>31554</v>
      </c>
      <c r="C1647" s="229" t="s">
        <v>2576</v>
      </c>
    </row>
    <row r="1648" spans="1:3">
      <c r="A1648" s="227" t="s">
        <v>5831</v>
      </c>
      <c r="B1648" s="223">
        <v>35168</v>
      </c>
      <c r="C1648" s="222" t="s">
        <v>5935</v>
      </c>
    </row>
    <row r="1649" spans="1:3" ht="12.75">
      <c r="A1649" t="s">
        <v>9417</v>
      </c>
      <c r="B1649" s="234">
        <v>37088</v>
      </c>
      <c r="C1649" s="234" t="s">
        <v>8803</v>
      </c>
    </row>
    <row r="1650" spans="1:3">
      <c r="A1650" s="227" t="s">
        <v>5761</v>
      </c>
      <c r="B1650" s="223">
        <v>35450</v>
      </c>
      <c r="C1650" s="222" t="s">
        <v>5942</v>
      </c>
    </row>
    <row r="1651" spans="1:3">
      <c r="A1651" s="227" t="s">
        <v>5636</v>
      </c>
      <c r="B1651" s="223">
        <v>35917</v>
      </c>
      <c r="C1651" s="222" t="s">
        <v>5943</v>
      </c>
    </row>
    <row r="1652" spans="1:3">
      <c r="A1652" s="227" t="s">
        <v>6247</v>
      </c>
      <c r="B1652" s="223">
        <v>35575</v>
      </c>
      <c r="C1652" s="235" t="s">
        <v>6421</v>
      </c>
    </row>
    <row r="1653" spans="1:3">
      <c r="A1653" s="5" t="s">
        <v>7979</v>
      </c>
      <c r="B1653" s="223">
        <v>34359</v>
      </c>
      <c r="C1653" s="222" t="s">
        <v>4514</v>
      </c>
    </row>
    <row r="1654" spans="1:3">
      <c r="A1654" t="s">
        <v>575</v>
      </c>
      <c r="B1654" s="228">
        <v>32210</v>
      </c>
      <c r="C1654" s="229" t="s">
        <v>1882</v>
      </c>
    </row>
    <row r="1655" spans="1:3">
      <c r="A1655" t="s">
        <v>1952</v>
      </c>
      <c r="B1655" s="228">
        <v>30368</v>
      </c>
      <c r="C1655" s="229" t="s">
        <v>1673</v>
      </c>
    </row>
    <row r="1656" spans="1:3">
      <c r="A1656" t="s">
        <v>7225</v>
      </c>
      <c r="B1656" s="228">
        <v>36130</v>
      </c>
      <c r="C1656" s="226" t="s">
        <v>6854</v>
      </c>
    </row>
    <row r="1657" spans="1:3">
      <c r="A1657" s="227" t="s">
        <v>6235</v>
      </c>
      <c r="B1657" s="223">
        <v>35509</v>
      </c>
      <c r="C1657" s="235" t="s">
        <v>6425</v>
      </c>
    </row>
    <row r="1658" spans="1:3">
      <c r="A1658" t="s">
        <v>2882</v>
      </c>
      <c r="B1658" s="228">
        <v>29722</v>
      </c>
      <c r="C1658" s="229" t="s">
        <v>1574</v>
      </c>
    </row>
    <row r="1659" spans="1:3">
      <c r="A1659" s="227" t="s">
        <v>5827</v>
      </c>
      <c r="B1659" s="223">
        <v>34802</v>
      </c>
      <c r="C1659" s="222" t="s">
        <v>5929</v>
      </c>
    </row>
    <row r="1660" spans="1:3">
      <c r="A1660" s="227" t="s">
        <v>4941</v>
      </c>
      <c r="B1660" s="223">
        <v>33721</v>
      </c>
      <c r="C1660" s="235" t="s">
        <v>5022</v>
      </c>
    </row>
    <row r="1661" spans="1:3">
      <c r="A1661" s="220" t="s">
        <v>3186</v>
      </c>
      <c r="B1661" s="223">
        <v>32992</v>
      </c>
      <c r="C1661" s="222" t="s">
        <v>3449</v>
      </c>
    </row>
    <row r="1662" spans="1:3">
      <c r="A1662" s="227" t="s">
        <v>6191</v>
      </c>
      <c r="B1662" s="223">
        <v>35203</v>
      </c>
      <c r="C1662" s="235" t="s">
        <v>6421</v>
      </c>
    </row>
    <row r="1663" spans="1:3">
      <c r="A1663" t="s">
        <v>1557</v>
      </c>
      <c r="B1663" s="228">
        <v>31048</v>
      </c>
      <c r="C1663" s="229" t="s">
        <v>2844</v>
      </c>
    </row>
    <row r="1664" spans="1:3">
      <c r="A1664" t="s">
        <v>1473</v>
      </c>
      <c r="B1664" s="228">
        <v>29048</v>
      </c>
      <c r="C1664" s="229" t="s">
        <v>2798</v>
      </c>
    </row>
    <row r="1665" spans="1:3">
      <c r="A1665" s="227" t="s">
        <v>6170</v>
      </c>
      <c r="B1665" s="223">
        <v>35289</v>
      </c>
      <c r="C1665" s="235" t="s">
        <v>6422</v>
      </c>
    </row>
    <row r="1666" spans="1:3">
      <c r="A1666" t="s">
        <v>1596</v>
      </c>
      <c r="B1666" s="228">
        <v>30619</v>
      </c>
      <c r="C1666" s="229" t="s">
        <v>2396</v>
      </c>
    </row>
    <row r="1667" spans="1:3">
      <c r="A1667" s="64" t="s">
        <v>6754</v>
      </c>
      <c r="B1667" s="232">
        <v>36261</v>
      </c>
      <c r="C1667" s="233" t="s">
        <v>6856</v>
      </c>
    </row>
    <row r="1668" spans="1:3">
      <c r="A1668" s="227" t="s">
        <v>6114</v>
      </c>
      <c r="B1668" s="223">
        <v>35351</v>
      </c>
      <c r="C1668" s="235" t="s">
        <v>6426</v>
      </c>
    </row>
    <row r="1669" spans="1:3">
      <c r="A1669" s="220" t="s">
        <v>3187</v>
      </c>
      <c r="B1669" s="223">
        <v>32813</v>
      </c>
      <c r="C1669" s="222" t="s">
        <v>455</v>
      </c>
    </row>
    <row r="1670" spans="1:3">
      <c r="A1670" s="227" t="s">
        <v>6130</v>
      </c>
      <c r="B1670" s="223">
        <v>34022</v>
      </c>
      <c r="C1670" s="235" t="s">
        <v>4515</v>
      </c>
    </row>
    <row r="1671" spans="1:3">
      <c r="A1671" s="227" t="s">
        <v>5144</v>
      </c>
      <c r="B1671" s="223">
        <v>33968</v>
      </c>
      <c r="C1671" s="235" t="s">
        <v>5008</v>
      </c>
    </row>
    <row r="1672" spans="1:3">
      <c r="A1672" t="s">
        <v>7313</v>
      </c>
      <c r="B1672" s="228">
        <v>36039</v>
      </c>
      <c r="C1672" s="228" t="s">
        <v>6927</v>
      </c>
    </row>
    <row r="1673" spans="1:3">
      <c r="A1673" t="s">
        <v>7231</v>
      </c>
      <c r="B1673" s="228">
        <v>35796</v>
      </c>
      <c r="C1673" s="228" t="s">
        <v>6914</v>
      </c>
    </row>
    <row r="1674" spans="1:3" ht="12.75">
      <c r="A1674" t="s">
        <v>8883</v>
      </c>
      <c r="B1674" s="234">
        <v>36902</v>
      </c>
      <c r="C1674" s="234" t="s">
        <v>9300</v>
      </c>
    </row>
    <row r="1675" spans="1:3">
      <c r="A1675" s="220" t="s">
        <v>3188</v>
      </c>
      <c r="B1675" s="223">
        <v>33124</v>
      </c>
      <c r="C1675" s="222" t="s">
        <v>3450</v>
      </c>
    </row>
    <row r="1676" spans="1:3">
      <c r="A1676" s="37" t="s">
        <v>7957</v>
      </c>
      <c r="B1676" s="225">
        <v>35242</v>
      </c>
      <c r="C1676" s="226" t="s">
        <v>6855</v>
      </c>
    </row>
    <row r="1677" spans="1:3">
      <c r="A1677" s="227" t="s">
        <v>5686</v>
      </c>
      <c r="B1677" s="223">
        <v>34813</v>
      </c>
      <c r="C1677" s="222" t="s">
        <v>5934</v>
      </c>
    </row>
    <row r="1678" spans="1:3">
      <c r="A1678" s="227" t="s">
        <v>5353</v>
      </c>
      <c r="B1678" s="223">
        <v>34836</v>
      </c>
      <c r="C1678" s="235" t="s">
        <v>5497</v>
      </c>
    </row>
    <row r="1679" spans="1:3">
      <c r="A1679" s="227" t="s">
        <v>6066</v>
      </c>
      <c r="B1679" s="223">
        <v>34347</v>
      </c>
      <c r="C1679" s="235" t="s">
        <v>5929</v>
      </c>
    </row>
    <row r="1680" spans="1:3">
      <c r="A1680" t="s">
        <v>7663</v>
      </c>
      <c r="B1680" s="230">
        <v>36830</v>
      </c>
      <c r="C1680" s="226" t="s">
        <v>7646</v>
      </c>
    </row>
    <row r="1681" spans="1:3">
      <c r="A1681" t="s">
        <v>1818</v>
      </c>
      <c r="B1681" s="228">
        <v>29874</v>
      </c>
      <c r="C1681" s="229" t="s">
        <v>2848</v>
      </c>
    </row>
    <row r="1682" spans="1:3">
      <c r="A1682" t="s">
        <v>7658</v>
      </c>
      <c r="B1682" s="230">
        <v>37016</v>
      </c>
      <c r="C1682" s="226" t="s">
        <v>7646</v>
      </c>
    </row>
    <row r="1683" spans="1:3">
      <c r="A1683" t="s">
        <v>3189</v>
      </c>
      <c r="B1683" s="228">
        <v>33502</v>
      </c>
      <c r="C1683" s="229" t="s">
        <v>3478</v>
      </c>
    </row>
    <row r="1684" spans="1:3">
      <c r="A1684" s="227" t="s">
        <v>5645</v>
      </c>
      <c r="B1684" s="223">
        <v>34616</v>
      </c>
      <c r="C1684" s="222" t="s">
        <v>5496</v>
      </c>
    </row>
    <row r="1685" spans="1:3">
      <c r="A1685" t="s">
        <v>2426</v>
      </c>
      <c r="B1685" s="228">
        <v>31867</v>
      </c>
      <c r="C1685" s="229" t="s">
        <v>1998</v>
      </c>
    </row>
    <row r="1686" spans="1:3">
      <c r="A1686" s="227" t="s">
        <v>5151</v>
      </c>
      <c r="B1686" s="223">
        <v>34521</v>
      </c>
      <c r="C1686" s="235" t="s">
        <v>5495</v>
      </c>
    </row>
    <row r="1687" spans="1:3">
      <c r="A1687" s="227" t="s">
        <v>5261</v>
      </c>
      <c r="B1687" s="223">
        <v>34451</v>
      </c>
      <c r="C1687" s="235" t="s">
        <v>5496</v>
      </c>
    </row>
    <row r="1688" spans="1:3">
      <c r="A1688" t="s">
        <v>1188</v>
      </c>
      <c r="B1688" s="228">
        <v>31380</v>
      </c>
      <c r="C1688" s="229" t="s">
        <v>2580</v>
      </c>
    </row>
    <row r="1689" spans="1:3">
      <c r="A1689" s="220" t="s">
        <v>3190</v>
      </c>
      <c r="B1689" s="223">
        <v>32542</v>
      </c>
      <c r="C1689" s="222" t="s">
        <v>3446</v>
      </c>
    </row>
    <row r="1690" spans="1:3">
      <c r="A1690" s="227" t="s">
        <v>3882</v>
      </c>
      <c r="B1690" s="223">
        <v>33472</v>
      </c>
      <c r="C1690" s="222" t="s">
        <v>4069</v>
      </c>
    </row>
    <row r="1691" spans="1:3">
      <c r="A1691" t="s">
        <v>7039</v>
      </c>
      <c r="B1691" s="228">
        <v>35977</v>
      </c>
      <c r="C1691" s="226" t="s">
        <v>6862</v>
      </c>
    </row>
    <row r="1692" spans="1:3">
      <c r="A1692" s="227" t="s">
        <v>4738</v>
      </c>
      <c r="B1692" s="223">
        <v>33929</v>
      </c>
      <c r="C1692" s="222" t="s">
        <v>5011</v>
      </c>
    </row>
    <row r="1693" spans="1:3">
      <c r="A1693" s="227" t="s">
        <v>6057</v>
      </c>
      <c r="B1693" s="223">
        <v>35541</v>
      </c>
      <c r="C1693" s="235" t="s">
        <v>5934</v>
      </c>
    </row>
    <row r="1694" spans="1:3">
      <c r="A1694" s="227" t="s">
        <v>4854</v>
      </c>
      <c r="B1694" s="223">
        <v>34902</v>
      </c>
      <c r="C1694" s="222" t="s">
        <v>5024</v>
      </c>
    </row>
    <row r="1695" spans="1:3">
      <c r="A1695" s="227" t="s">
        <v>5418</v>
      </c>
      <c r="B1695" s="223">
        <v>34720</v>
      </c>
      <c r="C1695" s="235" t="s">
        <v>5496</v>
      </c>
    </row>
    <row r="1696" spans="1:3">
      <c r="A1696" s="227" t="s">
        <v>4769</v>
      </c>
      <c r="B1696" s="223">
        <v>34168</v>
      </c>
      <c r="C1696" s="222" t="s">
        <v>5011</v>
      </c>
    </row>
    <row r="1697" spans="1:3">
      <c r="A1697" s="5" t="s">
        <v>3684</v>
      </c>
      <c r="B1697" s="228">
        <v>33553</v>
      </c>
      <c r="C1697" s="222" t="s">
        <v>4063</v>
      </c>
    </row>
    <row r="1698" spans="1:3">
      <c r="A1698" s="64" t="s">
        <v>6661</v>
      </c>
      <c r="B1698" s="232">
        <v>33553</v>
      </c>
      <c r="C1698" s="233" t="s">
        <v>1959</v>
      </c>
    </row>
    <row r="1699" spans="1:3">
      <c r="A1699" s="64" t="s">
        <v>6603</v>
      </c>
      <c r="B1699" s="232">
        <v>35757</v>
      </c>
      <c r="C1699" s="233" t="s">
        <v>6854</v>
      </c>
    </row>
    <row r="1700" spans="1:3">
      <c r="A1700" s="231" t="s">
        <v>3663</v>
      </c>
      <c r="B1700" s="228">
        <v>33234</v>
      </c>
      <c r="C1700" s="222" t="s">
        <v>4069</v>
      </c>
    </row>
    <row r="1701" spans="1:3">
      <c r="A1701" t="s">
        <v>991</v>
      </c>
      <c r="B1701" s="228">
        <v>32060</v>
      </c>
      <c r="C1701" s="229" t="s">
        <v>1064</v>
      </c>
    </row>
    <row r="1702" spans="1:3">
      <c r="A1702" t="s">
        <v>2053</v>
      </c>
      <c r="B1702" s="228">
        <v>31237</v>
      </c>
      <c r="C1702" s="229" t="s">
        <v>1285</v>
      </c>
    </row>
    <row r="1703" spans="1:3">
      <c r="A1703" t="s">
        <v>2214</v>
      </c>
      <c r="B1703" s="228">
        <v>28300</v>
      </c>
      <c r="C1703" s="229" t="s">
        <v>2215</v>
      </c>
    </row>
    <row r="1704" spans="1:3">
      <c r="A1704" s="227" t="s">
        <v>415</v>
      </c>
      <c r="B1704" s="223">
        <v>32419</v>
      </c>
      <c r="C1704" s="222" t="s">
        <v>451</v>
      </c>
    </row>
    <row r="1705" spans="1:3">
      <c r="A1705" s="37" t="s">
        <v>8232</v>
      </c>
      <c r="B1705" s="225">
        <v>36186</v>
      </c>
      <c r="C1705" s="226" t="s">
        <v>7395</v>
      </c>
    </row>
    <row r="1706" spans="1:3" ht="12.75">
      <c r="A1706" t="s">
        <v>8884</v>
      </c>
      <c r="B1706" s="234">
        <v>37714</v>
      </c>
      <c r="C1706" s="234" t="s">
        <v>9233</v>
      </c>
    </row>
    <row r="1707" spans="1:3">
      <c r="A1707" t="s">
        <v>7062</v>
      </c>
      <c r="B1707" s="228">
        <v>34881</v>
      </c>
      <c r="C1707" s="226" t="s">
        <v>6419</v>
      </c>
    </row>
    <row r="1708" spans="1:3">
      <c r="A1708" s="227" t="s">
        <v>5123</v>
      </c>
      <c r="B1708" s="223">
        <v>34681</v>
      </c>
      <c r="C1708" s="235" t="s">
        <v>5496</v>
      </c>
    </row>
    <row r="1709" spans="1:3">
      <c r="A1709" s="227" t="s">
        <v>4207</v>
      </c>
      <c r="B1709" s="223">
        <v>33466</v>
      </c>
      <c r="C1709" s="222" t="s">
        <v>4517</v>
      </c>
    </row>
    <row r="1710" spans="1:3">
      <c r="A1710" t="s">
        <v>7680</v>
      </c>
      <c r="B1710" s="230">
        <v>36796</v>
      </c>
      <c r="C1710" s="226" t="s">
        <v>7506</v>
      </c>
    </row>
    <row r="1711" spans="1:3">
      <c r="A1711" t="s">
        <v>7848</v>
      </c>
      <c r="B1711" s="230">
        <v>36056</v>
      </c>
      <c r="C1711" s="226" t="s">
        <v>7812</v>
      </c>
    </row>
    <row r="1712" spans="1:3">
      <c r="A1712" t="s">
        <v>7711</v>
      </c>
      <c r="B1712" s="230">
        <v>36543</v>
      </c>
      <c r="C1712" s="226" t="s">
        <v>7516</v>
      </c>
    </row>
    <row r="1713" spans="1:3">
      <c r="A1713" s="224" t="s">
        <v>8233</v>
      </c>
      <c r="B1713" s="225">
        <v>36549</v>
      </c>
      <c r="C1713" s="226" t="s">
        <v>8287</v>
      </c>
    </row>
    <row r="1714" spans="1:3">
      <c r="A1714" s="231" t="s">
        <v>3635</v>
      </c>
      <c r="B1714" s="228">
        <v>33422</v>
      </c>
      <c r="C1714" s="222" t="s">
        <v>4078</v>
      </c>
    </row>
    <row r="1715" spans="1:3">
      <c r="A1715" t="s">
        <v>1119</v>
      </c>
      <c r="B1715" s="228">
        <v>31434</v>
      </c>
      <c r="C1715" s="229" t="s">
        <v>1120</v>
      </c>
    </row>
    <row r="1716" spans="1:3">
      <c r="A1716" s="227" t="s">
        <v>5401</v>
      </c>
      <c r="B1716" s="223">
        <v>34579</v>
      </c>
      <c r="C1716" s="235" t="s">
        <v>5510</v>
      </c>
    </row>
    <row r="1717" spans="1:3">
      <c r="A1717" s="227" t="s">
        <v>4333</v>
      </c>
      <c r="B1717" s="223">
        <v>33755</v>
      </c>
      <c r="C1717" s="222" t="s">
        <v>4078</v>
      </c>
    </row>
    <row r="1718" spans="1:3">
      <c r="A1718" s="64" t="s">
        <v>6593</v>
      </c>
      <c r="B1718" s="232">
        <v>36053</v>
      </c>
      <c r="C1718" s="233" t="s">
        <v>6857</v>
      </c>
    </row>
    <row r="1719" spans="1:3">
      <c r="A1719" s="227" t="s">
        <v>6171</v>
      </c>
      <c r="B1719" s="223">
        <v>35091</v>
      </c>
      <c r="C1719" s="235" t="s">
        <v>6426</v>
      </c>
    </row>
    <row r="1720" spans="1:3">
      <c r="A1720" s="227" t="s">
        <v>4935</v>
      </c>
      <c r="B1720" s="223">
        <v>33914</v>
      </c>
      <c r="C1720" s="235" t="s">
        <v>5011</v>
      </c>
    </row>
    <row r="1721" spans="1:3">
      <c r="A1721" s="220" t="s">
        <v>3191</v>
      </c>
      <c r="B1721" s="223">
        <v>33187</v>
      </c>
      <c r="C1721" s="222" t="s">
        <v>3440</v>
      </c>
    </row>
    <row r="1722" spans="1:3">
      <c r="A1722" s="227" t="s">
        <v>4931</v>
      </c>
      <c r="B1722" s="223">
        <v>34249</v>
      </c>
      <c r="C1722" s="235" t="s">
        <v>5008</v>
      </c>
    </row>
    <row r="1723" spans="1:3">
      <c r="A1723" s="227" t="s">
        <v>7122</v>
      </c>
      <c r="B1723" s="223">
        <v>33839</v>
      </c>
      <c r="C1723" s="222" t="s">
        <v>4530</v>
      </c>
    </row>
    <row r="1724" spans="1:3">
      <c r="A1724" s="220" t="s">
        <v>3192</v>
      </c>
      <c r="B1724" s="223">
        <v>33272</v>
      </c>
      <c r="C1724" s="222" t="s">
        <v>3440</v>
      </c>
    </row>
    <row r="1725" spans="1:3">
      <c r="A1725" t="s">
        <v>7180</v>
      </c>
      <c r="B1725" s="228">
        <v>35490</v>
      </c>
      <c r="C1725" s="226" t="s">
        <v>6914</v>
      </c>
    </row>
    <row r="1726" spans="1:3">
      <c r="A1726" t="s">
        <v>7373</v>
      </c>
      <c r="B1726" s="228">
        <v>35490</v>
      </c>
      <c r="C1726" s="228" t="s">
        <v>6914</v>
      </c>
    </row>
    <row r="1727" spans="1:3">
      <c r="A1727" t="s">
        <v>1552</v>
      </c>
      <c r="B1727" s="228">
        <v>30290</v>
      </c>
      <c r="C1727" s="229" t="s">
        <v>1814</v>
      </c>
    </row>
    <row r="1728" spans="1:3">
      <c r="A1728" t="s">
        <v>992</v>
      </c>
      <c r="B1728" s="228">
        <v>31861</v>
      </c>
      <c r="C1728" s="229" t="s">
        <v>1959</v>
      </c>
    </row>
    <row r="1729" spans="1:3" ht="12.75">
      <c r="A1729" t="s">
        <v>9010</v>
      </c>
      <c r="B1729" s="234">
        <v>37870</v>
      </c>
      <c r="C1729" s="234" t="s">
        <v>9299</v>
      </c>
    </row>
    <row r="1730" spans="1:3">
      <c r="A1730" t="s">
        <v>7317</v>
      </c>
      <c r="B1730" s="228">
        <v>36161</v>
      </c>
      <c r="C1730" s="228" t="s">
        <v>7318</v>
      </c>
    </row>
    <row r="1731" spans="1:3">
      <c r="A1731" s="220" t="s">
        <v>3193</v>
      </c>
      <c r="B1731" s="223">
        <v>33431</v>
      </c>
      <c r="C1731" s="222" t="s">
        <v>3441</v>
      </c>
    </row>
    <row r="1732" spans="1:3">
      <c r="A1732" s="227" t="s">
        <v>4292</v>
      </c>
      <c r="B1732" s="223">
        <v>33417</v>
      </c>
      <c r="C1732" s="222" t="s">
        <v>4515</v>
      </c>
    </row>
    <row r="1733" spans="1:3">
      <c r="A1733" t="s">
        <v>7763</v>
      </c>
      <c r="B1733" s="230">
        <v>36333</v>
      </c>
      <c r="C1733" s="226" t="s">
        <v>7509</v>
      </c>
    </row>
    <row r="1734" spans="1:3">
      <c r="A1734" s="227" t="s">
        <v>6236</v>
      </c>
      <c r="B1734" s="223">
        <v>35513</v>
      </c>
      <c r="C1734" s="235" t="s">
        <v>6421</v>
      </c>
    </row>
    <row r="1735" spans="1:3">
      <c r="A1735" t="s">
        <v>7201</v>
      </c>
      <c r="B1735" s="228">
        <v>35704</v>
      </c>
      <c r="C1735" s="228" t="s">
        <v>6927</v>
      </c>
    </row>
    <row r="1736" spans="1:3">
      <c r="A1736" s="224" t="s">
        <v>8234</v>
      </c>
      <c r="B1736" s="225">
        <v>37091</v>
      </c>
      <c r="C1736" s="226" t="s">
        <v>8098</v>
      </c>
    </row>
    <row r="1737" spans="1:3">
      <c r="A1737" t="s">
        <v>576</v>
      </c>
      <c r="B1737" s="228">
        <v>30626</v>
      </c>
      <c r="C1737" s="229" t="s">
        <v>2847</v>
      </c>
    </row>
    <row r="1738" spans="1:3">
      <c r="A1738" t="s">
        <v>2797</v>
      </c>
      <c r="B1738" s="228">
        <v>28854</v>
      </c>
      <c r="C1738" s="229" t="s">
        <v>2798</v>
      </c>
    </row>
    <row r="1739" spans="1:3">
      <c r="A1739" t="s">
        <v>2891</v>
      </c>
      <c r="B1739" s="228">
        <v>30550</v>
      </c>
      <c r="C1739" s="229" t="s">
        <v>2844</v>
      </c>
    </row>
    <row r="1740" spans="1:3">
      <c r="A1740" s="227" t="s">
        <v>5207</v>
      </c>
      <c r="B1740" s="223">
        <v>34726</v>
      </c>
      <c r="C1740" s="235" t="s">
        <v>5501</v>
      </c>
    </row>
    <row r="1741" spans="1:3">
      <c r="A1741" s="220" t="s">
        <v>3194</v>
      </c>
      <c r="B1741" s="223">
        <v>33394</v>
      </c>
      <c r="C1741" s="222" t="s">
        <v>3446</v>
      </c>
    </row>
    <row r="1742" spans="1:3">
      <c r="A1742" s="227" t="s">
        <v>5328</v>
      </c>
      <c r="B1742" s="223">
        <v>34937</v>
      </c>
      <c r="C1742" s="235" t="s">
        <v>5498</v>
      </c>
    </row>
    <row r="1743" spans="1:3">
      <c r="A1743" t="s">
        <v>2176</v>
      </c>
      <c r="B1743" s="228">
        <v>29656</v>
      </c>
      <c r="C1743" s="229" t="s">
        <v>2177</v>
      </c>
    </row>
    <row r="1744" spans="1:3">
      <c r="A1744" s="227" t="s">
        <v>4763</v>
      </c>
      <c r="B1744" s="223">
        <v>34069</v>
      </c>
      <c r="C1744" s="222" t="s">
        <v>5011</v>
      </c>
    </row>
    <row r="1745" spans="1:3">
      <c r="A1745" s="5" t="s">
        <v>3780</v>
      </c>
      <c r="B1745" s="228">
        <v>34202</v>
      </c>
      <c r="C1745" s="222" t="s">
        <v>4085</v>
      </c>
    </row>
    <row r="1746" spans="1:3">
      <c r="A1746" s="227" t="s">
        <v>5788</v>
      </c>
      <c r="B1746" s="223">
        <v>34950</v>
      </c>
      <c r="C1746" s="222" t="s">
        <v>5944</v>
      </c>
    </row>
    <row r="1747" spans="1:3">
      <c r="A1747" s="224" t="s">
        <v>8235</v>
      </c>
      <c r="B1747" s="225">
        <v>37041</v>
      </c>
      <c r="C1747" s="226" t="s">
        <v>8092</v>
      </c>
    </row>
    <row r="1748" spans="1:3">
      <c r="A1748" s="227" t="s">
        <v>4284</v>
      </c>
      <c r="B1748" s="223">
        <v>33656</v>
      </c>
      <c r="C1748" s="222" t="s">
        <v>4515</v>
      </c>
    </row>
    <row r="1749" spans="1:3">
      <c r="A1749" s="227" t="s">
        <v>5405</v>
      </c>
      <c r="B1749" s="223">
        <v>34510</v>
      </c>
      <c r="C1749" s="235" t="s">
        <v>5498</v>
      </c>
    </row>
    <row r="1750" spans="1:3">
      <c r="A1750" s="5" t="s">
        <v>3642</v>
      </c>
      <c r="B1750" s="228">
        <v>33296</v>
      </c>
      <c r="C1750" s="222" t="s">
        <v>4078</v>
      </c>
    </row>
    <row r="1751" spans="1:3">
      <c r="A1751" t="s">
        <v>7777</v>
      </c>
      <c r="B1751" s="230">
        <v>36422</v>
      </c>
      <c r="C1751" s="226" t="s">
        <v>7506</v>
      </c>
    </row>
    <row r="1752" spans="1:3">
      <c r="A1752" t="s">
        <v>7759</v>
      </c>
      <c r="B1752" s="230">
        <v>36550</v>
      </c>
      <c r="C1752" s="226" t="s">
        <v>7509</v>
      </c>
    </row>
    <row r="1753" spans="1:3">
      <c r="A1753" t="s">
        <v>7632</v>
      </c>
      <c r="B1753" s="230">
        <v>36473</v>
      </c>
      <c r="C1753" s="226" t="s">
        <v>7509</v>
      </c>
    </row>
    <row r="1754" spans="1:3">
      <c r="A1754" s="227" t="s">
        <v>4911</v>
      </c>
      <c r="B1754" s="223">
        <v>34163</v>
      </c>
      <c r="C1754" s="222" t="s">
        <v>5011</v>
      </c>
    </row>
    <row r="1755" spans="1:3">
      <c r="A1755" s="227" t="s">
        <v>4408</v>
      </c>
      <c r="B1755" s="223">
        <v>33436</v>
      </c>
      <c r="C1755" s="222" t="s">
        <v>4523</v>
      </c>
    </row>
    <row r="1756" spans="1:3">
      <c r="A1756" s="227" t="s">
        <v>4686</v>
      </c>
      <c r="B1756" s="223">
        <v>33567</v>
      </c>
      <c r="C1756" s="222" t="s">
        <v>5013</v>
      </c>
    </row>
    <row r="1757" spans="1:3">
      <c r="A1757" s="227" t="s">
        <v>5713</v>
      </c>
      <c r="B1757" s="223">
        <v>34585</v>
      </c>
      <c r="C1757" s="222" t="s">
        <v>5929</v>
      </c>
    </row>
    <row r="1758" spans="1:3">
      <c r="A1758" t="s">
        <v>2402</v>
      </c>
      <c r="B1758" s="228">
        <v>29682</v>
      </c>
      <c r="C1758" s="229" t="s">
        <v>2403</v>
      </c>
    </row>
    <row r="1759" spans="1:3">
      <c r="A1759" s="227" t="s">
        <v>5413</v>
      </c>
      <c r="B1759" s="223">
        <v>34363</v>
      </c>
      <c r="C1759" s="235" t="s">
        <v>5011</v>
      </c>
    </row>
    <row r="1760" spans="1:3">
      <c r="A1760" t="s">
        <v>993</v>
      </c>
      <c r="B1760" s="228">
        <v>32165</v>
      </c>
      <c r="C1760" s="229" t="s">
        <v>994</v>
      </c>
    </row>
    <row r="1761" spans="1:3">
      <c r="A1761" s="227" t="s">
        <v>5341</v>
      </c>
      <c r="B1761" s="223">
        <v>33150</v>
      </c>
      <c r="C1761" s="235" t="s">
        <v>4078</v>
      </c>
    </row>
    <row r="1762" spans="1:3">
      <c r="A1762" s="227" t="s">
        <v>6334</v>
      </c>
      <c r="B1762" s="223">
        <v>34696</v>
      </c>
      <c r="C1762" s="235" t="s">
        <v>5934</v>
      </c>
    </row>
    <row r="1763" spans="1:3">
      <c r="A1763" s="220" t="s">
        <v>3195</v>
      </c>
      <c r="B1763" s="223">
        <v>31511</v>
      </c>
      <c r="C1763" s="222" t="s">
        <v>2576</v>
      </c>
    </row>
    <row r="1764" spans="1:3">
      <c r="A1764" t="s">
        <v>1430</v>
      </c>
      <c r="B1764" s="228">
        <v>28101</v>
      </c>
      <c r="C1764" s="229" t="s">
        <v>1431</v>
      </c>
    </row>
    <row r="1765" spans="1:3">
      <c r="A1765" t="s">
        <v>2658</v>
      </c>
      <c r="B1765" s="228">
        <v>30029</v>
      </c>
      <c r="C1765" s="229" t="s">
        <v>2554</v>
      </c>
    </row>
    <row r="1766" spans="1:3">
      <c r="A1766" s="220" t="s">
        <v>3196</v>
      </c>
      <c r="B1766" s="223">
        <v>31247</v>
      </c>
      <c r="C1766" s="222" t="s">
        <v>465</v>
      </c>
    </row>
    <row r="1767" spans="1:3">
      <c r="A1767" s="227" t="s">
        <v>4912</v>
      </c>
      <c r="B1767" s="223">
        <v>33804</v>
      </c>
      <c r="C1767" s="222" t="s">
        <v>5011</v>
      </c>
    </row>
    <row r="1768" spans="1:3">
      <c r="A1768" s="227" t="s">
        <v>6355</v>
      </c>
      <c r="B1768" s="223">
        <v>35754</v>
      </c>
      <c r="C1768" s="235" t="s">
        <v>6437</v>
      </c>
    </row>
    <row r="1769" spans="1:3">
      <c r="A1769" t="s">
        <v>7381</v>
      </c>
      <c r="B1769" s="228">
        <v>36100</v>
      </c>
      <c r="C1769" s="228" t="s">
        <v>7382</v>
      </c>
    </row>
    <row r="1770" spans="1:3">
      <c r="A1770" s="227" t="s">
        <v>5249</v>
      </c>
      <c r="B1770" s="223">
        <v>33800</v>
      </c>
      <c r="C1770" s="235" t="s">
        <v>5011</v>
      </c>
    </row>
    <row r="1771" spans="1:3">
      <c r="A1771" s="224" t="s">
        <v>8236</v>
      </c>
      <c r="B1771" s="225">
        <v>36635</v>
      </c>
      <c r="C1771" s="226" t="s">
        <v>8287</v>
      </c>
    </row>
    <row r="1772" spans="1:3">
      <c r="A1772" t="s">
        <v>7133</v>
      </c>
      <c r="B1772" s="228">
        <v>35674</v>
      </c>
      <c r="C1772" s="228" t="s">
        <v>6950</v>
      </c>
    </row>
    <row r="1773" spans="1:3">
      <c r="A1773" t="s">
        <v>9087</v>
      </c>
      <c r="B1773" s="230">
        <v>36047</v>
      </c>
      <c r="C1773" s="226" t="s">
        <v>7509</v>
      </c>
    </row>
    <row r="1774" spans="1:3">
      <c r="A1774" s="5" t="s">
        <v>3857</v>
      </c>
      <c r="B1774" s="228">
        <v>33123</v>
      </c>
      <c r="C1774" s="222" t="s">
        <v>4063</v>
      </c>
    </row>
    <row r="1775" spans="1:3">
      <c r="A1775" t="s">
        <v>7321</v>
      </c>
      <c r="B1775" s="228">
        <v>35704</v>
      </c>
      <c r="C1775" s="228" t="s">
        <v>6926</v>
      </c>
    </row>
    <row r="1776" spans="1:3">
      <c r="A1776" t="s">
        <v>2415</v>
      </c>
      <c r="B1776" s="228">
        <v>27400</v>
      </c>
      <c r="C1776" s="229" t="s">
        <v>2146</v>
      </c>
    </row>
    <row r="1777" spans="1:3">
      <c r="A1777" s="227" t="s">
        <v>4920</v>
      </c>
      <c r="B1777" s="223">
        <v>34035</v>
      </c>
      <c r="C1777" s="222" t="s">
        <v>5011</v>
      </c>
    </row>
    <row r="1778" spans="1:3">
      <c r="A1778" t="s">
        <v>2675</v>
      </c>
      <c r="B1778" s="228">
        <v>29951</v>
      </c>
      <c r="C1778" s="229" t="s">
        <v>1815</v>
      </c>
    </row>
    <row r="1779" spans="1:3">
      <c r="A1779" t="s">
        <v>2854</v>
      </c>
      <c r="B1779" s="228">
        <v>30061</v>
      </c>
      <c r="C1779" s="229" t="s">
        <v>2842</v>
      </c>
    </row>
    <row r="1780" spans="1:3" ht="12.75">
      <c r="A1780" t="s">
        <v>9107</v>
      </c>
      <c r="B1780" s="234">
        <v>37599</v>
      </c>
      <c r="C1780" s="234" t="s">
        <v>9162</v>
      </c>
    </row>
    <row r="1781" spans="1:3">
      <c r="A1781" s="5" t="s">
        <v>3715</v>
      </c>
      <c r="B1781" s="228">
        <v>33447</v>
      </c>
      <c r="C1781" s="222" t="s">
        <v>3441</v>
      </c>
    </row>
    <row r="1782" spans="1:3">
      <c r="A1782" s="227" t="s">
        <v>6152</v>
      </c>
      <c r="B1782" s="223">
        <v>34762</v>
      </c>
      <c r="C1782" s="235" t="s">
        <v>5934</v>
      </c>
    </row>
    <row r="1783" spans="1:3">
      <c r="A1783" t="s">
        <v>7849</v>
      </c>
      <c r="B1783" s="230">
        <v>36322</v>
      </c>
      <c r="C1783" s="226" t="s">
        <v>7812</v>
      </c>
    </row>
    <row r="1784" spans="1:3">
      <c r="A1784" t="s">
        <v>491</v>
      </c>
      <c r="B1784" s="228">
        <v>27916</v>
      </c>
      <c r="C1784" s="229" t="s">
        <v>2753</v>
      </c>
    </row>
    <row r="1785" spans="1:3">
      <c r="A1785" s="220" t="s">
        <v>3197</v>
      </c>
      <c r="B1785" s="223">
        <v>32889</v>
      </c>
      <c r="C1785" s="222" t="s">
        <v>3441</v>
      </c>
    </row>
    <row r="1786" spans="1:3" ht="12.75">
      <c r="A1786" t="s">
        <v>9109</v>
      </c>
      <c r="B1786" s="234">
        <v>36810</v>
      </c>
      <c r="C1786" s="234" t="s">
        <v>9172</v>
      </c>
    </row>
    <row r="1787" spans="1:3">
      <c r="A1787" s="227" t="s">
        <v>1945</v>
      </c>
      <c r="B1787" s="223">
        <v>25486</v>
      </c>
      <c r="C1787" s="237">
        <v>0</v>
      </c>
    </row>
    <row r="1788" spans="1:3">
      <c r="A1788" s="231" t="s">
        <v>3681</v>
      </c>
      <c r="B1788" s="228">
        <v>33530</v>
      </c>
      <c r="C1788" s="222" t="s">
        <v>4072</v>
      </c>
    </row>
    <row r="1789" spans="1:3">
      <c r="A1789" t="s">
        <v>2615</v>
      </c>
      <c r="B1789" s="228">
        <v>28261</v>
      </c>
      <c r="C1789" s="229" t="s">
        <v>1602</v>
      </c>
    </row>
    <row r="1790" spans="1:3">
      <c r="A1790" t="s">
        <v>1386</v>
      </c>
      <c r="B1790" s="228">
        <v>27903</v>
      </c>
      <c r="C1790" s="229" t="s">
        <v>1521</v>
      </c>
    </row>
    <row r="1791" spans="1:3">
      <c r="A1791" s="227" t="s">
        <v>5145</v>
      </c>
      <c r="B1791" s="223">
        <v>34483</v>
      </c>
      <c r="C1791" s="235" t="s">
        <v>5495</v>
      </c>
    </row>
    <row r="1792" spans="1:3">
      <c r="A1792" s="224" t="s">
        <v>8237</v>
      </c>
      <c r="B1792" s="225">
        <v>36510</v>
      </c>
      <c r="C1792" s="226" t="s">
        <v>8087</v>
      </c>
    </row>
    <row r="1793" spans="1:3">
      <c r="A1793" t="s">
        <v>6993</v>
      </c>
      <c r="B1793" s="228">
        <v>35339</v>
      </c>
      <c r="C1793" s="226" t="s">
        <v>6862</v>
      </c>
    </row>
    <row r="1794" spans="1:3">
      <c r="A1794" t="s">
        <v>7297</v>
      </c>
      <c r="B1794" s="228">
        <v>35735</v>
      </c>
      <c r="C1794" s="228" t="s">
        <v>6926</v>
      </c>
    </row>
    <row r="1795" spans="1:3">
      <c r="A1795" s="227" t="s">
        <v>5159</v>
      </c>
      <c r="B1795" s="223">
        <v>33792</v>
      </c>
      <c r="C1795" s="235" t="s">
        <v>4063</v>
      </c>
    </row>
    <row r="1796" spans="1:3">
      <c r="A1796" s="227" t="s">
        <v>4691</v>
      </c>
      <c r="B1796" s="223">
        <v>34122</v>
      </c>
      <c r="C1796" s="222" t="s">
        <v>5022</v>
      </c>
    </row>
    <row r="1797" spans="1:3">
      <c r="A1797" s="227" t="s">
        <v>4368</v>
      </c>
      <c r="B1797" s="223">
        <v>33644</v>
      </c>
      <c r="C1797" s="222" t="s">
        <v>4518</v>
      </c>
    </row>
    <row r="1798" spans="1:3">
      <c r="A1798" t="s">
        <v>1267</v>
      </c>
      <c r="B1798" s="228">
        <v>30582</v>
      </c>
      <c r="C1798" s="229" t="s">
        <v>2848</v>
      </c>
    </row>
    <row r="1799" spans="1:3">
      <c r="A1799" s="227" t="s">
        <v>4321</v>
      </c>
      <c r="B1799" s="223">
        <v>31524</v>
      </c>
      <c r="C1799" s="222" t="s">
        <v>3441</v>
      </c>
    </row>
    <row r="1800" spans="1:3">
      <c r="A1800" t="s">
        <v>7205</v>
      </c>
      <c r="B1800" s="228">
        <v>35977</v>
      </c>
      <c r="C1800" s="228" t="s">
        <v>6927</v>
      </c>
    </row>
    <row r="1801" spans="1:3">
      <c r="A1801" t="s">
        <v>2427</v>
      </c>
      <c r="B1801" s="228">
        <v>31596</v>
      </c>
      <c r="C1801" s="229" t="s">
        <v>1278</v>
      </c>
    </row>
    <row r="1802" spans="1:3">
      <c r="A1802" s="227" t="s">
        <v>6109</v>
      </c>
      <c r="B1802" s="223">
        <v>35478</v>
      </c>
      <c r="C1802" s="235" t="s">
        <v>6426</v>
      </c>
    </row>
    <row r="1803" spans="1:3">
      <c r="A1803" s="227" t="s">
        <v>4353</v>
      </c>
      <c r="B1803" s="223">
        <v>32664</v>
      </c>
      <c r="C1803" s="222" t="s">
        <v>4063</v>
      </c>
    </row>
    <row r="1804" spans="1:3">
      <c r="A1804" s="56" t="s">
        <v>2494</v>
      </c>
      <c r="B1804" s="228">
        <v>30660</v>
      </c>
      <c r="C1804" s="229" t="s">
        <v>1985</v>
      </c>
    </row>
    <row r="1805" spans="1:3">
      <c r="A1805" s="5" t="s">
        <v>3636</v>
      </c>
      <c r="B1805" s="228">
        <v>33503</v>
      </c>
      <c r="C1805" s="222" t="s">
        <v>4070</v>
      </c>
    </row>
    <row r="1806" spans="1:3">
      <c r="A1806" t="s">
        <v>7623</v>
      </c>
      <c r="B1806" s="230">
        <v>36178</v>
      </c>
      <c r="C1806" s="226" t="s">
        <v>7509</v>
      </c>
    </row>
    <row r="1807" spans="1:3">
      <c r="A1807" s="227" t="s">
        <v>6058</v>
      </c>
      <c r="B1807" s="223">
        <v>35047</v>
      </c>
      <c r="C1807" s="235" t="s">
        <v>6421</v>
      </c>
    </row>
    <row r="1808" spans="1:3">
      <c r="A1808" s="227" t="s">
        <v>4901</v>
      </c>
      <c r="B1808" s="223">
        <v>34112</v>
      </c>
      <c r="C1808" s="222" t="s">
        <v>5011</v>
      </c>
    </row>
    <row r="1809" spans="1:3">
      <c r="A1809" t="s">
        <v>7850</v>
      </c>
      <c r="B1809" s="230">
        <v>35856</v>
      </c>
      <c r="C1809" s="226" t="s">
        <v>7812</v>
      </c>
    </row>
    <row r="1810" spans="1:3">
      <c r="A1810" s="227" t="s">
        <v>6166</v>
      </c>
      <c r="B1810" s="223">
        <v>35567</v>
      </c>
      <c r="C1810" s="235" t="s">
        <v>6438</v>
      </c>
    </row>
    <row r="1811" spans="1:3">
      <c r="A1811" t="s">
        <v>2428</v>
      </c>
      <c r="B1811" s="228">
        <v>31646</v>
      </c>
      <c r="C1811" s="229" t="s">
        <v>2583</v>
      </c>
    </row>
    <row r="1812" spans="1:3">
      <c r="A1812" s="227" t="s">
        <v>6364</v>
      </c>
      <c r="B1812" s="223">
        <v>33952</v>
      </c>
      <c r="C1812" s="235" t="s">
        <v>4515</v>
      </c>
    </row>
    <row r="1813" spans="1:3">
      <c r="A1813" s="5" t="s">
        <v>3824</v>
      </c>
      <c r="B1813" s="228">
        <v>33533</v>
      </c>
      <c r="C1813" s="222" t="s">
        <v>4065</v>
      </c>
    </row>
    <row r="1814" spans="1:3">
      <c r="A1814" t="s">
        <v>2429</v>
      </c>
      <c r="B1814" s="228">
        <v>30823</v>
      </c>
      <c r="C1814" s="229" t="s">
        <v>1395</v>
      </c>
    </row>
    <row r="1815" spans="1:3">
      <c r="A1815" t="s">
        <v>7851</v>
      </c>
      <c r="B1815" s="230">
        <v>35865</v>
      </c>
      <c r="C1815" s="226" t="s">
        <v>7812</v>
      </c>
    </row>
    <row r="1816" spans="1:3">
      <c r="A1816" t="s">
        <v>7267</v>
      </c>
      <c r="B1816" s="228">
        <v>36220</v>
      </c>
      <c r="C1816" s="228" t="s">
        <v>7284</v>
      </c>
    </row>
    <row r="1817" spans="1:3">
      <c r="A1817" t="s">
        <v>1826</v>
      </c>
      <c r="B1817" s="228">
        <v>29842</v>
      </c>
      <c r="C1817" s="229" t="s">
        <v>1813</v>
      </c>
    </row>
    <row r="1818" spans="1:3">
      <c r="A1818" t="s">
        <v>7276</v>
      </c>
      <c r="B1818" s="228">
        <v>36312</v>
      </c>
      <c r="C1818" s="228" t="s">
        <v>6926</v>
      </c>
    </row>
    <row r="1819" spans="1:3">
      <c r="A1819" s="231" t="s">
        <v>3707</v>
      </c>
      <c r="B1819" s="228">
        <v>32848</v>
      </c>
      <c r="C1819" s="222" t="s">
        <v>4063</v>
      </c>
    </row>
    <row r="1820" spans="1:3">
      <c r="A1820" s="227" t="s">
        <v>5789</v>
      </c>
      <c r="B1820" s="223">
        <v>34973</v>
      </c>
      <c r="C1820" s="222" t="s">
        <v>5929</v>
      </c>
    </row>
    <row r="1821" spans="1:3">
      <c r="A1821" s="224" t="s">
        <v>8238</v>
      </c>
      <c r="B1821" s="225">
        <v>37148</v>
      </c>
      <c r="C1821" s="226" t="s">
        <v>8287</v>
      </c>
    </row>
    <row r="1822" spans="1:3">
      <c r="A1822" t="s">
        <v>2651</v>
      </c>
      <c r="B1822" s="228">
        <v>31862</v>
      </c>
      <c r="C1822" s="229" t="s">
        <v>1280</v>
      </c>
    </row>
    <row r="1823" spans="1:3">
      <c r="A1823" s="227" t="s">
        <v>6329</v>
      </c>
      <c r="B1823" s="223">
        <v>34694</v>
      </c>
      <c r="C1823" s="235" t="s">
        <v>6423</v>
      </c>
    </row>
    <row r="1824" spans="1:3">
      <c r="A1824" t="s">
        <v>2805</v>
      </c>
      <c r="B1824" s="228">
        <v>30714</v>
      </c>
      <c r="C1824" s="229" t="s">
        <v>2847</v>
      </c>
    </row>
    <row r="1825" spans="1:3">
      <c r="A1825" s="227" t="s">
        <v>2659</v>
      </c>
      <c r="B1825" s="223">
        <v>27790</v>
      </c>
      <c r="C1825" s="237" t="s">
        <v>2609</v>
      </c>
    </row>
    <row r="1826" spans="1:3">
      <c r="A1826" s="227" t="s">
        <v>4822</v>
      </c>
      <c r="B1826" s="223">
        <v>33537</v>
      </c>
      <c r="C1826" s="222" t="s">
        <v>4515</v>
      </c>
    </row>
    <row r="1827" spans="1:3">
      <c r="A1827" s="227" t="s">
        <v>5871</v>
      </c>
      <c r="B1827" s="223">
        <v>34749</v>
      </c>
      <c r="C1827" s="222" t="s">
        <v>5497</v>
      </c>
    </row>
    <row r="1828" spans="1:3" ht="12.75">
      <c r="A1828" t="s">
        <v>9021</v>
      </c>
      <c r="B1828" s="234">
        <v>37705</v>
      </c>
      <c r="C1828" s="234" t="s">
        <v>9217</v>
      </c>
    </row>
    <row r="1829" spans="1:3">
      <c r="A1829" s="227" t="s">
        <v>3198</v>
      </c>
      <c r="B1829" s="223">
        <v>33243</v>
      </c>
      <c r="C1829" s="222" t="s">
        <v>4550</v>
      </c>
    </row>
    <row r="1830" spans="1:3">
      <c r="A1830" s="227" t="s">
        <v>4374</v>
      </c>
      <c r="B1830" s="223">
        <v>34086</v>
      </c>
      <c r="C1830" s="222" t="s">
        <v>4514</v>
      </c>
    </row>
    <row r="1831" spans="1:3">
      <c r="A1831" s="224" t="s">
        <v>8239</v>
      </c>
      <c r="B1831" s="225">
        <v>36179</v>
      </c>
      <c r="C1831" s="226" t="s">
        <v>7812</v>
      </c>
    </row>
    <row r="1832" spans="1:3" ht="12.75">
      <c r="A1832" t="s">
        <v>8885</v>
      </c>
      <c r="B1832" s="234">
        <v>36543</v>
      </c>
      <c r="C1832" s="234" t="s">
        <v>9198</v>
      </c>
    </row>
    <row r="1833" spans="1:3">
      <c r="A1833" s="227" t="s">
        <v>5650</v>
      </c>
      <c r="B1833" s="223">
        <v>34618</v>
      </c>
      <c r="C1833" s="222" t="s">
        <v>5934</v>
      </c>
    </row>
    <row r="1834" spans="1:3">
      <c r="A1834" t="s">
        <v>2187</v>
      </c>
      <c r="B1834" s="228">
        <v>30559</v>
      </c>
      <c r="C1834" s="229" t="s">
        <v>2188</v>
      </c>
    </row>
    <row r="1835" spans="1:3">
      <c r="A1835" t="s">
        <v>7383</v>
      </c>
      <c r="B1835" s="228">
        <v>35765</v>
      </c>
      <c r="C1835" s="228" t="s">
        <v>6921</v>
      </c>
    </row>
    <row r="1836" spans="1:3">
      <c r="A1836" s="224" t="s">
        <v>8240</v>
      </c>
      <c r="B1836" s="225">
        <v>36594</v>
      </c>
      <c r="C1836" s="226" t="s">
        <v>8092</v>
      </c>
    </row>
    <row r="1837" spans="1:3">
      <c r="A1837" s="227" t="s">
        <v>5722</v>
      </c>
      <c r="B1837" s="223">
        <v>35386</v>
      </c>
      <c r="C1837" s="222" t="s">
        <v>5945</v>
      </c>
    </row>
    <row r="1838" spans="1:3">
      <c r="A1838" t="s">
        <v>2795</v>
      </c>
      <c r="B1838" s="228">
        <v>30279</v>
      </c>
      <c r="C1838" s="229" t="s">
        <v>2554</v>
      </c>
    </row>
    <row r="1839" spans="1:3">
      <c r="A1839" t="s">
        <v>1320</v>
      </c>
      <c r="B1839" s="228">
        <v>31063</v>
      </c>
      <c r="C1839" s="229" t="s">
        <v>1615</v>
      </c>
    </row>
    <row r="1840" spans="1:3">
      <c r="A1840" s="64" t="s">
        <v>6574</v>
      </c>
      <c r="B1840" s="232">
        <v>35312</v>
      </c>
      <c r="C1840" s="233" t="s">
        <v>6855</v>
      </c>
    </row>
    <row r="1841" spans="1:3">
      <c r="A1841" s="227" t="s">
        <v>416</v>
      </c>
      <c r="B1841" s="223">
        <v>32406</v>
      </c>
      <c r="C1841" s="222" t="s">
        <v>449</v>
      </c>
    </row>
    <row r="1842" spans="1:3">
      <c r="A1842" s="231" t="s">
        <v>3813</v>
      </c>
      <c r="B1842" s="228">
        <v>33850</v>
      </c>
      <c r="C1842" s="222" t="s">
        <v>4069</v>
      </c>
    </row>
    <row r="1843" spans="1:3">
      <c r="A1843" s="227" t="s">
        <v>4141</v>
      </c>
      <c r="B1843" s="223">
        <v>32708</v>
      </c>
      <c r="C1843" s="222" t="s">
        <v>463</v>
      </c>
    </row>
    <row r="1844" spans="1:3">
      <c r="A1844" s="227" t="s">
        <v>417</v>
      </c>
      <c r="B1844" s="223">
        <v>32633</v>
      </c>
      <c r="C1844" s="222" t="s">
        <v>455</v>
      </c>
    </row>
    <row r="1845" spans="1:3">
      <c r="A1845" t="s">
        <v>2430</v>
      </c>
      <c r="B1845" s="228">
        <v>31588</v>
      </c>
      <c r="C1845" s="229" t="s">
        <v>2581</v>
      </c>
    </row>
    <row r="1846" spans="1:3">
      <c r="A1846" t="s">
        <v>2431</v>
      </c>
      <c r="B1846" s="228">
        <v>31669</v>
      </c>
      <c r="C1846" s="229" t="s">
        <v>1959</v>
      </c>
    </row>
    <row r="1847" spans="1:3">
      <c r="A1847" t="s">
        <v>1503</v>
      </c>
      <c r="B1847" s="228">
        <v>27533</v>
      </c>
      <c r="C1847" s="229"/>
    </row>
    <row r="1848" spans="1:3">
      <c r="A1848" t="s">
        <v>7266</v>
      </c>
      <c r="B1848" s="228"/>
      <c r="C1848" s="228" t="s">
        <v>6927</v>
      </c>
    </row>
    <row r="1849" spans="1:3">
      <c r="A1849" t="s">
        <v>2596</v>
      </c>
      <c r="B1849" s="228">
        <v>29574</v>
      </c>
      <c r="C1849" s="229" t="s">
        <v>1855</v>
      </c>
    </row>
    <row r="1850" spans="1:3">
      <c r="A1850" t="s">
        <v>7972</v>
      </c>
      <c r="B1850" s="230">
        <v>37127</v>
      </c>
      <c r="C1850" s="226" t="s">
        <v>7506</v>
      </c>
    </row>
    <row r="1851" spans="1:3" ht="12.75">
      <c r="A1851" t="s">
        <v>9150</v>
      </c>
      <c r="B1851" s="234">
        <v>36460</v>
      </c>
      <c r="C1851" s="234" t="s">
        <v>9356</v>
      </c>
    </row>
    <row r="1852" spans="1:3">
      <c r="A1852" t="s">
        <v>2768</v>
      </c>
      <c r="B1852" s="228">
        <v>31461</v>
      </c>
      <c r="C1852" s="229" t="s">
        <v>1283</v>
      </c>
    </row>
    <row r="1853" spans="1:3">
      <c r="A1853" t="s">
        <v>7852</v>
      </c>
      <c r="B1853" s="230">
        <v>35585</v>
      </c>
      <c r="C1853" s="226" t="s">
        <v>7812</v>
      </c>
    </row>
    <row r="1854" spans="1:3">
      <c r="A1854" s="227" t="s">
        <v>4390</v>
      </c>
      <c r="B1854" s="223">
        <v>34449</v>
      </c>
      <c r="C1854" s="222" t="s">
        <v>4531</v>
      </c>
    </row>
    <row r="1855" spans="1:3">
      <c r="A1855" s="5" t="s">
        <v>3677</v>
      </c>
      <c r="B1855" s="228">
        <v>33650</v>
      </c>
      <c r="C1855" s="222" t="s">
        <v>4078</v>
      </c>
    </row>
    <row r="1856" spans="1:3">
      <c r="A1856" s="227" t="s">
        <v>5764</v>
      </c>
      <c r="B1856" s="223">
        <v>34852</v>
      </c>
      <c r="C1856" s="222" t="s">
        <v>5936</v>
      </c>
    </row>
    <row r="1857" spans="1:3">
      <c r="A1857" s="227" t="s">
        <v>4611</v>
      </c>
      <c r="B1857" s="223">
        <v>34197</v>
      </c>
      <c r="C1857" s="222" t="s">
        <v>4518</v>
      </c>
    </row>
    <row r="1858" spans="1:3">
      <c r="A1858" s="224" t="s">
        <v>8241</v>
      </c>
      <c r="B1858" s="225">
        <v>36780</v>
      </c>
      <c r="C1858" s="226" t="s">
        <v>9603</v>
      </c>
    </row>
    <row r="1859" spans="1:3">
      <c r="A1859" s="227" t="s">
        <v>4671</v>
      </c>
      <c r="B1859" s="223">
        <v>33855</v>
      </c>
      <c r="C1859" s="222" t="s">
        <v>5020</v>
      </c>
    </row>
    <row r="1860" spans="1:3">
      <c r="A1860" t="s">
        <v>2432</v>
      </c>
      <c r="B1860" s="228">
        <v>29837</v>
      </c>
      <c r="C1860" s="229" t="s">
        <v>2848</v>
      </c>
    </row>
    <row r="1861" spans="1:3">
      <c r="A1861" s="227" t="s">
        <v>418</v>
      </c>
      <c r="B1861" s="223">
        <v>32839</v>
      </c>
      <c r="C1861" s="222" t="s">
        <v>419</v>
      </c>
    </row>
    <row r="1862" spans="1:3">
      <c r="A1862" s="220" t="s">
        <v>3199</v>
      </c>
      <c r="B1862" s="223">
        <v>33386</v>
      </c>
      <c r="C1862" s="222" t="s">
        <v>3469</v>
      </c>
    </row>
    <row r="1863" spans="1:3">
      <c r="A1863" t="s">
        <v>1275</v>
      </c>
      <c r="B1863" s="228">
        <v>31113</v>
      </c>
      <c r="C1863" s="229" t="s">
        <v>1280</v>
      </c>
    </row>
    <row r="1864" spans="1:3">
      <c r="A1864" s="227" t="s">
        <v>5364</v>
      </c>
      <c r="B1864" s="223">
        <v>33632</v>
      </c>
      <c r="C1864" s="235" t="s">
        <v>4063</v>
      </c>
    </row>
    <row r="1865" spans="1:3">
      <c r="A1865" s="220" t="s">
        <v>3200</v>
      </c>
      <c r="B1865" s="223">
        <v>33310</v>
      </c>
      <c r="C1865" s="222" t="s">
        <v>3460</v>
      </c>
    </row>
    <row r="1866" spans="1:3">
      <c r="A1866" t="s">
        <v>2703</v>
      </c>
      <c r="B1866" s="228">
        <v>31218</v>
      </c>
      <c r="C1866" s="229" t="s">
        <v>1150</v>
      </c>
    </row>
    <row r="1867" spans="1:3">
      <c r="A1867" t="s">
        <v>1033</v>
      </c>
      <c r="B1867" s="228">
        <v>31287</v>
      </c>
      <c r="C1867" s="229" t="s">
        <v>2576</v>
      </c>
    </row>
    <row r="1868" spans="1:3">
      <c r="A1868" s="227" t="s">
        <v>186</v>
      </c>
      <c r="B1868" s="223">
        <v>32528</v>
      </c>
      <c r="C1868" s="222" t="s">
        <v>455</v>
      </c>
    </row>
    <row r="1869" spans="1:3">
      <c r="A1869" t="s">
        <v>2946</v>
      </c>
      <c r="B1869" s="228">
        <v>30991</v>
      </c>
      <c r="C1869" s="229" t="s">
        <v>2306</v>
      </c>
    </row>
    <row r="1870" spans="1:3">
      <c r="A1870" s="220" t="s">
        <v>3201</v>
      </c>
      <c r="B1870" s="223">
        <v>32903</v>
      </c>
      <c r="C1870" s="222" t="s">
        <v>465</v>
      </c>
    </row>
    <row r="1871" spans="1:3">
      <c r="A1871" t="s">
        <v>2644</v>
      </c>
      <c r="B1871" s="228">
        <v>31961</v>
      </c>
      <c r="C1871" s="229" t="s">
        <v>2576</v>
      </c>
    </row>
    <row r="1872" spans="1:3">
      <c r="A1872" t="s">
        <v>2433</v>
      </c>
      <c r="B1872" s="228">
        <v>29384</v>
      </c>
      <c r="C1872" s="229" t="s">
        <v>1969</v>
      </c>
    </row>
    <row r="1873" spans="1:3">
      <c r="A1873" s="227" t="s">
        <v>169</v>
      </c>
      <c r="B1873" s="223">
        <v>32022</v>
      </c>
      <c r="C1873" s="222" t="s">
        <v>1045</v>
      </c>
    </row>
    <row r="1874" spans="1:3">
      <c r="A1874" s="224" t="s">
        <v>8242</v>
      </c>
      <c r="B1874" s="225">
        <v>36276</v>
      </c>
      <c r="C1874" s="226" t="s">
        <v>9603</v>
      </c>
    </row>
    <row r="1875" spans="1:3">
      <c r="A1875" s="5" t="s">
        <v>3735</v>
      </c>
      <c r="B1875" s="228">
        <v>33073</v>
      </c>
      <c r="C1875" s="222" t="s">
        <v>465</v>
      </c>
    </row>
    <row r="1876" spans="1:3">
      <c r="A1876" s="227" t="s">
        <v>6216</v>
      </c>
      <c r="B1876" s="223">
        <v>35427</v>
      </c>
      <c r="C1876" s="235" t="s">
        <v>6424</v>
      </c>
    </row>
    <row r="1877" spans="1:3">
      <c r="A1877" s="231" t="s">
        <v>3621</v>
      </c>
      <c r="B1877" s="228">
        <v>33316</v>
      </c>
      <c r="C1877" s="222" t="s">
        <v>4093</v>
      </c>
    </row>
    <row r="1878" spans="1:3">
      <c r="A1878" s="227" t="s">
        <v>6278</v>
      </c>
      <c r="B1878" s="223">
        <v>35104</v>
      </c>
      <c r="C1878" s="235" t="s">
        <v>5504</v>
      </c>
    </row>
    <row r="1879" spans="1:3">
      <c r="A1879" t="s">
        <v>2434</v>
      </c>
      <c r="B1879" s="228">
        <v>30517</v>
      </c>
      <c r="C1879" s="229" t="s">
        <v>2306</v>
      </c>
    </row>
    <row r="1880" spans="1:3">
      <c r="A1880" t="s">
        <v>2435</v>
      </c>
      <c r="B1880" s="228">
        <v>31985</v>
      </c>
      <c r="C1880" s="229" t="s">
        <v>1961</v>
      </c>
    </row>
    <row r="1881" spans="1:3" ht="12.75">
      <c r="A1881" t="s">
        <v>9134</v>
      </c>
      <c r="B1881" s="234">
        <v>37223</v>
      </c>
      <c r="C1881" s="234" t="s">
        <v>9322</v>
      </c>
    </row>
    <row r="1882" spans="1:3">
      <c r="A1882" t="s">
        <v>7568</v>
      </c>
      <c r="B1882" s="230">
        <v>36503</v>
      </c>
      <c r="C1882" s="226" t="s">
        <v>7516</v>
      </c>
    </row>
    <row r="1883" spans="1:3" ht="12.75">
      <c r="A1883" t="s">
        <v>9418</v>
      </c>
      <c r="B1883" s="234">
        <v>36432</v>
      </c>
      <c r="C1883" s="234" t="s">
        <v>8803</v>
      </c>
    </row>
    <row r="1884" spans="1:3">
      <c r="A1884" s="220" t="s">
        <v>3202</v>
      </c>
      <c r="B1884" s="223">
        <v>33020</v>
      </c>
      <c r="C1884" s="222" t="s">
        <v>3441</v>
      </c>
    </row>
    <row r="1885" spans="1:3">
      <c r="A1885" s="227" t="s">
        <v>5671</v>
      </c>
      <c r="B1885" s="223">
        <v>34915</v>
      </c>
      <c r="C1885" s="222" t="s">
        <v>5929</v>
      </c>
    </row>
    <row r="1886" spans="1:3">
      <c r="A1886" s="227" t="s">
        <v>5765</v>
      </c>
      <c r="B1886" s="223">
        <v>35022</v>
      </c>
      <c r="C1886" s="222" t="s">
        <v>5929</v>
      </c>
    </row>
    <row r="1887" spans="1:3">
      <c r="A1887" s="227" t="s">
        <v>5626</v>
      </c>
      <c r="B1887" s="223">
        <v>34639</v>
      </c>
      <c r="C1887" s="222" t="s">
        <v>5501</v>
      </c>
    </row>
    <row r="1888" spans="1:3">
      <c r="A1888" s="224" t="s">
        <v>8243</v>
      </c>
      <c r="B1888" s="225">
        <v>36594</v>
      </c>
      <c r="C1888" s="226" t="s">
        <v>8287</v>
      </c>
    </row>
    <row r="1889" spans="1:3">
      <c r="A1889" s="227" t="s">
        <v>5357</v>
      </c>
      <c r="B1889" s="223">
        <v>35179</v>
      </c>
      <c r="C1889" s="235" t="s">
        <v>5495</v>
      </c>
    </row>
    <row r="1890" spans="1:3">
      <c r="A1890" t="s">
        <v>7389</v>
      </c>
      <c r="B1890" s="228"/>
      <c r="C1890" s="228" t="s">
        <v>6926</v>
      </c>
    </row>
    <row r="1891" spans="1:3">
      <c r="A1891" s="227" t="s">
        <v>4641</v>
      </c>
      <c r="B1891" s="223">
        <v>33658</v>
      </c>
      <c r="C1891" s="222" t="s">
        <v>5010</v>
      </c>
    </row>
    <row r="1892" spans="1:3">
      <c r="A1892" t="s">
        <v>1319</v>
      </c>
      <c r="B1892" s="228">
        <v>31334</v>
      </c>
      <c r="C1892" s="229" t="s">
        <v>1150</v>
      </c>
    </row>
    <row r="1893" spans="1:3">
      <c r="A1893" s="224" t="s">
        <v>8244</v>
      </c>
      <c r="B1893" s="225">
        <v>36204</v>
      </c>
      <c r="C1893" s="226" t="s">
        <v>8098</v>
      </c>
    </row>
    <row r="1894" spans="1:3">
      <c r="A1894" t="s">
        <v>7177</v>
      </c>
      <c r="B1894" s="228">
        <v>35765</v>
      </c>
      <c r="C1894" s="228" t="s">
        <v>6927</v>
      </c>
    </row>
    <row r="1895" spans="1:3">
      <c r="A1895" s="227" t="s">
        <v>420</v>
      </c>
      <c r="B1895" s="223">
        <v>32876</v>
      </c>
      <c r="C1895" s="222" t="s">
        <v>465</v>
      </c>
    </row>
    <row r="1896" spans="1:3">
      <c r="A1896" s="5" t="s">
        <v>4770</v>
      </c>
      <c r="B1896" s="228">
        <v>31391</v>
      </c>
      <c r="C1896" s="229" t="s">
        <v>1283</v>
      </c>
    </row>
    <row r="1897" spans="1:3">
      <c r="A1897" t="s">
        <v>2991</v>
      </c>
      <c r="B1897" s="228">
        <v>31391</v>
      </c>
      <c r="C1897" s="229" t="s">
        <v>1283</v>
      </c>
    </row>
    <row r="1898" spans="1:3">
      <c r="A1898" t="s">
        <v>7725</v>
      </c>
      <c r="B1898" s="230">
        <v>35930</v>
      </c>
      <c r="C1898" s="226" t="s">
        <v>7506</v>
      </c>
    </row>
    <row r="1899" spans="1:3">
      <c r="A1899" s="224" t="s">
        <v>8245</v>
      </c>
      <c r="B1899" s="225">
        <v>36829</v>
      </c>
      <c r="C1899" s="226" t="s">
        <v>9604</v>
      </c>
    </row>
    <row r="1900" spans="1:3">
      <c r="A1900" t="s">
        <v>1076</v>
      </c>
      <c r="B1900" s="228">
        <v>31648</v>
      </c>
      <c r="C1900" s="229" t="s">
        <v>2580</v>
      </c>
    </row>
    <row r="1901" spans="1:3">
      <c r="A1901" s="227" t="s">
        <v>5438</v>
      </c>
      <c r="B1901" s="223">
        <v>34295</v>
      </c>
      <c r="C1901" s="235" t="s">
        <v>5011</v>
      </c>
    </row>
    <row r="1902" spans="1:3">
      <c r="A1902" t="s">
        <v>2760</v>
      </c>
      <c r="B1902" s="228">
        <v>31142</v>
      </c>
      <c r="C1902" s="229" t="s">
        <v>1279</v>
      </c>
    </row>
    <row r="1903" spans="1:3">
      <c r="A1903" s="220" t="s">
        <v>3203</v>
      </c>
      <c r="B1903" s="223">
        <v>33024</v>
      </c>
      <c r="C1903" s="222" t="s">
        <v>3441</v>
      </c>
    </row>
    <row r="1904" spans="1:3" ht="12.75">
      <c r="A1904" t="s">
        <v>9120</v>
      </c>
      <c r="B1904" s="234">
        <v>36616</v>
      </c>
      <c r="C1904" s="234" t="s">
        <v>9269</v>
      </c>
    </row>
    <row r="1905" spans="1:3">
      <c r="A1905" t="s">
        <v>995</v>
      </c>
      <c r="B1905" s="228">
        <v>32568</v>
      </c>
      <c r="C1905" s="229" t="s">
        <v>1064</v>
      </c>
    </row>
    <row r="1906" spans="1:3">
      <c r="A1906" t="s">
        <v>1108</v>
      </c>
      <c r="B1906" s="228">
        <v>31419</v>
      </c>
      <c r="C1906" s="229" t="s">
        <v>2580</v>
      </c>
    </row>
    <row r="1907" spans="1:3">
      <c r="A1907" t="s">
        <v>2437</v>
      </c>
      <c r="B1907" s="228">
        <v>30878</v>
      </c>
      <c r="C1907" s="229" t="s">
        <v>2308</v>
      </c>
    </row>
    <row r="1908" spans="1:3">
      <c r="A1908" s="227" t="s">
        <v>5321</v>
      </c>
      <c r="B1908" s="223">
        <v>34428</v>
      </c>
      <c r="C1908" s="235" t="s">
        <v>5511</v>
      </c>
    </row>
    <row r="1909" spans="1:3">
      <c r="A1909" s="227" t="s">
        <v>5840</v>
      </c>
      <c r="B1909" s="223">
        <v>34461</v>
      </c>
      <c r="C1909" s="222" t="s">
        <v>5929</v>
      </c>
    </row>
    <row r="1910" spans="1:3">
      <c r="A1910" s="224" t="s">
        <v>8246</v>
      </c>
      <c r="B1910" s="225">
        <v>35714</v>
      </c>
      <c r="C1910" s="226" t="s">
        <v>7812</v>
      </c>
    </row>
    <row r="1911" spans="1:3">
      <c r="A1911" s="64" t="s">
        <v>6508</v>
      </c>
      <c r="B1911" s="232">
        <v>36030</v>
      </c>
      <c r="C1911" s="253" t="s">
        <v>6860</v>
      </c>
    </row>
    <row r="1912" spans="1:3">
      <c r="A1912" s="5" t="s">
        <v>3872</v>
      </c>
      <c r="B1912" s="228">
        <v>32546</v>
      </c>
      <c r="C1912" s="222" t="s">
        <v>4063</v>
      </c>
    </row>
    <row r="1913" spans="1:3">
      <c r="A1913" s="227" t="s">
        <v>5351</v>
      </c>
      <c r="B1913" s="223">
        <v>34717</v>
      </c>
      <c r="C1913" s="235" t="s">
        <v>5512</v>
      </c>
    </row>
    <row r="1914" spans="1:3">
      <c r="A1914" s="227" t="s">
        <v>7396</v>
      </c>
      <c r="B1914" s="223">
        <v>34549</v>
      </c>
      <c r="C1914" s="222" t="s">
        <v>5029</v>
      </c>
    </row>
    <row r="1915" spans="1:3">
      <c r="A1915" s="227" t="s">
        <v>4340</v>
      </c>
      <c r="B1915" s="223">
        <v>33429</v>
      </c>
      <c r="C1915" s="222" t="s">
        <v>4063</v>
      </c>
    </row>
    <row r="1916" spans="1:3">
      <c r="A1916" s="227" t="s">
        <v>4801</v>
      </c>
      <c r="B1916" s="223">
        <v>33080</v>
      </c>
      <c r="C1916" s="222" t="s">
        <v>4518</v>
      </c>
    </row>
    <row r="1917" spans="1:3">
      <c r="A1917" t="s">
        <v>996</v>
      </c>
      <c r="B1917" s="228">
        <v>30091</v>
      </c>
      <c r="C1917" s="229" t="s">
        <v>2490</v>
      </c>
    </row>
    <row r="1918" spans="1:3">
      <c r="A1918" s="64" t="s">
        <v>6806</v>
      </c>
      <c r="B1918" s="232">
        <v>35309</v>
      </c>
      <c r="C1918" s="233" t="s">
        <v>6855</v>
      </c>
    </row>
    <row r="1919" spans="1:3">
      <c r="A1919" t="s">
        <v>2337</v>
      </c>
      <c r="B1919" s="228">
        <v>32265</v>
      </c>
      <c r="C1919" s="229" t="s">
        <v>1961</v>
      </c>
    </row>
    <row r="1920" spans="1:3">
      <c r="A1920" t="s">
        <v>2338</v>
      </c>
      <c r="B1920" s="228">
        <v>29975</v>
      </c>
      <c r="C1920" s="229" t="s">
        <v>1409</v>
      </c>
    </row>
    <row r="1921" spans="1:3">
      <c r="A1921" s="227" t="s">
        <v>4739</v>
      </c>
      <c r="B1921" s="223">
        <v>34589</v>
      </c>
      <c r="C1921" s="222" t="s">
        <v>5011</v>
      </c>
    </row>
    <row r="1922" spans="1:3">
      <c r="A1922" t="s">
        <v>7853</v>
      </c>
      <c r="B1922" s="230">
        <v>35870</v>
      </c>
      <c r="C1922" s="226" t="s">
        <v>7812</v>
      </c>
    </row>
    <row r="1923" spans="1:3">
      <c r="A1923" t="s">
        <v>2529</v>
      </c>
      <c r="B1923" s="228">
        <v>30402</v>
      </c>
      <c r="C1923" s="229" t="s">
        <v>1814</v>
      </c>
    </row>
    <row r="1924" spans="1:3">
      <c r="A1924" t="s">
        <v>7854</v>
      </c>
      <c r="B1924" s="230">
        <v>35366</v>
      </c>
      <c r="C1924" s="226" t="s">
        <v>7812</v>
      </c>
    </row>
    <row r="1925" spans="1:3">
      <c r="A1925" t="s">
        <v>2339</v>
      </c>
      <c r="B1925" s="228">
        <v>30728</v>
      </c>
      <c r="C1925" s="229" t="s">
        <v>2305</v>
      </c>
    </row>
    <row r="1926" spans="1:3">
      <c r="A1926" s="227" t="s">
        <v>421</v>
      </c>
      <c r="B1926" s="223">
        <v>31731</v>
      </c>
      <c r="C1926" s="222" t="s">
        <v>2578</v>
      </c>
    </row>
    <row r="1927" spans="1:3">
      <c r="A1927" s="227" t="s">
        <v>4150</v>
      </c>
      <c r="B1927" s="223">
        <v>33000</v>
      </c>
      <c r="C1927" s="222" t="s">
        <v>3441</v>
      </c>
    </row>
    <row r="1928" spans="1:3">
      <c r="A1928" t="s">
        <v>7855</v>
      </c>
      <c r="B1928" s="230">
        <v>36044</v>
      </c>
      <c r="C1928" s="226" t="s">
        <v>7812</v>
      </c>
    </row>
    <row r="1929" spans="1:3">
      <c r="A1929" s="227" t="s">
        <v>422</v>
      </c>
      <c r="B1929" s="223">
        <v>32541</v>
      </c>
      <c r="C1929" s="222" t="s">
        <v>465</v>
      </c>
    </row>
    <row r="1930" spans="1:3">
      <c r="A1930" s="38" t="s">
        <v>9419</v>
      </c>
      <c r="B1930" s="228">
        <v>31739</v>
      </c>
      <c r="C1930" s="229" t="s">
        <v>2576</v>
      </c>
    </row>
    <row r="1931" spans="1:3">
      <c r="A1931" t="s">
        <v>4104</v>
      </c>
      <c r="B1931" s="228">
        <v>31739</v>
      </c>
      <c r="C1931" s="229" t="s">
        <v>2576</v>
      </c>
    </row>
    <row r="1932" spans="1:3">
      <c r="A1932" t="s">
        <v>2340</v>
      </c>
      <c r="B1932" s="228">
        <v>31181</v>
      </c>
      <c r="C1932" s="229" t="s">
        <v>2580</v>
      </c>
    </row>
    <row r="1933" spans="1:3">
      <c r="A1933" t="s">
        <v>1535</v>
      </c>
      <c r="B1933" s="228">
        <v>29460</v>
      </c>
      <c r="C1933" s="229" t="s">
        <v>2589</v>
      </c>
    </row>
    <row r="1934" spans="1:3">
      <c r="A1934" s="220" t="s">
        <v>3204</v>
      </c>
      <c r="B1934" s="223">
        <v>32152</v>
      </c>
      <c r="C1934" s="222" t="s">
        <v>465</v>
      </c>
    </row>
    <row r="1935" spans="1:3">
      <c r="A1935" s="220" t="s">
        <v>3092</v>
      </c>
      <c r="B1935" s="223">
        <v>32804</v>
      </c>
      <c r="C1935" s="222" t="s">
        <v>3444</v>
      </c>
    </row>
    <row r="1936" spans="1:3">
      <c r="A1936" t="s">
        <v>997</v>
      </c>
      <c r="B1936" s="228">
        <v>32127</v>
      </c>
      <c r="C1936" s="229" t="s">
        <v>1062</v>
      </c>
    </row>
    <row r="1937" spans="1:3">
      <c r="A1937" s="64" t="s">
        <v>6519</v>
      </c>
      <c r="B1937" s="232">
        <v>35097</v>
      </c>
      <c r="C1937" s="233" t="s">
        <v>6862</v>
      </c>
    </row>
    <row r="1938" spans="1:3">
      <c r="A1938" t="s">
        <v>998</v>
      </c>
      <c r="B1938" s="228">
        <v>32412</v>
      </c>
      <c r="C1938" s="229" t="s">
        <v>1045</v>
      </c>
    </row>
    <row r="1939" spans="1:3" ht="12.75">
      <c r="A1939" t="s">
        <v>9011</v>
      </c>
      <c r="B1939" s="234">
        <v>37658</v>
      </c>
      <c r="C1939" s="234" t="s">
        <v>9258</v>
      </c>
    </row>
    <row r="1940" spans="1:3">
      <c r="A1940" s="227" t="s">
        <v>5691</v>
      </c>
      <c r="B1940" s="223">
        <v>35248</v>
      </c>
      <c r="C1940" s="222" t="s">
        <v>5930</v>
      </c>
    </row>
    <row r="1941" spans="1:3">
      <c r="A1941" s="227" t="s">
        <v>5717</v>
      </c>
      <c r="B1941" s="223">
        <v>35334</v>
      </c>
      <c r="C1941" s="222" t="s">
        <v>5935</v>
      </c>
    </row>
    <row r="1942" spans="1:3">
      <c r="A1942" s="227" t="s">
        <v>4452</v>
      </c>
      <c r="B1942" s="223">
        <v>33980</v>
      </c>
      <c r="C1942" s="222" t="s">
        <v>4515</v>
      </c>
    </row>
    <row r="1943" spans="1:3">
      <c r="A1943" t="s">
        <v>999</v>
      </c>
      <c r="B1943" s="228">
        <v>32058</v>
      </c>
      <c r="C1943" s="229" t="s">
        <v>1998</v>
      </c>
    </row>
    <row r="1944" spans="1:3">
      <c r="A1944" s="227" t="s">
        <v>5215</v>
      </c>
      <c r="B1944" s="223">
        <v>34557</v>
      </c>
      <c r="C1944" s="235" t="s">
        <v>5010</v>
      </c>
    </row>
    <row r="1945" spans="1:3" ht="12.75">
      <c r="A1945" t="s">
        <v>9064</v>
      </c>
      <c r="B1945" s="234">
        <v>37132</v>
      </c>
      <c r="C1945" s="234" t="s">
        <v>9209</v>
      </c>
    </row>
    <row r="1946" spans="1:3">
      <c r="A1946" s="5" t="s">
        <v>3566</v>
      </c>
      <c r="B1946" s="228">
        <v>32914</v>
      </c>
      <c r="C1946" s="222" t="s">
        <v>453</v>
      </c>
    </row>
    <row r="1947" spans="1:3">
      <c r="A1947" s="220" t="s">
        <v>3205</v>
      </c>
      <c r="B1947" s="223">
        <v>33315</v>
      </c>
      <c r="C1947" s="222" t="s">
        <v>3464</v>
      </c>
    </row>
    <row r="1948" spans="1:3">
      <c r="A1948" t="s">
        <v>2089</v>
      </c>
      <c r="B1948" s="228">
        <v>30697</v>
      </c>
      <c r="C1948" s="229" t="s">
        <v>2397</v>
      </c>
    </row>
    <row r="1949" spans="1:3">
      <c r="A1949" s="224" t="s">
        <v>8247</v>
      </c>
      <c r="B1949" s="225">
        <v>37014</v>
      </c>
      <c r="C1949" s="226" t="s">
        <v>8087</v>
      </c>
    </row>
    <row r="1950" spans="1:3">
      <c r="A1950" s="231" t="s">
        <v>3744</v>
      </c>
      <c r="B1950" s="228">
        <v>33042</v>
      </c>
      <c r="C1950" s="222" t="s">
        <v>3441</v>
      </c>
    </row>
    <row r="1951" spans="1:3">
      <c r="A1951" s="5" t="s">
        <v>3801</v>
      </c>
      <c r="B1951" s="228">
        <v>33678</v>
      </c>
      <c r="C1951" s="222" t="s">
        <v>4069</v>
      </c>
    </row>
    <row r="1952" spans="1:3">
      <c r="A1952" s="227" t="s">
        <v>423</v>
      </c>
      <c r="B1952" s="223">
        <v>31533</v>
      </c>
      <c r="C1952" s="222" t="s">
        <v>1279</v>
      </c>
    </row>
    <row r="1953" spans="1:3">
      <c r="A1953" t="s">
        <v>2109</v>
      </c>
      <c r="B1953" s="228">
        <v>32155</v>
      </c>
      <c r="C1953" s="229" t="s">
        <v>2110</v>
      </c>
    </row>
    <row r="1954" spans="1:3">
      <c r="A1954" s="227" t="s">
        <v>5832</v>
      </c>
      <c r="B1954" s="223">
        <v>35119</v>
      </c>
      <c r="C1954" s="222" t="s">
        <v>5931</v>
      </c>
    </row>
    <row r="1955" spans="1:3">
      <c r="A1955" t="s">
        <v>2924</v>
      </c>
      <c r="B1955" s="228">
        <v>28494</v>
      </c>
      <c r="C1955" s="229" t="s">
        <v>2925</v>
      </c>
    </row>
    <row r="1956" spans="1:3">
      <c r="A1956" s="227" t="s">
        <v>424</v>
      </c>
      <c r="B1956" s="223">
        <v>32674</v>
      </c>
      <c r="C1956" s="222" t="s">
        <v>1045</v>
      </c>
    </row>
    <row r="1957" spans="1:3">
      <c r="A1957" t="s">
        <v>7241</v>
      </c>
      <c r="B1957" s="228">
        <v>36069</v>
      </c>
      <c r="C1957" s="228" t="s">
        <v>6914</v>
      </c>
    </row>
    <row r="1958" spans="1:3">
      <c r="A1958" s="224" t="s">
        <v>8248</v>
      </c>
      <c r="B1958" s="225">
        <v>35399</v>
      </c>
      <c r="C1958" s="226" t="s">
        <v>7395</v>
      </c>
    </row>
    <row r="1959" spans="1:3">
      <c r="A1959" s="220" t="s">
        <v>3206</v>
      </c>
      <c r="B1959" s="223">
        <v>32969</v>
      </c>
      <c r="C1959" s="222" t="s">
        <v>368</v>
      </c>
    </row>
    <row r="1960" spans="1:3">
      <c r="A1960" t="s">
        <v>7216</v>
      </c>
      <c r="B1960" s="228">
        <v>35886</v>
      </c>
      <c r="C1960" s="228" t="s">
        <v>6950</v>
      </c>
    </row>
    <row r="1961" spans="1:3">
      <c r="A1961" s="64" t="s">
        <v>6773</v>
      </c>
      <c r="B1961" s="232">
        <v>35297</v>
      </c>
      <c r="C1961" s="233" t="s">
        <v>6423</v>
      </c>
    </row>
    <row r="1962" spans="1:3">
      <c r="A1962" t="s">
        <v>7399</v>
      </c>
      <c r="B1962" s="228">
        <v>35947</v>
      </c>
      <c r="C1962" s="226" t="s">
        <v>6861</v>
      </c>
    </row>
    <row r="1963" spans="1:3">
      <c r="A1963" t="s">
        <v>1468</v>
      </c>
      <c r="B1963" s="228">
        <v>29826</v>
      </c>
      <c r="C1963" s="229" t="s">
        <v>1814</v>
      </c>
    </row>
    <row r="1964" spans="1:3">
      <c r="A1964" s="227" t="s">
        <v>4271</v>
      </c>
      <c r="B1964" s="223">
        <v>33604</v>
      </c>
      <c r="C1964" s="222" t="s">
        <v>4515</v>
      </c>
    </row>
    <row r="1965" spans="1:3">
      <c r="A1965" t="s">
        <v>1000</v>
      </c>
      <c r="B1965" s="228">
        <v>32309</v>
      </c>
      <c r="C1965" s="229" t="s">
        <v>1064</v>
      </c>
    </row>
    <row r="1966" spans="1:3" ht="12.75">
      <c r="A1966" t="s">
        <v>9052</v>
      </c>
      <c r="B1966" s="234">
        <v>37351</v>
      </c>
      <c r="C1966" s="234" t="s">
        <v>9165</v>
      </c>
    </row>
    <row r="1967" spans="1:3">
      <c r="A1967" t="s">
        <v>1539</v>
      </c>
      <c r="B1967" s="228">
        <v>28973</v>
      </c>
      <c r="C1967" s="229" t="s">
        <v>1494</v>
      </c>
    </row>
    <row r="1968" spans="1:3">
      <c r="A1968" s="64" t="s">
        <v>6708</v>
      </c>
      <c r="B1968" s="232">
        <v>34955</v>
      </c>
      <c r="C1968" s="233" t="s">
        <v>6426</v>
      </c>
    </row>
    <row r="1969" spans="1:3">
      <c r="A1969" s="5" t="s">
        <v>3760</v>
      </c>
      <c r="B1969" s="228">
        <v>33052</v>
      </c>
      <c r="C1969" s="222" t="s">
        <v>3446</v>
      </c>
    </row>
    <row r="1970" spans="1:3">
      <c r="A1970" s="64" t="s">
        <v>6540</v>
      </c>
      <c r="B1970" s="232">
        <v>35858</v>
      </c>
      <c r="C1970" s="233" t="s">
        <v>6853</v>
      </c>
    </row>
    <row r="1971" spans="1:3">
      <c r="A1971" s="227" t="s">
        <v>4690</v>
      </c>
      <c r="B1971" s="223">
        <v>34743</v>
      </c>
      <c r="C1971" s="222" t="s">
        <v>5013</v>
      </c>
    </row>
    <row r="1972" spans="1:3">
      <c r="A1972" s="227" t="s">
        <v>9420</v>
      </c>
      <c r="B1972" s="223">
        <v>34397</v>
      </c>
      <c r="C1972" s="235" t="s">
        <v>5504</v>
      </c>
    </row>
    <row r="1973" spans="1:3">
      <c r="A1973" s="5" t="s">
        <v>9421</v>
      </c>
      <c r="B1973" s="228">
        <v>33650</v>
      </c>
      <c r="C1973" s="222" t="s">
        <v>4073</v>
      </c>
    </row>
    <row r="1974" spans="1:3">
      <c r="A1974" t="s">
        <v>1370</v>
      </c>
      <c r="B1974" s="228">
        <v>30166</v>
      </c>
      <c r="C1974" s="229" t="s">
        <v>1811</v>
      </c>
    </row>
    <row r="1975" spans="1:3">
      <c r="A1975" s="227" t="s">
        <v>4875</v>
      </c>
      <c r="B1975" s="223">
        <v>34440</v>
      </c>
      <c r="C1975" s="222" t="s">
        <v>5027</v>
      </c>
    </row>
    <row r="1976" spans="1:3">
      <c r="A1976" s="64" t="s">
        <v>6668</v>
      </c>
      <c r="B1976" s="232">
        <v>36041</v>
      </c>
      <c r="C1976" s="233" t="s">
        <v>6857</v>
      </c>
    </row>
    <row r="1977" spans="1:3">
      <c r="A1977" s="231" t="s">
        <v>3840</v>
      </c>
      <c r="B1977" s="228">
        <v>33504</v>
      </c>
      <c r="C1977" s="222" t="s">
        <v>4078</v>
      </c>
    </row>
    <row r="1978" spans="1:3">
      <c r="A1978" s="227" t="s">
        <v>4393</v>
      </c>
      <c r="B1978" s="223">
        <v>34475</v>
      </c>
      <c r="C1978" s="222" t="s">
        <v>4514</v>
      </c>
    </row>
    <row r="1979" spans="1:3" ht="12.75">
      <c r="A1979" t="s">
        <v>8886</v>
      </c>
      <c r="B1979" s="234">
        <v>36858</v>
      </c>
      <c r="C1979" s="234" t="s">
        <v>8803</v>
      </c>
    </row>
    <row r="1980" spans="1:3">
      <c r="A1980" t="s">
        <v>7335</v>
      </c>
      <c r="B1980" s="228">
        <v>35796</v>
      </c>
      <c r="C1980" s="228" t="s">
        <v>6950</v>
      </c>
    </row>
    <row r="1981" spans="1:3">
      <c r="A1981" t="s">
        <v>1001</v>
      </c>
      <c r="B1981" s="228">
        <v>32350</v>
      </c>
      <c r="C1981" s="229" t="s">
        <v>775</v>
      </c>
    </row>
    <row r="1982" spans="1:3">
      <c r="A1982" t="s">
        <v>492</v>
      </c>
      <c r="B1982" s="228">
        <v>32796</v>
      </c>
      <c r="C1982" s="229" t="s">
        <v>485</v>
      </c>
    </row>
    <row r="1983" spans="1:3">
      <c r="A1983" s="5" t="s">
        <v>3873</v>
      </c>
      <c r="B1983" s="228">
        <v>33286</v>
      </c>
      <c r="C1983" s="222" t="s">
        <v>4063</v>
      </c>
    </row>
    <row r="1984" spans="1:3">
      <c r="A1984" t="s">
        <v>1002</v>
      </c>
      <c r="B1984" s="228">
        <v>32451</v>
      </c>
      <c r="C1984" s="229" t="s">
        <v>1055</v>
      </c>
    </row>
    <row r="1985" spans="1:3">
      <c r="A1985" t="s">
        <v>1469</v>
      </c>
      <c r="B1985" s="228">
        <v>29556</v>
      </c>
      <c r="C1985" s="229" t="s">
        <v>1897</v>
      </c>
    </row>
    <row r="1986" spans="1:3">
      <c r="A1986" t="s">
        <v>1015</v>
      </c>
      <c r="B1986" s="228">
        <v>29610</v>
      </c>
      <c r="C1986" s="229" t="s">
        <v>2589</v>
      </c>
    </row>
    <row r="1987" spans="1:3">
      <c r="A1987" s="227" t="s">
        <v>6293</v>
      </c>
      <c r="B1987" s="223">
        <v>35086</v>
      </c>
      <c r="C1987" s="235" t="s">
        <v>5934</v>
      </c>
    </row>
    <row r="1988" spans="1:3">
      <c r="A1988" s="64" t="s">
        <v>6671</v>
      </c>
      <c r="B1988" s="232">
        <v>35103</v>
      </c>
      <c r="C1988" s="233" t="s">
        <v>6426</v>
      </c>
    </row>
    <row r="1989" spans="1:3" ht="12.75">
      <c r="A1989" t="s">
        <v>9422</v>
      </c>
      <c r="B1989" s="234">
        <v>36699</v>
      </c>
      <c r="C1989" s="234" t="s">
        <v>8803</v>
      </c>
    </row>
    <row r="1990" spans="1:3">
      <c r="A1990" s="227" t="s">
        <v>4266</v>
      </c>
      <c r="B1990" s="223">
        <v>33880</v>
      </c>
      <c r="C1990" s="222" t="s">
        <v>4523</v>
      </c>
    </row>
    <row r="1991" spans="1:3">
      <c r="A1991" s="5" t="s">
        <v>3666</v>
      </c>
      <c r="B1991" s="228">
        <v>33657</v>
      </c>
      <c r="C1991" s="222" t="s">
        <v>4078</v>
      </c>
    </row>
    <row r="1992" spans="1:3">
      <c r="A1992" s="227" t="s">
        <v>6121</v>
      </c>
      <c r="B1992" s="223">
        <v>35191</v>
      </c>
      <c r="C1992" s="235" t="s">
        <v>6423</v>
      </c>
    </row>
    <row r="1993" spans="1:3">
      <c r="A1993" s="224" t="s">
        <v>8249</v>
      </c>
      <c r="B1993" s="225">
        <v>36304</v>
      </c>
      <c r="C1993" s="226" t="s">
        <v>8087</v>
      </c>
    </row>
    <row r="1994" spans="1:3">
      <c r="A1994" s="231" t="s">
        <v>3669</v>
      </c>
      <c r="B1994" s="228">
        <v>33332</v>
      </c>
      <c r="C1994" s="222" t="s">
        <v>4065</v>
      </c>
    </row>
    <row r="1995" spans="1:3">
      <c r="A1995" t="s">
        <v>7169</v>
      </c>
      <c r="B1995" s="228">
        <v>36220</v>
      </c>
      <c r="C1995" s="228" t="s">
        <v>6926</v>
      </c>
    </row>
    <row r="1996" spans="1:3">
      <c r="A1996" t="s">
        <v>1003</v>
      </c>
      <c r="B1996" s="228">
        <v>31489</v>
      </c>
      <c r="C1996" s="229" t="s">
        <v>1004</v>
      </c>
    </row>
    <row r="1997" spans="1:3">
      <c r="A1997" t="s">
        <v>2341</v>
      </c>
      <c r="B1997" s="228">
        <v>30759</v>
      </c>
      <c r="C1997" s="229" t="s">
        <v>2845</v>
      </c>
    </row>
    <row r="1998" spans="1:3">
      <c r="A1998" t="s">
        <v>1005</v>
      </c>
      <c r="B1998" s="228">
        <v>32425</v>
      </c>
      <c r="C1998" s="229" t="s">
        <v>1055</v>
      </c>
    </row>
    <row r="1999" spans="1:3">
      <c r="A1999" t="s">
        <v>7044</v>
      </c>
      <c r="B1999" s="228">
        <v>35462</v>
      </c>
      <c r="C1999" s="226" t="s">
        <v>6862</v>
      </c>
    </row>
    <row r="2000" spans="1:3">
      <c r="A2000" t="s">
        <v>1006</v>
      </c>
      <c r="B2000" s="228">
        <v>32229</v>
      </c>
      <c r="C2000" s="229" t="s">
        <v>1959</v>
      </c>
    </row>
    <row r="2001" spans="1:3">
      <c r="A2001" t="s">
        <v>1604</v>
      </c>
      <c r="B2001" s="228">
        <v>29428</v>
      </c>
      <c r="C2001" s="229" t="s">
        <v>1605</v>
      </c>
    </row>
    <row r="2002" spans="1:3">
      <c r="A2002" s="227" t="s">
        <v>4360</v>
      </c>
      <c r="B2002" s="223">
        <v>33502</v>
      </c>
      <c r="C2002" s="222" t="s">
        <v>4523</v>
      </c>
    </row>
    <row r="2003" spans="1:3">
      <c r="A2003" s="64" t="s">
        <v>6527</v>
      </c>
      <c r="B2003" s="232">
        <v>35447</v>
      </c>
      <c r="C2003" s="233" t="s">
        <v>6854</v>
      </c>
    </row>
    <row r="2004" spans="1:3">
      <c r="A2004" s="227" t="s">
        <v>5350</v>
      </c>
      <c r="B2004" s="223">
        <v>34608</v>
      </c>
      <c r="C2004" s="235" t="s">
        <v>5499</v>
      </c>
    </row>
    <row r="2005" spans="1:3">
      <c r="A2005" s="227" t="s">
        <v>2342</v>
      </c>
      <c r="B2005" s="223">
        <v>26257</v>
      </c>
      <c r="C2005" s="237">
        <v>0</v>
      </c>
    </row>
    <row r="2006" spans="1:3">
      <c r="A2006" s="227" t="s">
        <v>5845</v>
      </c>
      <c r="B2006" s="223">
        <v>35128</v>
      </c>
      <c r="C2006" s="222" t="s">
        <v>5931</v>
      </c>
    </row>
    <row r="2007" spans="1:3">
      <c r="A2007" t="s">
        <v>1542</v>
      </c>
      <c r="B2007" s="228">
        <v>30386</v>
      </c>
      <c r="C2007" s="229" t="s">
        <v>2881</v>
      </c>
    </row>
    <row r="2008" spans="1:3">
      <c r="A2008" t="s">
        <v>1007</v>
      </c>
      <c r="B2008" s="228">
        <v>32098</v>
      </c>
      <c r="C2008" s="229" t="s">
        <v>1045</v>
      </c>
    </row>
    <row r="2009" spans="1:3">
      <c r="A2009" t="s">
        <v>2947</v>
      </c>
      <c r="B2009" s="228">
        <v>30018</v>
      </c>
      <c r="C2009" s="229" t="s">
        <v>1811</v>
      </c>
    </row>
    <row r="2010" spans="1:3">
      <c r="A2010" t="s">
        <v>2112</v>
      </c>
      <c r="B2010" s="228">
        <v>31876</v>
      </c>
      <c r="C2010" s="229" t="s">
        <v>2580</v>
      </c>
    </row>
    <row r="2011" spans="1:3" ht="12.75">
      <c r="A2011" t="s">
        <v>9423</v>
      </c>
      <c r="B2011" s="234">
        <v>36662</v>
      </c>
      <c r="C2011" s="234" t="s">
        <v>8803</v>
      </c>
    </row>
    <row r="2012" spans="1:3">
      <c r="A2012" s="227" t="s">
        <v>2660</v>
      </c>
      <c r="B2012" s="223">
        <v>30878</v>
      </c>
      <c r="C2012" s="237" t="s">
        <v>2847</v>
      </c>
    </row>
    <row r="2013" spans="1:3">
      <c r="A2013" t="s">
        <v>2676</v>
      </c>
      <c r="B2013" s="228">
        <v>29189</v>
      </c>
      <c r="C2013" s="229" t="s">
        <v>2518</v>
      </c>
    </row>
    <row r="2014" spans="1:3">
      <c r="A2014" t="s">
        <v>7856</v>
      </c>
      <c r="B2014" s="230">
        <v>35865</v>
      </c>
      <c r="C2014" s="226" t="s">
        <v>7812</v>
      </c>
    </row>
    <row r="2015" spans="1:3">
      <c r="A2015" s="227" t="s">
        <v>4410</v>
      </c>
      <c r="B2015" s="223">
        <v>33551</v>
      </c>
      <c r="C2015" s="222" t="s">
        <v>4518</v>
      </c>
    </row>
    <row r="2016" spans="1:3">
      <c r="A2016" t="s">
        <v>2774</v>
      </c>
      <c r="B2016" s="228">
        <v>31267</v>
      </c>
      <c r="C2016" s="229" t="s">
        <v>1153</v>
      </c>
    </row>
    <row r="2017" spans="1:3">
      <c r="A2017" s="227" t="s">
        <v>5627</v>
      </c>
      <c r="B2017" s="223">
        <v>34555</v>
      </c>
      <c r="C2017" s="222" t="s">
        <v>5929</v>
      </c>
    </row>
    <row r="2018" spans="1:3">
      <c r="A2018" t="s">
        <v>493</v>
      </c>
      <c r="B2018" s="228">
        <v>31506</v>
      </c>
      <c r="C2018" s="229" t="s">
        <v>2578</v>
      </c>
    </row>
    <row r="2019" spans="1:3">
      <c r="A2019" t="s">
        <v>7857</v>
      </c>
      <c r="B2019" s="230">
        <v>35773</v>
      </c>
      <c r="C2019" s="226" t="s">
        <v>7812</v>
      </c>
    </row>
    <row r="2020" spans="1:3">
      <c r="A2020" t="s">
        <v>7781</v>
      </c>
      <c r="B2020" s="230">
        <v>36769</v>
      </c>
      <c r="C2020" s="226" t="s">
        <v>7646</v>
      </c>
    </row>
    <row r="2021" spans="1:3">
      <c r="A2021" s="64" t="s">
        <v>6147</v>
      </c>
      <c r="B2021" s="223">
        <v>35784</v>
      </c>
      <c r="C2021" s="235" t="s">
        <v>6423</v>
      </c>
    </row>
    <row r="2022" spans="1:3">
      <c r="A2022" s="242" t="s">
        <v>6863</v>
      </c>
      <c r="B2022" s="243">
        <v>35784</v>
      </c>
      <c r="C2022" s="244" t="s">
        <v>6423</v>
      </c>
    </row>
    <row r="2023" spans="1:3">
      <c r="A2023" s="5" t="s">
        <v>3723</v>
      </c>
      <c r="B2023" s="228">
        <v>32239</v>
      </c>
      <c r="C2023" s="222" t="s">
        <v>1959</v>
      </c>
    </row>
    <row r="2024" spans="1:3">
      <c r="A2024" t="s">
        <v>947</v>
      </c>
      <c r="B2024" s="228">
        <v>31065</v>
      </c>
      <c r="C2024" s="229" t="s">
        <v>1150</v>
      </c>
    </row>
    <row r="2025" spans="1:3">
      <c r="A2025" s="227" t="s">
        <v>4828</v>
      </c>
      <c r="B2025" s="223">
        <v>34386</v>
      </c>
      <c r="C2025" s="222" t="s">
        <v>5041</v>
      </c>
    </row>
    <row r="2026" spans="1:3">
      <c r="A2026" s="227" t="s">
        <v>3837</v>
      </c>
      <c r="B2026" s="223">
        <v>33544</v>
      </c>
      <c r="C2026" s="222" t="s">
        <v>4070</v>
      </c>
    </row>
    <row r="2027" spans="1:3">
      <c r="A2027" t="s">
        <v>2343</v>
      </c>
      <c r="B2027" s="228">
        <v>28535</v>
      </c>
      <c r="C2027" s="229" t="s">
        <v>1969</v>
      </c>
    </row>
    <row r="2028" spans="1:3">
      <c r="A2028" t="s">
        <v>7336</v>
      </c>
      <c r="B2028" s="228">
        <v>35977</v>
      </c>
      <c r="C2028" s="228" t="s">
        <v>6950</v>
      </c>
    </row>
    <row r="2029" spans="1:3">
      <c r="A2029" s="227" t="s">
        <v>5201</v>
      </c>
      <c r="B2029" s="223">
        <v>35062</v>
      </c>
      <c r="C2029" s="235" t="s">
        <v>5513</v>
      </c>
    </row>
    <row r="2030" spans="1:3">
      <c r="A2030" s="224" t="s">
        <v>8250</v>
      </c>
      <c r="B2030" s="225">
        <v>36616</v>
      </c>
      <c r="C2030" s="226" t="s">
        <v>8287</v>
      </c>
    </row>
    <row r="2031" spans="1:3">
      <c r="A2031" t="s">
        <v>7045</v>
      </c>
      <c r="B2031" s="228">
        <v>36342</v>
      </c>
      <c r="C2031" s="226" t="s">
        <v>6862</v>
      </c>
    </row>
    <row r="2032" spans="1:3">
      <c r="A2032" s="220" t="s">
        <v>3207</v>
      </c>
      <c r="B2032" s="223">
        <v>33239</v>
      </c>
      <c r="C2032" s="222" t="s">
        <v>3441</v>
      </c>
    </row>
    <row r="2033" spans="1:3">
      <c r="A2033" s="227" t="s">
        <v>6092</v>
      </c>
      <c r="B2033" s="223">
        <v>35767</v>
      </c>
      <c r="C2033" s="235" t="s">
        <v>6439</v>
      </c>
    </row>
    <row r="2034" spans="1:3">
      <c r="A2034" t="s">
        <v>1862</v>
      </c>
      <c r="B2034" s="228">
        <v>28940</v>
      </c>
      <c r="C2034" s="229" t="s">
        <v>2535</v>
      </c>
    </row>
    <row r="2035" spans="1:3">
      <c r="A2035" s="64" t="s">
        <v>6766</v>
      </c>
      <c r="B2035" s="232">
        <v>35476</v>
      </c>
      <c r="C2035" s="233" t="s">
        <v>6419</v>
      </c>
    </row>
    <row r="2036" spans="1:3">
      <c r="A2036" s="227" t="s">
        <v>4180</v>
      </c>
      <c r="B2036" s="223">
        <v>33571</v>
      </c>
      <c r="C2036" s="222" t="s">
        <v>4063</v>
      </c>
    </row>
    <row r="2037" spans="1:3">
      <c r="A2037" t="s">
        <v>2199</v>
      </c>
      <c r="B2037" s="228">
        <v>29390</v>
      </c>
      <c r="C2037" s="229" t="s">
        <v>2149</v>
      </c>
    </row>
    <row r="2038" spans="1:3">
      <c r="A2038" t="s">
        <v>1008</v>
      </c>
      <c r="B2038" s="228">
        <v>31576</v>
      </c>
      <c r="C2038" s="229" t="s">
        <v>1048</v>
      </c>
    </row>
    <row r="2039" spans="1:3">
      <c r="A2039" t="s">
        <v>7858</v>
      </c>
      <c r="B2039" s="230">
        <v>35131</v>
      </c>
      <c r="C2039" s="226" t="s">
        <v>7812</v>
      </c>
    </row>
    <row r="2040" spans="1:3">
      <c r="A2040" s="227" t="s">
        <v>6248</v>
      </c>
      <c r="B2040" s="223">
        <v>35030</v>
      </c>
      <c r="C2040" s="235" t="s">
        <v>5929</v>
      </c>
    </row>
    <row r="2041" spans="1:3">
      <c r="A2041" s="227" t="s">
        <v>5646</v>
      </c>
      <c r="B2041" s="223">
        <v>34722</v>
      </c>
      <c r="C2041" s="222" t="s">
        <v>5931</v>
      </c>
    </row>
    <row r="2042" spans="1:3">
      <c r="A2042" s="227" t="s">
        <v>6365</v>
      </c>
      <c r="B2042" s="223">
        <v>34408</v>
      </c>
      <c r="C2042" s="235" t="s">
        <v>6425</v>
      </c>
    </row>
    <row r="2043" spans="1:3">
      <c r="A2043" t="s">
        <v>2092</v>
      </c>
      <c r="B2043" s="228">
        <v>31048</v>
      </c>
      <c r="C2043" s="229" t="s">
        <v>2305</v>
      </c>
    </row>
    <row r="2044" spans="1:3">
      <c r="A2044" s="64" t="s">
        <v>6627</v>
      </c>
      <c r="B2044" s="232">
        <v>35841</v>
      </c>
      <c r="C2044" s="233" t="s">
        <v>6857</v>
      </c>
    </row>
    <row r="2045" spans="1:3" ht="12.75">
      <c r="A2045" t="s">
        <v>8887</v>
      </c>
      <c r="B2045" s="234">
        <v>36128</v>
      </c>
      <c r="C2045" s="234" t="s">
        <v>8803</v>
      </c>
    </row>
    <row r="2046" spans="1:3">
      <c r="A2046" t="s">
        <v>6992</v>
      </c>
      <c r="B2046" s="228">
        <v>35309</v>
      </c>
      <c r="C2046" s="226" t="s">
        <v>6862</v>
      </c>
    </row>
    <row r="2047" spans="1:3">
      <c r="A2047" s="227" t="s">
        <v>4225</v>
      </c>
      <c r="B2047" s="223">
        <v>33756</v>
      </c>
      <c r="C2047" s="222" t="s">
        <v>4518</v>
      </c>
    </row>
    <row r="2048" spans="1:3">
      <c r="A2048" t="s">
        <v>1009</v>
      </c>
      <c r="B2048" s="228">
        <v>32122</v>
      </c>
      <c r="C2048" s="229" t="s">
        <v>1880</v>
      </c>
    </row>
    <row r="2049" spans="1:3">
      <c r="A2049" s="220" t="s">
        <v>3208</v>
      </c>
      <c r="B2049" s="223">
        <v>33150</v>
      </c>
      <c r="C2049" s="222" t="s">
        <v>3441</v>
      </c>
    </row>
    <row r="2050" spans="1:3">
      <c r="A2050" t="s">
        <v>1974</v>
      </c>
      <c r="B2050" s="228">
        <v>30539</v>
      </c>
      <c r="C2050" s="229" t="s">
        <v>2516</v>
      </c>
    </row>
    <row r="2051" spans="1:3">
      <c r="A2051" s="227" t="s">
        <v>5282</v>
      </c>
      <c r="B2051" s="223">
        <v>34623</v>
      </c>
      <c r="C2051" s="235" t="s">
        <v>5499</v>
      </c>
    </row>
    <row r="2052" spans="1:3">
      <c r="A2052" t="s">
        <v>7859</v>
      </c>
      <c r="B2052" s="230">
        <v>35735</v>
      </c>
      <c r="C2052" s="226" t="s">
        <v>7812</v>
      </c>
    </row>
    <row r="2053" spans="1:3">
      <c r="A2053" s="227" t="s">
        <v>6359</v>
      </c>
      <c r="B2053" s="223">
        <v>35318</v>
      </c>
      <c r="C2053" s="235" t="s">
        <v>6425</v>
      </c>
    </row>
    <row r="2054" spans="1:3">
      <c r="A2054" t="s">
        <v>7860</v>
      </c>
      <c r="B2054" s="230">
        <v>36357</v>
      </c>
      <c r="C2054" s="226" t="s">
        <v>7812</v>
      </c>
    </row>
    <row r="2055" spans="1:3">
      <c r="A2055" s="5" t="s">
        <v>3633</v>
      </c>
      <c r="B2055" s="228">
        <v>33627</v>
      </c>
      <c r="C2055" s="222" t="s">
        <v>4066</v>
      </c>
    </row>
    <row r="2056" spans="1:3">
      <c r="A2056" s="5" t="s">
        <v>3728</v>
      </c>
      <c r="B2056" s="228">
        <v>32437</v>
      </c>
      <c r="C2056" s="222" t="s">
        <v>465</v>
      </c>
    </row>
    <row r="2057" spans="1:3">
      <c r="A2057" t="s">
        <v>2344</v>
      </c>
      <c r="B2057" s="228">
        <v>31864</v>
      </c>
      <c r="C2057" s="229" t="s">
        <v>1963</v>
      </c>
    </row>
    <row r="2058" spans="1:3">
      <c r="A2058" s="227" t="s">
        <v>5752</v>
      </c>
      <c r="B2058" s="223">
        <v>34753</v>
      </c>
      <c r="C2058" s="222" t="s">
        <v>5496</v>
      </c>
    </row>
    <row r="2059" spans="1:3">
      <c r="A2059" s="227" t="s">
        <v>5879</v>
      </c>
      <c r="B2059" s="223">
        <v>34975</v>
      </c>
      <c r="C2059" s="222" t="s">
        <v>5938</v>
      </c>
    </row>
    <row r="2060" spans="1:3">
      <c r="A2060" s="220" t="s">
        <v>3209</v>
      </c>
      <c r="B2060" s="223">
        <v>32486</v>
      </c>
      <c r="C2060" s="222" t="s">
        <v>463</v>
      </c>
    </row>
    <row r="2061" spans="1:3">
      <c r="A2061" t="s">
        <v>2345</v>
      </c>
      <c r="B2061" s="228">
        <v>32016</v>
      </c>
      <c r="C2061" s="229" t="s">
        <v>1880</v>
      </c>
    </row>
    <row r="2062" spans="1:3">
      <c r="A2062" s="220" t="s">
        <v>3210</v>
      </c>
      <c r="B2062" s="223">
        <v>31934</v>
      </c>
      <c r="C2062" s="222" t="s">
        <v>1882</v>
      </c>
    </row>
    <row r="2063" spans="1:3">
      <c r="A2063" t="s">
        <v>3211</v>
      </c>
      <c r="B2063" s="223">
        <v>33450</v>
      </c>
      <c r="C2063" s="222" t="s">
        <v>3444</v>
      </c>
    </row>
    <row r="2064" spans="1:3">
      <c r="A2064" t="s">
        <v>1010</v>
      </c>
      <c r="B2064" s="228">
        <v>31317</v>
      </c>
      <c r="C2064" s="229" t="s">
        <v>1278</v>
      </c>
    </row>
    <row r="2065" spans="1:3">
      <c r="A2065" t="s">
        <v>7861</v>
      </c>
      <c r="B2065" s="230">
        <v>36123</v>
      </c>
      <c r="C2065" s="226" t="s">
        <v>7812</v>
      </c>
    </row>
    <row r="2066" spans="1:3">
      <c r="A2066" s="224" t="s">
        <v>8251</v>
      </c>
      <c r="B2066" s="225">
        <v>37335</v>
      </c>
      <c r="C2066" s="226" t="s">
        <v>9603</v>
      </c>
    </row>
    <row r="2067" spans="1:3">
      <c r="A2067" s="64" t="s">
        <v>6721</v>
      </c>
      <c r="B2067" s="232">
        <v>35969</v>
      </c>
      <c r="C2067" s="233" t="s">
        <v>6854</v>
      </c>
    </row>
    <row r="2068" spans="1:3">
      <c r="A2068" t="s">
        <v>1035</v>
      </c>
      <c r="B2068" s="228">
        <v>32002</v>
      </c>
      <c r="C2068" s="229" t="s">
        <v>2578</v>
      </c>
    </row>
    <row r="2069" spans="1:3">
      <c r="A2069" t="s">
        <v>2346</v>
      </c>
      <c r="B2069" s="228">
        <v>30076</v>
      </c>
      <c r="C2069" s="229" t="s">
        <v>2308</v>
      </c>
    </row>
    <row r="2070" spans="1:3">
      <c r="A2070" t="s">
        <v>1174</v>
      </c>
      <c r="B2070" s="228">
        <v>31369</v>
      </c>
      <c r="C2070" s="229" t="s">
        <v>1153</v>
      </c>
    </row>
    <row r="2071" spans="1:3">
      <c r="A2071" t="s">
        <v>7030</v>
      </c>
      <c r="B2071" s="228">
        <v>34912</v>
      </c>
    </row>
    <row r="2072" spans="1:3">
      <c r="A2072" t="s">
        <v>2769</v>
      </c>
      <c r="B2072" s="228">
        <v>31021</v>
      </c>
      <c r="C2072" s="229" t="s">
        <v>1279</v>
      </c>
    </row>
    <row r="2073" spans="1:3">
      <c r="A2073" t="s">
        <v>9547</v>
      </c>
      <c r="B2073" s="228">
        <v>35643</v>
      </c>
      <c r="C2073" s="226" t="s">
        <v>6426</v>
      </c>
    </row>
    <row r="2074" spans="1:3">
      <c r="A2074" s="227" t="s">
        <v>6337</v>
      </c>
      <c r="B2074" s="223">
        <v>33420</v>
      </c>
      <c r="C2074" s="235" t="s">
        <v>4078</v>
      </c>
    </row>
    <row r="2075" spans="1:3">
      <c r="A2075" s="5" t="s">
        <v>4089</v>
      </c>
      <c r="B2075" s="228">
        <v>33549</v>
      </c>
      <c r="C2075" s="222" t="s">
        <v>4090</v>
      </c>
    </row>
    <row r="2076" spans="1:3">
      <c r="A2076" t="s">
        <v>1011</v>
      </c>
      <c r="B2076" s="228">
        <v>32188</v>
      </c>
      <c r="C2076" s="229" t="s">
        <v>1062</v>
      </c>
    </row>
    <row r="2077" spans="1:3">
      <c r="A2077" s="227" t="s">
        <v>5237</v>
      </c>
      <c r="B2077" s="223">
        <v>34060</v>
      </c>
      <c r="C2077" s="235" t="s">
        <v>5011</v>
      </c>
    </row>
    <row r="2078" spans="1:3">
      <c r="A2078" t="s">
        <v>7862</v>
      </c>
      <c r="B2078" s="230">
        <v>36195</v>
      </c>
      <c r="C2078" s="226" t="s">
        <v>7812</v>
      </c>
    </row>
    <row r="2079" spans="1:3">
      <c r="A2079" t="s">
        <v>835</v>
      </c>
      <c r="B2079" s="228">
        <v>32485</v>
      </c>
      <c r="C2079" s="229" t="s">
        <v>1062</v>
      </c>
    </row>
    <row r="2080" spans="1:3">
      <c r="A2080" s="64" t="s">
        <v>6624</v>
      </c>
      <c r="B2080" s="232">
        <v>35521</v>
      </c>
      <c r="C2080" s="233" t="s">
        <v>6422</v>
      </c>
    </row>
    <row r="2081" spans="1:3">
      <c r="A2081" s="220" t="s">
        <v>3212</v>
      </c>
      <c r="B2081" s="223">
        <v>33063</v>
      </c>
      <c r="C2081" s="222" t="s">
        <v>3443</v>
      </c>
    </row>
    <row r="2082" spans="1:3">
      <c r="A2082" s="64" t="s">
        <v>6581</v>
      </c>
      <c r="B2082" s="232">
        <v>35778</v>
      </c>
      <c r="C2082" s="233" t="s">
        <v>6855</v>
      </c>
    </row>
    <row r="2083" spans="1:3">
      <c r="A2083" t="s">
        <v>7640</v>
      </c>
      <c r="B2083" s="230">
        <v>36161</v>
      </c>
      <c r="C2083" s="226" t="s">
        <v>7419</v>
      </c>
    </row>
    <row r="2084" spans="1:3">
      <c r="A2084" s="227" t="s">
        <v>6366</v>
      </c>
      <c r="B2084" s="223">
        <v>35615</v>
      </c>
      <c r="C2084" s="235" t="s">
        <v>6422</v>
      </c>
    </row>
    <row r="2085" spans="1:3">
      <c r="A2085" t="s">
        <v>7338</v>
      </c>
      <c r="B2085" s="228">
        <v>36039</v>
      </c>
      <c r="C2085" s="228" t="s">
        <v>6921</v>
      </c>
    </row>
    <row r="2086" spans="1:3">
      <c r="A2086" s="5" t="s">
        <v>3864</v>
      </c>
      <c r="B2086" s="228">
        <v>33203</v>
      </c>
      <c r="C2086" s="222" t="s">
        <v>4063</v>
      </c>
    </row>
    <row r="2087" spans="1:3">
      <c r="A2087" s="5" t="s">
        <v>7196</v>
      </c>
      <c r="B2087" s="228">
        <v>35643</v>
      </c>
      <c r="C2087" s="222" t="s">
        <v>7395</v>
      </c>
    </row>
    <row r="2088" spans="1:3">
      <c r="A2088" t="s">
        <v>7410</v>
      </c>
      <c r="B2088" s="228">
        <v>35796</v>
      </c>
      <c r="C2088" s="226" t="s">
        <v>6862</v>
      </c>
    </row>
    <row r="2089" spans="1:3">
      <c r="A2089" s="227" t="s">
        <v>4317</v>
      </c>
      <c r="B2089" s="223">
        <v>33178</v>
      </c>
      <c r="C2089" s="222" t="s">
        <v>3449</v>
      </c>
    </row>
    <row r="2090" spans="1:3">
      <c r="A2090" s="5" t="s">
        <v>3836</v>
      </c>
      <c r="B2090" s="228">
        <v>33558</v>
      </c>
      <c r="C2090" s="222" t="s">
        <v>4065</v>
      </c>
    </row>
    <row r="2091" spans="1:3">
      <c r="A2091" s="64" t="s">
        <v>6640</v>
      </c>
      <c r="B2091" s="232">
        <v>35690</v>
      </c>
      <c r="C2091" s="233" t="s">
        <v>6853</v>
      </c>
    </row>
    <row r="2092" spans="1:3">
      <c r="A2092" t="s">
        <v>2948</v>
      </c>
      <c r="B2092" s="228">
        <v>29119</v>
      </c>
      <c r="C2092" s="229" t="s">
        <v>1737</v>
      </c>
    </row>
    <row r="2093" spans="1:3">
      <c r="A2093" s="227" t="s">
        <v>425</v>
      </c>
      <c r="B2093" s="223">
        <v>33135</v>
      </c>
      <c r="C2093" s="222" t="s">
        <v>426</v>
      </c>
    </row>
    <row r="2094" spans="1:3">
      <c r="A2094" s="224" t="s">
        <v>8252</v>
      </c>
      <c r="B2094" s="225">
        <v>36420</v>
      </c>
      <c r="C2094" s="226" t="s">
        <v>8287</v>
      </c>
    </row>
    <row r="2095" spans="1:3">
      <c r="A2095" t="s">
        <v>9582</v>
      </c>
      <c r="B2095" s="228">
        <v>31149</v>
      </c>
      <c r="C2095" s="229" t="s">
        <v>1400</v>
      </c>
    </row>
    <row r="2096" spans="1:3">
      <c r="A2096" t="s">
        <v>494</v>
      </c>
      <c r="B2096" s="228">
        <v>30240</v>
      </c>
      <c r="C2096" s="229" t="s">
        <v>1811</v>
      </c>
    </row>
    <row r="2097" spans="1:3">
      <c r="A2097" s="227" t="s">
        <v>427</v>
      </c>
      <c r="B2097" s="223">
        <v>33092</v>
      </c>
      <c r="C2097" s="222" t="s">
        <v>465</v>
      </c>
    </row>
    <row r="2098" spans="1:3">
      <c r="A2098" s="64" t="s">
        <v>6525</v>
      </c>
      <c r="B2098" s="232">
        <v>35594</v>
      </c>
      <c r="C2098" s="233" t="s">
        <v>6861</v>
      </c>
    </row>
    <row r="2099" spans="1:3">
      <c r="A2099" s="224" t="s">
        <v>8253</v>
      </c>
      <c r="B2099" s="225">
        <v>36958</v>
      </c>
      <c r="C2099" s="226" t="s">
        <v>8287</v>
      </c>
    </row>
    <row r="2100" spans="1:3">
      <c r="A2100" s="227" t="s">
        <v>428</v>
      </c>
      <c r="B2100" s="223">
        <v>32848</v>
      </c>
      <c r="C2100" s="222" t="s">
        <v>451</v>
      </c>
    </row>
    <row r="2101" spans="1:3">
      <c r="A2101" s="64" t="s">
        <v>6572</v>
      </c>
      <c r="B2101" s="232">
        <v>35490</v>
      </c>
      <c r="C2101" s="233" t="s">
        <v>6422</v>
      </c>
    </row>
    <row r="2102" spans="1:3">
      <c r="A2102" s="64" t="s">
        <v>6545</v>
      </c>
      <c r="B2102" s="232">
        <v>35411</v>
      </c>
      <c r="C2102" s="233" t="s">
        <v>6856</v>
      </c>
    </row>
    <row r="2103" spans="1:3">
      <c r="A2103" s="5" t="s">
        <v>3704</v>
      </c>
      <c r="B2103" s="228">
        <v>33137</v>
      </c>
      <c r="C2103" s="222" t="s">
        <v>4063</v>
      </c>
    </row>
    <row r="2104" spans="1:3">
      <c r="A2104" t="s">
        <v>8254</v>
      </c>
      <c r="B2104" s="225">
        <v>36459</v>
      </c>
      <c r="C2104" s="226" t="s">
        <v>8287</v>
      </c>
    </row>
    <row r="2105" spans="1:3">
      <c r="A2105" s="227" t="s">
        <v>4836</v>
      </c>
      <c r="B2105" s="223">
        <v>33804</v>
      </c>
      <c r="C2105" s="222" t="s">
        <v>5013</v>
      </c>
    </row>
    <row r="2106" spans="1:3">
      <c r="A2106" t="s">
        <v>7008</v>
      </c>
      <c r="B2106" s="228">
        <v>35217</v>
      </c>
      <c r="C2106" s="226" t="s">
        <v>6853</v>
      </c>
    </row>
    <row r="2107" spans="1:3">
      <c r="A2107" s="227" t="s">
        <v>5208</v>
      </c>
      <c r="B2107" s="223">
        <v>34242</v>
      </c>
      <c r="C2107" s="235" t="s">
        <v>5499</v>
      </c>
    </row>
    <row r="2108" spans="1:3">
      <c r="A2108" s="220" t="s">
        <v>3213</v>
      </c>
      <c r="B2108" s="223">
        <v>33186</v>
      </c>
      <c r="C2108" s="222" t="s">
        <v>3465</v>
      </c>
    </row>
    <row r="2109" spans="1:3">
      <c r="A2109" s="261" t="s">
        <v>9666</v>
      </c>
      <c r="B2109" s="223">
        <v>35431</v>
      </c>
      <c r="C2109" s="222" t="s">
        <v>6862</v>
      </c>
    </row>
    <row r="2110" spans="1:3" ht="12.75">
      <c r="A2110" t="s">
        <v>9112</v>
      </c>
      <c r="B2110" s="234">
        <v>37472</v>
      </c>
      <c r="C2110" s="234" t="s">
        <v>9234</v>
      </c>
    </row>
    <row r="2111" spans="1:3">
      <c r="A2111" s="227" t="s">
        <v>429</v>
      </c>
      <c r="B2111" s="223">
        <v>32769</v>
      </c>
      <c r="C2111" s="222" t="s">
        <v>449</v>
      </c>
    </row>
    <row r="2112" spans="1:3">
      <c r="A2112" s="227" t="s">
        <v>4623</v>
      </c>
      <c r="B2112" s="223">
        <v>34189</v>
      </c>
      <c r="C2112" s="222" t="s">
        <v>4515</v>
      </c>
    </row>
    <row r="2113" spans="1:3">
      <c r="A2113" s="246" t="s">
        <v>3214</v>
      </c>
      <c r="B2113" s="223">
        <v>32854</v>
      </c>
      <c r="C2113" s="222" t="s">
        <v>3442</v>
      </c>
    </row>
    <row r="2114" spans="1:3" ht="12.75">
      <c r="A2114" t="s">
        <v>9017</v>
      </c>
      <c r="B2114" s="234">
        <v>36755</v>
      </c>
      <c r="C2114" s="234" t="s">
        <v>9343</v>
      </c>
    </row>
    <row r="2115" spans="1:3">
      <c r="A2115" s="227" t="s">
        <v>4398</v>
      </c>
      <c r="B2115" s="223">
        <v>33727</v>
      </c>
      <c r="C2115" s="222" t="s">
        <v>4518</v>
      </c>
    </row>
    <row r="2116" spans="1:3">
      <c r="A2116" t="s">
        <v>2317</v>
      </c>
      <c r="B2116" s="228">
        <v>30636</v>
      </c>
      <c r="C2116" s="229" t="s">
        <v>2843</v>
      </c>
    </row>
    <row r="2117" spans="1:3">
      <c r="A2117" s="227" t="s">
        <v>5274</v>
      </c>
      <c r="B2117" s="223">
        <v>34649</v>
      </c>
      <c r="C2117" s="235" t="s">
        <v>5496</v>
      </c>
    </row>
    <row r="2118" spans="1:3">
      <c r="A2118" t="s">
        <v>2313</v>
      </c>
      <c r="B2118" s="228">
        <v>31366</v>
      </c>
      <c r="C2118" s="229" t="s">
        <v>1280</v>
      </c>
    </row>
    <row r="2119" spans="1:3">
      <c r="A2119" s="227" t="s">
        <v>5382</v>
      </c>
      <c r="B2119" s="223">
        <v>35122</v>
      </c>
      <c r="C2119" s="235" t="s">
        <v>5495</v>
      </c>
    </row>
    <row r="2120" spans="1:3">
      <c r="A2120" t="s">
        <v>7631</v>
      </c>
      <c r="B2120" s="230">
        <v>36120</v>
      </c>
      <c r="C2120" s="226" t="s">
        <v>7508</v>
      </c>
    </row>
    <row r="2121" spans="1:3">
      <c r="A2121" s="227" t="s">
        <v>5865</v>
      </c>
      <c r="B2121" s="223">
        <v>34702</v>
      </c>
      <c r="C2121" s="222" t="s">
        <v>5938</v>
      </c>
    </row>
    <row r="2122" spans="1:3">
      <c r="A2122" s="227" t="s">
        <v>430</v>
      </c>
      <c r="B2122" s="223">
        <v>31985</v>
      </c>
      <c r="C2122" s="222" t="s">
        <v>1880</v>
      </c>
    </row>
    <row r="2123" spans="1:3">
      <c r="A2123" s="227" t="s">
        <v>4872</v>
      </c>
      <c r="B2123" s="223">
        <v>34621</v>
      </c>
      <c r="C2123" s="235" t="s">
        <v>5046</v>
      </c>
    </row>
    <row r="2124" spans="1:3">
      <c r="A2124" t="s">
        <v>1027</v>
      </c>
      <c r="B2124" s="228">
        <v>31393</v>
      </c>
      <c r="C2124" s="229" t="s">
        <v>1278</v>
      </c>
    </row>
    <row r="2125" spans="1:3">
      <c r="A2125" t="s">
        <v>2095</v>
      </c>
      <c r="B2125" s="228">
        <v>29445</v>
      </c>
      <c r="C2125" s="229" t="s">
        <v>2149</v>
      </c>
    </row>
    <row r="2126" spans="1:3">
      <c r="A2126" s="227" t="s">
        <v>4926</v>
      </c>
      <c r="B2126" s="223">
        <v>32344</v>
      </c>
      <c r="C2126" s="235" t="s">
        <v>465</v>
      </c>
    </row>
    <row r="2127" spans="1:3">
      <c r="A2127" s="227" t="s">
        <v>4198</v>
      </c>
      <c r="B2127" s="223">
        <v>33310</v>
      </c>
      <c r="C2127" s="222" t="s">
        <v>4514</v>
      </c>
    </row>
    <row r="2128" spans="1:3">
      <c r="A2128" s="227" t="s">
        <v>431</v>
      </c>
      <c r="B2128" s="223">
        <v>33129</v>
      </c>
      <c r="C2128" s="222" t="s">
        <v>465</v>
      </c>
    </row>
    <row r="2129" spans="1:3">
      <c r="A2129" s="227" t="s">
        <v>5585</v>
      </c>
      <c r="B2129" s="223">
        <v>34752</v>
      </c>
      <c r="C2129" s="222" t="s">
        <v>5929</v>
      </c>
    </row>
    <row r="2130" spans="1:3">
      <c r="A2130" s="227" t="s">
        <v>4243</v>
      </c>
      <c r="B2130" s="223">
        <v>34340</v>
      </c>
      <c r="C2130" s="222" t="s">
        <v>4514</v>
      </c>
    </row>
    <row r="2131" spans="1:3">
      <c r="A2131" t="s">
        <v>1593</v>
      </c>
      <c r="B2131" s="228">
        <v>30943</v>
      </c>
      <c r="C2131" s="229" t="s">
        <v>2397</v>
      </c>
    </row>
    <row r="2132" spans="1:3">
      <c r="A2132" s="227" t="s">
        <v>5380</v>
      </c>
      <c r="B2132" s="223">
        <v>34276</v>
      </c>
      <c r="C2132" s="235" t="s">
        <v>5495</v>
      </c>
    </row>
    <row r="2133" spans="1:3">
      <c r="A2133" t="s">
        <v>7028</v>
      </c>
      <c r="B2133" s="228">
        <v>35827</v>
      </c>
      <c r="C2133" s="228" t="s">
        <v>6919</v>
      </c>
    </row>
    <row r="2134" spans="1:3">
      <c r="A2134" t="s">
        <v>2081</v>
      </c>
      <c r="B2134" s="228">
        <v>30466</v>
      </c>
      <c r="C2134" s="229" t="s">
        <v>2846</v>
      </c>
    </row>
    <row r="2135" spans="1:3">
      <c r="A2135" t="s">
        <v>836</v>
      </c>
      <c r="B2135" s="228">
        <v>32829</v>
      </c>
      <c r="C2135" s="229" t="s">
        <v>918</v>
      </c>
    </row>
    <row r="2136" spans="1:3" ht="12.75">
      <c r="A2136" t="s">
        <v>9024</v>
      </c>
      <c r="B2136" s="234">
        <v>36917</v>
      </c>
      <c r="C2136" s="234" t="s">
        <v>9236</v>
      </c>
    </row>
    <row r="2137" spans="1:3">
      <c r="A2137" s="227" t="s">
        <v>6209</v>
      </c>
      <c r="B2137" s="223">
        <v>35195</v>
      </c>
      <c r="C2137" s="235" t="s">
        <v>5929</v>
      </c>
    </row>
    <row r="2138" spans="1:3">
      <c r="A2138" t="s">
        <v>837</v>
      </c>
      <c r="B2138" s="228">
        <v>30943</v>
      </c>
      <c r="C2138" s="229" t="s">
        <v>838</v>
      </c>
    </row>
    <row r="2139" spans="1:3">
      <c r="A2139" s="224" t="s">
        <v>8255</v>
      </c>
      <c r="B2139" s="225">
        <v>37435</v>
      </c>
      <c r="C2139" s="226" t="s">
        <v>9603</v>
      </c>
    </row>
    <row r="2140" spans="1:3">
      <c r="A2140" t="s">
        <v>1568</v>
      </c>
      <c r="B2140" s="228">
        <v>27817</v>
      </c>
      <c r="C2140" s="229" t="s">
        <v>1569</v>
      </c>
    </row>
    <row r="2141" spans="1:3">
      <c r="A2141" s="227" t="s">
        <v>5412</v>
      </c>
      <c r="B2141" s="223">
        <v>34826</v>
      </c>
      <c r="C2141" s="235" t="s">
        <v>5504</v>
      </c>
    </row>
    <row r="2142" spans="1:3">
      <c r="A2142" s="227" t="s">
        <v>4426</v>
      </c>
      <c r="B2142" s="223">
        <v>33305</v>
      </c>
      <c r="C2142" s="222" t="s">
        <v>4525</v>
      </c>
    </row>
    <row r="2143" spans="1:3">
      <c r="A2143" s="224" t="s">
        <v>8256</v>
      </c>
      <c r="B2143" s="225">
        <v>35900</v>
      </c>
      <c r="C2143" s="226" t="s">
        <v>8098</v>
      </c>
    </row>
    <row r="2144" spans="1:3">
      <c r="A2144" s="227" t="s">
        <v>432</v>
      </c>
      <c r="B2144" s="223">
        <v>32663</v>
      </c>
      <c r="C2144" s="222" t="s">
        <v>463</v>
      </c>
    </row>
    <row r="2145" spans="1:3">
      <c r="A2145" t="s">
        <v>1186</v>
      </c>
      <c r="B2145" s="228">
        <v>30962</v>
      </c>
      <c r="C2145" s="229" t="s">
        <v>1280</v>
      </c>
    </row>
    <row r="2146" spans="1:3">
      <c r="A2146" s="220" t="s">
        <v>3215</v>
      </c>
      <c r="B2146" s="223">
        <v>32874</v>
      </c>
      <c r="C2146" s="222" t="s">
        <v>3442</v>
      </c>
    </row>
    <row r="2147" spans="1:3">
      <c r="A2147" s="220" t="s">
        <v>3216</v>
      </c>
      <c r="B2147" s="223">
        <v>32380</v>
      </c>
      <c r="C2147" s="222" t="s">
        <v>3441</v>
      </c>
    </row>
    <row r="2148" spans="1:3">
      <c r="A2148" s="224" t="s">
        <v>8257</v>
      </c>
      <c r="B2148" s="225">
        <v>36245</v>
      </c>
      <c r="C2148" s="226" t="s">
        <v>6855</v>
      </c>
    </row>
    <row r="2149" spans="1:3">
      <c r="A2149" t="s">
        <v>433</v>
      </c>
      <c r="B2149" s="228">
        <v>28713</v>
      </c>
      <c r="C2149" s="229" t="s">
        <v>2217</v>
      </c>
    </row>
    <row r="2150" spans="1:3">
      <c r="A2150" s="5" t="s">
        <v>495</v>
      </c>
      <c r="B2150" s="228">
        <v>28713</v>
      </c>
      <c r="C2150" s="229" t="s">
        <v>2217</v>
      </c>
    </row>
    <row r="2151" spans="1:3">
      <c r="A2151" s="220" t="s">
        <v>3217</v>
      </c>
      <c r="B2151" s="223">
        <v>32877</v>
      </c>
      <c r="C2151" s="222" t="s">
        <v>3444</v>
      </c>
    </row>
    <row r="2152" spans="1:3">
      <c r="A2152" t="s">
        <v>496</v>
      </c>
      <c r="B2152" s="228">
        <v>32141</v>
      </c>
      <c r="C2152" s="229" t="s">
        <v>1959</v>
      </c>
    </row>
    <row r="2153" spans="1:3">
      <c r="A2153" s="227" t="s">
        <v>5295</v>
      </c>
      <c r="B2153" s="223">
        <v>34118</v>
      </c>
      <c r="C2153" s="235" t="s">
        <v>5008</v>
      </c>
    </row>
    <row r="2154" spans="1:3">
      <c r="A2154" s="227" t="s">
        <v>4156</v>
      </c>
      <c r="B2154" s="223">
        <v>32670</v>
      </c>
      <c r="C2154" s="222" t="s">
        <v>4078</v>
      </c>
    </row>
    <row r="2155" spans="1:3">
      <c r="A2155" t="s">
        <v>2918</v>
      </c>
      <c r="B2155" s="228">
        <v>31920</v>
      </c>
      <c r="C2155" s="229" t="s">
        <v>2583</v>
      </c>
    </row>
    <row r="2156" spans="1:3">
      <c r="A2156" s="224" t="s">
        <v>8258</v>
      </c>
      <c r="B2156" s="225">
        <v>36840</v>
      </c>
      <c r="C2156" s="226" t="s">
        <v>7812</v>
      </c>
    </row>
    <row r="2157" spans="1:3">
      <c r="A2157" s="227" t="s">
        <v>4608</v>
      </c>
      <c r="B2157" s="223">
        <v>32908</v>
      </c>
      <c r="C2157" s="222" t="s">
        <v>4063</v>
      </c>
    </row>
    <row r="2158" spans="1:3">
      <c r="A2158" t="s">
        <v>1523</v>
      </c>
      <c r="B2158" s="228">
        <v>28826</v>
      </c>
      <c r="C2158" s="229" t="s">
        <v>1494</v>
      </c>
    </row>
    <row r="2159" spans="1:3">
      <c r="A2159" s="220" t="s">
        <v>3086</v>
      </c>
      <c r="B2159" s="223">
        <v>33196</v>
      </c>
      <c r="C2159" s="222" t="s">
        <v>3442</v>
      </c>
    </row>
    <row r="2160" spans="1:3">
      <c r="A2160" t="s">
        <v>497</v>
      </c>
      <c r="B2160" s="228">
        <v>29872</v>
      </c>
      <c r="C2160" s="229" t="s">
        <v>1308</v>
      </c>
    </row>
    <row r="2161" spans="1:3">
      <c r="A2161" s="227" t="s">
        <v>434</v>
      </c>
      <c r="B2161" s="223">
        <v>33341</v>
      </c>
      <c r="C2161" s="222" t="s">
        <v>435</v>
      </c>
    </row>
    <row r="2162" spans="1:3">
      <c r="A2162" t="s">
        <v>7668</v>
      </c>
      <c r="B2162" s="230">
        <v>36511</v>
      </c>
      <c r="C2162" s="226" t="s">
        <v>7508</v>
      </c>
    </row>
    <row r="2163" spans="1:3">
      <c r="A2163" s="227" t="s">
        <v>4400</v>
      </c>
      <c r="B2163" s="223">
        <v>34072</v>
      </c>
      <c r="C2163" s="222" t="s">
        <v>4532</v>
      </c>
    </row>
    <row r="2164" spans="1:3">
      <c r="A2164" t="s">
        <v>839</v>
      </c>
      <c r="B2164" s="228">
        <v>31817</v>
      </c>
      <c r="C2164" s="229" t="s">
        <v>1959</v>
      </c>
    </row>
    <row r="2165" spans="1:3">
      <c r="A2165" t="s">
        <v>7223</v>
      </c>
      <c r="B2165" s="228">
        <v>34669</v>
      </c>
      <c r="C2165" s="226" t="s">
        <v>6862</v>
      </c>
    </row>
    <row r="2166" spans="1:3">
      <c r="A2166" t="s">
        <v>1611</v>
      </c>
      <c r="B2166" s="228">
        <v>30450</v>
      </c>
      <c r="C2166" s="229" t="s">
        <v>1814</v>
      </c>
    </row>
    <row r="2167" spans="1:3">
      <c r="A2167" t="s">
        <v>498</v>
      </c>
      <c r="B2167" s="228">
        <v>31418</v>
      </c>
      <c r="C2167" s="229" t="s">
        <v>2580</v>
      </c>
    </row>
    <row r="2168" spans="1:3">
      <c r="A2168" s="227" t="s">
        <v>5586</v>
      </c>
      <c r="B2168" s="223">
        <v>34873</v>
      </c>
      <c r="C2168" s="222" t="s">
        <v>5934</v>
      </c>
    </row>
    <row r="2169" spans="1:3">
      <c r="A2169" s="64" t="s">
        <v>6804</v>
      </c>
      <c r="B2169" s="232">
        <v>30709</v>
      </c>
      <c r="C2169" s="253" t="s">
        <v>2844</v>
      </c>
    </row>
    <row r="2170" spans="1:3">
      <c r="A2170" t="s">
        <v>840</v>
      </c>
      <c r="B2170" s="228">
        <v>30709</v>
      </c>
      <c r="C2170" s="229" t="s">
        <v>2844</v>
      </c>
    </row>
    <row r="2171" spans="1:3">
      <c r="A2171" s="227" t="s">
        <v>4701</v>
      </c>
      <c r="B2171" s="223">
        <v>33870</v>
      </c>
      <c r="C2171" s="222" t="s">
        <v>5014</v>
      </c>
    </row>
    <row r="2172" spans="1:3">
      <c r="A2172" s="227" t="s">
        <v>4790</v>
      </c>
      <c r="B2172" s="223">
        <v>33649</v>
      </c>
      <c r="C2172" s="222" t="s">
        <v>4063</v>
      </c>
    </row>
    <row r="2173" spans="1:3" ht="12.75">
      <c r="A2173" t="s">
        <v>9125</v>
      </c>
      <c r="B2173" s="234">
        <v>36987</v>
      </c>
      <c r="C2173" s="234" t="s">
        <v>9294</v>
      </c>
    </row>
    <row r="2174" spans="1:3">
      <c r="A2174" t="s">
        <v>1355</v>
      </c>
      <c r="B2174" s="228">
        <v>29950</v>
      </c>
      <c r="C2174" s="229" t="s">
        <v>1815</v>
      </c>
    </row>
    <row r="2175" spans="1:3" ht="12.75">
      <c r="A2175" t="s">
        <v>9424</v>
      </c>
      <c r="B2175" s="234">
        <v>36083</v>
      </c>
      <c r="C2175" s="234" t="s">
        <v>8803</v>
      </c>
    </row>
    <row r="2176" spans="1:3">
      <c r="A2176" t="s">
        <v>7251</v>
      </c>
      <c r="B2176" s="228"/>
      <c r="C2176" s="228" t="s">
        <v>6927</v>
      </c>
    </row>
    <row r="2177" spans="1:3" ht="12.75">
      <c r="A2177" t="s">
        <v>8990</v>
      </c>
      <c r="B2177" s="234">
        <v>36437</v>
      </c>
      <c r="C2177" s="234" t="s">
        <v>9345</v>
      </c>
    </row>
    <row r="2178" spans="1:3">
      <c r="A2178" t="s">
        <v>2990</v>
      </c>
      <c r="B2178" s="228">
        <v>30343</v>
      </c>
      <c r="C2178" s="229" t="s">
        <v>2846</v>
      </c>
    </row>
    <row r="2179" spans="1:3">
      <c r="A2179" s="227" t="s">
        <v>436</v>
      </c>
      <c r="B2179" s="223">
        <v>32452</v>
      </c>
      <c r="C2179" s="222" t="s">
        <v>451</v>
      </c>
    </row>
    <row r="2180" spans="1:3">
      <c r="A2180" s="220" t="s">
        <v>3218</v>
      </c>
      <c r="B2180" s="223">
        <v>33054</v>
      </c>
      <c r="C2180" s="222" t="s">
        <v>3443</v>
      </c>
    </row>
    <row r="2181" spans="1:3">
      <c r="A2181" t="s">
        <v>2997</v>
      </c>
      <c r="B2181" s="228">
        <v>26970</v>
      </c>
      <c r="C2181" s="229" t="s">
        <v>1815</v>
      </c>
    </row>
    <row r="2182" spans="1:3">
      <c r="A2182" t="s">
        <v>2347</v>
      </c>
      <c r="B2182" s="228">
        <v>32236</v>
      </c>
      <c r="C2182" s="229" t="s">
        <v>2348</v>
      </c>
    </row>
    <row r="2183" spans="1:3">
      <c r="A2183" t="s">
        <v>841</v>
      </c>
      <c r="B2183" s="228">
        <v>31253</v>
      </c>
      <c r="C2183" s="229" t="s">
        <v>2305</v>
      </c>
    </row>
    <row r="2184" spans="1:3">
      <c r="A2184" t="s">
        <v>1833</v>
      </c>
      <c r="B2184" s="228">
        <v>28810</v>
      </c>
      <c r="C2184" s="229" t="s">
        <v>1834</v>
      </c>
    </row>
    <row r="2185" spans="1:3">
      <c r="A2185" t="s">
        <v>2349</v>
      </c>
      <c r="B2185" s="228">
        <v>29235</v>
      </c>
      <c r="C2185" s="229" t="s">
        <v>2149</v>
      </c>
    </row>
    <row r="2186" spans="1:3">
      <c r="A2186" s="227" t="s">
        <v>437</v>
      </c>
      <c r="B2186" s="223">
        <v>31628</v>
      </c>
      <c r="C2186" s="222" t="s">
        <v>1961</v>
      </c>
    </row>
    <row r="2187" spans="1:3">
      <c r="A2187" s="227" t="s">
        <v>6339</v>
      </c>
      <c r="B2187" s="223">
        <v>34982</v>
      </c>
      <c r="C2187" s="235" t="s">
        <v>5929</v>
      </c>
    </row>
    <row r="2188" spans="1:3">
      <c r="A2188" s="224" t="s">
        <v>8259</v>
      </c>
      <c r="B2188" s="225">
        <v>36902</v>
      </c>
      <c r="C2188" s="226" t="s">
        <v>8098</v>
      </c>
    </row>
    <row r="2189" spans="1:3">
      <c r="A2189" t="s">
        <v>2350</v>
      </c>
      <c r="B2189" s="228">
        <v>31740</v>
      </c>
      <c r="C2189" s="229" t="s">
        <v>1882</v>
      </c>
    </row>
    <row r="2190" spans="1:3">
      <c r="A2190" t="s">
        <v>2351</v>
      </c>
      <c r="B2190" s="228">
        <v>28468</v>
      </c>
      <c r="C2190" s="229" t="s">
        <v>1896</v>
      </c>
    </row>
    <row r="2191" spans="1:3">
      <c r="A2191" s="227" t="s">
        <v>438</v>
      </c>
      <c r="B2191" s="223">
        <v>32716</v>
      </c>
      <c r="C2191" s="222" t="s">
        <v>455</v>
      </c>
    </row>
    <row r="2192" spans="1:3">
      <c r="A2192" t="s">
        <v>7017</v>
      </c>
      <c r="B2192" s="228">
        <v>36130</v>
      </c>
      <c r="C2192" s="228" t="s">
        <v>6926</v>
      </c>
    </row>
    <row r="2193" spans="1:3">
      <c r="A2193" t="s">
        <v>7269</v>
      </c>
      <c r="B2193" s="228">
        <v>36312</v>
      </c>
      <c r="C2193" s="228" t="s">
        <v>6927</v>
      </c>
    </row>
    <row r="2194" spans="1:3">
      <c r="A2194" s="227" t="s">
        <v>6148</v>
      </c>
      <c r="B2194" s="223">
        <v>35417</v>
      </c>
      <c r="C2194" s="235" t="s">
        <v>6422</v>
      </c>
    </row>
    <row r="2195" spans="1:3" ht="12.75">
      <c r="A2195" t="s">
        <v>9425</v>
      </c>
      <c r="B2195" s="234">
        <v>36849</v>
      </c>
      <c r="C2195" s="234" t="s">
        <v>8803</v>
      </c>
    </row>
    <row r="2196" spans="1:3">
      <c r="A2196" t="s">
        <v>7215</v>
      </c>
      <c r="B2196" s="228">
        <v>35855</v>
      </c>
      <c r="C2196" s="228" t="s">
        <v>6921</v>
      </c>
    </row>
    <row r="2197" spans="1:3">
      <c r="A2197" s="227" t="s">
        <v>4463</v>
      </c>
      <c r="B2197" s="223">
        <v>33591</v>
      </c>
      <c r="C2197" s="222" t="s">
        <v>4515</v>
      </c>
    </row>
    <row r="2198" spans="1:3">
      <c r="A2198" t="s">
        <v>1492</v>
      </c>
      <c r="B2198" s="228">
        <v>28928</v>
      </c>
      <c r="C2198" s="229" t="s">
        <v>1405</v>
      </c>
    </row>
    <row r="2199" spans="1:3">
      <c r="A2199" s="227" t="s">
        <v>4934</v>
      </c>
      <c r="B2199" s="223">
        <v>33907</v>
      </c>
      <c r="C2199" s="235" t="s">
        <v>5010</v>
      </c>
    </row>
    <row r="2200" spans="1:3">
      <c r="A2200" t="s">
        <v>1040</v>
      </c>
      <c r="B2200" s="228">
        <v>31094</v>
      </c>
      <c r="C2200" s="229" t="s">
        <v>1150</v>
      </c>
    </row>
    <row r="2201" spans="1:3">
      <c r="A2201" t="s">
        <v>7019</v>
      </c>
      <c r="B2201" s="228">
        <v>35743</v>
      </c>
      <c r="C2201" s="228" t="s">
        <v>6914</v>
      </c>
    </row>
    <row r="2202" spans="1:3">
      <c r="A2202" s="227" t="s">
        <v>2586</v>
      </c>
      <c r="B2202" s="223">
        <v>33226</v>
      </c>
      <c r="C2202" s="222" t="s">
        <v>4066</v>
      </c>
    </row>
    <row r="2203" spans="1:3">
      <c r="A2203" s="227" t="s">
        <v>4361</v>
      </c>
      <c r="B2203" s="223">
        <v>33462</v>
      </c>
      <c r="C2203" s="222" t="s">
        <v>4519</v>
      </c>
    </row>
    <row r="2204" spans="1:3">
      <c r="A2204" s="220" t="s">
        <v>3219</v>
      </c>
      <c r="B2204" s="223">
        <v>32940</v>
      </c>
      <c r="C2204" s="222" t="s">
        <v>3442</v>
      </c>
    </row>
    <row r="2205" spans="1:3" ht="12.75">
      <c r="A2205" t="s">
        <v>8888</v>
      </c>
      <c r="B2205" s="234">
        <v>37559</v>
      </c>
      <c r="C2205" s="234" t="s">
        <v>9262</v>
      </c>
    </row>
    <row r="2206" spans="1:3">
      <c r="A2206" s="220" t="s">
        <v>3220</v>
      </c>
      <c r="B2206" s="223">
        <v>32830</v>
      </c>
      <c r="C2206" s="222" t="s">
        <v>368</v>
      </c>
    </row>
    <row r="2207" spans="1:3">
      <c r="A2207" t="s">
        <v>7789</v>
      </c>
      <c r="B2207" s="230">
        <v>36251</v>
      </c>
      <c r="C2207" s="226" t="s">
        <v>7506</v>
      </c>
    </row>
    <row r="2208" spans="1:3">
      <c r="A2208" s="64" t="s">
        <v>6779</v>
      </c>
      <c r="B2208" s="232">
        <v>34829</v>
      </c>
      <c r="C2208" s="233" t="s">
        <v>6419</v>
      </c>
    </row>
    <row r="2209" spans="1:3">
      <c r="A2209" s="224" t="s">
        <v>8260</v>
      </c>
      <c r="B2209" s="225">
        <v>36468</v>
      </c>
      <c r="C2209" s="226" t="s">
        <v>8090</v>
      </c>
    </row>
    <row r="2210" spans="1:3">
      <c r="A2210" s="64" t="s">
        <v>6555</v>
      </c>
      <c r="B2210" s="232">
        <v>35082</v>
      </c>
      <c r="C2210" s="233" t="s">
        <v>5929</v>
      </c>
    </row>
    <row r="2211" spans="1:3">
      <c r="A2211" s="231" t="s">
        <v>3730</v>
      </c>
      <c r="B2211" s="228">
        <v>33051</v>
      </c>
      <c r="C2211" s="222" t="s">
        <v>465</v>
      </c>
    </row>
    <row r="2212" spans="1:3">
      <c r="A2212" s="227" t="s">
        <v>4777</v>
      </c>
      <c r="B2212" s="223">
        <v>32758</v>
      </c>
      <c r="C2212" s="222" t="s">
        <v>3441</v>
      </c>
    </row>
    <row r="2213" spans="1:3">
      <c r="A2213" t="s">
        <v>7324</v>
      </c>
      <c r="B2213" s="228">
        <v>36251</v>
      </c>
      <c r="C2213" s="228" t="s">
        <v>6926</v>
      </c>
    </row>
    <row r="2214" spans="1:3">
      <c r="A2214" t="s">
        <v>2352</v>
      </c>
      <c r="B2214" s="228">
        <v>31130</v>
      </c>
      <c r="C2214" s="229" t="s">
        <v>1280</v>
      </c>
    </row>
    <row r="2215" spans="1:3">
      <c r="A2215" t="s">
        <v>842</v>
      </c>
      <c r="B2215" s="228">
        <v>32355</v>
      </c>
      <c r="C2215" s="229" t="s">
        <v>843</v>
      </c>
    </row>
    <row r="2216" spans="1:3">
      <c r="A2216" s="227" t="s">
        <v>439</v>
      </c>
      <c r="B2216" s="223">
        <v>32317</v>
      </c>
      <c r="C2216" s="222" t="s">
        <v>1064</v>
      </c>
    </row>
    <row r="2217" spans="1:3">
      <c r="A2217" s="224" t="s">
        <v>8261</v>
      </c>
      <c r="B2217" s="225">
        <v>36479</v>
      </c>
      <c r="C2217" s="226" t="s">
        <v>8098</v>
      </c>
    </row>
    <row r="2218" spans="1:3" ht="12.75">
      <c r="A2218" t="s">
        <v>9426</v>
      </c>
      <c r="B2218" s="234">
        <v>36645</v>
      </c>
      <c r="C2218" s="234" t="s">
        <v>8803</v>
      </c>
    </row>
    <row r="2219" spans="1:3">
      <c r="A2219" s="227" t="s">
        <v>4812</v>
      </c>
      <c r="B2219" s="223">
        <v>33702</v>
      </c>
      <c r="C2219" s="222" t="s">
        <v>4519</v>
      </c>
    </row>
    <row r="2220" spans="1:3">
      <c r="A2220" t="s">
        <v>662</v>
      </c>
      <c r="B2220" s="228">
        <v>30026</v>
      </c>
      <c r="C2220" s="229" t="s">
        <v>1814</v>
      </c>
    </row>
    <row r="2221" spans="1:3">
      <c r="A2221" t="s">
        <v>7722</v>
      </c>
      <c r="B2221" s="230">
        <v>34956</v>
      </c>
      <c r="C2221" s="226" t="s">
        <v>6426</v>
      </c>
    </row>
    <row r="2222" spans="1:3">
      <c r="A2222" t="s">
        <v>2353</v>
      </c>
      <c r="B2222" s="228">
        <v>28867</v>
      </c>
      <c r="C2222" s="229" t="s">
        <v>1737</v>
      </c>
    </row>
    <row r="2223" spans="1:3">
      <c r="A2223" t="s">
        <v>663</v>
      </c>
      <c r="B2223" s="228">
        <v>28867</v>
      </c>
      <c r="C2223" s="229" t="s">
        <v>1969</v>
      </c>
    </row>
    <row r="2224" spans="1:3">
      <c r="A2224" s="227" t="s">
        <v>440</v>
      </c>
      <c r="B2224" s="223">
        <v>32617</v>
      </c>
      <c r="C2224" s="222" t="s">
        <v>368</v>
      </c>
    </row>
    <row r="2225" spans="1:3">
      <c r="A2225" t="s">
        <v>7239</v>
      </c>
      <c r="B2225" s="228">
        <v>36130</v>
      </c>
      <c r="C2225" s="228" t="s">
        <v>6919</v>
      </c>
    </row>
    <row r="2226" spans="1:3">
      <c r="A2226" t="s">
        <v>7714</v>
      </c>
      <c r="B2226" s="230">
        <v>36965</v>
      </c>
      <c r="C2226" s="226" t="s">
        <v>7646</v>
      </c>
    </row>
    <row r="2227" spans="1:3">
      <c r="A2227" s="220" t="s">
        <v>3221</v>
      </c>
      <c r="B2227" s="223">
        <v>33022</v>
      </c>
      <c r="C2227" s="222" t="s">
        <v>451</v>
      </c>
    </row>
    <row r="2228" spans="1:3">
      <c r="A2228" s="227" t="s">
        <v>5766</v>
      </c>
      <c r="B2228" s="223">
        <v>35565</v>
      </c>
      <c r="C2228" s="222" t="s">
        <v>5931</v>
      </c>
    </row>
    <row r="2229" spans="1:3" ht="12.75">
      <c r="A2229" t="s">
        <v>8889</v>
      </c>
      <c r="B2229" s="234">
        <v>36839</v>
      </c>
      <c r="C2229" s="234" t="s">
        <v>9222</v>
      </c>
    </row>
    <row r="2230" spans="1:3">
      <c r="A2230" s="227" t="s">
        <v>4709</v>
      </c>
      <c r="B2230" s="223">
        <v>34773</v>
      </c>
      <c r="C2230" s="222" t="s">
        <v>5014</v>
      </c>
    </row>
    <row r="2231" spans="1:3">
      <c r="A2231" s="227" t="s">
        <v>5370</v>
      </c>
      <c r="B2231" s="223">
        <v>34317</v>
      </c>
      <c r="C2231" s="235" t="s">
        <v>5497</v>
      </c>
    </row>
    <row r="2232" spans="1:3">
      <c r="A2232" t="s">
        <v>2354</v>
      </c>
      <c r="B2232" s="228">
        <v>31508</v>
      </c>
      <c r="C2232" s="229" t="s">
        <v>2583</v>
      </c>
    </row>
    <row r="2233" spans="1:3">
      <c r="A2233" t="s">
        <v>664</v>
      </c>
      <c r="B2233" s="228">
        <v>32358</v>
      </c>
      <c r="C2233" s="229" t="s">
        <v>1055</v>
      </c>
    </row>
    <row r="2234" spans="1:3">
      <c r="A2234" s="64" t="s">
        <v>6613</v>
      </c>
      <c r="B2234" s="232">
        <v>35575</v>
      </c>
      <c r="C2234" s="233" t="s">
        <v>6854</v>
      </c>
    </row>
    <row r="2235" spans="1:3">
      <c r="A2235" s="227" t="s">
        <v>4405</v>
      </c>
      <c r="B2235" s="223">
        <v>34071</v>
      </c>
      <c r="C2235" s="222" t="s">
        <v>4514</v>
      </c>
    </row>
    <row r="2236" spans="1:3">
      <c r="A2236" s="224" t="s">
        <v>8262</v>
      </c>
      <c r="B2236" s="225">
        <v>36283</v>
      </c>
      <c r="C2236" s="226" t="s">
        <v>7812</v>
      </c>
    </row>
    <row r="2237" spans="1:3">
      <c r="A2237" t="s">
        <v>2355</v>
      </c>
      <c r="B2237" s="228">
        <v>31739</v>
      </c>
      <c r="C2237" s="229" t="s">
        <v>2576</v>
      </c>
    </row>
    <row r="2238" spans="1:3">
      <c r="A2238" s="220" t="s">
        <v>3222</v>
      </c>
      <c r="B2238" s="223">
        <v>32543</v>
      </c>
      <c r="C2238" s="222" t="s">
        <v>3444</v>
      </c>
    </row>
    <row r="2239" spans="1:3">
      <c r="A2239" s="37" t="s">
        <v>8263</v>
      </c>
      <c r="B2239" s="225">
        <v>36306</v>
      </c>
      <c r="C2239" s="226" t="s">
        <v>7812</v>
      </c>
    </row>
    <row r="2240" spans="1:3">
      <c r="A2240" s="227" t="s">
        <v>4465</v>
      </c>
      <c r="B2240" s="223">
        <v>33870</v>
      </c>
      <c r="C2240" s="222" t="s">
        <v>4517</v>
      </c>
    </row>
    <row r="2241" spans="1:3">
      <c r="A2241" s="227" t="s">
        <v>5682</v>
      </c>
      <c r="B2241" s="223">
        <v>34732</v>
      </c>
      <c r="C2241" s="222" t="s">
        <v>5929</v>
      </c>
    </row>
    <row r="2242" spans="1:3">
      <c r="A2242" t="s">
        <v>1098</v>
      </c>
      <c r="B2242" s="228">
        <v>31280</v>
      </c>
      <c r="C2242" s="229" t="s">
        <v>2581</v>
      </c>
    </row>
    <row r="2243" spans="1:3">
      <c r="A2243" t="s">
        <v>2356</v>
      </c>
      <c r="B2243" s="228">
        <v>31230</v>
      </c>
      <c r="C2243" s="229" t="s">
        <v>1279</v>
      </c>
    </row>
    <row r="2244" spans="1:3">
      <c r="A2244" s="64" t="s">
        <v>6702</v>
      </c>
      <c r="B2244" s="232">
        <v>35683</v>
      </c>
      <c r="C2244" s="233" t="s">
        <v>6422</v>
      </c>
    </row>
    <row r="2245" spans="1:3">
      <c r="A2245" s="227" t="s">
        <v>6186</v>
      </c>
      <c r="B2245" s="223">
        <v>35575</v>
      </c>
      <c r="C2245" s="235" t="s">
        <v>6425</v>
      </c>
    </row>
    <row r="2246" spans="1:3">
      <c r="A2246" t="s">
        <v>1841</v>
      </c>
      <c r="B2246" s="228">
        <v>30328</v>
      </c>
      <c r="C2246" s="229" t="s">
        <v>1850</v>
      </c>
    </row>
    <row r="2247" spans="1:3">
      <c r="A2247" s="220" t="s">
        <v>3223</v>
      </c>
      <c r="B2247" s="223">
        <v>32699</v>
      </c>
      <c r="C2247" s="222" t="s">
        <v>463</v>
      </c>
    </row>
    <row r="2248" spans="1:3">
      <c r="A2248" t="s">
        <v>2357</v>
      </c>
      <c r="B2248" s="228">
        <v>31203</v>
      </c>
      <c r="C2248" s="229" t="s">
        <v>1959</v>
      </c>
    </row>
    <row r="2249" spans="1:3">
      <c r="A2249" t="s">
        <v>2841</v>
      </c>
      <c r="B2249" s="228">
        <v>29984</v>
      </c>
      <c r="C2249" s="229" t="s">
        <v>2490</v>
      </c>
    </row>
    <row r="2250" spans="1:3">
      <c r="A2250" t="s">
        <v>1698</v>
      </c>
      <c r="B2250" s="228">
        <v>28065</v>
      </c>
      <c r="C2250" s="229" t="s">
        <v>2562</v>
      </c>
    </row>
    <row r="2251" spans="1:3">
      <c r="A2251" s="227" t="s">
        <v>4235</v>
      </c>
      <c r="B2251" s="223">
        <v>33870</v>
      </c>
      <c r="C2251" s="222" t="s">
        <v>4514</v>
      </c>
    </row>
    <row r="2252" spans="1:3">
      <c r="A2252" t="s">
        <v>2902</v>
      </c>
      <c r="B2252" s="228">
        <v>30324</v>
      </c>
      <c r="C2252" s="229" t="s">
        <v>2848</v>
      </c>
    </row>
    <row r="2253" spans="1:3">
      <c r="A2253" t="s">
        <v>2358</v>
      </c>
      <c r="B2253" s="228">
        <v>32310</v>
      </c>
      <c r="C2253" s="229" t="s">
        <v>2359</v>
      </c>
    </row>
    <row r="2254" spans="1:3" ht="12.75">
      <c r="A2254" t="s">
        <v>9427</v>
      </c>
      <c r="B2254" s="234">
        <v>36543</v>
      </c>
      <c r="C2254" s="234" t="s">
        <v>8803</v>
      </c>
    </row>
    <row r="2255" spans="1:3">
      <c r="A2255" s="227" t="s">
        <v>6336</v>
      </c>
      <c r="B2255" s="223">
        <v>34792</v>
      </c>
      <c r="C2255" s="235" t="s">
        <v>6421</v>
      </c>
    </row>
    <row r="2256" spans="1:3">
      <c r="A2256" t="s">
        <v>2360</v>
      </c>
      <c r="B2256" s="228">
        <v>32133</v>
      </c>
      <c r="C2256" s="229" t="s">
        <v>1961</v>
      </c>
    </row>
    <row r="2257" spans="1:3">
      <c r="A2257" s="227" t="s">
        <v>9548</v>
      </c>
      <c r="B2257" s="223">
        <v>32916</v>
      </c>
      <c r="C2257" s="222" t="s">
        <v>66</v>
      </c>
    </row>
    <row r="2258" spans="1:3">
      <c r="A2258" t="s">
        <v>1669</v>
      </c>
      <c r="B2258" s="228">
        <v>30266</v>
      </c>
      <c r="C2258" s="229" t="s">
        <v>2842</v>
      </c>
    </row>
    <row r="2259" spans="1:3">
      <c r="A2259" t="s">
        <v>1502</v>
      </c>
      <c r="B2259" s="228">
        <v>31051</v>
      </c>
      <c r="C2259" s="229" t="s">
        <v>1498</v>
      </c>
    </row>
    <row r="2260" spans="1:3">
      <c r="A2260" s="242" t="s">
        <v>4771</v>
      </c>
      <c r="B2260" s="243">
        <v>32916</v>
      </c>
      <c r="C2260" s="254" t="s">
        <v>66</v>
      </c>
    </row>
    <row r="2261" spans="1:3">
      <c r="A2261" s="220" t="s">
        <v>3224</v>
      </c>
      <c r="B2261" s="223">
        <v>32884</v>
      </c>
      <c r="C2261" s="222" t="s">
        <v>3446</v>
      </c>
    </row>
    <row r="2262" spans="1:3">
      <c r="A2262" s="227" t="s">
        <v>9428</v>
      </c>
      <c r="B2262" s="223">
        <v>32884</v>
      </c>
      <c r="C2262" s="222" t="s">
        <v>3446</v>
      </c>
    </row>
    <row r="2263" spans="1:3">
      <c r="A2263" s="227" t="s">
        <v>5767</v>
      </c>
      <c r="B2263" s="223">
        <v>34900</v>
      </c>
      <c r="C2263" s="222" t="s">
        <v>5936</v>
      </c>
    </row>
    <row r="2264" spans="1:3">
      <c r="A2264" s="227" t="s">
        <v>5315</v>
      </c>
      <c r="B2264" s="223">
        <v>34900</v>
      </c>
      <c r="C2264" s="235" t="s">
        <v>5495</v>
      </c>
    </row>
    <row r="2265" spans="1:3">
      <c r="A2265" t="s">
        <v>7107</v>
      </c>
      <c r="B2265" s="228">
        <v>35431</v>
      </c>
      <c r="C2265" s="226" t="s">
        <v>6862</v>
      </c>
    </row>
    <row r="2266" spans="1:3">
      <c r="A2266" s="227" t="s">
        <v>5285</v>
      </c>
      <c r="B2266" s="223">
        <v>33787</v>
      </c>
      <c r="C2266" s="235" t="s">
        <v>5011</v>
      </c>
    </row>
    <row r="2267" spans="1:3">
      <c r="A2267" s="227" t="s">
        <v>4787</v>
      </c>
      <c r="B2267" s="223">
        <v>33869</v>
      </c>
      <c r="C2267" s="222" t="s">
        <v>4063</v>
      </c>
    </row>
    <row r="2268" spans="1:3">
      <c r="A2268" t="s">
        <v>1378</v>
      </c>
      <c r="B2268" s="228">
        <v>30516</v>
      </c>
      <c r="C2268" s="229" t="s">
        <v>2308</v>
      </c>
    </row>
    <row r="2269" spans="1:3">
      <c r="A2269" t="s">
        <v>3225</v>
      </c>
      <c r="B2269" s="228">
        <v>32863</v>
      </c>
      <c r="C2269" s="229" t="s">
        <v>465</v>
      </c>
    </row>
    <row r="2270" spans="1:3">
      <c r="A2270" t="s">
        <v>2361</v>
      </c>
      <c r="B2270" s="228">
        <v>31834</v>
      </c>
      <c r="C2270" s="229" t="s">
        <v>1987</v>
      </c>
    </row>
    <row r="2271" spans="1:3">
      <c r="A2271" s="227" t="s">
        <v>4196</v>
      </c>
      <c r="B2271" s="223">
        <v>33759</v>
      </c>
      <c r="C2271" s="222" t="s">
        <v>4519</v>
      </c>
    </row>
    <row r="2272" spans="1:3">
      <c r="A2272" t="s">
        <v>2442</v>
      </c>
      <c r="B2272" s="228">
        <v>31772</v>
      </c>
      <c r="C2272" s="229" t="s">
        <v>1959</v>
      </c>
    </row>
    <row r="2273" spans="1:3">
      <c r="A2273" t="s">
        <v>2443</v>
      </c>
      <c r="B2273" s="228">
        <v>31068</v>
      </c>
      <c r="C2273" s="229" t="s">
        <v>2576</v>
      </c>
    </row>
    <row r="2274" spans="1:3">
      <c r="A2274" t="s">
        <v>2444</v>
      </c>
      <c r="B2274" s="228">
        <v>32642</v>
      </c>
      <c r="C2274" s="229" t="s">
        <v>1963</v>
      </c>
    </row>
    <row r="2275" spans="1:3">
      <c r="A2275" t="s">
        <v>2502</v>
      </c>
      <c r="B2275" s="228">
        <v>29422</v>
      </c>
      <c r="C2275" s="229" t="s">
        <v>2503</v>
      </c>
    </row>
    <row r="2276" spans="1:3">
      <c r="A2276" t="s">
        <v>2445</v>
      </c>
      <c r="B2276" s="228">
        <v>29456</v>
      </c>
      <c r="C2276" s="229" t="s">
        <v>2446</v>
      </c>
    </row>
    <row r="2277" spans="1:3">
      <c r="A2277" s="64" t="s">
        <v>6518</v>
      </c>
      <c r="B2277" s="232">
        <v>35852</v>
      </c>
      <c r="C2277" s="233" t="s">
        <v>6857</v>
      </c>
    </row>
    <row r="2278" spans="1:3">
      <c r="A2278" t="s">
        <v>2932</v>
      </c>
      <c r="B2278" s="228">
        <v>30868</v>
      </c>
      <c r="C2278" s="229" t="s">
        <v>1283</v>
      </c>
    </row>
    <row r="2279" spans="1:3">
      <c r="A2279" s="5" t="s">
        <v>3868</v>
      </c>
      <c r="B2279" s="228">
        <v>33146</v>
      </c>
      <c r="C2279" s="222" t="s">
        <v>4063</v>
      </c>
    </row>
    <row r="2280" spans="1:3">
      <c r="A2280" t="s">
        <v>2802</v>
      </c>
      <c r="B2280" s="228">
        <v>30751</v>
      </c>
      <c r="C2280" s="229" t="s">
        <v>2393</v>
      </c>
    </row>
    <row r="2281" spans="1:3">
      <c r="A2281" s="227" t="s">
        <v>4727</v>
      </c>
      <c r="B2281" s="223">
        <v>34470</v>
      </c>
      <c r="C2281" s="222" t="s">
        <v>5010</v>
      </c>
    </row>
    <row r="2282" spans="1:3">
      <c r="A2282" s="224" t="s">
        <v>8264</v>
      </c>
      <c r="B2282" s="225">
        <v>36104</v>
      </c>
      <c r="C2282" s="226" t="s">
        <v>8287</v>
      </c>
    </row>
    <row r="2283" spans="1:3" ht="12.75">
      <c r="A2283" t="s">
        <v>9072</v>
      </c>
      <c r="B2283" s="234">
        <v>36705</v>
      </c>
      <c r="C2283" s="234" t="s">
        <v>9283</v>
      </c>
    </row>
    <row r="2284" spans="1:3">
      <c r="A2284" s="227" t="s">
        <v>6316</v>
      </c>
      <c r="B2284" s="223">
        <v>35602</v>
      </c>
      <c r="C2284" s="235" t="s">
        <v>5938</v>
      </c>
    </row>
    <row r="2285" spans="1:3">
      <c r="A2285" s="64" t="s">
        <v>6658</v>
      </c>
      <c r="B2285" s="232">
        <v>36013</v>
      </c>
      <c r="C2285" s="233" t="s">
        <v>6855</v>
      </c>
    </row>
    <row r="2286" spans="1:3">
      <c r="A2286" t="s">
        <v>1155</v>
      </c>
      <c r="B2286" s="228">
        <v>31949</v>
      </c>
      <c r="C2286" s="229" t="s">
        <v>1278</v>
      </c>
    </row>
    <row r="2287" spans="1:3">
      <c r="A2287" s="220" t="s">
        <v>3226</v>
      </c>
      <c r="B2287" s="223">
        <v>32253</v>
      </c>
      <c r="C2287" s="222" t="s">
        <v>465</v>
      </c>
    </row>
    <row r="2288" spans="1:3">
      <c r="A2288" s="220" t="s">
        <v>3227</v>
      </c>
      <c r="B2288" s="223">
        <v>32750</v>
      </c>
      <c r="C2288" s="222" t="s">
        <v>465</v>
      </c>
    </row>
    <row r="2289" spans="1:3">
      <c r="A2289" t="s">
        <v>7679</v>
      </c>
      <c r="B2289" s="230">
        <v>36311</v>
      </c>
      <c r="C2289" s="226" t="s">
        <v>7419</v>
      </c>
    </row>
    <row r="2290" spans="1:3">
      <c r="A2290" s="227" t="s">
        <v>4624</v>
      </c>
      <c r="B2290" s="223">
        <v>33737</v>
      </c>
      <c r="C2290" s="222" t="s">
        <v>4515</v>
      </c>
    </row>
    <row r="2291" spans="1:3">
      <c r="A2291" s="227" t="s">
        <v>4267</v>
      </c>
      <c r="B2291" s="223">
        <v>33622</v>
      </c>
      <c r="C2291" s="222" t="s">
        <v>4518</v>
      </c>
    </row>
    <row r="2292" spans="1:3">
      <c r="A2292" s="227" t="s">
        <v>4402</v>
      </c>
      <c r="B2292" s="223">
        <v>34549</v>
      </c>
      <c r="C2292" s="222" t="s">
        <v>4533</v>
      </c>
    </row>
    <row r="2293" spans="1:3">
      <c r="A2293" t="s">
        <v>2828</v>
      </c>
      <c r="B2293" s="228">
        <v>28554</v>
      </c>
      <c r="C2293" s="229" t="s">
        <v>1897</v>
      </c>
    </row>
    <row r="2294" spans="1:3">
      <c r="A2294" s="227" t="s">
        <v>6067</v>
      </c>
      <c r="B2294" s="223">
        <v>35469</v>
      </c>
      <c r="C2294" s="235" t="s">
        <v>6422</v>
      </c>
    </row>
    <row r="2295" spans="1:3">
      <c r="A2295" t="s">
        <v>7863</v>
      </c>
      <c r="B2295" s="230">
        <v>35982</v>
      </c>
      <c r="C2295" s="226" t="s">
        <v>7812</v>
      </c>
    </row>
    <row r="2296" spans="1:3">
      <c r="A2296" s="227" t="s">
        <v>441</v>
      </c>
      <c r="B2296" s="223">
        <v>32949</v>
      </c>
      <c r="C2296" s="222" t="s">
        <v>1055</v>
      </c>
    </row>
    <row r="2297" spans="1:3">
      <c r="A2297" s="220" t="s">
        <v>3228</v>
      </c>
      <c r="B2297" s="223">
        <v>32986</v>
      </c>
      <c r="C2297" s="222" t="s">
        <v>368</v>
      </c>
    </row>
    <row r="2298" spans="1:3">
      <c r="A2298" t="s">
        <v>2778</v>
      </c>
      <c r="B2298" s="228">
        <v>31365</v>
      </c>
      <c r="C2298" s="229" t="s">
        <v>1279</v>
      </c>
    </row>
    <row r="2299" spans="1:3">
      <c r="A2299" s="64" t="s">
        <v>6760</v>
      </c>
      <c r="B2299" s="232">
        <v>35588</v>
      </c>
      <c r="C2299" s="233" t="s">
        <v>6422</v>
      </c>
    </row>
    <row r="2300" spans="1:3" ht="12.75">
      <c r="A2300" t="s">
        <v>9007</v>
      </c>
      <c r="B2300" s="234">
        <v>37053</v>
      </c>
      <c r="C2300" s="234" t="s">
        <v>9181</v>
      </c>
    </row>
    <row r="2301" spans="1:3">
      <c r="A2301" s="227" t="s">
        <v>4259</v>
      </c>
      <c r="B2301" s="223">
        <v>33317</v>
      </c>
      <c r="C2301" s="222" t="s">
        <v>4523</v>
      </c>
    </row>
    <row r="2302" spans="1:3">
      <c r="A2302" s="224" t="s">
        <v>8265</v>
      </c>
      <c r="B2302" s="225">
        <v>36237</v>
      </c>
      <c r="C2302" s="226" t="s">
        <v>8098</v>
      </c>
    </row>
    <row r="2303" spans="1:3">
      <c r="A2303" s="227" t="s">
        <v>5420</v>
      </c>
      <c r="B2303" s="223">
        <v>34540</v>
      </c>
      <c r="C2303" s="235" t="s">
        <v>5497</v>
      </c>
    </row>
    <row r="2304" spans="1:3" ht="12.75">
      <c r="A2304" t="s">
        <v>9148</v>
      </c>
      <c r="B2304" s="234">
        <v>36908</v>
      </c>
      <c r="C2304" s="234" t="s">
        <v>9351</v>
      </c>
    </row>
    <row r="2305" spans="1:3">
      <c r="A2305" t="s">
        <v>2447</v>
      </c>
      <c r="B2305" s="228">
        <v>32612</v>
      </c>
      <c r="C2305" s="229" t="s">
        <v>2448</v>
      </c>
    </row>
    <row r="2306" spans="1:3">
      <c r="A2306" t="s">
        <v>1591</v>
      </c>
      <c r="B2306" s="228">
        <v>29400</v>
      </c>
      <c r="C2306" s="229" t="s">
        <v>1461</v>
      </c>
    </row>
    <row r="2307" spans="1:3">
      <c r="A2307" s="227" t="s">
        <v>4879</v>
      </c>
      <c r="B2307" s="223">
        <v>34039</v>
      </c>
      <c r="C2307" s="222" t="s">
        <v>5012</v>
      </c>
    </row>
    <row r="2308" spans="1:3">
      <c r="A2308" s="224" t="s">
        <v>8266</v>
      </c>
      <c r="B2308" s="225">
        <v>36229</v>
      </c>
      <c r="C2308" s="226" t="s">
        <v>8087</v>
      </c>
    </row>
    <row r="2309" spans="1:3">
      <c r="A2309" t="s">
        <v>2449</v>
      </c>
      <c r="B2309" s="228">
        <v>30946</v>
      </c>
      <c r="C2309" s="229" t="s">
        <v>2843</v>
      </c>
    </row>
    <row r="2310" spans="1:3">
      <c r="A2310" s="5" t="s">
        <v>3612</v>
      </c>
      <c r="B2310" s="228">
        <v>33093</v>
      </c>
      <c r="C2310" s="222" t="s">
        <v>4070</v>
      </c>
    </row>
    <row r="2311" spans="1:3">
      <c r="A2311" s="227" t="s">
        <v>4612</v>
      </c>
      <c r="B2311" s="223">
        <v>33728</v>
      </c>
      <c r="C2311" s="222" t="s">
        <v>4525</v>
      </c>
    </row>
    <row r="2312" spans="1:3">
      <c r="A2312" t="s">
        <v>665</v>
      </c>
      <c r="B2312" s="228">
        <v>32766</v>
      </c>
      <c r="C2312" s="229" t="s">
        <v>1055</v>
      </c>
    </row>
    <row r="2313" spans="1:3">
      <c r="A2313" t="s">
        <v>1352</v>
      </c>
      <c r="B2313" s="228">
        <v>29283</v>
      </c>
      <c r="C2313" s="229" t="s">
        <v>1230</v>
      </c>
    </row>
    <row r="2314" spans="1:3">
      <c r="A2314" t="s">
        <v>1440</v>
      </c>
      <c r="B2314" s="228">
        <v>28135</v>
      </c>
      <c r="C2314" s="229" t="s">
        <v>2077</v>
      </c>
    </row>
    <row r="2315" spans="1:3">
      <c r="A2315" t="s">
        <v>2450</v>
      </c>
      <c r="B2315" s="228">
        <v>29923</v>
      </c>
      <c r="C2315" s="229" t="s">
        <v>1813</v>
      </c>
    </row>
    <row r="2316" spans="1:3">
      <c r="A2316" s="224" t="s">
        <v>8267</v>
      </c>
      <c r="B2316" s="225">
        <v>36839</v>
      </c>
      <c r="C2316" s="226" t="s">
        <v>8287</v>
      </c>
    </row>
    <row r="2317" spans="1:3">
      <c r="A2317" t="s">
        <v>7182</v>
      </c>
      <c r="B2317" s="228">
        <v>36008</v>
      </c>
      <c r="C2317" s="228" t="s">
        <v>6919</v>
      </c>
    </row>
    <row r="2318" spans="1:3">
      <c r="A2318" t="s">
        <v>666</v>
      </c>
      <c r="B2318" s="228">
        <v>32624</v>
      </c>
      <c r="C2318" s="229" t="s">
        <v>1048</v>
      </c>
    </row>
    <row r="2319" spans="1:3">
      <c r="A2319" s="227" t="s">
        <v>5250</v>
      </c>
      <c r="B2319" s="223">
        <v>34515</v>
      </c>
      <c r="C2319" s="235" t="s">
        <v>5496</v>
      </c>
    </row>
    <row r="2320" spans="1:3">
      <c r="A2320" t="s">
        <v>7864</v>
      </c>
      <c r="B2320" s="230">
        <v>36137</v>
      </c>
      <c r="C2320" s="226" t="s">
        <v>7812</v>
      </c>
    </row>
    <row r="2321" spans="1:3">
      <c r="A2321" t="s">
        <v>3879</v>
      </c>
      <c r="B2321" s="228">
        <v>32905</v>
      </c>
      <c r="C2321" s="229" t="s">
        <v>465</v>
      </c>
    </row>
    <row r="2322" spans="1:3">
      <c r="A2322" s="5" t="s">
        <v>3673</v>
      </c>
      <c r="B2322" s="228">
        <v>33754</v>
      </c>
      <c r="C2322" s="222" t="s">
        <v>4072</v>
      </c>
    </row>
    <row r="2323" spans="1:3">
      <c r="A2323" s="227" t="s">
        <v>5156</v>
      </c>
      <c r="B2323" s="223">
        <v>33412</v>
      </c>
      <c r="C2323" s="235" t="s">
        <v>4078</v>
      </c>
    </row>
    <row r="2324" spans="1:3">
      <c r="A2324" s="227" t="s">
        <v>5743</v>
      </c>
      <c r="B2324" s="223">
        <v>35070</v>
      </c>
      <c r="C2324" s="222" t="s">
        <v>5929</v>
      </c>
    </row>
    <row r="2325" spans="1:3">
      <c r="A2325" t="s">
        <v>2751</v>
      </c>
      <c r="B2325" s="228">
        <v>30623</v>
      </c>
      <c r="C2325" s="229" t="s">
        <v>1984</v>
      </c>
    </row>
    <row r="2326" spans="1:3" ht="12.75">
      <c r="A2326" t="s">
        <v>9088</v>
      </c>
      <c r="B2326" s="234">
        <v>37785</v>
      </c>
      <c r="C2326" s="234" t="s">
        <v>9212</v>
      </c>
    </row>
    <row r="2327" spans="1:3">
      <c r="A2327" t="s">
        <v>2755</v>
      </c>
      <c r="B2327" s="228">
        <v>29172</v>
      </c>
      <c r="C2327" s="229" t="s">
        <v>2848</v>
      </c>
    </row>
    <row r="2328" spans="1:3">
      <c r="A2328" t="s">
        <v>7587</v>
      </c>
      <c r="B2328" s="230">
        <v>37042</v>
      </c>
      <c r="C2328" s="226" t="s">
        <v>7508</v>
      </c>
    </row>
    <row r="2329" spans="1:3">
      <c r="A2329" s="64" t="s">
        <v>6654</v>
      </c>
      <c r="B2329" s="232">
        <v>35561</v>
      </c>
      <c r="C2329" s="233" t="s">
        <v>6861</v>
      </c>
    </row>
    <row r="2330" spans="1:3">
      <c r="A2330" t="s">
        <v>2451</v>
      </c>
      <c r="B2330" s="228">
        <v>31555</v>
      </c>
      <c r="C2330" s="229" t="s">
        <v>1279</v>
      </c>
    </row>
    <row r="2331" spans="1:3">
      <c r="A2331" s="227" t="s">
        <v>5194</v>
      </c>
      <c r="B2331" s="223">
        <v>34864</v>
      </c>
      <c r="C2331" s="235" t="s">
        <v>5495</v>
      </c>
    </row>
    <row r="2332" spans="1:3">
      <c r="A2332" t="s">
        <v>7018</v>
      </c>
      <c r="B2332" s="228">
        <v>36648</v>
      </c>
      <c r="C2332" s="228" t="s">
        <v>6921</v>
      </c>
    </row>
    <row r="2333" spans="1:3">
      <c r="A2333" t="s">
        <v>2597</v>
      </c>
      <c r="B2333" s="228">
        <v>30639</v>
      </c>
      <c r="C2333" s="229" t="s">
        <v>2411</v>
      </c>
    </row>
    <row r="2334" spans="1:3">
      <c r="A2334" s="227" t="s">
        <v>5753</v>
      </c>
      <c r="B2334" s="223">
        <v>34485</v>
      </c>
      <c r="C2334" s="222" t="s">
        <v>5008</v>
      </c>
    </row>
    <row r="2335" spans="1:3">
      <c r="A2335" s="224" t="s">
        <v>8268</v>
      </c>
      <c r="B2335" s="225">
        <v>36969</v>
      </c>
      <c r="C2335" s="226" t="s">
        <v>9604</v>
      </c>
    </row>
    <row r="2336" spans="1:3">
      <c r="A2336" t="s">
        <v>2216</v>
      </c>
      <c r="B2336" s="228">
        <v>28160</v>
      </c>
      <c r="C2336" s="229" t="s">
        <v>1896</v>
      </c>
    </row>
    <row r="2337" spans="1:3">
      <c r="A2337" s="224" t="s">
        <v>8269</v>
      </c>
      <c r="B2337" s="225">
        <v>35878</v>
      </c>
      <c r="C2337" s="226" t="s">
        <v>8090</v>
      </c>
    </row>
    <row r="2338" spans="1:3">
      <c r="A2338" t="s">
        <v>2452</v>
      </c>
      <c r="B2338" s="228">
        <v>30533</v>
      </c>
      <c r="C2338" s="229" t="s">
        <v>2306</v>
      </c>
    </row>
    <row r="2339" spans="1:3">
      <c r="A2339" t="s">
        <v>1223</v>
      </c>
      <c r="B2339" s="228">
        <v>31025</v>
      </c>
      <c r="C2339" s="229" t="s">
        <v>1497</v>
      </c>
    </row>
    <row r="2340" spans="1:3">
      <c r="A2340" t="s">
        <v>7800</v>
      </c>
      <c r="B2340" s="230">
        <v>36638</v>
      </c>
      <c r="C2340" s="226" t="s">
        <v>7508</v>
      </c>
    </row>
    <row r="2341" spans="1:3">
      <c r="A2341" s="224" t="s">
        <v>8270</v>
      </c>
      <c r="B2341" s="225">
        <v>36195</v>
      </c>
      <c r="C2341" s="226" t="e">
        <v>#N/A</v>
      </c>
    </row>
    <row r="2342" spans="1:3">
      <c r="A2342" s="227" t="s">
        <v>5851</v>
      </c>
      <c r="B2342" s="223">
        <v>34069</v>
      </c>
      <c r="C2342" s="222" t="s">
        <v>5011</v>
      </c>
    </row>
    <row r="2343" spans="1:3">
      <c r="A2343" s="227" t="s">
        <v>5747</v>
      </c>
      <c r="B2343" s="223">
        <v>34794</v>
      </c>
      <c r="C2343" s="222" t="s">
        <v>5938</v>
      </c>
    </row>
    <row r="2344" spans="1:3">
      <c r="A2344" s="64" t="s">
        <v>6610</v>
      </c>
      <c r="B2344" s="232">
        <v>34794</v>
      </c>
      <c r="C2344" s="233" t="s">
        <v>5938</v>
      </c>
    </row>
    <row r="2345" spans="1:3">
      <c r="A2345" s="64" t="s">
        <v>6652</v>
      </c>
      <c r="B2345" s="232">
        <v>35387</v>
      </c>
      <c r="C2345" s="233" t="s">
        <v>6855</v>
      </c>
    </row>
    <row r="2346" spans="1:3">
      <c r="A2346" s="64" t="s">
        <v>6513</v>
      </c>
      <c r="B2346" s="232">
        <v>36099</v>
      </c>
      <c r="C2346" s="233" t="s">
        <v>6855</v>
      </c>
    </row>
    <row r="2347" spans="1:3">
      <c r="A2347" s="227" t="s">
        <v>5372</v>
      </c>
      <c r="B2347" s="223">
        <v>34172</v>
      </c>
      <c r="C2347" s="235" t="s">
        <v>5011</v>
      </c>
    </row>
    <row r="2348" spans="1:3">
      <c r="A2348" s="64" t="s">
        <v>6678</v>
      </c>
      <c r="B2348" s="232">
        <v>35094</v>
      </c>
      <c r="C2348" s="233" t="s">
        <v>6858</v>
      </c>
    </row>
    <row r="2349" spans="1:3">
      <c r="A2349" s="227" t="s">
        <v>5300</v>
      </c>
      <c r="B2349" s="223">
        <v>33993</v>
      </c>
      <c r="C2349" s="235" t="s">
        <v>5011</v>
      </c>
    </row>
    <row r="2350" spans="1:3">
      <c r="A2350" s="227" t="s">
        <v>4774</v>
      </c>
      <c r="B2350" s="223">
        <v>33190</v>
      </c>
      <c r="C2350" s="222" t="s">
        <v>3446</v>
      </c>
    </row>
    <row r="2351" spans="1:3">
      <c r="A2351" s="227" t="s">
        <v>5862</v>
      </c>
      <c r="B2351" s="223">
        <v>34768</v>
      </c>
      <c r="C2351" s="222" t="s">
        <v>5935</v>
      </c>
    </row>
    <row r="2352" spans="1:3">
      <c r="A2352" s="64" t="s">
        <v>6622</v>
      </c>
      <c r="B2352" s="232">
        <v>35462</v>
      </c>
      <c r="C2352" s="233" t="s">
        <v>6854</v>
      </c>
    </row>
    <row r="2353" spans="1:3">
      <c r="A2353" t="s">
        <v>7628</v>
      </c>
      <c r="B2353" s="230">
        <v>35904</v>
      </c>
      <c r="C2353" s="226" t="s">
        <v>7812</v>
      </c>
    </row>
    <row r="2354" spans="1:3">
      <c r="A2354" t="s">
        <v>5262</v>
      </c>
      <c r="B2354" s="223">
        <v>34177</v>
      </c>
      <c r="C2354" s="235" t="s">
        <v>4515</v>
      </c>
    </row>
    <row r="2355" spans="1:3">
      <c r="A2355" t="s">
        <v>7650</v>
      </c>
      <c r="B2355" s="230">
        <v>36966</v>
      </c>
      <c r="C2355" s="226" t="s">
        <v>7646</v>
      </c>
    </row>
    <row r="2356" spans="1:3">
      <c r="A2356" t="s">
        <v>7047</v>
      </c>
      <c r="B2356" s="228">
        <v>35796</v>
      </c>
      <c r="C2356" s="226" t="s">
        <v>6862</v>
      </c>
    </row>
    <row r="2357" spans="1:3">
      <c r="A2357" s="242" t="s">
        <v>9429</v>
      </c>
      <c r="B2357" s="243">
        <v>34953</v>
      </c>
      <c r="C2357" s="254" t="s">
        <v>5934</v>
      </c>
    </row>
    <row r="2358" spans="1:3">
      <c r="A2358" s="227" t="s">
        <v>9430</v>
      </c>
      <c r="B2358" s="223">
        <v>34953</v>
      </c>
      <c r="C2358" s="222" t="s">
        <v>5934</v>
      </c>
    </row>
    <row r="2359" spans="1:3">
      <c r="A2359" s="227" t="s">
        <v>4740</v>
      </c>
      <c r="B2359" s="223">
        <v>33958</v>
      </c>
      <c r="C2359" s="222" t="s">
        <v>5011</v>
      </c>
    </row>
    <row r="2360" spans="1:3">
      <c r="A2360" s="64" t="s">
        <v>6745</v>
      </c>
      <c r="B2360" s="232">
        <v>36349</v>
      </c>
      <c r="C2360" s="233" t="s">
        <v>6857</v>
      </c>
    </row>
    <row r="2361" spans="1:3">
      <c r="A2361" t="s">
        <v>7262</v>
      </c>
      <c r="B2361" s="228">
        <v>35878</v>
      </c>
      <c r="C2361" s="228" t="s">
        <v>6927</v>
      </c>
    </row>
    <row r="2362" spans="1:3">
      <c r="A2362" s="224" t="s">
        <v>8271</v>
      </c>
      <c r="B2362" s="225">
        <v>36764</v>
      </c>
      <c r="C2362" s="226" t="s">
        <v>8287</v>
      </c>
    </row>
    <row r="2363" spans="1:3">
      <c r="A2363" s="227" t="s">
        <v>3880</v>
      </c>
      <c r="B2363" s="223">
        <v>32921</v>
      </c>
      <c r="C2363" s="222" t="s">
        <v>3441</v>
      </c>
    </row>
    <row r="2364" spans="1:3">
      <c r="A2364" t="s">
        <v>1305</v>
      </c>
      <c r="B2364" s="228">
        <v>28371</v>
      </c>
      <c r="C2364" s="229" t="s">
        <v>1306</v>
      </c>
    </row>
    <row r="2365" spans="1:3" ht="12.75">
      <c r="A2365" t="s">
        <v>9130</v>
      </c>
      <c r="B2365" s="234">
        <v>36732</v>
      </c>
      <c r="C2365" s="234" t="s">
        <v>9312</v>
      </c>
    </row>
    <row r="2366" spans="1:3">
      <c r="A2366" s="224" t="s">
        <v>8272</v>
      </c>
      <c r="B2366" s="225">
        <v>36621</v>
      </c>
      <c r="C2366" s="226" t="s">
        <v>8090</v>
      </c>
    </row>
    <row r="2367" spans="1:3">
      <c r="A2367" t="s">
        <v>7203</v>
      </c>
      <c r="B2367" s="228">
        <v>35065</v>
      </c>
    </row>
    <row r="2368" spans="1:3">
      <c r="A2368" s="227" t="s">
        <v>5672</v>
      </c>
      <c r="B2368" s="223">
        <v>35017</v>
      </c>
      <c r="C2368" s="222" t="s">
        <v>5935</v>
      </c>
    </row>
    <row r="2369" spans="1:3">
      <c r="A2369" s="64" t="s">
        <v>6551</v>
      </c>
      <c r="B2369" s="232">
        <v>36111</v>
      </c>
      <c r="C2369" s="233" t="s">
        <v>6861</v>
      </c>
    </row>
    <row r="2370" spans="1:3">
      <c r="A2370" t="s">
        <v>1894</v>
      </c>
      <c r="B2370" s="228">
        <v>30063</v>
      </c>
      <c r="C2370" s="229" t="s">
        <v>1813</v>
      </c>
    </row>
    <row r="2371" spans="1:3">
      <c r="A2371" t="s">
        <v>667</v>
      </c>
      <c r="B2371" s="228">
        <v>31301</v>
      </c>
      <c r="C2371" s="229" t="s">
        <v>1279</v>
      </c>
    </row>
    <row r="2372" spans="1:3">
      <c r="A2372" s="227" t="s">
        <v>293</v>
      </c>
      <c r="B2372" s="223">
        <v>32538</v>
      </c>
      <c r="C2372" s="222" t="s">
        <v>1064</v>
      </c>
    </row>
    <row r="2373" spans="1:3">
      <c r="A2373" s="220" t="s">
        <v>3229</v>
      </c>
      <c r="B2373" s="223">
        <v>33692</v>
      </c>
      <c r="C2373" s="222" t="s">
        <v>3440</v>
      </c>
    </row>
    <row r="2374" spans="1:3">
      <c r="A2374" s="227" t="s">
        <v>294</v>
      </c>
      <c r="B2374" s="223">
        <v>32703</v>
      </c>
      <c r="C2374" s="222" t="s">
        <v>368</v>
      </c>
    </row>
    <row r="2375" spans="1:3">
      <c r="A2375" s="227" t="s">
        <v>5399</v>
      </c>
      <c r="B2375" s="223">
        <v>34717</v>
      </c>
      <c r="C2375" s="235" t="s">
        <v>5499</v>
      </c>
    </row>
    <row r="2376" spans="1:3">
      <c r="A2376" t="s">
        <v>7865</v>
      </c>
      <c r="B2376" s="230">
        <v>35965</v>
      </c>
      <c r="C2376" s="226" t="s">
        <v>7812</v>
      </c>
    </row>
    <row r="2377" spans="1:3" ht="12.75">
      <c r="A2377" t="s">
        <v>9159</v>
      </c>
      <c r="B2377" s="234">
        <v>36953</v>
      </c>
      <c r="C2377" s="234" t="s">
        <v>9374</v>
      </c>
    </row>
    <row r="2378" spans="1:3">
      <c r="A2378" t="s">
        <v>7145</v>
      </c>
      <c r="B2378" s="228">
        <v>35521</v>
      </c>
      <c r="C2378" s="226" t="s">
        <v>6862</v>
      </c>
    </row>
    <row r="2379" spans="1:3">
      <c r="A2379" t="s">
        <v>1376</v>
      </c>
      <c r="B2379" s="228">
        <v>25736</v>
      </c>
      <c r="C2379" s="229"/>
    </row>
    <row r="2380" spans="1:3">
      <c r="A2380" t="s">
        <v>1138</v>
      </c>
      <c r="B2380" s="228">
        <v>29811</v>
      </c>
      <c r="C2380" s="229" t="s">
        <v>2149</v>
      </c>
    </row>
    <row r="2381" spans="1:3">
      <c r="A2381" t="s">
        <v>2050</v>
      </c>
      <c r="B2381" s="228">
        <v>30705</v>
      </c>
      <c r="C2381" s="229" t="s">
        <v>2845</v>
      </c>
    </row>
    <row r="2382" spans="1:3">
      <c r="A2382" t="s">
        <v>2453</v>
      </c>
      <c r="B2382" s="228">
        <v>31960</v>
      </c>
      <c r="C2382" s="229" t="s">
        <v>1961</v>
      </c>
    </row>
    <row r="2383" spans="1:3">
      <c r="A2383" s="227" t="s">
        <v>5735</v>
      </c>
      <c r="B2383" s="223">
        <v>34372</v>
      </c>
      <c r="C2383" s="222" t="s">
        <v>5497</v>
      </c>
    </row>
    <row r="2384" spans="1:3" ht="12.75">
      <c r="A2384" t="s">
        <v>9154</v>
      </c>
      <c r="B2384" s="234">
        <v>37238</v>
      </c>
      <c r="C2384" s="234" t="s">
        <v>9363</v>
      </c>
    </row>
    <row r="2385" spans="1:3">
      <c r="A2385" t="s">
        <v>668</v>
      </c>
      <c r="B2385" s="228">
        <v>31809</v>
      </c>
      <c r="C2385" s="229" t="s">
        <v>1963</v>
      </c>
    </row>
    <row r="2386" spans="1:3">
      <c r="A2386" t="s">
        <v>2454</v>
      </c>
      <c r="B2386" s="228">
        <v>31668</v>
      </c>
      <c r="C2386" s="229" t="s">
        <v>1959</v>
      </c>
    </row>
    <row r="2387" spans="1:3">
      <c r="A2387" s="227" t="s">
        <v>6261</v>
      </c>
      <c r="B2387" s="223">
        <v>35866</v>
      </c>
      <c r="C2387" s="235" t="s">
        <v>6424</v>
      </c>
    </row>
    <row r="2388" spans="1:3">
      <c r="A2388" t="s">
        <v>1307</v>
      </c>
      <c r="B2388" s="228">
        <v>29405</v>
      </c>
      <c r="C2388" s="229" t="s">
        <v>1409</v>
      </c>
    </row>
    <row r="2389" spans="1:3">
      <c r="A2389" t="s">
        <v>7755</v>
      </c>
      <c r="B2389" s="230">
        <v>36144</v>
      </c>
      <c r="C2389" s="226" t="s">
        <v>7419</v>
      </c>
    </row>
    <row r="2390" spans="1:3">
      <c r="A2390" t="s">
        <v>2455</v>
      </c>
      <c r="B2390" s="228">
        <v>32352</v>
      </c>
      <c r="C2390" s="229" t="s">
        <v>1880</v>
      </c>
    </row>
    <row r="2391" spans="1:3">
      <c r="A2391" s="227" t="s">
        <v>4386</v>
      </c>
      <c r="B2391" s="223">
        <v>33590</v>
      </c>
      <c r="C2391" s="222" t="s">
        <v>4518</v>
      </c>
    </row>
    <row r="2392" spans="1:3">
      <c r="A2392" s="227" t="s">
        <v>295</v>
      </c>
      <c r="B2392" s="223">
        <v>31811</v>
      </c>
      <c r="C2392" s="222" t="s">
        <v>1880</v>
      </c>
    </row>
    <row r="2393" spans="1:3">
      <c r="A2393" s="227" t="s">
        <v>4650</v>
      </c>
      <c r="B2393" s="223">
        <v>34007</v>
      </c>
      <c r="C2393" s="222" t="s">
        <v>5013</v>
      </c>
    </row>
    <row r="2394" spans="1:3">
      <c r="A2394" t="s">
        <v>9549</v>
      </c>
      <c r="B2394" s="228">
        <v>34851</v>
      </c>
      <c r="C2394" s="226" t="s">
        <v>7420</v>
      </c>
    </row>
    <row r="2395" spans="1:3">
      <c r="A2395" s="227" t="s">
        <v>4674</v>
      </c>
      <c r="B2395" s="223">
        <v>34853</v>
      </c>
      <c r="C2395" s="222" t="s">
        <v>5042</v>
      </c>
    </row>
    <row r="2396" spans="1:3">
      <c r="A2396" t="s">
        <v>2565</v>
      </c>
      <c r="B2396" s="228">
        <v>30517</v>
      </c>
      <c r="C2396" s="229" t="s">
        <v>1409</v>
      </c>
    </row>
    <row r="2397" spans="1:3">
      <c r="A2397" s="220" t="s">
        <v>3230</v>
      </c>
      <c r="B2397" s="223">
        <v>33041</v>
      </c>
      <c r="C2397" s="222" t="s">
        <v>465</v>
      </c>
    </row>
    <row r="2398" spans="1:3">
      <c r="A2398" s="227" t="s">
        <v>6210</v>
      </c>
      <c r="B2398" s="223">
        <v>34786</v>
      </c>
      <c r="C2398" s="235" t="s">
        <v>5499</v>
      </c>
    </row>
    <row r="2399" spans="1:3">
      <c r="A2399" s="220" t="s">
        <v>3231</v>
      </c>
      <c r="B2399" s="223">
        <v>33262</v>
      </c>
      <c r="C2399" s="222" t="s">
        <v>3442</v>
      </c>
    </row>
    <row r="2400" spans="1:3">
      <c r="A2400" s="227" t="s">
        <v>6291</v>
      </c>
      <c r="B2400" s="223">
        <v>35779</v>
      </c>
      <c r="C2400" s="235" t="s">
        <v>6426</v>
      </c>
    </row>
    <row r="2401" spans="1:3">
      <c r="A2401" s="227" t="s">
        <v>4247</v>
      </c>
      <c r="B2401" s="223">
        <v>34354</v>
      </c>
      <c r="C2401" s="222" t="s">
        <v>4519</v>
      </c>
    </row>
    <row r="2402" spans="1:3">
      <c r="A2402" t="s">
        <v>7692</v>
      </c>
      <c r="B2402" s="230">
        <v>35928</v>
      </c>
      <c r="C2402" s="226" t="s">
        <v>7523</v>
      </c>
    </row>
    <row r="2403" spans="1:3">
      <c r="A2403" t="s">
        <v>669</v>
      </c>
      <c r="B2403" s="228">
        <v>32762</v>
      </c>
      <c r="C2403" s="229" t="s">
        <v>1048</v>
      </c>
    </row>
    <row r="2404" spans="1:3">
      <c r="A2404" t="s">
        <v>1846</v>
      </c>
      <c r="B2404" s="228">
        <v>30296</v>
      </c>
      <c r="C2404" s="229" t="s">
        <v>2842</v>
      </c>
    </row>
    <row r="2405" spans="1:3" ht="12.75">
      <c r="A2405" t="s">
        <v>8890</v>
      </c>
      <c r="B2405" s="234">
        <v>36835</v>
      </c>
      <c r="C2405" s="234" t="s">
        <v>8803</v>
      </c>
    </row>
    <row r="2406" spans="1:3">
      <c r="A2406" s="227" t="s">
        <v>184</v>
      </c>
      <c r="B2406" s="223">
        <v>31189</v>
      </c>
      <c r="C2406" s="222" t="s">
        <v>2580</v>
      </c>
    </row>
    <row r="2407" spans="1:3" ht="12.75">
      <c r="A2407" t="s">
        <v>8891</v>
      </c>
      <c r="B2407" s="234">
        <v>37377</v>
      </c>
      <c r="C2407" s="234" t="s">
        <v>9376</v>
      </c>
    </row>
    <row r="2408" spans="1:3">
      <c r="A2408" s="5" t="s">
        <v>5442</v>
      </c>
      <c r="B2408" s="228">
        <v>32677</v>
      </c>
      <c r="C2408" s="229" t="s">
        <v>1045</v>
      </c>
    </row>
    <row r="2409" spans="1:3">
      <c r="A2409" s="227" t="s">
        <v>4277</v>
      </c>
      <c r="B2409" s="223">
        <v>33520</v>
      </c>
      <c r="C2409" s="222" t="s">
        <v>4515</v>
      </c>
    </row>
    <row r="2410" spans="1:3">
      <c r="A2410" s="45" t="s">
        <v>670</v>
      </c>
      <c r="B2410" s="228">
        <v>32897</v>
      </c>
      <c r="C2410" s="229" t="s">
        <v>1062</v>
      </c>
    </row>
    <row r="2411" spans="1:3">
      <c r="A2411" s="227" t="s">
        <v>296</v>
      </c>
      <c r="B2411" s="223">
        <v>32524</v>
      </c>
      <c r="C2411" s="222" t="s">
        <v>465</v>
      </c>
    </row>
    <row r="2412" spans="1:3">
      <c r="A2412" s="227" t="s">
        <v>5275</v>
      </c>
      <c r="B2412" s="223">
        <v>34764</v>
      </c>
      <c r="C2412" s="235" t="s">
        <v>5514</v>
      </c>
    </row>
    <row r="2413" spans="1:3">
      <c r="A2413" s="5" t="s">
        <v>6440</v>
      </c>
      <c r="B2413" s="228">
        <v>32677</v>
      </c>
      <c r="C2413" s="229" t="s">
        <v>1045</v>
      </c>
    </row>
    <row r="2414" spans="1:3">
      <c r="A2414" t="s">
        <v>7716</v>
      </c>
      <c r="B2414" s="230">
        <v>36907</v>
      </c>
      <c r="C2414" s="226" t="s">
        <v>7506</v>
      </c>
    </row>
    <row r="2415" spans="1:3">
      <c r="A2415" t="s">
        <v>671</v>
      </c>
      <c r="B2415" s="228">
        <v>32677</v>
      </c>
      <c r="C2415" s="229" t="s">
        <v>1045</v>
      </c>
    </row>
    <row r="2416" spans="1:3">
      <c r="A2416" s="227" t="s">
        <v>297</v>
      </c>
      <c r="B2416" s="223">
        <v>32532</v>
      </c>
      <c r="C2416" s="222" t="s">
        <v>465</v>
      </c>
    </row>
    <row r="2417" spans="1:3">
      <c r="A2417" s="64" t="s">
        <v>6771</v>
      </c>
      <c r="B2417" s="232">
        <v>35472</v>
      </c>
      <c r="C2417" s="233" t="s">
        <v>6421</v>
      </c>
    </row>
    <row r="2418" spans="1:3">
      <c r="A2418" s="64" t="s">
        <v>6631</v>
      </c>
      <c r="B2418" s="232">
        <v>35081</v>
      </c>
      <c r="C2418" s="233" t="s">
        <v>6855</v>
      </c>
    </row>
    <row r="2419" spans="1:3">
      <c r="A2419" t="s">
        <v>1085</v>
      </c>
      <c r="B2419" s="228">
        <v>30702</v>
      </c>
      <c r="C2419" s="229" t="s">
        <v>2395</v>
      </c>
    </row>
    <row r="2420" spans="1:3">
      <c r="A2420" s="227" t="s">
        <v>6085</v>
      </c>
      <c r="B2420" s="223">
        <v>34720</v>
      </c>
      <c r="C2420" s="235" t="s">
        <v>5936</v>
      </c>
    </row>
    <row r="2421" spans="1:3">
      <c r="A2421" t="s">
        <v>7087</v>
      </c>
      <c r="B2421" s="228">
        <v>35765</v>
      </c>
      <c r="C2421" s="226" t="s">
        <v>6862</v>
      </c>
    </row>
    <row r="2422" spans="1:3">
      <c r="A2422" s="231" t="s">
        <v>3765</v>
      </c>
      <c r="B2422" s="228">
        <v>33448</v>
      </c>
      <c r="C2422" s="222" t="s">
        <v>3441</v>
      </c>
    </row>
    <row r="2423" spans="1:3">
      <c r="A2423" s="227" t="s">
        <v>6110</v>
      </c>
      <c r="B2423" s="223">
        <v>35063</v>
      </c>
      <c r="C2423" s="235" t="s">
        <v>5929</v>
      </c>
    </row>
    <row r="2424" spans="1:3">
      <c r="A2424" s="227" t="s">
        <v>4767</v>
      </c>
      <c r="B2424" s="223">
        <v>34150</v>
      </c>
      <c r="C2424" s="222" t="s">
        <v>5011</v>
      </c>
    </row>
    <row r="2425" spans="1:3">
      <c r="A2425" t="s">
        <v>499</v>
      </c>
      <c r="B2425" s="228">
        <v>32389</v>
      </c>
      <c r="C2425" s="229" t="s">
        <v>1045</v>
      </c>
    </row>
    <row r="2426" spans="1:3">
      <c r="A2426" t="s">
        <v>500</v>
      </c>
      <c r="B2426" s="228">
        <v>32036</v>
      </c>
      <c r="C2426" s="229" t="s">
        <v>775</v>
      </c>
    </row>
    <row r="2427" spans="1:3">
      <c r="A2427" s="227" t="s">
        <v>5748</v>
      </c>
      <c r="B2427" s="223">
        <v>32965</v>
      </c>
      <c r="C2427" s="222" t="s">
        <v>465</v>
      </c>
    </row>
    <row r="2428" spans="1:3">
      <c r="A2428" t="s">
        <v>7333</v>
      </c>
      <c r="B2428" s="228">
        <v>35521</v>
      </c>
      <c r="C2428" s="228" t="s">
        <v>6921</v>
      </c>
    </row>
    <row r="2429" spans="1:3">
      <c r="A2429" s="224" t="s">
        <v>8273</v>
      </c>
      <c r="B2429" s="225">
        <v>36217</v>
      </c>
      <c r="C2429" s="226" t="s">
        <v>8287</v>
      </c>
    </row>
    <row r="2430" spans="1:3">
      <c r="A2430" s="231" t="s">
        <v>3598</v>
      </c>
      <c r="B2430" s="228">
        <v>33354</v>
      </c>
      <c r="C2430" s="222" t="s">
        <v>3443</v>
      </c>
    </row>
    <row r="2431" spans="1:3">
      <c r="A2431" s="227" t="s">
        <v>6086</v>
      </c>
      <c r="B2431" s="223">
        <v>35281</v>
      </c>
      <c r="C2431" s="235" t="s">
        <v>6422</v>
      </c>
    </row>
    <row r="2432" spans="1:3">
      <c r="A2432" t="s">
        <v>7572</v>
      </c>
      <c r="B2432" s="230">
        <v>36847</v>
      </c>
      <c r="C2432" s="226" t="s">
        <v>7523</v>
      </c>
    </row>
    <row r="2433" spans="1:3">
      <c r="A2433" t="s">
        <v>1501</v>
      </c>
      <c r="B2433" s="228">
        <v>30839</v>
      </c>
      <c r="C2433" s="229" t="s">
        <v>2397</v>
      </c>
    </row>
    <row r="2434" spans="1:3">
      <c r="A2434" t="s">
        <v>1034</v>
      </c>
      <c r="B2434" s="228">
        <v>31459</v>
      </c>
      <c r="C2434" s="229" t="s">
        <v>2695</v>
      </c>
    </row>
    <row r="2435" spans="1:3">
      <c r="A2435" s="227" t="s">
        <v>5771</v>
      </c>
      <c r="B2435" s="223">
        <v>34494</v>
      </c>
      <c r="C2435" s="222" t="s">
        <v>5934</v>
      </c>
    </row>
    <row r="2436" spans="1:3">
      <c r="A2436" s="227" t="s">
        <v>5853</v>
      </c>
      <c r="B2436" s="223">
        <v>33919</v>
      </c>
      <c r="C2436" s="222" t="s">
        <v>5011</v>
      </c>
    </row>
    <row r="2437" spans="1:3">
      <c r="A2437" s="227" t="s">
        <v>298</v>
      </c>
      <c r="B2437" s="223">
        <v>32482</v>
      </c>
      <c r="C2437" s="222" t="s">
        <v>465</v>
      </c>
    </row>
    <row r="2438" spans="1:3">
      <c r="A2438" s="227" t="s">
        <v>299</v>
      </c>
      <c r="B2438" s="223">
        <v>32513</v>
      </c>
      <c r="C2438" s="222" t="s">
        <v>368</v>
      </c>
    </row>
    <row r="2439" spans="1:3">
      <c r="A2439" t="s">
        <v>7242</v>
      </c>
      <c r="B2439" s="228">
        <v>35855</v>
      </c>
      <c r="C2439" s="228" t="s">
        <v>7371</v>
      </c>
    </row>
    <row r="2440" spans="1:3">
      <c r="A2440" s="227" t="s">
        <v>1198</v>
      </c>
      <c r="B2440" s="223">
        <v>31691</v>
      </c>
      <c r="C2440" s="237" t="s">
        <v>2695</v>
      </c>
    </row>
    <row r="2441" spans="1:3">
      <c r="A2441" t="s">
        <v>2456</v>
      </c>
      <c r="B2441" s="228">
        <v>28694</v>
      </c>
      <c r="C2441" s="229" t="s">
        <v>2535</v>
      </c>
    </row>
    <row r="2442" spans="1:3">
      <c r="A2442" t="s">
        <v>1804</v>
      </c>
      <c r="B2442" s="228">
        <v>31117</v>
      </c>
      <c r="C2442" s="229" t="s">
        <v>2396</v>
      </c>
    </row>
    <row r="2443" spans="1:3">
      <c r="A2443" s="227" t="s">
        <v>4170</v>
      </c>
      <c r="B2443" s="223">
        <v>33461</v>
      </c>
      <c r="C2443" s="222" t="s">
        <v>4072</v>
      </c>
    </row>
    <row r="2444" spans="1:3">
      <c r="A2444" t="s">
        <v>2886</v>
      </c>
      <c r="B2444" s="228">
        <v>30618</v>
      </c>
      <c r="C2444" s="229" t="s">
        <v>2887</v>
      </c>
    </row>
    <row r="2445" spans="1:3">
      <c r="A2445" s="227" t="s">
        <v>6131</v>
      </c>
      <c r="B2445" s="223">
        <v>34959</v>
      </c>
      <c r="C2445" s="235" t="s">
        <v>5929</v>
      </c>
    </row>
    <row r="2446" spans="1:3">
      <c r="A2446" s="227" t="s">
        <v>6078</v>
      </c>
      <c r="B2446" s="223">
        <v>35052</v>
      </c>
      <c r="C2446" s="235" t="s">
        <v>6421</v>
      </c>
    </row>
    <row r="2447" spans="1:3" ht="12.75">
      <c r="A2447" t="s">
        <v>9089</v>
      </c>
      <c r="B2447" s="234">
        <v>37479</v>
      </c>
      <c r="C2447" s="234" t="s">
        <v>9186</v>
      </c>
    </row>
    <row r="2448" spans="1:3">
      <c r="A2448" s="224" t="s">
        <v>8274</v>
      </c>
      <c r="B2448" s="225">
        <v>37289</v>
      </c>
      <c r="C2448" s="226" t="s">
        <v>9603</v>
      </c>
    </row>
    <row r="2449" spans="1:3">
      <c r="A2449" s="220" t="s">
        <v>3232</v>
      </c>
      <c r="B2449" s="223">
        <v>32415</v>
      </c>
      <c r="C2449" s="222" t="s">
        <v>465</v>
      </c>
    </row>
    <row r="2450" spans="1:3">
      <c r="A2450" s="227" t="s">
        <v>5592</v>
      </c>
      <c r="B2450" s="223">
        <v>34250</v>
      </c>
      <c r="C2450" s="222" t="s">
        <v>5929</v>
      </c>
    </row>
    <row r="2451" spans="1:3">
      <c r="A2451" t="s">
        <v>2147</v>
      </c>
      <c r="B2451" s="228">
        <v>28614</v>
      </c>
      <c r="C2451" s="229" t="s">
        <v>2181</v>
      </c>
    </row>
    <row r="2452" spans="1:3">
      <c r="A2452" t="s">
        <v>2773</v>
      </c>
      <c r="B2452" s="228">
        <v>30373</v>
      </c>
      <c r="C2452" s="229" t="s">
        <v>2845</v>
      </c>
    </row>
    <row r="2453" spans="1:3">
      <c r="A2453" s="5" t="s">
        <v>3849</v>
      </c>
      <c r="B2453" s="228">
        <v>33475</v>
      </c>
      <c r="C2453" s="222" t="s">
        <v>4063</v>
      </c>
    </row>
    <row r="2454" spans="1:3">
      <c r="A2454" s="64" t="s">
        <v>6591</v>
      </c>
      <c r="B2454" s="232">
        <v>35859</v>
      </c>
      <c r="C2454" s="233" t="s">
        <v>6854</v>
      </c>
    </row>
    <row r="2455" spans="1:3">
      <c r="A2455" s="227" t="s">
        <v>5701</v>
      </c>
      <c r="B2455" s="223">
        <v>35538</v>
      </c>
      <c r="C2455" s="222" t="s">
        <v>5931</v>
      </c>
    </row>
    <row r="2456" spans="1:3">
      <c r="A2456" s="224" t="s">
        <v>8275</v>
      </c>
      <c r="B2456" s="225">
        <v>37117</v>
      </c>
      <c r="C2456" s="226" t="s">
        <v>8054</v>
      </c>
    </row>
    <row r="2457" spans="1:3">
      <c r="A2457" s="227" t="s">
        <v>6292</v>
      </c>
      <c r="B2457" s="223">
        <v>35781</v>
      </c>
      <c r="C2457" s="235" t="s">
        <v>6441</v>
      </c>
    </row>
    <row r="2458" spans="1:3">
      <c r="A2458" s="227" t="s">
        <v>4365</v>
      </c>
      <c r="B2458" s="223">
        <v>34567</v>
      </c>
      <c r="C2458" s="222" t="s">
        <v>4525</v>
      </c>
    </row>
    <row r="2459" spans="1:3" ht="12.75">
      <c r="A2459" t="s">
        <v>8892</v>
      </c>
      <c r="B2459" s="234">
        <v>36865</v>
      </c>
      <c r="C2459" s="234" t="s">
        <v>9293</v>
      </c>
    </row>
    <row r="2460" spans="1:3">
      <c r="A2460" s="227" t="s">
        <v>4163</v>
      </c>
      <c r="B2460" s="223">
        <v>33291</v>
      </c>
      <c r="C2460" s="222" t="s">
        <v>4066</v>
      </c>
    </row>
    <row r="2461" spans="1:3">
      <c r="A2461" s="227" t="s">
        <v>6132</v>
      </c>
      <c r="B2461" s="223">
        <v>35597</v>
      </c>
      <c r="C2461" s="235" t="s">
        <v>6422</v>
      </c>
    </row>
    <row r="2462" spans="1:3">
      <c r="A2462" t="s">
        <v>167</v>
      </c>
      <c r="B2462" s="228">
        <v>31548</v>
      </c>
      <c r="C2462" s="229" t="s">
        <v>1279</v>
      </c>
    </row>
    <row r="2463" spans="1:3">
      <c r="A2463" t="s">
        <v>949</v>
      </c>
      <c r="B2463" s="228">
        <v>31738</v>
      </c>
      <c r="C2463" s="229" t="s">
        <v>2583</v>
      </c>
    </row>
    <row r="2464" spans="1:3">
      <c r="A2464" s="227" t="s">
        <v>300</v>
      </c>
      <c r="B2464" s="223">
        <v>32729</v>
      </c>
      <c r="C2464" s="222" t="s">
        <v>465</v>
      </c>
    </row>
    <row r="2465" spans="1:3">
      <c r="A2465" s="64" t="s">
        <v>6520</v>
      </c>
      <c r="B2465" s="232">
        <v>35647</v>
      </c>
      <c r="C2465" s="233" t="s">
        <v>6862</v>
      </c>
    </row>
    <row r="2466" spans="1:3">
      <c r="A2466" t="s">
        <v>1508</v>
      </c>
      <c r="B2466" s="228">
        <v>29407</v>
      </c>
      <c r="C2466" s="229" t="s">
        <v>1409</v>
      </c>
    </row>
    <row r="2467" spans="1:3">
      <c r="A2467" s="227" t="s">
        <v>7955</v>
      </c>
      <c r="B2467" s="223">
        <v>35768</v>
      </c>
      <c r="C2467" s="235" t="s">
        <v>6422</v>
      </c>
    </row>
    <row r="2468" spans="1:3">
      <c r="A2468" t="s">
        <v>2763</v>
      </c>
      <c r="B2468" s="228">
        <v>31725</v>
      </c>
      <c r="C2468" s="229" t="s">
        <v>1739</v>
      </c>
    </row>
    <row r="2469" spans="1:3">
      <c r="A2469" s="227" t="s">
        <v>5334</v>
      </c>
      <c r="B2469" s="223">
        <v>34385</v>
      </c>
      <c r="C2469" s="235" t="s">
        <v>5504</v>
      </c>
    </row>
    <row r="2470" spans="1:3">
      <c r="A2470" s="5" t="s">
        <v>9550</v>
      </c>
      <c r="B2470" s="228">
        <v>36039</v>
      </c>
      <c r="C2470" s="228" t="s">
        <v>6950</v>
      </c>
    </row>
    <row r="2471" spans="1:3">
      <c r="A2471" t="s">
        <v>2653</v>
      </c>
      <c r="B2471" s="228">
        <v>32291</v>
      </c>
      <c r="C2471" s="229" t="s">
        <v>2654</v>
      </c>
    </row>
    <row r="2472" spans="1:3">
      <c r="A2472" s="227" t="s">
        <v>6332</v>
      </c>
      <c r="B2472" s="223">
        <v>35553</v>
      </c>
      <c r="C2472" s="235" t="s">
        <v>6442</v>
      </c>
    </row>
    <row r="2473" spans="1:3">
      <c r="A2473" t="s">
        <v>7574</v>
      </c>
      <c r="B2473" s="230">
        <v>36490</v>
      </c>
      <c r="C2473" s="226" t="s">
        <v>7509</v>
      </c>
    </row>
    <row r="2474" spans="1:3">
      <c r="A2474" t="s">
        <v>2084</v>
      </c>
      <c r="B2474" s="228">
        <v>27662</v>
      </c>
      <c r="C2474" s="229"/>
    </row>
    <row r="2475" spans="1:3">
      <c r="A2475" s="64" t="s">
        <v>6780</v>
      </c>
      <c r="B2475" s="232">
        <v>34957</v>
      </c>
      <c r="C2475" s="233" t="s">
        <v>6855</v>
      </c>
    </row>
    <row r="2476" spans="1:3">
      <c r="A2476" t="s">
        <v>7414</v>
      </c>
      <c r="B2476" s="228">
        <v>35309</v>
      </c>
      <c r="C2476" s="226" t="s">
        <v>6862</v>
      </c>
    </row>
    <row r="2477" spans="1:3">
      <c r="A2477" t="s">
        <v>2661</v>
      </c>
      <c r="B2477" s="228">
        <v>30145</v>
      </c>
      <c r="C2477" s="229" t="s">
        <v>2843</v>
      </c>
    </row>
    <row r="2478" spans="1:3">
      <c r="A2478" s="227" t="s">
        <v>5269</v>
      </c>
      <c r="B2478" s="223">
        <v>34681</v>
      </c>
      <c r="C2478" s="235" t="s">
        <v>5497</v>
      </c>
    </row>
    <row r="2479" spans="1:3">
      <c r="A2479" s="227" t="s">
        <v>5185</v>
      </c>
      <c r="B2479" s="223">
        <v>34422</v>
      </c>
      <c r="C2479" s="235" t="s">
        <v>5497</v>
      </c>
    </row>
    <row r="2480" spans="1:3" ht="12.75">
      <c r="A2480" t="s">
        <v>9431</v>
      </c>
      <c r="B2480" s="234">
        <v>36744</v>
      </c>
      <c r="C2480" s="234" t="s">
        <v>8803</v>
      </c>
    </row>
    <row r="2481" spans="1:3">
      <c r="A2481" t="s">
        <v>5913</v>
      </c>
      <c r="B2481" s="228">
        <v>31227</v>
      </c>
      <c r="C2481" s="229" t="s">
        <v>1279</v>
      </c>
    </row>
    <row r="2482" spans="1:3">
      <c r="A2482" t="s">
        <v>588</v>
      </c>
      <c r="B2482" s="228">
        <v>31227</v>
      </c>
      <c r="C2482" s="229" t="s">
        <v>1279</v>
      </c>
    </row>
    <row r="2483" spans="1:3">
      <c r="A2483" s="227" t="s">
        <v>4375</v>
      </c>
      <c r="B2483" s="223">
        <v>33737</v>
      </c>
      <c r="C2483" s="222" t="s">
        <v>4514</v>
      </c>
    </row>
    <row r="2484" spans="1:3">
      <c r="A2484" s="227" t="s">
        <v>301</v>
      </c>
      <c r="B2484" s="223">
        <v>32095</v>
      </c>
      <c r="C2484" s="222" t="s">
        <v>1055</v>
      </c>
    </row>
    <row r="2485" spans="1:3">
      <c r="A2485" t="s">
        <v>1570</v>
      </c>
      <c r="B2485" s="228">
        <v>30687</v>
      </c>
      <c r="C2485" s="229" t="s">
        <v>1983</v>
      </c>
    </row>
    <row r="2486" spans="1:3">
      <c r="A2486" t="s">
        <v>672</v>
      </c>
      <c r="B2486" s="228">
        <v>31481</v>
      </c>
      <c r="C2486" s="229" t="s">
        <v>1279</v>
      </c>
    </row>
    <row r="2487" spans="1:3">
      <c r="A2487" t="s">
        <v>848</v>
      </c>
      <c r="B2487" s="228">
        <v>30053</v>
      </c>
      <c r="C2487" s="229" t="s">
        <v>1959</v>
      </c>
    </row>
    <row r="2488" spans="1:3">
      <c r="A2488" s="227" t="s">
        <v>4782</v>
      </c>
      <c r="B2488" s="223">
        <v>33716</v>
      </c>
      <c r="C2488" s="222" t="s">
        <v>4063</v>
      </c>
    </row>
    <row r="2489" spans="1:3">
      <c r="A2489" s="64" t="s">
        <v>6512</v>
      </c>
      <c r="B2489" s="236">
        <v>35667</v>
      </c>
      <c r="C2489" s="233" t="s">
        <v>6860</v>
      </c>
    </row>
    <row r="2490" spans="1:3">
      <c r="A2490" s="227" t="s">
        <v>5160</v>
      </c>
      <c r="B2490" s="223">
        <v>34258</v>
      </c>
      <c r="C2490" s="235" t="s">
        <v>5008</v>
      </c>
    </row>
    <row r="2491" spans="1:3">
      <c r="A2491" s="227" t="s">
        <v>5238</v>
      </c>
      <c r="B2491" s="223">
        <v>33992</v>
      </c>
      <c r="C2491" s="235" t="s">
        <v>5011</v>
      </c>
    </row>
    <row r="2492" spans="1:3">
      <c r="A2492" t="s">
        <v>589</v>
      </c>
      <c r="B2492" s="228">
        <v>31605</v>
      </c>
      <c r="C2492" s="229" t="s">
        <v>1282</v>
      </c>
    </row>
    <row r="2493" spans="1:3">
      <c r="A2493" s="224" t="s">
        <v>8276</v>
      </c>
      <c r="B2493" s="225">
        <v>36739</v>
      </c>
      <c r="C2493" s="226" t="s">
        <v>8092</v>
      </c>
    </row>
    <row r="2494" spans="1:3">
      <c r="A2494" s="5" t="s">
        <v>3751</v>
      </c>
      <c r="B2494" s="228">
        <v>33007</v>
      </c>
      <c r="C2494" s="222" t="s">
        <v>3449</v>
      </c>
    </row>
    <row r="2495" spans="1:3">
      <c r="A2495" t="s">
        <v>2457</v>
      </c>
      <c r="B2495" s="228">
        <v>32438</v>
      </c>
      <c r="C2495" s="229" t="s">
        <v>1961</v>
      </c>
    </row>
    <row r="2496" spans="1:3">
      <c r="A2496" t="s">
        <v>1237</v>
      </c>
      <c r="B2496" s="228">
        <v>31181</v>
      </c>
      <c r="C2496" s="229" t="s">
        <v>1279</v>
      </c>
    </row>
    <row r="2497" spans="1:3" ht="12.75">
      <c r="A2497" t="s">
        <v>9432</v>
      </c>
      <c r="B2497" s="234">
        <v>35501</v>
      </c>
      <c r="C2497" s="234" t="s">
        <v>8803</v>
      </c>
    </row>
    <row r="2498" spans="1:3">
      <c r="A2498" s="220" t="s">
        <v>3233</v>
      </c>
      <c r="B2498" s="223">
        <v>33051</v>
      </c>
      <c r="C2498" s="222" t="s">
        <v>3459</v>
      </c>
    </row>
    <row r="2499" spans="1:3">
      <c r="A2499" t="s">
        <v>2203</v>
      </c>
      <c r="B2499" s="228">
        <v>30520</v>
      </c>
      <c r="C2499" s="229" t="s">
        <v>1812</v>
      </c>
    </row>
    <row r="2500" spans="1:3">
      <c r="A2500" t="s">
        <v>2949</v>
      </c>
      <c r="B2500" s="228">
        <v>31447</v>
      </c>
      <c r="C2500" s="229" t="s">
        <v>1153</v>
      </c>
    </row>
    <row r="2501" spans="1:3">
      <c r="A2501" t="s">
        <v>1735</v>
      </c>
      <c r="B2501" s="228">
        <v>30123</v>
      </c>
      <c r="C2501" s="229" t="s">
        <v>2486</v>
      </c>
    </row>
    <row r="2502" spans="1:3">
      <c r="A2502" t="s">
        <v>7258</v>
      </c>
      <c r="B2502" s="228">
        <v>35931</v>
      </c>
      <c r="C2502" s="228" t="s">
        <v>6926</v>
      </c>
    </row>
    <row r="2503" spans="1:3">
      <c r="A2503" t="s">
        <v>1238</v>
      </c>
      <c r="B2503" s="228">
        <v>31999</v>
      </c>
      <c r="C2503" s="229" t="s">
        <v>1153</v>
      </c>
    </row>
    <row r="2504" spans="1:3">
      <c r="A2504" t="s">
        <v>2458</v>
      </c>
      <c r="B2504" s="228">
        <v>29504</v>
      </c>
      <c r="C2504" s="229" t="s">
        <v>2838</v>
      </c>
    </row>
    <row r="2505" spans="1:3">
      <c r="A2505" s="224" t="s">
        <v>8277</v>
      </c>
      <c r="B2505" s="225">
        <v>36274</v>
      </c>
      <c r="C2505" s="226" t="s">
        <v>8092</v>
      </c>
    </row>
    <row r="2506" spans="1:3" ht="12.75">
      <c r="A2506" t="s">
        <v>9433</v>
      </c>
      <c r="B2506" s="234">
        <v>36584</v>
      </c>
      <c r="C2506" s="234" t="s">
        <v>8803</v>
      </c>
    </row>
    <row r="2507" spans="1:3">
      <c r="A2507" t="s">
        <v>1459</v>
      </c>
      <c r="B2507" s="228">
        <v>31169</v>
      </c>
      <c r="C2507" s="229" t="s">
        <v>1282</v>
      </c>
    </row>
    <row r="2508" spans="1:3">
      <c r="A2508" s="227" t="s">
        <v>4466</v>
      </c>
      <c r="B2508" s="223">
        <v>32188</v>
      </c>
      <c r="C2508" s="222" t="s">
        <v>4515</v>
      </c>
    </row>
    <row r="2509" spans="1:3" ht="12.75">
      <c r="A2509" t="s">
        <v>9067</v>
      </c>
      <c r="B2509" s="234">
        <v>36629</v>
      </c>
      <c r="C2509" s="234" t="s">
        <v>9238</v>
      </c>
    </row>
    <row r="2510" spans="1:3">
      <c r="A2510" s="227" t="s">
        <v>5647</v>
      </c>
      <c r="B2510" s="223">
        <v>34319</v>
      </c>
      <c r="C2510" s="222" t="s">
        <v>5935</v>
      </c>
    </row>
    <row r="2511" spans="1:3">
      <c r="A2511" t="s">
        <v>7179</v>
      </c>
      <c r="B2511" s="228">
        <v>34973</v>
      </c>
      <c r="C2511" s="226" t="s">
        <v>6423</v>
      </c>
    </row>
    <row r="2512" spans="1:3">
      <c r="A2512" t="s">
        <v>1918</v>
      </c>
      <c r="B2512" s="228">
        <v>29754</v>
      </c>
      <c r="C2512" s="229" t="s">
        <v>1697</v>
      </c>
    </row>
    <row r="2513" spans="1:3">
      <c r="A2513" t="s">
        <v>3038</v>
      </c>
      <c r="B2513" s="228">
        <v>30856</v>
      </c>
      <c r="C2513" s="229" t="s">
        <v>2306</v>
      </c>
    </row>
    <row r="2514" spans="1:3">
      <c r="A2514" s="227" t="s">
        <v>302</v>
      </c>
      <c r="B2514" s="223">
        <v>32760</v>
      </c>
      <c r="C2514" s="222" t="s">
        <v>449</v>
      </c>
    </row>
    <row r="2515" spans="1:3">
      <c r="A2515" s="261" t="s">
        <v>7614</v>
      </c>
      <c r="B2515" s="223">
        <v>36161</v>
      </c>
      <c r="C2515" s="222" t="s">
        <v>7523</v>
      </c>
    </row>
    <row r="2516" spans="1:3">
      <c r="A2516" s="220" t="s">
        <v>3234</v>
      </c>
      <c r="B2516" s="223">
        <v>32997</v>
      </c>
      <c r="C2516" s="222" t="s">
        <v>3441</v>
      </c>
    </row>
    <row r="2517" spans="1:3">
      <c r="A2517" t="s">
        <v>2521</v>
      </c>
      <c r="B2517" s="228">
        <v>29296</v>
      </c>
      <c r="C2517" s="229" t="s">
        <v>2325</v>
      </c>
    </row>
    <row r="2518" spans="1:3">
      <c r="A2518" t="s">
        <v>849</v>
      </c>
      <c r="B2518" s="228">
        <v>31337</v>
      </c>
      <c r="C2518" s="229" t="s">
        <v>1959</v>
      </c>
    </row>
    <row r="2519" spans="1:3">
      <c r="A2519" s="227" t="s">
        <v>3235</v>
      </c>
      <c r="B2519" s="223">
        <v>33372</v>
      </c>
      <c r="C2519" s="222" t="s">
        <v>3441</v>
      </c>
    </row>
    <row r="2520" spans="1:3">
      <c r="A2520" s="227" t="s">
        <v>4741</v>
      </c>
      <c r="B2520" s="223">
        <v>34138</v>
      </c>
      <c r="C2520" s="222" t="s">
        <v>5011</v>
      </c>
    </row>
    <row r="2521" spans="1:3">
      <c r="A2521" s="224" t="s">
        <v>8278</v>
      </c>
      <c r="B2521" s="225">
        <v>36588</v>
      </c>
      <c r="C2521" s="226" t="s">
        <v>8287</v>
      </c>
    </row>
    <row r="2522" spans="1:3">
      <c r="A2522" t="s">
        <v>7211</v>
      </c>
      <c r="B2522" s="228">
        <v>35370</v>
      </c>
      <c r="C2522" s="226" t="s">
        <v>6862</v>
      </c>
    </row>
    <row r="2523" spans="1:3">
      <c r="A2523" s="227" t="s">
        <v>5754</v>
      </c>
      <c r="B2523" s="223">
        <v>34614</v>
      </c>
      <c r="C2523" s="222" t="s">
        <v>5929</v>
      </c>
    </row>
    <row r="2524" spans="1:3">
      <c r="A2524" t="s">
        <v>2601</v>
      </c>
      <c r="B2524" s="228">
        <v>29825</v>
      </c>
      <c r="C2524" s="229" t="s">
        <v>2554</v>
      </c>
    </row>
    <row r="2525" spans="1:3">
      <c r="A2525" s="224" t="s">
        <v>8279</v>
      </c>
      <c r="B2525" s="225">
        <v>34146</v>
      </c>
      <c r="C2525" s="226" t="s">
        <v>8287</v>
      </c>
    </row>
    <row r="2526" spans="1:3">
      <c r="A2526" s="227" t="s">
        <v>4211</v>
      </c>
      <c r="B2526" s="223">
        <v>33737</v>
      </c>
      <c r="C2526" s="222" t="s">
        <v>4517</v>
      </c>
    </row>
    <row r="2527" spans="1:3">
      <c r="A2527" s="227" t="s">
        <v>5805</v>
      </c>
      <c r="B2527" s="223">
        <v>34043</v>
      </c>
      <c r="C2527" s="222" t="s">
        <v>4515</v>
      </c>
    </row>
    <row r="2528" spans="1:3">
      <c r="A2528" s="227" t="s">
        <v>2829</v>
      </c>
      <c r="B2528" s="223">
        <v>29275</v>
      </c>
      <c r="C2528" s="237" t="s">
        <v>2608</v>
      </c>
    </row>
    <row r="2529" spans="1:3">
      <c r="A2529" s="227" t="s">
        <v>172</v>
      </c>
      <c r="B2529" s="223">
        <v>32912</v>
      </c>
      <c r="C2529" s="222" t="s">
        <v>465</v>
      </c>
    </row>
    <row r="2530" spans="1:3">
      <c r="A2530" s="5" t="s">
        <v>3740</v>
      </c>
      <c r="B2530" s="228">
        <v>32661</v>
      </c>
      <c r="C2530" s="222" t="s">
        <v>465</v>
      </c>
    </row>
    <row r="2531" spans="1:3">
      <c r="A2531" s="224" t="s">
        <v>8280</v>
      </c>
      <c r="B2531" s="225">
        <v>36682</v>
      </c>
      <c r="C2531" s="226" t="s">
        <v>8098</v>
      </c>
    </row>
    <row r="2532" spans="1:3">
      <c r="A2532" t="s">
        <v>2682</v>
      </c>
      <c r="B2532" s="228">
        <v>29645</v>
      </c>
      <c r="C2532" s="229" t="s">
        <v>2149</v>
      </c>
    </row>
    <row r="2533" spans="1:3">
      <c r="A2533" t="s">
        <v>850</v>
      </c>
      <c r="B2533" s="228">
        <v>32484</v>
      </c>
      <c r="C2533" s="229" t="s">
        <v>1048</v>
      </c>
    </row>
    <row r="2534" spans="1:3">
      <c r="A2534" s="224" t="s">
        <v>8281</v>
      </c>
      <c r="B2534" s="225">
        <v>36297</v>
      </c>
      <c r="C2534" s="226" t="s">
        <v>8287</v>
      </c>
    </row>
    <row r="2535" spans="1:3">
      <c r="A2535" s="220" t="s">
        <v>3236</v>
      </c>
      <c r="B2535" s="223">
        <v>32504</v>
      </c>
      <c r="C2535" s="222" t="s">
        <v>453</v>
      </c>
    </row>
    <row r="2536" spans="1:3">
      <c r="A2536" t="s">
        <v>7615</v>
      </c>
      <c r="B2536" s="230">
        <v>36273</v>
      </c>
      <c r="C2536" s="226" t="s">
        <v>7812</v>
      </c>
    </row>
    <row r="2537" spans="1:3">
      <c r="A2537" s="255" t="s">
        <v>7148</v>
      </c>
      <c r="B2537" s="223">
        <v>35661</v>
      </c>
      <c r="C2537" s="235" t="s">
        <v>6421</v>
      </c>
    </row>
    <row r="2538" spans="1:3">
      <c r="A2538" s="64" t="s">
        <v>6620</v>
      </c>
      <c r="B2538" s="232">
        <v>36068</v>
      </c>
      <c r="C2538" s="233" t="s">
        <v>6856</v>
      </c>
    </row>
    <row r="2539" spans="1:3">
      <c r="A2539" t="s">
        <v>1580</v>
      </c>
      <c r="B2539" s="228">
        <v>30036</v>
      </c>
      <c r="C2539" s="229" t="s">
        <v>1574</v>
      </c>
    </row>
    <row r="2540" spans="1:3">
      <c r="A2540" t="s">
        <v>2512</v>
      </c>
      <c r="B2540" s="228">
        <v>29436</v>
      </c>
      <c r="C2540" s="229" t="s">
        <v>1855</v>
      </c>
    </row>
    <row r="2541" spans="1:3">
      <c r="A2541" t="s">
        <v>1512</v>
      </c>
      <c r="B2541" s="228">
        <v>31594</v>
      </c>
      <c r="C2541" s="229" t="s">
        <v>1279</v>
      </c>
    </row>
    <row r="2542" spans="1:3">
      <c r="A2542" t="s">
        <v>2831</v>
      </c>
      <c r="B2542" s="228">
        <v>28864</v>
      </c>
      <c r="C2542" s="229" t="s">
        <v>1537</v>
      </c>
    </row>
    <row r="2543" spans="1:3">
      <c r="A2543" s="227" t="s">
        <v>5890</v>
      </c>
      <c r="B2543" s="223">
        <v>35320</v>
      </c>
      <c r="C2543" s="222" t="s">
        <v>5929</v>
      </c>
    </row>
    <row r="2544" spans="1:3">
      <c r="A2544" s="5" t="s">
        <v>3826</v>
      </c>
      <c r="B2544" s="228">
        <v>33624</v>
      </c>
      <c r="C2544" s="222" t="s">
        <v>4072</v>
      </c>
    </row>
    <row r="2545" spans="1:3">
      <c r="A2545" s="227" t="s">
        <v>5288</v>
      </c>
      <c r="B2545" s="223">
        <v>34673</v>
      </c>
      <c r="C2545" s="235" t="s">
        <v>5495</v>
      </c>
    </row>
    <row r="2546" spans="1:3">
      <c r="A2546" s="56" t="s">
        <v>590</v>
      </c>
      <c r="B2546" s="228">
        <v>32006</v>
      </c>
      <c r="C2546" s="229" t="s">
        <v>1048</v>
      </c>
    </row>
    <row r="2547" spans="1:3">
      <c r="A2547" s="224" t="s">
        <v>8282</v>
      </c>
      <c r="B2547" s="225">
        <v>36482</v>
      </c>
      <c r="C2547" s="226" t="s">
        <v>8054</v>
      </c>
    </row>
    <row r="2548" spans="1:3">
      <c r="A2548" t="s">
        <v>2459</v>
      </c>
      <c r="B2548" s="228">
        <v>31230</v>
      </c>
      <c r="C2548" s="229" t="s">
        <v>1283</v>
      </c>
    </row>
    <row r="2549" spans="1:3">
      <c r="A2549" s="64" t="s">
        <v>6672</v>
      </c>
      <c r="B2549" s="232">
        <v>35751</v>
      </c>
      <c r="C2549" s="233" t="s">
        <v>6854</v>
      </c>
    </row>
    <row r="2550" spans="1:3">
      <c r="A2550" t="s">
        <v>7699</v>
      </c>
      <c r="B2550" s="230">
        <v>36281</v>
      </c>
      <c r="C2550" s="226" t="s">
        <v>7523</v>
      </c>
    </row>
    <row r="2551" spans="1:3">
      <c r="A2551" t="s">
        <v>591</v>
      </c>
      <c r="B2551" s="228">
        <v>32514</v>
      </c>
      <c r="C2551" s="229" t="s">
        <v>1045</v>
      </c>
    </row>
    <row r="2552" spans="1:3">
      <c r="A2552" s="227" t="s">
        <v>4896</v>
      </c>
      <c r="B2552" s="223">
        <v>34532</v>
      </c>
      <c r="C2552" s="222" t="s">
        <v>5014</v>
      </c>
    </row>
    <row r="2553" spans="1:3">
      <c r="A2553" s="227" t="s">
        <v>4874</v>
      </c>
      <c r="B2553" s="223">
        <v>34675</v>
      </c>
      <c r="C2553" s="222" t="s">
        <v>5014</v>
      </c>
    </row>
    <row r="2554" spans="1:3">
      <c r="A2554" s="224" t="s">
        <v>8283</v>
      </c>
      <c r="B2554" s="225">
        <v>36187</v>
      </c>
      <c r="C2554" s="226" t="s">
        <v>8090</v>
      </c>
    </row>
    <row r="2555" spans="1:3">
      <c r="A2555" s="5" t="s">
        <v>7114</v>
      </c>
      <c r="B2555" s="228">
        <v>34001</v>
      </c>
      <c r="C2555" s="226" t="s">
        <v>6862</v>
      </c>
    </row>
    <row r="2556" spans="1:3">
      <c r="A2556" s="227" t="s">
        <v>5179</v>
      </c>
      <c r="B2556" s="223">
        <v>34413</v>
      </c>
      <c r="C2556" s="235" t="s">
        <v>5008</v>
      </c>
    </row>
    <row r="2557" spans="1:3">
      <c r="A2557" s="227" t="s">
        <v>6343</v>
      </c>
      <c r="B2557" s="223">
        <v>35296</v>
      </c>
      <c r="C2557" s="235" t="s">
        <v>6422</v>
      </c>
    </row>
    <row r="2558" spans="1:3">
      <c r="A2558" s="64" t="s">
        <v>6792</v>
      </c>
      <c r="B2558" s="232">
        <v>35864</v>
      </c>
      <c r="C2558" s="233" t="s">
        <v>6856</v>
      </c>
    </row>
    <row r="2559" spans="1:3">
      <c r="A2559" t="s">
        <v>7132</v>
      </c>
      <c r="B2559" s="228">
        <v>35886</v>
      </c>
      <c r="C2559" s="228" t="s">
        <v>6927</v>
      </c>
    </row>
    <row r="2560" spans="1:3">
      <c r="A2560" s="227" t="s">
        <v>6251</v>
      </c>
      <c r="B2560" s="223">
        <v>35986</v>
      </c>
      <c r="C2560" s="235" t="s">
        <v>6422</v>
      </c>
    </row>
    <row r="2561" spans="1:3">
      <c r="A2561" s="224" t="s">
        <v>8284</v>
      </c>
      <c r="B2561" s="225">
        <v>37216</v>
      </c>
      <c r="C2561" s="226" t="s">
        <v>8087</v>
      </c>
    </row>
    <row r="2562" spans="1:3">
      <c r="A2562" s="1" t="s">
        <v>9053</v>
      </c>
      <c r="B2562" s="228">
        <v>36434</v>
      </c>
      <c r="C2562" s="228" t="s">
        <v>6862</v>
      </c>
    </row>
    <row r="2563" spans="1:3">
      <c r="A2563" t="s">
        <v>7866</v>
      </c>
      <c r="B2563" s="230">
        <v>35859</v>
      </c>
      <c r="C2563" s="226" t="s">
        <v>7812</v>
      </c>
    </row>
    <row r="2564" spans="1:3">
      <c r="A2564" t="s">
        <v>2460</v>
      </c>
      <c r="B2564" s="228">
        <v>32818</v>
      </c>
      <c r="C2564" s="229" t="s">
        <v>1961</v>
      </c>
    </row>
    <row r="2565" spans="1:3">
      <c r="A2565" s="227" t="s">
        <v>5612</v>
      </c>
      <c r="B2565" s="223">
        <v>34944</v>
      </c>
      <c r="C2565" s="222" t="s">
        <v>5938</v>
      </c>
    </row>
    <row r="2566" spans="1:3">
      <c r="A2566" s="227" t="s">
        <v>7154</v>
      </c>
      <c r="B2566" s="223">
        <v>35118</v>
      </c>
      <c r="C2566" s="222" t="s">
        <v>5935</v>
      </c>
    </row>
    <row r="2567" spans="1:3">
      <c r="A2567" s="227" t="s">
        <v>4350</v>
      </c>
      <c r="B2567" s="223">
        <v>33418</v>
      </c>
      <c r="C2567" s="222" t="s">
        <v>1045</v>
      </c>
    </row>
    <row r="2568" spans="1:3">
      <c r="A2568" s="227" t="s">
        <v>5702</v>
      </c>
      <c r="B2568" s="223">
        <v>35129</v>
      </c>
      <c r="C2568" s="222" t="s">
        <v>5929</v>
      </c>
    </row>
    <row r="2569" spans="1:3">
      <c r="A2569" t="s">
        <v>1477</v>
      </c>
      <c r="B2569" s="228">
        <v>30237</v>
      </c>
      <c r="C2569" s="229" t="s">
        <v>1811</v>
      </c>
    </row>
    <row r="2570" spans="1:3">
      <c r="A2570" t="s">
        <v>1016</v>
      </c>
      <c r="B2570" s="228">
        <v>29386</v>
      </c>
      <c r="C2570" s="229" t="s">
        <v>2490</v>
      </c>
    </row>
    <row r="2571" spans="1:3">
      <c r="A2571" t="s">
        <v>7867</v>
      </c>
      <c r="B2571" s="230">
        <v>35743</v>
      </c>
      <c r="C2571" s="226" t="s">
        <v>7812</v>
      </c>
    </row>
    <row r="2572" spans="1:3">
      <c r="A2572" t="s">
        <v>2461</v>
      </c>
      <c r="B2572" s="228">
        <v>30556</v>
      </c>
      <c r="C2572" s="229" t="s">
        <v>2305</v>
      </c>
    </row>
    <row r="2573" spans="1:3">
      <c r="A2573" s="5" t="s">
        <v>3729</v>
      </c>
      <c r="B2573" s="228">
        <v>32588</v>
      </c>
      <c r="C2573" s="222" t="s">
        <v>368</v>
      </c>
    </row>
    <row r="2574" spans="1:3">
      <c r="A2574" s="227" t="s">
        <v>6079</v>
      </c>
      <c r="B2574" s="223">
        <v>34524</v>
      </c>
      <c r="C2574" s="235" t="s">
        <v>5929</v>
      </c>
    </row>
    <row r="2575" spans="1:3">
      <c r="A2575" s="64" t="s">
        <v>6772</v>
      </c>
      <c r="B2575" s="232">
        <v>35030</v>
      </c>
      <c r="C2575" s="233" t="s">
        <v>6853</v>
      </c>
    </row>
    <row r="2576" spans="1:3">
      <c r="A2576" t="s">
        <v>851</v>
      </c>
      <c r="B2576" s="228">
        <v>32021</v>
      </c>
      <c r="C2576" s="229" t="s">
        <v>1045</v>
      </c>
    </row>
    <row r="2577" spans="1:3">
      <c r="A2577" t="s">
        <v>1419</v>
      </c>
      <c r="B2577" s="228">
        <v>30259</v>
      </c>
      <c r="C2577" s="229" t="s">
        <v>2842</v>
      </c>
    </row>
    <row r="2578" spans="1:3">
      <c r="A2578" t="s">
        <v>2786</v>
      </c>
      <c r="B2578" s="228">
        <v>31175</v>
      </c>
      <c r="C2578" s="229" t="s">
        <v>1280</v>
      </c>
    </row>
    <row r="2579" spans="1:3">
      <c r="A2579" s="227" t="s">
        <v>5301</v>
      </c>
      <c r="B2579" s="223">
        <v>33868</v>
      </c>
      <c r="C2579" s="235" t="s">
        <v>5504</v>
      </c>
    </row>
    <row r="2580" spans="1:3">
      <c r="A2580" s="227" t="s">
        <v>4798</v>
      </c>
      <c r="B2580" s="223">
        <v>33871</v>
      </c>
      <c r="C2580" s="222" t="s">
        <v>4519</v>
      </c>
    </row>
    <row r="2581" spans="1:3">
      <c r="A2581" s="227" t="s">
        <v>4278</v>
      </c>
      <c r="B2581" s="223">
        <v>34065</v>
      </c>
      <c r="C2581" s="222" t="s">
        <v>4515</v>
      </c>
    </row>
    <row r="2582" spans="1:3">
      <c r="A2582" s="5" t="s">
        <v>3850</v>
      </c>
      <c r="B2582" s="228">
        <v>33262</v>
      </c>
      <c r="C2582" s="222" t="s">
        <v>4063</v>
      </c>
    </row>
    <row r="2583" spans="1:3">
      <c r="A2583" t="s">
        <v>3039</v>
      </c>
      <c r="B2583" s="228">
        <v>30697</v>
      </c>
      <c r="C2583" s="229" t="s">
        <v>2308</v>
      </c>
    </row>
    <row r="2584" spans="1:3">
      <c r="A2584" t="s">
        <v>852</v>
      </c>
      <c r="B2584" s="228">
        <v>32634</v>
      </c>
      <c r="C2584" s="229" t="s">
        <v>853</v>
      </c>
    </row>
    <row r="2585" spans="1:3" ht="12.75">
      <c r="A2585" t="s">
        <v>9434</v>
      </c>
      <c r="B2585" s="234">
        <v>36635</v>
      </c>
      <c r="C2585" s="234" t="s">
        <v>8803</v>
      </c>
    </row>
    <row r="2586" spans="1:3">
      <c r="A2586" t="s">
        <v>1102</v>
      </c>
      <c r="B2586" s="228">
        <v>31834</v>
      </c>
      <c r="C2586" s="229" t="s">
        <v>1103</v>
      </c>
    </row>
    <row r="2587" spans="1:3">
      <c r="A2587" s="329" t="s">
        <v>9583</v>
      </c>
      <c r="B2587" s="225">
        <v>37175</v>
      </c>
      <c r="C2587" s="226" t="s">
        <v>8287</v>
      </c>
    </row>
    <row r="2588" spans="1:3">
      <c r="A2588" s="220" t="s">
        <v>3237</v>
      </c>
      <c r="B2588" s="223">
        <v>32828</v>
      </c>
      <c r="C2588" s="222" t="s">
        <v>455</v>
      </c>
    </row>
    <row r="2589" spans="1:3">
      <c r="A2589" t="s">
        <v>2662</v>
      </c>
      <c r="B2589" s="228">
        <v>28822</v>
      </c>
      <c r="C2589" s="229" t="s">
        <v>2181</v>
      </c>
    </row>
    <row r="2590" spans="1:3">
      <c r="A2590" t="s">
        <v>7674</v>
      </c>
      <c r="B2590" s="230">
        <v>36449</v>
      </c>
      <c r="C2590" s="226" t="s">
        <v>7419</v>
      </c>
    </row>
    <row r="2591" spans="1:3">
      <c r="A2591" t="s">
        <v>7700</v>
      </c>
      <c r="B2591" s="230">
        <v>35690</v>
      </c>
      <c r="C2591" s="226" t="s">
        <v>7419</v>
      </c>
    </row>
    <row r="2592" spans="1:3" ht="12.75">
      <c r="A2592" t="s">
        <v>8893</v>
      </c>
      <c r="B2592" s="234">
        <v>37484</v>
      </c>
      <c r="C2592" s="234" t="s">
        <v>9286</v>
      </c>
    </row>
    <row r="2593" spans="1:3">
      <c r="A2593" s="227" t="s">
        <v>4216</v>
      </c>
      <c r="B2593" s="223">
        <v>33782</v>
      </c>
      <c r="C2593" s="222" t="s">
        <v>4519</v>
      </c>
    </row>
    <row r="2594" spans="1:3">
      <c r="A2594" s="227" t="s">
        <v>4878</v>
      </c>
      <c r="B2594" s="223">
        <v>33970</v>
      </c>
      <c r="C2594" s="222" t="s">
        <v>5008</v>
      </c>
    </row>
    <row r="2595" spans="1:3">
      <c r="A2595" s="224" t="s">
        <v>8285</v>
      </c>
      <c r="B2595" s="225">
        <v>36826</v>
      </c>
      <c r="C2595" s="226" t="s">
        <v>8092</v>
      </c>
    </row>
    <row r="2596" spans="1:3">
      <c r="A2596" t="s">
        <v>3000</v>
      </c>
      <c r="B2596" s="228">
        <v>30567</v>
      </c>
      <c r="C2596" s="229" t="s">
        <v>2396</v>
      </c>
    </row>
    <row r="2597" spans="1:3">
      <c r="A2597" s="227" t="s">
        <v>5389</v>
      </c>
      <c r="B2597" s="223">
        <v>34614</v>
      </c>
      <c r="C2597" s="235" t="s">
        <v>5012</v>
      </c>
    </row>
    <row r="2598" spans="1:3">
      <c r="A2598" s="64" t="s">
        <v>6787</v>
      </c>
      <c r="B2598" s="232">
        <v>36178</v>
      </c>
      <c r="C2598" s="233" t="s">
        <v>6857</v>
      </c>
    </row>
    <row r="2599" spans="1:3">
      <c r="A2599" s="64" t="s">
        <v>6662</v>
      </c>
      <c r="B2599" s="232">
        <v>35649</v>
      </c>
      <c r="C2599" s="233" t="s">
        <v>6854</v>
      </c>
    </row>
    <row r="2600" spans="1:3">
      <c r="A2600" s="227" t="s">
        <v>303</v>
      </c>
      <c r="B2600" s="223">
        <v>32944</v>
      </c>
      <c r="C2600" s="222" t="s">
        <v>304</v>
      </c>
    </row>
    <row r="2601" spans="1:3">
      <c r="A2601" s="64" t="s">
        <v>6713</v>
      </c>
      <c r="B2601" s="232">
        <v>35216</v>
      </c>
      <c r="C2601" s="233" t="s">
        <v>6861</v>
      </c>
    </row>
    <row r="2602" spans="1:3">
      <c r="A2602" t="s">
        <v>1380</v>
      </c>
      <c r="B2602" s="228">
        <v>31555</v>
      </c>
      <c r="C2602" s="229" t="s">
        <v>1278</v>
      </c>
    </row>
    <row r="2603" spans="1:3">
      <c r="A2603" s="227" t="s">
        <v>5515</v>
      </c>
      <c r="B2603" s="223">
        <v>34496</v>
      </c>
      <c r="C2603" s="235" t="s">
        <v>5497</v>
      </c>
    </row>
    <row r="2604" spans="1:3">
      <c r="A2604" t="s">
        <v>854</v>
      </c>
      <c r="B2604" s="228">
        <v>31049</v>
      </c>
      <c r="C2604" s="229" t="s">
        <v>2583</v>
      </c>
    </row>
    <row r="2605" spans="1:3">
      <c r="A2605" s="227" t="s">
        <v>5744</v>
      </c>
      <c r="B2605" s="223">
        <v>35175</v>
      </c>
      <c r="C2605" s="222" t="s">
        <v>5931</v>
      </c>
    </row>
    <row r="2606" spans="1:3">
      <c r="A2606" s="64" t="s">
        <v>6558</v>
      </c>
      <c r="B2606" s="232">
        <v>34809</v>
      </c>
      <c r="C2606" s="233" t="s">
        <v>5931</v>
      </c>
    </row>
    <row r="2607" spans="1:3">
      <c r="A2607" s="227" t="s">
        <v>6301</v>
      </c>
      <c r="B2607" s="223">
        <v>34951</v>
      </c>
      <c r="C2607" s="235" t="s">
        <v>5496</v>
      </c>
    </row>
    <row r="2608" spans="1:3">
      <c r="A2608" t="s">
        <v>7675</v>
      </c>
      <c r="B2608" s="230">
        <v>36798</v>
      </c>
      <c r="C2608" s="226" t="s">
        <v>7646</v>
      </c>
    </row>
    <row r="2609" spans="1:3">
      <c r="A2609" s="227" t="s">
        <v>5316</v>
      </c>
      <c r="B2609" s="223">
        <v>35029</v>
      </c>
      <c r="C2609" s="235" t="s">
        <v>5495</v>
      </c>
    </row>
    <row r="2610" spans="1:3">
      <c r="A2610" s="227" t="s">
        <v>5726</v>
      </c>
      <c r="B2610" s="223">
        <v>35517</v>
      </c>
      <c r="C2610" s="222" t="s">
        <v>5929</v>
      </c>
    </row>
    <row r="2611" spans="1:3" ht="12.75">
      <c r="A2611" t="s">
        <v>9139</v>
      </c>
      <c r="B2611" s="234">
        <v>36985</v>
      </c>
      <c r="C2611" s="234" t="s">
        <v>9333</v>
      </c>
    </row>
    <row r="2612" spans="1:3">
      <c r="A2612" t="s">
        <v>2462</v>
      </c>
      <c r="B2612" s="228">
        <v>31098</v>
      </c>
      <c r="C2612" s="229" t="s">
        <v>2396</v>
      </c>
    </row>
    <row r="2613" spans="1:3">
      <c r="A2613" s="5" t="s">
        <v>3805</v>
      </c>
      <c r="B2613" s="228">
        <v>33897</v>
      </c>
      <c r="C2613" s="222" t="s">
        <v>4070</v>
      </c>
    </row>
    <row r="2614" spans="1:3">
      <c r="A2614" s="220" t="s">
        <v>3238</v>
      </c>
      <c r="B2614" s="223">
        <v>33277</v>
      </c>
      <c r="C2614" s="222" t="s">
        <v>3442</v>
      </c>
    </row>
    <row r="2615" spans="1:3">
      <c r="A2615" s="5" t="s">
        <v>3771</v>
      </c>
      <c r="B2615" s="228">
        <v>33014</v>
      </c>
      <c r="C2615" s="222" t="s">
        <v>3441</v>
      </c>
    </row>
    <row r="2616" spans="1:3">
      <c r="A2616" s="224" t="s">
        <v>8286</v>
      </c>
      <c r="B2616" s="225">
        <v>36716</v>
      </c>
      <c r="C2616" s="226" t="s">
        <v>8287</v>
      </c>
    </row>
    <row r="2617" spans="1:3">
      <c r="A2617" s="227" t="s">
        <v>6302</v>
      </c>
      <c r="B2617" s="223">
        <v>35748</v>
      </c>
      <c r="C2617" s="235" t="s">
        <v>6423</v>
      </c>
    </row>
    <row r="2618" spans="1:3">
      <c r="A2618" s="64" t="s">
        <v>6815</v>
      </c>
      <c r="B2618" s="232">
        <v>35688</v>
      </c>
      <c r="C2618" s="233" t="s">
        <v>6858</v>
      </c>
    </row>
    <row r="2619" spans="1:3">
      <c r="A2619" t="s">
        <v>7309</v>
      </c>
      <c r="B2619" s="228">
        <v>36008</v>
      </c>
      <c r="C2619" s="228" t="s">
        <v>6950</v>
      </c>
    </row>
    <row r="2620" spans="1:3">
      <c r="A2620" s="227" t="s">
        <v>6182</v>
      </c>
      <c r="B2620" s="223">
        <v>35029</v>
      </c>
      <c r="C2620" s="235" t="s">
        <v>5495</v>
      </c>
    </row>
    <row r="2621" spans="1:3">
      <c r="A2621" t="s">
        <v>2804</v>
      </c>
      <c r="B2621" s="228">
        <v>30208</v>
      </c>
      <c r="C2621" s="229" t="s">
        <v>1814</v>
      </c>
    </row>
    <row r="2622" spans="1:3">
      <c r="A2622" s="227" t="s">
        <v>4913</v>
      </c>
      <c r="B2622" s="223">
        <v>33615</v>
      </c>
      <c r="C2622" s="222" t="s">
        <v>5011</v>
      </c>
    </row>
    <row r="2623" spans="1:3">
      <c r="A2623" t="s">
        <v>2489</v>
      </c>
      <c r="B2623" s="228">
        <v>28806</v>
      </c>
      <c r="C2623" s="229" t="s">
        <v>1135</v>
      </c>
    </row>
    <row r="2624" spans="1:3">
      <c r="A2624" t="s">
        <v>9435</v>
      </c>
      <c r="B2624" s="228">
        <v>31699</v>
      </c>
      <c r="C2624" s="229" t="s">
        <v>2583</v>
      </c>
    </row>
    <row r="2625" spans="1:3">
      <c r="A2625" t="s">
        <v>1462</v>
      </c>
      <c r="B2625" s="228">
        <v>29229</v>
      </c>
      <c r="C2625" s="229" t="s">
        <v>2181</v>
      </c>
    </row>
    <row r="2626" spans="1:3">
      <c r="A2626" s="227" t="s">
        <v>130</v>
      </c>
      <c r="B2626" s="223">
        <v>33353</v>
      </c>
      <c r="C2626" s="222" t="s">
        <v>449</v>
      </c>
    </row>
    <row r="2627" spans="1:3">
      <c r="A2627" s="227" t="s">
        <v>5804</v>
      </c>
      <c r="B2627" s="223">
        <v>33108</v>
      </c>
      <c r="C2627" s="222" t="s">
        <v>5497</v>
      </c>
    </row>
    <row r="2628" spans="1:3">
      <c r="A2628" t="s">
        <v>7200</v>
      </c>
      <c r="B2628" s="228">
        <v>36526</v>
      </c>
      <c r="C2628" s="228" t="s">
        <v>6927</v>
      </c>
    </row>
    <row r="2629" spans="1:3">
      <c r="A2629" s="227" t="s">
        <v>4625</v>
      </c>
      <c r="B2629" s="223">
        <v>33479</v>
      </c>
      <c r="C2629" s="222" t="s">
        <v>4515</v>
      </c>
    </row>
    <row r="2630" spans="1:3">
      <c r="A2630" s="227" t="s">
        <v>6077</v>
      </c>
      <c r="B2630" s="223">
        <v>35879</v>
      </c>
      <c r="C2630" s="235" t="s">
        <v>6424</v>
      </c>
    </row>
    <row r="2631" spans="1:3">
      <c r="A2631" s="227" t="s">
        <v>4898</v>
      </c>
      <c r="B2631" s="223">
        <v>34394</v>
      </c>
      <c r="C2631" s="222" t="s">
        <v>5012</v>
      </c>
    </row>
    <row r="2632" spans="1:3">
      <c r="A2632" s="227" t="s">
        <v>131</v>
      </c>
      <c r="B2632" s="223">
        <v>32939</v>
      </c>
      <c r="C2632" s="222" t="s">
        <v>1045</v>
      </c>
    </row>
    <row r="2633" spans="1:3">
      <c r="A2633" t="s">
        <v>3040</v>
      </c>
      <c r="B2633" s="228">
        <v>31163</v>
      </c>
      <c r="C2633" s="229" t="s">
        <v>2306</v>
      </c>
    </row>
    <row r="2634" spans="1:3">
      <c r="A2634" s="227" t="s">
        <v>5820</v>
      </c>
      <c r="B2634" s="223">
        <v>34756</v>
      </c>
      <c r="C2634" s="222" t="s">
        <v>5929</v>
      </c>
    </row>
    <row r="2635" spans="1:3">
      <c r="A2635" t="s">
        <v>950</v>
      </c>
      <c r="B2635" s="228">
        <v>30893</v>
      </c>
      <c r="C2635" s="229" t="s">
        <v>1153</v>
      </c>
    </row>
    <row r="2636" spans="1:3">
      <c r="A2636" t="s">
        <v>1330</v>
      </c>
      <c r="B2636" s="228">
        <v>31433</v>
      </c>
      <c r="C2636" s="229" t="s">
        <v>1150</v>
      </c>
    </row>
    <row r="2637" spans="1:3">
      <c r="A2637" s="227" t="s">
        <v>132</v>
      </c>
      <c r="B2637" s="223">
        <v>33495</v>
      </c>
      <c r="C2637" s="222" t="s">
        <v>455</v>
      </c>
    </row>
    <row r="2638" spans="1:3">
      <c r="A2638" t="s">
        <v>80</v>
      </c>
      <c r="B2638" s="228">
        <v>30990</v>
      </c>
      <c r="C2638" s="229" t="s">
        <v>1282</v>
      </c>
    </row>
    <row r="2639" spans="1:3">
      <c r="A2639" s="227" t="s">
        <v>5312</v>
      </c>
      <c r="B2639" s="223">
        <v>34402</v>
      </c>
      <c r="C2639" s="235" t="s">
        <v>5011</v>
      </c>
    </row>
    <row r="2640" spans="1:3">
      <c r="A2640" s="227" t="s">
        <v>133</v>
      </c>
      <c r="B2640" s="223">
        <v>32826</v>
      </c>
      <c r="C2640" s="222" t="s">
        <v>455</v>
      </c>
    </row>
    <row r="2641" spans="1:3">
      <c r="A2641" s="227" t="s">
        <v>5813</v>
      </c>
      <c r="B2641" s="223">
        <v>35381</v>
      </c>
      <c r="C2641" s="222" t="s">
        <v>5935</v>
      </c>
    </row>
    <row r="2642" spans="1:3">
      <c r="A2642" t="s">
        <v>8894</v>
      </c>
      <c r="B2642" s="223">
        <v>35624</v>
      </c>
      <c r="C2642" s="235" t="s">
        <v>6420</v>
      </c>
    </row>
    <row r="2643" spans="1:3">
      <c r="A2643" t="s">
        <v>7868</v>
      </c>
      <c r="B2643" s="230">
        <v>36277</v>
      </c>
      <c r="C2643" s="226" t="s">
        <v>7812</v>
      </c>
    </row>
    <row r="2644" spans="1:3">
      <c r="A2644" t="s">
        <v>7869</v>
      </c>
      <c r="B2644" s="230">
        <v>36783</v>
      </c>
      <c r="C2644" s="226" t="s">
        <v>7812</v>
      </c>
    </row>
    <row r="2645" spans="1:3">
      <c r="A2645" t="s">
        <v>7208</v>
      </c>
      <c r="B2645" s="228">
        <v>35462</v>
      </c>
      <c r="C2645" s="226" t="s">
        <v>6862</v>
      </c>
    </row>
    <row r="2646" spans="1:3">
      <c r="A2646" t="s">
        <v>7768</v>
      </c>
      <c r="B2646" s="230">
        <v>35853</v>
      </c>
      <c r="C2646" s="226" t="s">
        <v>6861</v>
      </c>
    </row>
    <row r="2647" spans="1:3">
      <c r="A2647" s="5" t="s">
        <v>3632</v>
      </c>
      <c r="B2647" s="228">
        <v>33765</v>
      </c>
      <c r="C2647" s="222" t="s">
        <v>4069</v>
      </c>
    </row>
    <row r="2648" spans="1:3">
      <c r="A2648" t="s">
        <v>855</v>
      </c>
      <c r="B2648" s="228">
        <v>30963</v>
      </c>
      <c r="C2648" s="229" t="s">
        <v>2844</v>
      </c>
    </row>
    <row r="2649" spans="1:3">
      <c r="A2649" t="s">
        <v>2091</v>
      </c>
      <c r="B2649" s="228">
        <v>30452</v>
      </c>
      <c r="C2649" s="229" t="s">
        <v>1814</v>
      </c>
    </row>
    <row r="2650" spans="1:3">
      <c r="A2650" t="s">
        <v>6999</v>
      </c>
      <c r="B2650" s="228">
        <v>36312</v>
      </c>
      <c r="C2650" s="228" t="s">
        <v>6926</v>
      </c>
    </row>
    <row r="2651" spans="1:3">
      <c r="A2651" t="s">
        <v>2148</v>
      </c>
      <c r="B2651" s="228">
        <v>28405</v>
      </c>
      <c r="C2651" s="229" t="s">
        <v>1602</v>
      </c>
    </row>
    <row r="2652" spans="1:3">
      <c r="A2652" s="227" t="s">
        <v>6356</v>
      </c>
      <c r="B2652" s="223">
        <v>35614</v>
      </c>
      <c r="C2652" s="235" t="s">
        <v>6443</v>
      </c>
    </row>
    <row r="2653" spans="1:3">
      <c r="A2653" t="s">
        <v>7139</v>
      </c>
      <c r="B2653" s="228">
        <v>34700</v>
      </c>
      <c r="C2653" s="226" t="s">
        <v>5497</v>
      </c>
    </row>
    <row r="2654" spans="1:3">
      <c r="A2654" s="224" t="s">
        <v>8288</v>
      </c>
      <c r="B2654" s="225">
        <v>36720</v>
      </c>
      <c r="C2654" s="226" t="s">
        <v>8098</v>
      </c>
    </row>
    <row r="2655" spans="1:3">
      <c r="A2655" s="224" t="s">
        <v>8289</v>
      </c>
      <c r="B2655" s="225">
        <v>36344</v>
      </c>
      <c r="C2655" s="226" t="s">
        <v>7812</v>
      </c>
    </row>
    <row r="2656" spans="1:3">
      <c r="A2656" s="227" t="s">
        <v>6330</v>
      </c>
      <c r="B2656" s="223">
        <v>35167</v>
      </c>
      <c r="C2656" s="235" t="s">
        <v>6422</v>
      </c>
    </row>
    <row r="2657" spans="1:3">
      <c r="A2657" s="5" t="s">
        <v>3579</v>
      </c>
      <c r="B2657" s="228">
        <v>33255</v>
      </c>
      <c r="C2657" s="222" t="s">
        <v>3444</v>
      </c>
    </row>
    <row r="2658" spans="1:3">
      <c r="A2658" s="227" t="s">
        <v>3041</v>
      </c>
      <c r="B2658" s="223">
        <v>29977</v>
      </c>
      <c r="C2658" s="237" t="s">
        <v>2486</v>
      </c>
    </row>
    <row r="2659" spans="1:3" ht="15.75">
      <c r="A2659" s="256" t="s">
        <v>7053</v>
      </c>
      <c r="B2659" s="228">
        <v>35704</v>
      </c>
      <c r="C2659" s="226" t="s">
        <v>6862</v>
      </c>
    </row>
    <row r="2660" spans="1:3">
      <c r="A2660" t="s">
        <v>7870</v>
      </c>
      <c r="B2660" s="230">
        <v>36343</v>
      </c>
      <c r="C2660" s="226" t="s">
        <v>7812</v>
      </c>
    </row>
    <row r="2661" spans="1:3">
      <c r="A2661" s="64" t="s">
        <v>6811</v>
      </c>
      <c r="B2661" s="232">
        <v>35404</v>
      </c>
      <c r="C2661" s="233" t="s">
        <v>6858</v>
      </c>
    </row>
    <row r="2662" spans="1:3">
      <c r="A2662" s="5" t="s">
        <v>3725</v>
      </c>
      <c r="B2662" s="228">
        <v>32440</v>
      </c>
      <c r="C2662" s="222" t="s">
        <v>1045</v>
      </c>
    </row>
    <row r="2663" spans="1:3">
      <c r="A2663" s="227" t="s">
        <v>4861</v>
      </c>
      <c r="B2663" s="223">
        <v>33897</v>
      </c>
      <c r="C2663" s="235" t="s">
        <v>5012</v>
      </c>
    </row>
    <row r="2664" spans="1:3">
      <c r="A2664" t="s">
        <v>680</v>
      </c>
      <c r="B2664" s="228">
        <v>32540</v>
      </c>
      <c r="C2664" s="229" t="s">
        <v>918</v>
      </c>
    </row>
    <row r="2665" spans="1:3">
      <c r="A2665" s="247" t="s">
        <v>2191</v>
      </c>
      <c r="B2665" s="228">
        <v>27856</v>
      </c>
      <c r="C2665" s="229" t="s">
        <v>1521</v>
      </c>
    </row>
    <row r="2666" spans="1:3">
      <c r="A2666" s="227" t="s">
        <v>6203</v>
      </c>
      <c r="B2666" s="223">
        <v>35276</v>
      </c>
      <c r="C2666" s="235" t="s">
        <v>6425</v>
      </c>
    </row>
    <row r="2667" spans="1:3">
      <c r="A2667" s="227" t="s">
        <v>5118</v>
      </c>
      <c r="B2667" s="223">
        <v>34226</v>
      </c>
      <c r="C2667" s="235" t="s">
        <v>5496</v>
      </c>
    </row>
    <row r="2668" spans="1:3" ht="12.75">
      <c r="A2668" t="s">
        <v>9436</v>
      </c>
      <c r="B2668" s="234">
        <v>36623</v>
      </c>
      <c r="C2668" s="234" t="s">
        <v>8803</v>
      </c>
    </row>
    <row r="2669" spans="1:3">
      <c r="A2669" s="227" t="s">
        <v>5675</v>
      </c>
      <c r="B2669" s="223">
        <v>35700</v>
      </c>
      <c r="C2669" s="222" t="s">
        <v>5929</v>
      </c>
    </row>
    <row r="2670" spans="1:3">
      <c r="A2670" t="s">
        <v>6991</v>
      </c>
      <c r="B2670" s="228">
        <v>36586</v>
      </c>
      <c r="C2670" s="228" t="s">
        <v>6914</v>
      </c>
    </row>
    <row r="2671" spans="1:3">
      <c r="A2671" t="s">
        <v>2463</v>
      </c>
      <c r="B2671" s="228">
        <v>29362</v>
      </c>
      <c r="C2671" s="229" t="s">
        <v>2839</v>
      </c>
    </row>
    <row r="2672" spans="1:3">
      <c r="A2672" s="227" t="s">
        <v>592</v>
      </c>
      <c r="B2672" s="223">
        <v>31529</v>
      </c>
      <c r="C2672" s="222" t="s">
        <v>1880</v>
      </c>
    </row>
    <row r="2673" spans="1:3">
      <c r="A2673" t="s">
        <v>2464</v>
      </c>
      <c r="B2673" s="228">
        <v>27739</v>
      </c>
      <c r="C2673" s="229"/>
    </row>
    <row r="2674" spans="1:3">
      <c r="A2674" s="227" t="s">
        <v>6087</v>
      </c>
      <c r="B2674" s="223">
        <v>35079</v>
      </c>
      <c r="C2674" s="235" t="s">
        <v>6425</v>
      </c>
    </row>
    <row r="2675" spans="1:3">
      <c r="A2675" s="227" t="s">
        <v>5390</v>
      </c>
      <c r="B2675" s="223">
        <v>34228</v>
      </c>
      <c r="C2675" s="235" t="s">
        <v>5499</v>
      </c>
    </row>
    <row r="2676" spans="1:3">
      <c r="A2676" s="227" t="s">
        <v>6350</v>
      </c>
      <c r="B2676" s="223">
        <v>34291</v>
      </c>
      <c r="C2676" s="235" t="s">
        <v>5497</v>
      </c>
    </row>
    <row r="2677" spans="1:3">
      <c r="A2677" s="227" t="s">
        <v>6093</v>
      </c>
      <c r="B2677" s="223">
        <v>34595</v>
      </c>
      <c r="C2677" s="235" t="s">
        <v>6426</v>
      </c>
    </row>
    <row r="2678" spans="1:3">
      <c r="A2678" s="220" t="s">
        <v>3239</v>
      </c>
      <c r="B2678" s="223">
        <v>33281</v>
      </c>
      <c r="C2678" s="222" t="s">
        <v>3446</v>
      </c>
    </row>
    <row r="2679" spans="1:3">
      <c r="A2679" s="220" t="s">
        <v>3240</v>
      </c>
      <c r="B2679" s="223">
        <v>32310</v>
      </c>
      <c r="C2679" s="222" t="s">
        <v>1045</v>
      </c>
    </row>
    <row r="2680" spans="1:3">
      <c r="A2680" t="s">
        <v>7810</v>
      </c>
      <c r="B2680" s="230">
        <v>35687</v>
      </c>
      <c r="C2680" s="226" t="s">
        <v>7419</v>
      </c>
    </row>
    <row r="2681" spans="1:3">
      <c r="A2681" s="64" t="s">
        <v>6562</v>
      </c>
      <c r="B2681" s="232">
        <v>35969</v>
      </c>
      <c r="C2681" s="233" t="s">
        <v>6860</v>
      </c>
    </row>
    <row r="2682" spans="1:3">
      <c r="A2682" s="227" t="s">
        <v>5727</v>
      </c>
      <c r="B2682" s="223">
        <v>35089</v>
      </c>
      <c r="C2682" s="222" t="s">
        <v>5935</v>
      </c>
    </row>
    <row r="2683" spans="1:3">
      <c r="A2683" s="220" t="s">
        <v>3241</v>
      </c>
      <c r="B2683" s="223">
        <v>32892</v>
      </c>
      <c r="C2683" s="222" t="s">
        <v>3444</v>
      </c>
    </row>
    <row r="2684" spans="1:3">
      <c r="A2684" s="220" t="s">
        <v>3242</v>
      </c>
      <c r="B2684" s="223">
        <v>32697</v>
      </c>
      <c r="C2684" s="222" t="s">
        <v>455</v>
      </c>
    </row>
    <row r="2685" spans="1:3">
      <c r="A2685" t="s">
        <v>1444</v>
      </c>
      <c r="B2685" s="228">
        <v>30744</v>
      </c>
      <c r="C2685" s="229" t="s">
        <v>1443</v>
      </c>
    </row>
    <row r="2686" spans="1:3">
      <c r="A2686" s="227" t="s">
        <v>4722</v>
      </c>
      <c r="B2686" s="223">
        <v>34222</v>
      </c>
      <c r="C2686" s="222" t="s">
        <v>5010</v>
      </c>
    </row>
    <row r="2687" spans="1:3">
      <c r="A2687" s="227" t="s">
        <v>6340</v>
      </c>
      <c r="B2687" s="223">
        <v>34209</v>
      </c>
      <c r="C2687" s="235" t="s">
        <v>5011</v>
      </c>
    </row>
    <row r="2688" spans="1:3">
      <c r="A2688" s="227" t="s">
        <v>6377</v>
      </c>
      <c r="B2688" s="223">
        <v>36014</v>
      </c>
      <c r="C2688" s="235" t="s">
        <v>6426</v>
      </c>
    </row>
    <row r="2689" spans="1:3">
      <c r="A2689" t="s">
        <v>593</v>
      </c>
      <c r="B2689" s="228">
        <v>29862</v>
      </c>
      <c r="C2689" s="229" t="s">
        <v>2149</v>
      </c>
    </row>
    <row r="2690" spans="1:3">
      <c r="A2690" t="s">
        <v>1111</v>
      </c>
      <c r="B2690" s="228">
        <v>31824</v>
      </c>
      <c r="C2690" s="229" t="s">
        <v>1112</v>
      </c>
    </row>
    <row r="2691" spans="1:3">
      <c r="A2691" s="227" t="s">
        <v>6196</v>
      </c>
      <c r="B2691" s="223">
        <v>35960</v>
      </c>
      <c r="C2691" s="235" t="s">
        <v>6423</v>
      </c>
    </row>
    <row r="2692" spans="1:3">
      <c r="A2692" s="224" t="s">
        <v>8290</v>
      </c>
      <c r="B2692" s="225">
        <v>35808</v>
      </c>
      <c r="C2692" s="226" t="s">
        <v>8054</v>
      </c>
    </row>
    <row r="2693" spans="1:3">
      <c r="A2693" s="227" t="s">
        <v>5692</v>
      </c>
      <c r="B2693" s="223">
        <v>35157</v>
      </c>
      <c r="C2693" s="222" t="s">
        <v>5946</v>
      </c>
    </row>
    <row r="2694" spans="1:3">
      <c r="A2694" t="s">
        <v>681</v>
      </c>
      <c r="B2694" s="228">
        <v>32328</v>
      </c>
      <c r="C2694" s="229" t="s">
        <v>1998</v>
      </c>
    </row>
    <row r="2695" spans="1:3">
      <c r="A2695" s="227" t="s">
        <v>4882</v>
      </c>
      <c r="B2695" s="223">
        <v>34642</v>
      </c>
      <c r="C2695" s="222" t="s">
        <v>5013</v>
      </c>
    </row>
    <row r="2696" spans="1:3">
      <c r="A2696" t="s">
        <v>1567</v>
      </c>
      <c r="B2696" s="228">
        <v>29493</v>
      </c>
      <c r="C2696" s="229" t="s">
        <v>2217</v>
      </c>
    </row>
    <row r="2697" spans="1:3">
      <c r="A2697" t="s">
        <v>7150</v>
      </c>
      <c r="B2697" s="228">
        <v>35490</v>
      </c>
      <c r="C2697" s="226" t="s">
        <v>6862</v>
      </c>
    </row>
    <row r="2698" spans="1:3">
      <c r="A2698" s="220" t="s">
        <v>3243</v>
      </c>
      <c r="B2698" s="223">
        <v>33761</v>
      </c>
      <c r="C2698" s="222" t="s">
        <v>3454</v>
      </c>
    </row>
    <row r="2699" spans="1:3">
      <c r="A2699" s="227" t="s">
        <v>4447</v>
      </c>
      <c r="B2699" s="223">
        <v>33147</v>
      </c>
      <c r="C2699" s="222" t="s">
        <v>3446</v>
      </c>
    </row>
    <row r="2700" spans="1:3">
      <c r="A2700" s="227" t="s">
        <v>4780</v>
      </c>
      <c r="B2700" s="223">
        <v>33791</v>
      </c>
      <c r="C2700" s="222" t="s">
        <v>4063</v>
      </c>
    </row>
    <row r="2701" spans="1:3" ht="12.75">
      <c r="A2701" t="s">
        <v>8895</v>
      </c>
      <c r="B2701" s="234">
        <v>37007</v>
      </c>
      <c r="C2701" s="234" t="s">
        <v>9248</v>
      </c>
    </row>
    <row r="2702" spans="1:3">
      <c r="A2702" t="s">
        <v>7265</v>
      </c>
      <c r="B2702" s="228">
        <v>36465</v>
      </c>
      <c r="C2702" s="228" t="s">
        <v>7283</v>
      </c>
    </row>
    <row r="2703" spans="1:3">
      <c r="A2703" t="s">
        <v>7871</v>
      </c>
      <c r="B2703" s="230">
        <v>35728</v>
      </c>
      <c r="C2703" s="226" t="s">
        <v>7812</v>
      </c>
    </row>
    <row r="2704" spans="1:3">
      <c r="A2704" s="227" t="s">
        <v>6357</v>
      </c>
      <c r="B2704" s="223">
        <v>35488</v>
      </c>
      <c r="C2704" s="235" t="s">
        <v>6422</v>
      </c>
    </row>
    <row r="2705" spans="1:3">
      <c r="A2705" s="224" t="s">
        <v>8291</v>
      </c>
      <c r="B2705" s="225">
        <v>36759</v>
      </c>
      <c r="C2705" s="226" t="s">
        <v>8087</v>
      </c>
    </row>
    <row r="2706" spans="1:3">
      <c r="A2706" s="220" t="s">
        <v>3244</v>
      </c>
      <c r="B2706" s="223">
        <v>32891</v>
      </c>
      <c r="C2706" s="222" t="s">
        <v>3441</v>
      </c>
    </row>
    <row r="2707" spans="1:3">
      <c r="A2707" t="s">
        <v>7749</v>
      </c>
      <c r="B2707" s="230">
        <v>36139</v>
      </c>
      <c r="C2707" s="226" t="s">
        <v>7419</v>
      </c>
    </row>
    <row r="2708" spans="1:3">
      <c r="A2708" t="s">
        <v>7020</v>
      </c>
      <c r="B2708" s="228"/>
      <c r="C2708" s="228" t="s">
        <v>6950</v>
      </c>
    </row>
    <row r="2709" spans="1:3">
      <c r="A2709" s="227" t="s">
        <v>134</v>
      </c>
      <c r="B2709" s="223">
        <v>33134</v>
      </c>
      <c r="C2709" s="222" t="s">
        <v>455</v>
      </c>
    </row>
    <row r="2710" spans="1:3">
      <c r="A2710" s="227" t="s">
        <v>135</v>
      </c>
      <c r="B2710" s="223">
        <v>32699</v>
      </c>
      <c r="C2710" s="222" t="s">
        <v>1048</v>
      </c>
    </row>
    <row r="2711" spans="1:3">
      <c r="A2711" t="s">
        <v>2465</v>
      </c>
      <c r="B2711" s="228">
        <v>28394</v>
      </c>
      <c r="C2711" s="229" t="s">
        <v>1135</v>
      </c>
    </row>
    <row r="2712" spans="1:3">
      <c r="A2712" t="s">
        <v>682</v>
      </c>
      <c r="B2712" s="228">
        <v>32219</v>
      </c>
      <c r="C2712" s="229" t="s">
        <v>1064</v>
      </c>
    </row>
    <row r="2713" spans="1:3">
      <c r="A2713" s="37" t="s">
        <v>7965</v>
      </c>
      <c r="B2713" s="230">
        <v>36115</v>
      </c>
      <c r="C2713" s="226" t="s">
        <v>7523</v>
      </c>
    </row>
    <row r="2714" spans="1:3">
      <c r="A2714" t="s">
        <v>2197</v>
      </c>
      <c r="B2714" s="228">
        <v>30973</v>
      </c>
      <c r="C2714" s="229" t="s">
        <v>2395</v>
      </c>
    </row>
    <row r="2715" spans="1:3">
      <c r="A2715" t="s">
        <v>7872</v>
      </c>
      <c r="B2715" s="230">
        <v>36274</v>
      </c>
      <c r="C2715" s="226" t="s">
        <v>7812</v>
      </c>
    </row>
    <row r="2716" spans="1:3">
      <c r="A2716" t="s">
        <v>683</v>
      </c>
      <c r="B2716" s="228">
        <v>32529</v>
      </c>
      <c r="C2716" s="229" t="s">
        <v>1064</v>
      </c>
    </row>
    <row r="2717" spans="1:3">
      <c r="A2717" t="s">
        <v>2466</v>
      </c>
      <c r="B2717" s="228">
        <v>31952</v>
      </c>
      <c r="C2717" s="229" t="s">
        <v>1963</v>
      </c>
    </row>
    <row r="2718" spans="1:3">
      <c r="A2718" s="227" t="s">
        <v>5651</v>
      </c>
      <c r="B2718" s="223">
        <v>34072</v>
      </c>
      <c r="C2718" s="222" t="s">
        <v>5010</v>
      </c>
    </row>
    <row r="2719" spans="1:3">
      <c r="A2719" s="227" t="s">
        <v>136</v>
      </c>
      <c r="B2719" s="223">
        <v>31858</v>
      </c>
      <c r="C2719" s="222" t="s">
        <v>1959</v>
      </c>
    </row>
    <row r="2720" spans="1:3">
      <c r="A2720" s="227" t="s">
        <v>137</v>
      </c>
      <c r="B2720" s="223">
        <v>32497</v>
      </c>
      <c r="C2720" s="222" t="s">
        <v>451</v>
      </c>
    </row>
    <row r="2721" spans="1:3">
      <c r="A2721" s="227" t="s">
        <v>4884</v>
      </c>
      <c r="B2721" s="223">
        <v>34579</v>
      </c>
      <c r="C2721" s="222" t="s">
        <v>5012</v>
      </c>
    </row>
    <row r="2722" spans="1:3">
      <c r="A2722" s="227" t="s">
        <v>5403</v>
      </c>
      <c r="B2722" s="223">
        <v>34657</v>
      </c>
      <c r="C2722" s="235" t="s">
        <v>5516</v>
      </c>
    </row>
    <row r="2723" spans="1:3">
      <c r="A2723" t="s">
        <v>1448</v>
      </c>
      <c r="B2723" s="228">
        <v>30511</v>
      </c>
      <c r="C2723" s="229" t="s">
        <v>2842</v>
      </c>
    </row>
    <row r="2724" spans="1:3">
      <c r="A2724" s="227" t="s">
        <v>4768</v>
      </c>
      <c r="B2724" s="223">
        <v>34453</v>
      </c>
      <c r="C2724" s="222" t="s">
        <v>5011</v>
      </c>
    </row>
    <row r="2725" spans="1:3">
      <c r="A2725" s="227" t="s">
        <v>6122</v>
      </c>
      <c r="B2725" s="223">
        <v>35195</v>
      </c>
      <c r="C2725" s="235" t="s">
        <v>5930</v>
      </c>
    </row>
    <row r="2726" spans="1:3">
      <c r="A2726" s="227" t="s">
        <v>6228</v>
      </c>
      <c r="B2726" s="223">
        <v>35208</v>
      </c>
      <c r="C2726" s="235" t="s">
        <v>6444</v>
      </c>
    </row>
    <row r="2727" spans="1:3">
      <c r="A2727" s="227" t="s">
        <v>4710</v>
      </c>
      <c r="B2727" s="223">
        <v>34154</v>
      </c>
      <c r="C2727" s="222" t="s">
        <v>5014</v>
      </c>
    </row>
    <row r="2728" spans="1:3">
      <c r="A2728" s="224" t="s">
        <v>8292</v>
      </c>
      <c r="B2728" s="225">
        <v>36660</v>
      </c>
      <c r="C2728" s="226" t="s">
        <v>8090</v>
      </c>
    </row>
    <row r="2729" spans="1:3">
      <c r="A2729" s="64" t="s">
        <v>6747</v>
      </c>
      <c r="B2729" s="232">
        <v>35151</v>
      </c>
      <c r="C2729" s="233" t="s">
        <v>5929</v>
      </c>
    </row>
    <row r="2730" spans="1:3">
      <c r="A2730" t="s">
        <v>3245</v>
      </c>
      <c r="B2730" s="228">
        <v>32829</v>
      </c>
      <c r="C2730" s="229" t="s">
        <v>465</v>
      </c>
    </row>
    <row r="2731" spans="1:3">
      <c r="A2731" t="s">
        <v>7567</v>
      </c>
      <c r="B2731" s="230">
        <v>36785</v>
      </c>
      <c r="C2731" s="226" t="s">
        <v>7516</v>
      </c>
    </row>
    <row r="2732" spans="1:3">
      <c r="A2732" s="224" t="s">
        <v>8293</v>
      </c>
      <c r="B2732" s="225">
        <v>36202</v>
      </c>
      <c r="C2732" s="226" t="s">
        <v>7812</v>
      </c>
    </row>
    <row r="2733" spans="1:3">
      <c r="A2733" t="s">
        <v>2120</v>
      </c>
      <c r="B2733" s="228">
        <v>31333</v>
      </c>
      <c r="C2733" s="229" t="s">
        <v>2580</v>
      </c>
    </row>
    <row r="2734" spans="1:3">
      <c r="A2734" s="231" t="s">
        <v>3769</v>
      </c>
      <c r="B2734" s="228">
        <v>33351</v>
      </c>
      <c r="C2734" s="222" t="s">
        <v>3441</v>
      </c>
    </row>
    <row r="2735" spans="1:3">
      <c r="A2735" t="s">
        <v>7123</v>
      </c>
      <c r="B2735" s="228">
        <v>35916</v>
      </c>
      <c r="C2735" s="228" t="s">
        <v>6921</v>
      </c>
    </row>
    <row r="2736" spans="1:3">
      <c r="A2736" s="227" t="s">
        <v>5662</v>
      </c>
      <c r="B2736" s="223">
        <v>34879</v>
      </c>
      <c r="C2736" s="222" t="s">
        <v>5931</v>
      </c>
    </row>
    <row r="2737" spans="1:3">
      <c r="A2737" t="s">
        <v>2115</v>
      </c>
      <c r="B2737" s="228">
        <v>31244</v>
      </c>
      <c r="C2737" s="229" t="s">
        <v>2695</v>
      </c>
    </row>
    <row r="2738" spans="1:3">
      <c r="A2738" t="s">
        <v>7274</v>
      </c>
      <c r="B2738" s="228"/>
      <c r="C2738" s="228" t="s">
        <v>6950</v>
      </c>
    </row>
    <row r="2739" spans="1:3">
      <c r="A2739" t="s">
        <v>7415</v>
      </c>
      <c r="B2739" s="228">
        <v>36281</v>
      </c>
      <c r="C2739" s="228" t="s">
        <v>6921</v>
      </c>
    </row>
    <row r="2740" spans="1:3">
      <c r="A2740" s="64" t="s">
        <v>6588</v>
      </c>
      <c r="B2740" s="232">
        <v>35770</v>
      </c>
      <c r="C2740" s="233" t="s">
        <v>6861</v>
      </c>
    </row>
    <row r="2741" spans="1:3">
      <c r="A2741" t="s">
        <v>684</v>
      </c>
      <c r="B2741" s="228">
        <v>32701</v>
      </c>
      <c r="C2741" s="229" t="s">
        <v>1062</v>
      </c>
    </row>
    <row r="2742" spans="1:3">
      <c r="A2742" s="37" t="s">
        <v>7620</v>
      </c>
      <c r="B2742" s="225">
        <v>34572</v>
      </c>
      <c r="C2742" s="226" t="s">
        <v>6422</v>
      </c>
    </row>
    <row r="2743" spans="1:3">
      <c r="A2743" t="s">
        <v>7077</v>
      </c>
      <c r="B2743" s="228">
        <v>36192</v>
      </c>
      <c r="C2743" s="228" t="s">
        <v>6926</v>
      </c>
    </row>
    <row r="2744" spans="1:3">
      <c r="A2744" s="64" t="s">
        <v>6657</v>
      </c>
      <c r="B2744" s="232">
        <v>35902</v>
      </c>
      <c r="C2744" s="233" t="s">
        <v>6855</v>
      </c>
    </row>
    <row r="2745" spans="1:3">
      <c r="A2745" s="5" t="s">
        <v>3832</v>
      </c>
      <c r="B2745" s="228">
        <v>33525</v>
      </c>
      <c r="C2745" s="222" t="s">
        <v>4065</v>
      </c>
    </row>
    <row r="2746" spans="1:3">
      <c r="A2746" s="231" t="s">
        <v>3659</v>
      </c>
      <c r="B2746" s="228">
        <v>33700</v>
      </c>
      <c r="C2746" s="222" t="s">
        <v>4069</v>
      </c>
    </row>
    <row r="2747" spans="1:3">
      <c r="A2747" t="s">
        <v>2508</v>
      </c>
      <c r="B2747" s="228">
        <v>30381</v>
      </c>
      <c r="C2747" s="229" t="s">
        <v>1982</v>
      </c>
    </row>
    <row r="2748" spans="1:3">
      <c r="A2748" t="s">
        <v>7061</v>
      </c>
      <c r="B2748" s="228">
        <v>35582</v>
      </c>
      <c r="C2748" s="226" t="s">
        <v>6862</v>
      </c>
    </row>
    <row r="2749" spans="1:3">
      <c r="A2749" t="s">
        <v>685</v>
      </c>
      <c r="B2749" s="228">
        <v>31555</v>
      </c>
      <c r="C2749" s="229" t="s">
        <v>2695</v>
      </c>
    </row>
    <row r="2750" spans="1:3">
      <c r="A2750" t="s">
        <v>3042</v>
      </c>
      <c r="B2750" s="228">
        <v>31280</v>
      </c>
      <c r="C2750" s="229" t="s">
        <v>2396</v>
      </c>
    </row>
    <row r="2751" spans="1:3">
      <c r="A2751" t="s">
        <v>2467</v>
      </c>
      <c r="B2751" s="228">
        <v>32368</v>
      </c>
      <c r="C2751" s="229" t="s">
        <v>2468</v>
      </c>
    </row>
    <row r="2752" spans="1:3">
      <c r="A2752" s="227" t="s">
        <v>138</v>
      </c>
      <c r="B2752" s="223">
        <v>32625</v>
      </c>
      <c r="C2752" s="222" t="s">
        <v>455</v>
      </c>
    </row>
    <row r="2753" spans="1:3">
      <c r="A2753" t="s">
        <v>686</v>
      </c>
      <c r="B2753" s="228">
        <v>32361</v>
      </c>
      <c r="C2753" s="229" t="s">
        <v>1045</v>
      </c>
    </row>
    <row r="2754" spans="1:3">
      <c r="A2754" s="227" t="s">
        <v>5728</v>
      </c>
      <c r="B2754" s="223">
        <v>35472</v>
      </c>
      <c r="C2754" s="222" t="s">
        <v>5947</v>
      </c>
    </row>
    <row r="2755" spans="1:3">
      <c r="A2755" s="5" t="s">
        <v>3583</v>
      </c>
      <c r="B2755" s="228">
        <v>33110</v>
      </c>
      <c r="C2755" s="222" t="s">
        <v>3449</v>
      </c>
    </row>
    <row r="2756" spans="1:3">
      <c r="A2756" s="227" t="s">
        <v>139</v>
      </c>
      <c r="B2756" s="223">
        <v>32680</v>
      </c>
      <c r="C2756" s="222" t="s">
        <v>1045</v>
      </c>
    </row>
    <row r="2757" spans="1:3">
      <c r="A2757" s="224" t="s">
        <v>8294</v>
      </c>
      <c r="B2757" s="225">
        <v>36825</v>
      </c>
      <c r="C2757" s="226" t="s">
        <v>8090</v>
      </c>
    </row>
    <row r="2758" spans="1:3">
      <c r="A2758" s="227" t="s">
        <v>140</v>
      </c>
      <c r="B2758" s="223">
        <v>31918</v>
      </c>
      <c r="C2758" s="222" t="s">
        <v>1987</v>
      </c>
    </row>
    <row r="2759" spans="1:3">
      <c r="A2759" s="227" t="s">
        <v>4614</v>
      </c>
      <c r="B2759" s="223">
        <v>33383</v>
      </c>
      <c r="C2759" s="222" t="s">
        <v>4515</v>
      </c>
    </row>
    <row r="2760" spans="1:3">
      <c r="A2760" t="s">
        <v>3043</v>
      </c>
      <c r="B2760" s="228">
        <v>31999</v>
      </c>
      <c r="C2760" s="229" t="s">
        <v>2580</v>
      </c>
    </row>
    <row r="2761" spans="1:3">
      <c r="A2761" t="s">
        <v>7873</v>
      </c>
      <c r="B2761" s="230">
        <v>36164</v>
      </c>
      <c r="C2761" s="226" t="s">
        <v>7812</v>
      </c>
    </row>
    <row r="2762" spans="1:3">
      <c r="A2762" t="s">
        <v>7221</v>
      </c>
      <c r="B2762" s="228">
        <v>36312</v>
      </c>
      <c r="C2762" s="228" t="s">
        <v>6914</v>
      </c>
    </row>
    <row r="2763" spans="1:3">
      <c r="A2763" t="s">
        <v>7161</v>
      </c>
      <c r="B2763" s="228">
        <v>35886</v>
      </c>
      <c r="C2763" s="226" t="s">
        <v>6862</v>
      </c>
    </row>
    <row r="2764" spans="1:3">
      <c r="A2764" s="227" t="s">
        <v>5180</v>
      </c>
      <c r="B2764" s="223">
        <v>35254</v>
      </c>
      <c r="C2764" s="235" t="s">
        <v>5517</v>
      </c>
    </row>
    <row r="2765" spans="1:3">
      <c r="A2765" s="227" t="s">
        <v>4445</v>
      </c>
      <c r="B2765" s="223">
        <v>34144</v>
      </c>
      <c r="C2765" s="222" t="s">
        <v>4515</v>
      </c>
    </row>
    <row r="2766" spans="1:3">
      <c r="A2766" s="227" t="s">
        <v>4809</v>
      </c>
      <c r="B2766" s="223">
        <v>34331</v>
      </c>
      <c r="C2766" s="222" t="s">
        <v>5009</v>
      </c>
    </row>
    <row r="2767" spans="1:3">
      <c r="A2767" s="227" t="s">
        <v>4806</v>
      </c>
      <c r="B2767" s="223">
        <v>34135</v>
      </c>
      <c r="C2767" s="235" t="s">
        <v>4517</v>
      </c>
    </row>
    <row r="2768" spans="1:3">
      <c r="A2768" s="227" t="s">
        <v>4930</v>
      </c>
      <c r="B2768" s="223">
        <v>34022</v>
      </c>
      <c r="C2768" s="235" t="s">
        <v>4515</v>
      </c>
    </row>
    <row r="2769" spans="1:3" ht="12.75">
      <c r="A2769" t="s">
        <v>8896</v>
      </c>
      <c r="B2769" s="234">
        <v>36963</v>
      </c>
      <c r="C2769" s="234" t="s">
        <v>9251</v>
      </c>
    </row>
    <row r="2770" spans="1:3">
      <c r="A2770" s="227" t="s">
        <v>4837</v>
      </c>
      <c r="B2770" s="223">
        <v>34387</v>
      </c>
      <c r="C2770" s="222" t="s">
        <v>5010</v>
      </c>
    </row>
    <row r="2771" spans="1:3">
      <c r="A2771" s="227" t="s">
        <v>5346</v>
      </c>
      <c r="B2771" s="223">
        <v>34917</v>
      </c>
      <c r="C2771" s="235" t="s">
        <v>5495</v>
      </c>
    </row>
    <row r="2772" spans="1:3">
      <c r="A2772" s="220" t="s">
        <v>3246</v>
      </c>
      <c r="B2772" s="223">
        <v>31972</v>
      </c>
      <c r="C2772" s="222" t="s">
        <v>3440</v>
      </c>
    </row>
    <row r="2773" spans="1:3">
      <c r="A2773" t="s">
        <v>687</v>
      </c>
      <c r="B2773" s="228">
        <v>31422</v>
      </c>
      <c r="C2773" s="229" t="s">
        <v>2580</v>
      </c>
    </row>
    <row r="2774" spans="1:3">
      <c r="A2774" s="64" t="s">
        <v>6764</v>
      </c>
      <c r="B2774" s="232">
        <v>35302</v>
      </c>
      <c r="C2774" s="233" t="s">
        <v>6857</v>
      </c>
    </row>
    <row r="2775" spans="1:3">
      <c r="A2775" s="227" t="s">
        <v>4254</v>
      </c>
      <c r="B2775" s="223">
        <v>34636</v>
      </c>
      <c r="C2775" s="222" t="s">
        <v>4519</v>
      </c>
    </row>
    <row r="2776" spans="1:3">
      <c r="A2776" t="s">
        <v>1017</v>
      </c>
      <c r="B2776" s="228">
        <v>30556</v>
      </c>
      <c r="C2776" s="229" t="s">
        <v>2848</v>
      </c>
    </row>
    <row r="2777" spans="1:3">
      <c r="A2777" s="220" t="s">
        <v>3247</v>
      </c>
      <c r="B2777" s="223">
        <v>33378</v>
      </c>
      <c r="C2777" s="222" t="s">
        <v>3440</v>
      </c>
    </row>
    <row r="2778" spans="1:3">
      <c r="A2778" t="s">
        <v>688</v>
      </c>
      <c r="B2778" s="228">
        <v>32402</v>
      </c>
      <c r="C2778" s="229" t="s">
        <v>1048</v>
      </c>
    </row>
    <row r="2779" spans="1:3">
      <c r="A2779" t="s">
        <v>2985</v>
      </c>
      <c r="B2779" s="228">
        <v>29769</v>
      </c>
      <c r="C2779" s="229" t="s">
        <v>2838</v>
      </c>
    </row>
    <row r="2780" spans="1:3">
      <c r="A2780" t="s">
        <v>7583</v>
      </c>
      <c r="B2780" s="230">
        <v>36053</v>
      </c>
      <c r="C2780" s="226" t="s">
        <v>7812</v>
      </c>
    </row>
    <row r="2781" spans="1:3">
      <c r="A2781" s="227" t="s">
        <v>7397</v>
      </c>
      <c r="B2781" s="223">
        <v>35827</v>
      </c>
      <c r="C2781" s="222" t="s">
        <v>6862</v>
      </c>
    </row>
    <row r="2782" spans="1:3">
      <c r="A2782" t="s">
        <v>2087</v>
      </c>
      <c r="B2782" s="228">
        <v>31161</v>
      </c>
      <c r="C2782" s="229" t="s">
        <v>2848</v>
      </c>
    </row>
    <row r="2783" spans="1:3">
      <c r="A2783" s="5" t="s">
        <v>3859</v>
      </c>
      <c r="B2783" s="228">
        <v>33554</v>
      </c>
      <c r="C2783" s="222" t="s">
        <v>4063</v>
      </c>
    </row>
    <row r="2784" spans="1:3">
      <c r="A2784" s="5" t="s">
        <v>3605</v>
      </c>
      <c r="B2784" s="228">
        <v>33321</v>
      </c>
      <c r="C2784" s="222" t="s">
        <v>3441</v>
      </c>
    </row>
    <row r="2785" spans="1:3">
      <c r="A2785" s="227" t="s">
        <v>6344</v>
      </c>
      <c r="B2785" s="223">
        <v>34205</v>
      </c>
      <c r="C2785" s="235" t="s">
        <v>6445</v>
      </c>
    </row>
    <row r="2786" spans="1:3">
      <c r="A2786" s="5" t="s">
        <v>3851</v>
      </c>
      <c r="B2786" s="228">
        <v>33589</v>
      </c>
      <c r="C2786" s="222" t="s">
        <v>4063</v>
      </c>
    </row>
    <row r="2787" spans="1:3">
      <c r="A2787" s="227" t="s">
        <v>5749</v>
      </c>
      <c r="B2787" s="223">
        <v>34828</v>
      </c>
      <c r="C2787" s="222" t="s">
        <v>5936</v>
      </c>
    </row>
    <row r="2788" spans="1:3">
      <c r="A2788" t="s">
        <v>689</v>
      </c>
      <c r="B2788" s="228">
        <v>32028</v>
      </c>
      <c r="C2788" s="229" t="s">
        <v>1055</v>
      </c>
    </row>
    <row r="2789" spans="1:3">
      <c r="A2789" s="64" t="s">
        <v>6795</v>
      </c>
      <c r="B2789" s="232">
        <v>36014</v>
      </c>
      <c r="C2789" s="233" t="s">
        <v>6857</v>
      </c>
    </row>
    <row r="2790" spans="1:3">
      <c r="A2790" t="s">
        <v>7702</v>
      </c>
      <c r="B2790" s="230">
        <v>36747</v>
      </c>
      <c r="C2790" s="226" t="s">
        <v>7646</v>
      </c>
    </row>
    <row r="2791" spans="1:3">
      <c r="A2791" t="s">
        <v>1132</v>
      </c>
      <c r="B2791" s="228">
        <v>28430</v>
      </c>
      <c r="C2791" s="229" t="s">
        <v>1133</v>
      </c>
    </row>
    <row r="2792" spans="1:3">
      <c r="A2792" s="224" t="s">
        <v>8295</v>
      </c>
      <c r="B2792" s="225">
        <v>36678</v>
      </c>
      <c r="C2792" s="226" t="s">
        <v>8092</v>
      </c>
    </row>
    <row r="2793" spans="1:3">
      <c r="A2793" s="224" t="s">
        <v>8296</v>
      </c>
      <c r="B2793" s="225">
        <v>37159</v>
      </c>
      <c r="C2793" s="226" t="s">
        <v>8054</v>
      </c>
    </row>
    <row r="2794" spans="1:3">
      <c r="A2794" s="5" t="s">
        <v>3830</v>
      </c>
      <c r="B2794" s="228">
        <v>33501</v>
      </c>
      <c r="C2794" s="222" t="s">
        <v>4070</v>
      </c>
    </row>
    <row r="2795" spans="1:3">
      <c r="A2795" s="220" t="s">
        <v>3093</v>
      </c>
      <c r="B2795" s="223">
        <v>33238</v>
      </c>
      <c r="C2795" s="222" t="s">
        <v>3449</v>
      </c>
    </row>
    <row r="2796" spans="1:3">
      <c r="A2796" s="227" t="s">
        <v>4603</v>
      </c>
      <c r="B2796" s="223">
        <v>33360</v>
      </c>
      <c r="C2796" s="222" t="s">
        <v>4063</v>
      </c>
    </row>
    <row r="2797" spans="1:3">
      <c r="A2797" t="s">
        <v>690</v>
      </c>
      <c r="B2797" s="228">
        <v>32507</v>
      </c>
      <c r="C2797" s="229" t="s">
        <v>1045</v>
      </c>
    </row>
    <row r="2798" spans="1:3">
      <c r="A2798" s="224" t="s">
        <v>8297</v>
      </c>
      <c r="B2798" s="225">
        <v>36046</v>
      </c>
      <c r="C2798" s="226" t="s">
        <v>8287</v>
      </c>
    </row>
    <row r="2799" spans="1:3">
      <c r="A2799" t="s">
        <v>2978</v>
      </c>
      <c r="B2799" s="228">
        <v>29542</v>
      </c>
      <c r="C2799" s="229" t="s">
        <v>2149</v>
      </c>
    </row>
    <row r="2800" spans="1:3">
      <c r="A2800" s="227" t="s">
        <v>4881</v>
      </c>
      <c r="B2800" s="223">
        <v>34487</v>
      </c>
      <c r="C2800" s="222" t="s">
        <v>5039</v>
      </c>
    </row>
    <row r="2801" spans="1:3">
      <c r="A2801" s="64" t="s">
        <v>6646</v>
      </c>
      <c r="B2801" s="232">
        <v>36491</v>
      </c>
      <c r="C2801" s="233" t="s">
        <v>6856</v>
      </c>
    </row>
    <row r="2802" spans="1:3">
      <c r="A2802" t="s">
        <v>7412</v>
      </c>
      <c r="B2802" s="228">
        <v>34578</v>
      </c>
    </row>
    <row r="2803" spans="1:3">
      <c r="A2803" t="s">
        <v>3044</v>
      </c>
      <c r="B2803" s="228">
        <v>30653</v>
      </c>
      <c r="C2803" s="229" t="s">
        <v>2308</v>
      </c>
    </row>
    <row r="2804" spans="1:3">
      <c r="A2804" s="220" t="s">
        <v>3248</v>
      </c>
      <c r="B2804" s="223">
        <v>32675</v>
      </c>
      <c r="C2804" s="222" t="s">
        <v>465</v>
      </c>
    </row>
    <row r="2805" spans="1:3">
      <c r="A2805" t="s">
        <v>691</v>
      </c>
      <c r="B2805" s="228">
        <v>32726</v>
      </c>
      <c r="C2805" s="229" t="s">
        <v>1062</v>
      </c>
    </row>
    <row r="2806" spans="1:3">
      <c r="A2806" s="224" t="s">
        <v>8298</v>
      </c>
      <c r="B2806" s="225">
        <v>36838</v>
      </c>
      <c r="C2806" s="226" t="s">
        <v>8287</v>
      </c>
    </row>
    <row r="2807" spans="1:3">
      <c r="A2807" s="220" t="s">
        <v>3249</v>
      </c>
      <c r="B2807" s="223">
        <v>32963</v>
      </c>
      <c r="C2807" s="222" t="s">
        <v>463</v>
      </c>
    </row>
    <row r="2808" spans="1:3">
      <c r="A2808" t="s">
        <v>1824</v>
      </c>
      <c r="B2808" s="228">
        <v>30502</v>
      </c>
      <c r="C2808" s="229" t="s">
        <v>1814</v>
      </c>
    </row>
    <row r="2809" spans="1:3">
      <c r="A2809" s="224" t="s">
        <v>8299</v>
      </c>
      <c r="B2809" s="225">
        <v>36210</v>
      </c>
      <c r="C2809" s="226" t="s">
        <v>8287</v>
      </c>
    </row>
    <row r="2810" spans="1:3">
      <c r="A2810" s="227" t="s">
        <v>6317</v>
      </c>
      <c r="B2810" s="223">
        <v>35255</v>
      </c>
      <c r="C2810" s="235" t="s">
        <v>6422</v>
      </c>
    </row>
    <row r="2811" spans="1:3">
      <c r="A2811" s="257" t="s">
        <v>6115</v>
      </c>
      <c r="B2811" s="223">
        <v>32624</v>
      </c>
      <c r="C2811" s="222" t="s">
        <v>305</v>
      </c>
    </row>
    <row r="2812" spans="1:3">
      <c r="A2812" t="s">
        <v>7762</v>
      </c>
      <c r="B2812" s="230">
        <v>36202</v>
      </c>
      <c r="C2812" s="226" t="s">
        <v>7508</v>
      </c>
    </row>
    <row r="2813" spans="1:3">
      <c r="A2813" t="s">
        <v>7874</v>
      </c>
      <c r="B2813" s="230">
        <v>35675</v>
      </c>
      <c r="C2813" s="226" t="s">
        <v>7812</v>
      </c>
    </row>
    <row r="2814" spans="1:3">
      <c r="A2814" t="s">
        <v>7571</v>
      </c>
      <c r="B2814" s="230">
        <v>36459</v>
      </c>
      <c r="C2814" s="226" t="s">
        <v>7523</v>
      </c>
    </row>
    <row r="2815" spans="1:3">
      <c r="A2815" t="s">
        <v>692</v>
      </c>
      <c r="B2815" s="228">
        <v>32863</v>
      </c>
      <c r="C2815" s="229" t="s">
        <v>693</v>
      </c>
    </row>
    <row r="2816" spans="1:3">
      <c r="A2816" s="227" t="s">
        <v>141</v>
      </c>
      <c r="B2816" s="223">
        <v>32624</v>
      </c>
      <c r="C2816" s="222" t="s">
        <v>305</v>
      </c>
    </row>
    <row r="2817" spans="1:3">
      <c r="A2817" s="231" t="s">
        <v>3727</v>
      </c>
      <c r="B2817" s="228">
        <v>32539</v>
      </c>
      <c r="C2817" s="222" t="s">
        <v>1045</v>
      </c>
    </row>
    <row r="2818" spans="1:3">
      <c r="A2818" t="s">
        <v>7086</v>
      </c>
    </row>
    <row r="2819" spans="1:3">
      <c r="A2819" s="227" t="s">
        <v>4651</v>
      </c>
      <c r="B2819" s="223">
        <v>34345</v>
      </c>
      <c r="C2819" s="222" t="s">
        <v>5012</v>
      </c>
    </row>
    <row r="2820" spans="1:3">
      <c r="A2820" s="224" t="s">
        <v>8300</v>
      </c>
      <c r="B2820" s="225">
        <v>36448</v>
      </c>
      <c r="C2820" s="226" t="s">
        <v>8092</v>
      </c>
    </row>
    <row r="2821" spans="1:3">
      <c r="A2821" s="227" t="s">
        <v>306</v>
      </c>
      <c r="B2821" s="223">
        <v>32082</v>
      </c>
      <c r="C2821" s="222" t="s">
        <v>307</v>
      </c>
    </row>
    <row r="2822" spans="1:3">
      <c r="A2822" s="227" t="s">
        <v>308</v>
      </c>
      <c r="B2822" s="223">
        <v>31170</v>
      </c>
      <c r="C2822" s="222" t="s">
        <v>2581</v>
      </c>
    </row>
    <row r="2823" spans="1:3" ht="12.75">
      <c r="A2823" t="s">
        <v>9077</v>
      </c>
      <c r="B2823" s="234">
        <v>37487</v>
      </c>
      <c r="C2823" s="234" t="s">
        <v>9280</v>
      </c>
    </row>
    <row r="2824" spans="1:3">
      <c r="A2824" s="227" t="s">
        <v>4293</v>
      </c>
      <c r="B2824" s="223">
        <v>34199</v>
      </c>
      <c r="C2824" s="222" t="s">
        <v>4515</v>
      </c>
    </row>
    <row r="2825" spans="1:3">
      <c r="A2825" s="227" t="s">
        <v>5652</v>
      </c>
      <c r="B2825" s="223">
        <v>34494</v>
      </c>
      <c r="C2825" s="222" t="s">
        <v>5497</v>
      </c>
    </row>
    <row r="2826" spans="1:3">
      <c r="A2826" t="s">
        <v>694</v>
      </c>
      <c r="B2826" s="228">
        <v>32336</v>
      </c>
      <c r="C2826" s="229" t="s">
        <v>1882</v>
      </c>
    </row>
    <row r="2827" spans="1:3" ht="12.75">
      <c r="A2827" t="s">
        <v>8897</v>
      </c>
      <c r="B2827" s="234">
        <v>37168</v>
      </c>
      <c r="C2827" s="234" t="s">
        <v>9250</v>
      </c>
    </row>
    <row r="2828" spans="1:3">
      <c r="A2828" s="227" t="s">
        <v>6378</v>
      </c>
      <c r="B2828" s="223">
        <v>35021</v>
      </c>
      <c r="C2828" s="235" t="s">
        <v>6424</v>
      </c>
    </row>
    <row r="2829" spans="1:3">
      <c r="A2829" s="5" t="s">
        <v>3599</v>
      </c>
      <c r="B2829" s="228">
        <v>33364</v>
      </c>
      <c r="C2829" s="222" t="s">
        <v>3443</v>
      </c>
    </row>
    <row r="2830" spans="1:3">
      <c r="A2830" s="227" t="s">
        <v>5152</v>
      </c>
      <c r="B2830" s="223">
        <v>34490</v>
      </c>
      <c r="C2830" s="235" t="s">
        <v>5496</v>
      </c>
    </row>
    <row r="2831" spans="1:3">
      <c r="A2831" s="64" t="s">
        <v>6724</v>
      </c>
      <c r="B2831" s="232">
        <v>36001</v>
      </c>
      <c r="C2831" s="233" t="s">
        <v>6861</v>
      </c>
    </row>
    <row r="2832" spans="1:3">
      <c r="A2832" t="s">
        <v>2469</v>
      </c>
      <c r="B2832" s="228">
        <v>31909</v>
      </c>
      <c r="C2832" s="229" t="s">
        <v>2470</v>
      </c>
    </row>
    <row r="2833" spans="1:3">
      <c r="A2833" s="37" t="s">
        <v>8301</v>
      </c>
      <c r="B2833" s="225">
        <v>36582</v>
      </c>
      <c r="C2833" s="226" t="s">
        <v>8098</v>
      </c>
    </row>
    <row r="2834" spans="1:3">
      <c r="A2834" s="227" t="s">
        <v>6197</v>
      </c>
      <c r="B2834" s="223">
        <v>34721</v>
      </c>
      <c r="C2834" s="235" t="s">
        <v>5504</v>
      </c>
    </row>
    <row r="2835" spans="1:3">
      <c r="A2835" t="s">
        <v>2471</v>
      </c>
      <c r="B2835" s="228">
        <v>32224</v>
      </c>
      <c r="C2835" s="229" t="s">
        <v>1959</v>
      </c>
    </row>
    <row r="2836" spans="1:3">
      <c r="A2836" t="s">
        <v>2472</v>
      </c>
      <c r="B2836" s="228">
        <v>30749</v>
      </c>
      <c r="C2836" s="229" t="s">
        <v>2848</v>
      </c>
    </row>
    <row r="2837" spans="1:3">
      <c r="A2837" s="227" t="s">
        <v>5653</v>
      </c>
      <c r="B2837" s="223">
        <v>34984</v>
      </c>
      <c r="C2837" s="222" t="s">
        <v>5935</v>
      </c>
    </row>
    <row r="2838" spans="1:3">
      <c r="A2838" s="224" t="s">
        <v>8302</v>
      </c>
      <c r="B2838" s="225">
        <v>36685</v>
      </c>
      <c r="C2838" s="226" t="s">
        <v>8287</v>
      </c>
    </row>
    <row r="2839" spans="1:3">
      <c r="A2839" s="227" t="s">
        <v>6346</v>
      </c>
      <c r="B2839" s="223">
        <v>35054</v>
      </c>
      <c r="C2839" s="235" t="s">
        <v>5930</v>
      </c>
    </row>
    <row r="2840" spans="1:3">
      <c r="A2840" s="227" t="s">
        <v>4682</v>
      </c>
      <c r="B2840" s="223">
        <v>34945</v>
      </c>
      <c r="C2840" s="222" t="s">
        <v>5014</v>
      </c>
    </row>
    <row r="2841" spans="1:3">
      <c r="A2841" s="37" t="s">
        <v>9551</v>
      </c>
      <c r="B2841" s="223">
        <v>34086</v>
      </c>
      <c r="C2841" s="235" t="s">
        <v>5519</v>
      </c>
    </row>
    <row r="2842" spans="1:3">
      <c r="A2842" t="s">
        <v>7977</v>
      </c>
      <c r="B2842" s="228">
        <v>35431</v>
      </c>
      <c r="C2842" s="229" t="s">
        <v>6425</v>
      </c>
    </row>
    <row r="2843" spans="1:3">
      <c r="A2843" s="227" t="s">
        <v>5330</v>
      </c>
      <c r="B2843" s="223">
        <v>34960</v>
      </c>
      <c r="C2843" s="235" t="s">
        <v>5518</v>
      </c>
    </row>
    <row r="2844" spans="1:3">
      <c r="A2844" t="s">
        <v>7151</v>
      </c>
      <c r="B2844" s="228">
        <v>35977</v>
      </c>
      <c r="C2844" s="226" t="s">
        <v>6862</v>
      </c>
    </row>
    <row r="2845" spans="1:3">
      <c r="A2845" s="227" t="s">
        <v>7959</v>
      </c>
      <c r="B2845" s="223">
        <v>35977</v>
      </c>
      <c r="C2845" s="235" t="s">
        <v>6862</v>
      </c>
    </row>
    <row r="2846" spans="1:3">
      <c r="A2846" s="5" t="s">
        <v>3679</v>
      </c>
      <c r="B2846" s="228">
        <v>33679</v>
      </c>
      <c r="C2846" s="222" t="s">
        <v>4078</v>
      </c>
    </row>
    <row r="2847" spans="1:3">
      <c r="A2847" s="5" t="s">
        <v>3563</v>
      </c>
      <c r="B2847" s="228">
        <v>32844</v>
      </c>
      <c r="C2847" s="222" t="s">
        <v>463</v>
      </c>
    </row>
    <row r="2848" spans="1:3">
      <c r="A2848" s="64" t="s">
        <v>6765</v>
      </c>
      <c r="B2848" s="232">
        <v>36383</v>
      </c>
      <c r="C2848" s="233" t="s">
        <v>6856</v>
      </c>
    </row>
    <row r="2849" spans="1:3">
      <c r="A2849" t="s">
        <v>5317</v>
      </c>
      <c r="B2849" s="223">
        <v>33858</v>
      </c>
      <c r="C2849" s="235" t="s">
        <v>5011</v>
      </c>
    </row>
    <row r="2850" spans="1:3">
      <c r="A2850" t="s">
        <v>2587</v>
      </c>
      <c r="B2850" s="228">
        <v>31322</v>
      </c>
      <c r="C2850" s="229" t="s">
        <v>2395</v>
      </c>
    </row>
    <row r="2851" spans="1:3" ht="12.75">
      <c r="A2851" t="s">
        <v>8898</v>
      </c>
      <c r="B2851" s="234">
        <v>36813</v>
      </c>
      <c r="C2851" s="234" t="s">
        <v>9306</v>
      </c>
    </row>
    <row r="2852" spans="1:3">
      <c r="A2852" s="64" t="s">
        <v>6669</v>
      </c>
      <c r="B2852" s="232">
        <v>35898</v>
      </c>
      <c r="C2852" s="233" t="s">
        <v>6858</v>
      </c>
    </row>
    <row r="2853" spans="1:3">
      <c r="A2853" s="64" t="s">
        <v>6595</v>
      </c>
      <c r="B2853" s="232">
        <v>35398</v>
      </c>
      <c r="C2853" s="233" t="s">
        <v>6858</v>
      </c>
    </row>
    <row r="2854" spans="1:3">
      <c r="A2854" s="227" t="s">
        <v>5898</v>
      </c>
      <c r="B2854" s="223">
        <v>34304</v>
      </c>
      <c r="C2854" s="222" t="s">
        <v>5010</v>
      </c>
    </row>
    <row r="2855" spans="1:3">
      <c r="A2855" t="s">
        <v>2056</v>
      </c>
      <c r="B2855" s="228">
        <v>31747</v>
      </c>
      <c r="C2855" s="229" t="s">
        <v>1283</v>
      </c>
    </row>
    <row r="2856" spans="1:3">
      <c r="A2856" s="224" t="s">
        <v>8303</v>
      </c>
      <c r="B2856" s="225">
        <v>35996</v>
      </c>
      <c r="C2856" s="226" t="s">
        <v>8090</v>
      </c>
    </row>
    <row r="2857" spans="1:3">
      <c r="A2857" s="227" t="s">
        <v>5648</v>
      </c>
      <c r="B2857" s="223">
        <v>35011</v>
      </c>
      <c r="C2857" s="222" t="s">
        <v>5938</v>
      </c>
    </row>
    <row r="2858" spans="1:3">
      <c r="A2858" t="s">
        <v>2853</v>
      </c>
      <c r="B2858" s="228">
        <v>30585</v>
      </c>
      <c r="C2858" s="229" t="s">
        <v>2842</v>
      </c>
    </row>
    <row r="2859" spans="1:3">
      <c r="A2859" t="s">
        <v>7788</v>
      </c>
      <c r="B2859" s="230">
        <v>36993</v>
      </c>
      <c r="C2859" s="226" t="s">
        <v>7508</v>
      </c>
    </row>
    <row r="2860" spans="1:3">
      <c r="A2860" s="227" t="s">
        <v>5195</v>
      </c>
      <c r="B2860" s="223">
        <v>34313</v>
      </c>
      <c r="C2860" s="235" t="s">
        <v>5499</v>
      </c>
    </row>
    <row r="2861" spans="1:3">
      <c r="A2861" s="227" t="s">
        <v>4626</v>
      </c>
      <c r="B2861" s="223">
        <v>33591</v>
      </c>
      <c r="C2861" s="222" t="s">
        <v>4515</v>
      </c>
    </row>
    <row r="2862" spans="1:3">
      <c r="A2862" t="s">
        <v>2523</v>
      </c>
      <c r="B2862" s="228">
        <v>29637</v>
      </c>
      <c r="C2862" s="229" t="s">
        <v>2308</v>
      </c>
    </row>
    <row r="2863" spans="1:3">
      <c r="A2863" s="231" t="s">
        <v>3827</v>
      </c>
      <c r="B2863" s="228">
        <v>33431</v>
      </c>
      <c r="C2863" s="222" t="s">
        <v>4065</v>
      </c>
    </row>
    <row r="2864" spans="1:3">
      <c r="A2864" s="227" t="s">
        <v>5731</v>
      </c>
      <c r="B2864" s="223">
        <v>35020</v>
      </c>
      <c r="C2864" s="222" t="s">
        <v>5929</v>
      </c>
    </row>
    <row r="2865" spans="1:3">
      <c r="A2865" t="s">
        <v>2532</v>
      </c>
      <c r="B2865" s="228">
        <v>29349</v>
      </c>
      <c r="C2865" s="229" t="s">
        <v>2149</v>
      </c>
    </row>
    <row r="2866" spans="1:3">
      <c r="A2866" t="s">
        <v>9743</v>
      </c>
      <c r="B2866" s="228">
        <v>36678</v>
      </c>
      <c r="C2866" s="229" t="s">
        <v>6862</v>
      </c>
    </row>
    <row r="2867" spans="1:3" ht="12.75">
      <c r="A2867" t="s">
        <v>9137</v>
      </c>
      <c r="B2867" s="234">
        <v>36661</v>
      </c>
      <c r="C2867" s="234" t="s">
        <v>9328</v>
      </c>
    </row>
    <row r="2868" spans="1:3">
      <c r="A2868" s="64" t="s">
        <v>6602</v>
      </c>
      <c r="B2868" s="232">
        <v>35419</v>
      </c>
      <c r="C2868" s="233" t="s">
        <v>6425</v>
      </c>
    </row>
    <row r="2869" spans="1:3">
      <c r="A2869" s="64" t="s">
        <v>6686</v>
      </c>
      <c r="B2869" s="232">
        <v>35466</v>
      </c>
      <c r="C2869" s="233" t="s">
        <v>6854</v>
      </c>
    </row>
    <row r="2870" spans="1:3" ht="12.75">
      <c r="A2870" t="s">
        <v>8899</v>
      </c>
      <c r="B2870" s="234">
        <v>35825</v>
      </c>
      <c r="C2870" s="234" t="s">
        <v>8803</v>
      </c>
    </row>
    <row r="2871" spans="1:3">
      <c r="A2871" s="227" t="s">
        <v>5683</v>
      </c>
      <c r="B2871" s="223">
        <v>35158</v>
      </c>
      <c r="C2871" s="222" t="s">
        <v>5938</v>
      </c>
    </row>
    <row r="2872" spans="1:3">
      <c r="A2872" s="227" t="s">
        <v>5821</v>
      </c>
      <c r="B2872" s="223">
        <v>35177</v>
      </c>
      <c r="C2872" s="222" t="s">
        <v>5930</v>
      </c>
    </row>
    <row r="2873" spans="1:3">
      <c r="A2873" t="s">
        <v>2473</v>
      </c>
      <c r="B2873" s="228">
        <v>32243</v>
      </c>
      <c r="C2873" s="229" t="s">
        <v>2474</v>
      </c>
    </row>
    <row r="2874" spans="1:3">
      <c r="A2874" s="224" t="s">
        <v>8304</v>
      </c>
      <c r="B2874" s="225">
        <v>36503</v>
      </c>
      <c r="C2874" s="226" t="s">
        <v>8287</v>
      </c>
    </row>
    <row r="2875" spans="1:3">
      <c r="A2875" s="227" t="s">
        <v>5803</v>
      </c>
      <c r="B2875" s="223">
        <v>35437</v>
      </c>
      <c r="C2875" s="222" t="s">
        <v>5967</v>
      </c>
    </row>
    <row r="2876" spans="1:3">
      <c r="A2876" t="s">
        <v>1236</v>
      </c>
      <c r="B2876" s="228">
        <v>31289</v>
      </c>
      <c r="C2876" s="229" t="s">
        <v>2183</v>
      </c>
    </row>
    <row r="2877" spans="1:3">
      <c r="A2877" s="227" t="s">
        <v>309</v>
      </c>
      <c r="B2877" s="223">
        <v>32884</v>
      </c>
      <c r="C2877" s="222" t="s">
        <v>463</v>
      </c>
    </row>
    <row r="2878" spans="1:3">
      <c r="A2878" t="s">
        <v>695</v>
      </c>
      <c r="B2878" s="228">
        <v>30497</v>
      </c>
      <c r="C2878" s="229" t="s">
        <v>696</v>
      </c>
    </row>
    <row r="2879" spans="1:3" ht="12.75">
      <c r="A2879" t="s">
        <v>8900</v>
      </c>
      <c r="B2879" s="234">
        <v>37251</v>
      </c>
      <c r="C2879" s="234" t="s">
        <v>9254</v>
      </c>
    </row>
    <row r="2880" spans="1:3">
      <c r="A2880" t="s">
        <v>2475</v>
      </c>
      <c r="B2880" s="228">
        <v>31354</v>
      </c>
      <c r="C2880" s="229" t="s">
        <v>1150</v>
      </c>
    </row>
    <row r="2881" spans="1:3">
      <c r="A2881" s="64" t="s">
        <v>6604</v>
      </c>
      <c r="B2881" s="232">
        <v>34311</v>
      </c>
      <c r="C2881" s="233" t="s">
        <v>6855</v>
      </c>
    </row>
    <row r="2882" spans="1:3">
      <c r="A2882" s="224" t="s">
        <v>8305</v>
      </c>
      <c r="B2882" s="225">
        <v>36453</v>
      </c>
      <c r="C2882" s="226" t="s">
        <v>8287</v>
      </c>
    </row>
    <row r="2883" spans="1:3">
      <c r="A2883" t="s">
        <v>2511</v>
      </c>
      <c r="B2883" s="228">
        <v>30519</v>
      </c>
      <c r="C2883" s="229" t="s">
        <v>2533</v>
      </c>
    </row>
    <row r="2884" spans="1:3">
      <c r="A2884" t="s">
        <v>7875</v>
      </c>
      <c r="B2884" s="230">
        <v>35893</v>
      </c>
      <c r="C2884" s="226" t="s">
        <v>7812</v>
      </c>
    </row>
    <row r="2885" spans="1:3">
      <c r="A2885" t="s">
        <v>1500</v>
      </c>
      <c r="B2885" s="228">
        <v>31249</v>
      </c>
      <c r="C2885" s="229" t="s">
        <v>2397</v>
      </c>
    </row>
    <row r="2886" spans="1:3">
      <c r="A2886" t="s">
        <v>7069</v>
      </c>
      <c r="B2886" s="228">
        <v>35947</v>
      </c>
      <c r="C2886" s="228" t="s">
        <v>6927</v>
      </c>
    </row>
    <row r="2887" spans="1:3">
      <c r="A2887" t="s">
        <v>1249</v>
      </c>
      <c r="B2887" s="228">
        <v>30427</v>
      </c>
      <c r="C2887" s="229" t="s">
        <v>2842</v>
      </c>
    </row>
    <row r="2888" spans="1:3">
      <c r="A2888" t="s">
        <v>7805</v>
      </c>
      <c r="B2888" s="230">
        <v>36070</v>
      </c>
      <c r="C2888" s="226" t="s">
        <v>7523</v>
      </c>
    </row>
    <row r="2889" spans="1:3">
      <c r="A2889" s="227" t="s">
        <v>4424</v>
      </c>
      <c r="B2889" s="223">
        <v>33952</v>
      </c>
      <c r="C2889" s="222" t="s">
        <v>4518</v>
      </c>
    </row>
    <row r="2890" spans="1:3">
      <c r="A2890" t="s">
        <v>7167</v>
      </c>
      <c r="B2890" s="228">
        <v>35735</v>
      </c>
      <c r="C2890" s="226" t="s">
        <v>6862</v>
      </c>
    </row>
    <row r="2891" spans="1:3">
      <c r="A2891" t="s">
        <v>941</v>
      </c>
      <c r="B2891" s="228">
        <v>31569</v>
      </c>
      <c r="C2891" s="229" t="s">
        <v>942</v>
      </c>
    </row>
    <row r="2892" spans="1:3">
      <c r="A2892" t="s">
        <v>2611</v>
      </c>
      <c r="B2892" s="228">
        <v>30330</v>
      </c>
      <c r="C2892" s="229" t="s">
        <v>1812</v>
      </c>
    </row>
    <row r="2893" spans="1:3">
      <c r="A2893" s="5" t="s">
        <v>3562</v>
      </c>
      <c r="B2893" s="228">
        <v>32250</v>
      </c>
      <c r="C2893" s="222" t="s">
        <v>1045</v>
      </c>
    </row>
    <row r="2894" spans="1:3">
      <c r="A2894" t="s">
        <v>1474</v>
      </c>
      <c r="B2894" s="228">
        <v>30138</v>
      </c>
      <c r="C2894" s="229" t="s">
        <v>1811</v>
      </c>
    </row>
    <row r="2895" spans="1:3" ht="12.75">
      <c r="A2895" t="s">
        <v>9437</v>
      </c>
      <c r="B2895" s="234">
        <v>37305</v>
      </c>
      <c r="C2895" s="234" t="s">
        <v>8803</v>
      </c>
    </row>
    <row r="2896" spans="1:3" ht="12.75">
      <c r="A2896" t="s">
        <v>9047</v>
      </c>
      <c r="B2896" s="234">
        <v>36121</v>
      </c>
      <c r="C2896" s="234" t="s">
        <v>8803</v>
      </c>
    </row>
    <row r="2897" spans="1:3">
      <c r="A2897" t="s">
        <v>7033</v>
      </c>
      <c r="B2897" s="228">
        <v>35674</v>
      </c>
    </row>
    <row r="2898" spans="1:3">
      <c r="A2898" s="227" t="s">
        <v>6322</v>
      </c>
      <c r="B2898" s="223">
        <v>35837</v>
      </c>
      <c r="C2898" s="235" t="s">
        <v>6446</v>
      </c>
    </row>
    <row r="2899" spans="1:3">
      <c r="A2899" s="227" t="s">
        <v>5703</v>
      </c>
      <c r="B2899" s="223">
        <v>34975</v>
      </c>
      <c r="C2899" s="222" t="s">
        <v>5930</v>
      </c>
    </row>
    <row r="2900" spans="1:3">
      <c r="A2900" s="5" t="s">
        <v>3860</v>
      </c>
      <c r="B2900" s="228">
        <v>33524</v>
      </c>
      <c r="C2900" s="222" t="s">
        <v>4063</v>
      </c>
    </row>
    <row r="2901" spans="1:3">
      <c r="A2901" s="64" t="s">
        <v>6569</v>
      </c>
      <c r="B2901" s="232">
        <v>35459</v>
      </c>
      <c r="C2901" s="233" t="s">
        <v>6855</v>
      </c>
    </row>
    <row r="2902" spans="1:3">
      <c r="A2902" s="261" t="s">
        <v>9724</v>
      </c>
      <c r="B2902" s="223">
        <v>36526</v>
      </c>
      <c r="C2902" s="222" t="s">
        <v>8098</v>
      </c>
    </row>
    <row r="2903" spans="1:3">
      <c r="A2903" t="s">
        <v>7229</v>
      </c>
      <c r="B2903" s="228">
        <v>36281</v>
      </c>
      <c r="C2903" s="228" t="s">
        <v>6926</v>
      </c>
    </row>
    <row r="2904" spans="1:3">
      <c r="A2904" s="227" t="s">
        <v>5684</v>
      </c>
      <c r="B2904" s="223">
        <v>35048</v>
      </c>
      <c r="C2904" s="222" t="s">
        <v>5936</v>
      </c>
    </row>
    <row r="2905" spans="1:3">
      <c r="A2905" s="227" t="s">
        <v>6249</v>
      </c>
      <c r="B2905" s="223">
        <v>35552</v>
      </c>
      <c r="C2905" s="235" t="s">
        <v>6422</v>
      </c>
    </row>
    <row r="2906" spans="1:3">
      <c r="A2906" t="s">
        <v>1547</v>
      </c>
      <c r="B2906" s="228">
        <v>29603</v>
      </c>
      <c r="C2906" s="229" t="s">
        <v>2839</v>
      </c>
    </row>
    <row r="2907" spans="1:3">
      <c r="A2907" s="227" t="s">
        <v>4154</v>
      </c>
      <c r="B2907" s="223">
        <v>33007</v>
      </c>
      <c r="C2907" s="222" t="s">
        <v>3441</v>
      </c>
    </row>
    <row r="2908" spans="1:3">
      <c r="A2908" s="227" t="s">
        <v>4675</v>
      </c>
      <c r="B2908" s="223">
        <v>34111</v>
      </c>
      <c r="C2908" s="222" t="s">
        <v>5010</v>
      </c>
    </row>
    <row r="2909" spans="1:3">
      <c r="A2909" s="37" t="s">
        <v>8306</v>
      </c>
      <c r="B2909" s="225">
        <v>35425</v>
      </c>
      <c r="C2909" s="226" t="s">
        <v>5929</v>
      </c>
    </row>
    <row r="2910" spans="1:3">
      <c r="A2910" s="227" t="s">
        <v>5714</v>
      </c>
      <c r="B2910" s="223">
        <v>35280</v>
      </c>
      <c r="C2910" s="222" t="s">
        <v>5948</v>
      </c>
    </row>
    <row r="2911" spans="1:3">
      <c r="A2911" s="227" t="s">
        <v>3045</v>
      </c>
      <c r="B2911" s="223">
        <v>32038</v>
      </c>
      <c r="C2911" s="237" t="s">
        <v>1959</v>
      </c>
    </row>
    <row r="2912" spans="1:3">
      <c r="A2912" s="231" t="s">
        <v>3833</v>
      </c>
      <c r="B2912" s="228">
        <v>33758</v>
      </c>
      <c r="C2912" s="222" t="s">
        <v>4094</v>
      </c>
    </row>
    <row r="2913" spans="1:3">
      <c r="A2913" s="227" t="s">
        <v>4416</v>
      </c>
      <c r="B2913" s="223">
        <v>34489</v>
      </c>
      <c r="C2913" s="222" t="s">
        <v>4517</v>
      </c>
    </row>
    <row r="2914" spans="1:3">
      <c r="A2914" s="227" t="s">
        <v>310</v>
      </c>
      <c r="B2914" s="223">
        <v>32803</v>
      </c>
      <c r="C2914" s="222" t="s">
        <v>449</v>
      </c>
    </row>
    <row r="2915" spans="1:3">
      <c r="A2915" s="220" t="s">
        <v>3250</v>
      </c>
      <c r="B2915" s="223">
        <v>33341</v>
      </c>
      <c r="C2915" s="222" t="s">
        <v>3446</v>
      </c>
    </row>
    <row r="2916" spans="1:3">
      <c r="A2916" s="227" t="s">
        <v>5891</v>
      </c>
      <c r="B2916" s="223">
        <v>34947</v>
      </c>
      <c r="C2916" s="222" t="s">
        <v>5930</v>
      </c>
    </row>
    <row r="2917" spans="1:3">
      <c r="A2917" s="227" t="s">
        <v>311</v>
      </c>
      <c r="B2917" s="223">
        <v>30676</v>
      </c>
      <c r="C2917" s="222" t="s">
        <v>1278</v>
      </c>
    </row>
    <row r="2918" spans="1:3">
      <c r="A2918" s="224" t="s">
        <v>8307</v>
      </c>
      <c r="B2918" s="225">
        <v>36315</v>
      </c>
      <c r="C2918" s="226" t="s">
        <v>8287</v>
      </c>
    </row>
    <row r="2919" spans="1:3">
      <c r="A2919" t="s">
        <v>3046</v>
      </c>
      <c r="B2919" s="228">
        <v>31445</v>
      </c>
      <c r="C2919" s="229" t="s">
        <v>2580</v>
      </c>
    </row>
    <row r="2920" spans="1:3">
      <c r="A2920" t="s">
        <v>1524</v>
      </c>
      <c r="B2920" s="228">
        <v>29025</v>
      </c>
      <c r="C2920" s="229" t="s">
        <v>1525</v>
      </c>
    </row>
    <row r="2921" spans="1:3">
      <c r="A2921" t="s">
        <v>4446</v>
      </c>
      <c r="B2921" s="228">
        <v>28551</v>
      </c>
      <c r="C2921" s="229" t="s">
        <v>1682</v>
      </c>
    </row>
    <row r="2922" spans="1:3">
      <c r="A2922" s="242" t="s">
        <v>1681</v>
      </c>
      <c r="B2922" s="243">
        <v>28551</v>
      </c>
      <c r="C2922" s="254" t="s">
        <v>1682</v>
      </c>
    </row>
    <row r="2923" spans="1:3">
      <c r="A2923" s="227" t="s">
        <v>4455</v>
      </c>
      <c r="B2923" s="223">
        <v>33413</v>
      </c>
      <c r="C2923" s="222" t="s">
        <v>4072</v>
      </c>
    </row>
    <row r="2924" spans="1:3">
      <c r="A2924" s="227" t="s">
        <v>4887</v>
      </c>
      <c r="B2924" s="223">
        <v>34112</v>
      </c>
      <c r="C2924" s="222" t="s">
        <v>5010</v>
      </c>
    </row>
    <row r="2925" spans="1:3">
      <c r="A2925" s="227" t="s">
        <v>1183</v>
      </c>
      <c r="B2925" s="223">
        <v>32111</v>
      </c>
      <c r="C2925" s="237" t="s">
        <v>3047</v>
      </c>
    </row>
    <row r="2926" spans="1:3">
      <c r="A2926" s="224" t="s">
        <v>8308</v>
      </c>
      <c r="B2926" s="225">
        <v>36915</v>
      </c>
      <c r="C2926" s="226" t="s">
        <v>8287</v>
      </c>
    </row>
    <row r="2927" spans="1:3">
      <c r="A2927" s="227" t="s">
        <v>4222</v>
      </c>
      <c r="B2927" s="223">
        <v>34087</v>
      </c>
      <c r="C2927" s="222" t="s">
        <v>4517</v>
      </c>
    </row>
    <row r="2928" spans="1:3">
      <c r="A2928" t="s">
        <v>697</v>
      </c>
      <c r="B2928" s="228">
        <v>32772</v>
      </c>
      <c r="C2928" s="229" t="s">
        <v>1062</v>
      </c>
    </row>
    <row r="2929" spans="1:3">
      <c r="A2929" s="227" t="s">
        <v>4252</v>
      </c>
      <c r="B2929" s="223">
        <v>34093</v>
      </c>
      <c r="C2929" s="222" t="s">
        <v>4523</v>
      </c>
    </row>
    <row r="2930" spans="1:3">
      <c r="A2930" s="227" t="s">
        <v>5868</v>
      </c>
      <c r="B2930" s="223">
        <v>34531</v>
      </c>
      <c r="C2930" s="222" t="s">
        <v>5497</v>
      </c>
    </row>
    <row r="2931" spans="1:3">
      <c r="A2931" s="227" t="s">
        <v>312</v>
      </c>
      <c r="B2931" s="223">
        <v>32178</v>
      </c>
      <c r="C2931" s="222" t="s">
        <v>1045</v>
      </c>
    </row>
    <row r="2932" spans="1:3" ht="12.75">
      <c r="A2932" t="s">
        <v>8901</v>
      </c>
      <c r="B2932" s="234">
        <v>36662</v>
      </c>
      <c r="C2932" s="234" t="s">
        <v>9359</v>
      </c>
    </row>
    <row r="2933" spans="1:3">
      <c r="A2933" t="s">
        <v>7048</v>
      </c>
      <c r="B2933" s="228">
        <v>35947</v>
      </c>
      <c r="C2933" s="228" t="s">
        <v>6926</v>
      </c>
    </row>
    <row r="2934" spans="1:3">
      <c r="A2934" t="s">
        <v>2476</v>
      </c>
      <c r="B2934" s="228">
        <v>31739</v>
      </c>
      <c r="C2934" s="229" t="s">
        <v>2576</v>
      </c>
    </row>
    <row r="2935" spans="1:3">
      <c r="A2935" s="227" t="s">
        <v>3048</v>
      </c>
      <c r="B2935" s="223">
        <v>30639</v>
      </c>
      <c r="C2935" s="237" t="s">
        <v>2844</v>
      </c>
    </row>
    <row r="2936" spans="1:3">
      <c r="A2936" t="s">
        <v>859</v>
      </c>
      <c r="B2936" s="228">
        <v>31916</v>
      </c>
      <c r="C2936" s="229" t="s">
        <v>1959</v>
      </c>
    </row>
    <row r="2937" spans="1:3">
      <c r="A2937" s="5" t="s">
        <v>3690</v>
      </c>
      <c r="B2937" s="228">
        <v>33598</v>
      </c>
      <c r="C2937" s="222" t="s">
        <v>4063</v>
      </c>
    </row>
    <row r="2938" spans="1:3" ht="12.75">
      <c r="A2938" t="s">
        <v>9438</v>
      </c>
      <c r="B2938" s="234"/>
      <c r="C2938" s="234" t="s">
        <v>8803</v>
      </c>
    </row>
    <row r="2939" spans="1:3">
      <c r="A2939" t="s">
        <v>860</v>
      </c>
      <c r="B2939" s="228">
        <v>32237</v>
      </c>
      <c r="C2939" s="229" t="s">
        <v>1959</v>
      </c>
    </row>
    <row r="2940" spans="1:3">
      <c r="A2940" t="s">
        <v>7304</v>
      </c>
      <c r="B2940" s="228">
        <v>36617</v>
      </c>
      <c r="C2940" s="228" t="s">
        <v>6950</v>
      </c>
    </row>
    <row r="2941" spans="1:3" ht="12.75">
      <c r="A2941" t="s">
        <v>8902</v>
      </c>
      <c r="B2941" s="234">
        <v>37158</v>
      </c>
      <c r="C2941" s="234" t="s">
        <v>9271</v>
      </c>
    </row>
    <row r="2942" spans="1:3">
      <c r="A2942" s="64" t="s">
        <v>6699</v>
      </c>
      <c r="B2942" s="232">
        <v>36327</v>
      </c>
      <c r="C2942" s="233" t="s">
        <v>6856</v>
      </c>
    </row>
    <row r="2943" spans="1:3">
      <c r="A2943" s="37" t="s">
        <v>8309</v>
      </c>
      <c r="B2943" s="225">
        <v>35395</v>
      </c>
      <c r="C2943" s="226" t="s">
        <v>5931</v>
      </c>
    </row>
    <row r="2944" spans="1:3">
      <c r="A2944" s="227" t="s">
        <v>4692</v>
      </c>
      <c r="B2944" s="223">
        <v>34059</v>
      </c>
      <c r="C2944" s="222" t="s">
        <v>5012</v>
      </c>
    </row>
    <row r="2945" spans="1:3">
      <c r="A2945" s="220" t="s">
        <v>3251</v>
      </c>
      <c r="B2945" s="223">
        <v>33630</v>
      </c>
      <c r="C2945" s="222" t="s">
        <v>3441</v>
      </c>
    </row>
    <row r="2946" spans="1:3">
      <c r="A2946" s="64" t="s">
        <v>6696</v>
      </c>
      <c r="B2946" s="232">
        <v>35272</v>
      </c>
      <c r="C2946" s="233" t="s">
        <v>6857</v>
      </c>
    </row>
    <row r="2947" spans="1:3">
      <c r="A2947" s="220" t="s">
        <v>3252</v>
      </c>
      <c r="B2947" s="223">
        <v>33269</v>
      </c>
      <c r="C2947" s="222" t="s">
        <v>3441</v>
      </c>
    </row>
    <row r="2948" spans="1:3">
      <c r="A2948" s="227" t="s">
        <v>313</v>
      </c>
      <c r="B2948" s="223">
        <v>32918</v>
      </c>
      <c r="C2948" s="222" t="s">
        <v>449</v>
      </c>
    </row>
    <row r="2949" spans="1:3" ht="12.75">
      <c r="A2949" t="s">
        <v>9598</v>
      </c>
      <c r="B2949" s="234">
        <v>37174</v>
      </c>
      <c r="C2949" s="234" t="s">
        <v>9207</v>
      </c>
    </row>
    <row r="2950" spans="1:3">
      <c r="A2950" s="220" t="s">
        <v>3253</v>
      </c>
      <c r="B2950" s="223">
        <v>32759</v>
      </c>
      <c r="C2950" s="222" t="s">
        <v>3458</v>
      </c>
    </row>
    <row r="2951" spans="1:3">
      <c r="A2951" s="220" t="s">
        <v>3254</v>
      </c>
      <c r="B2951" s="223">
        <v>32913</v>
      </c>
      <c r="C2951" s="222" t="s">
        <v>3449</v>
      </c>
    </row>
    <row r="2952" spans="1:3">
      <c r="A2952" t="s">
        <v>1575</v>
      </c>
      <c r="B2952" s="228">
        <v>29606</v>
      </c>
      <c r="C2952" s="229" t="s">
        <v>2149</v>
      </c>
    </row>
    <row r="2953" spans="1:3" ht="12.75">
      <c r="A2953" t="s">
        <v>9060</v>
      </c>
      <c r="B2953" s="234">
        <v>36102</v>
      </c>
      <c r="C2953" s="234" t="s">
        <v>8803</v>
      </c>
    </row>
    <row r="2954" spans="1:3">
      <c r="A2954" s="227" t="s">
        <v>6227</v>
      </c>
      <c r="B2954" s="223">
        <v>35059</v>
      </c>
      <c r="C2954" s="235" t="s">
        <v>6424</v>
      </c>
    </row>
    <row r="2955" spans="1:3">
      <c r="A2955" s="227" t="s">
        <v>314</v>
      </c>
      <c r="B2955" s="223">
        <v>32445</v>
      </c>
      <c r="C2955" s="222" t="s">
        <v>449</v>
      </c>
    </row>
    <row r="2956" spans="1:3">
      <c r="A2956" s="227" t="s">
        <v>315</v>
      </c>
      <c r="B2956" s="223">
        <v>32257</v>
      </c>
      <c r="C2956" s="222" t="s">
        <v>1062</v>
      </c>
    </row>
    <row r="2957" spans="1:3">
      <c r="A2957" s="220" t="s">
        <v>3255</v>
      </c>
      <c r="B2957" s="223">
        <v>33676</v>
      </c>
      <c r="C2957" s="222" t="s">
        <v>3444</v>
      </c>
    </row>
    <row r="2958" spans="1:3">
      <c r="A2958" s="220" t="s">
        <v>3256</v>
      </c>
      <c r="B2958" s="223">
        <v>32700</v>
      </c>
      <c r="C2958" s="222" t="s">
        <v>3442</v>
      </c>
    </row>
    <row r="2959" spans="1:3">
      <c r="A2959" s="227" t="s">
        <v>4661</v>
      </c>
      <c r="B2959" s="223">
        <v>34516</v>
      </c>
      <c r="C2959" s="222" t="s">
        <v>5013</v>
      </c>
    </row>
    <row r="2960" spans="1:3">
      <c r="A2960" t="s">
        <v>1160</v>
      </c>
      <c r="B2960" s="228">
        <v>32131</v>
      </c>
      <c r="C2960" s="229" t="s">
        <v>1161</v>
      </c>
    </row>
    <row r="2961" spans="1:3">
      <c r="A2961" t="s">
        <v>2679</v>
      </c>
      <c r="B2961" s="228">
        <v>30120</v>
      </c>
      <c r="C2961" s="229" t="s">
        <v>2205</v>
      </c>
    </row>
    <row r="2962" spans="1:3">
      <c r="A2962" t="s">
        <v>2850</v>
      </c>
      <c r="B2962" s="228">
        <v>31128</v>
      </c>
      <c r="C2962" s="229" t="s">
        <v>1152</v>
      </c>
    </row>
    <row r="2963" spans="1:3">
      <c r="A2963" s="227" t="s">
        <v>5266</v>
      </c>
      <c r="B2963" s="223">
        <v>34359</v>
      </c>
      <c r="C2963" s="235" t="s">
        <v>5499</v>
      </c>
    </row>
    <row r="2964" spans="1:3">
      <c r="A2964" t="s">
        <v>7130</v>
      </c>
      <c r="B2964" s="228">
        <v>35855</v>
      </c>
      <c r="C2964" s="228" t="s">
        <v>6914</v>
      </c>
    </row>
    <row r="2965" spans="1:3">
      <c r="A2965" s="64" t="s">
        <v>6651</v>
      </c>
      <c r="B2965" s="232">
        <v>35551</v>
      </c>
      <c r="C2965" s="233" t="s">
        <v>6854</v>
      </c>
    </row>
    <row r="2966" spans="1:3">
      <c r="A2966" s="227" t="s">
        <v>5857</v>
      </c>
      <c r="B2966" s="223">
        <v>33783</v>
      </c>
      <c r="C2966" s="222" t="s">
        <v>4515</v>
      </c>
    </row>
    <row r="2967" spans="1:3">
      <c r="A2967" t="s">
        <v>2746</v>
      </c>
      <c r="B2967" s="228">
        <v>30580</v>
      </c>
      <c r="C2967" s="229" t="s">
        <v>2842</v>
      </c>
    </row>
    <row r="2968" spans="1:3">
      <c r="A2968" t="s">
        <v>7174</v>
      </c>
      <c r="B2968" s="228">
        <v>35612</v>
      </c>
      <c r="C2968" s="226" t="s">
        <v>6858</v>
      </c>
    </row>
    <row r="2969" spans="1:3">
      <c r="A2969" t="s">
        <v>2097</v>
      </c>
      <c r="B2969" s="228">
        <v>30285</v>
      </c>
      <c r="C2969" s="229" t="s">
        <v>2477</v>
      </c>
    </row>
    <row r="2970" spans="1:3">
      <c r="A2970" t="s">
        <v>861</v>
      </c>
      <c r="B2970" s="228">
        <v>32349</v>
      </c>
      <c r="C2970" s="229" t="s">
        <v>1045</v>
      </c>
    </row>
    <row r="2971" spans="1:3">
      <c r="A2971" t="s">
        <v>1083</v>
      </c>
      <c r="B2971" s="228">
        <v>31132</v>
      </c>
      <c r="C2971" s="229" t="s">
        <v>2576</v>
      </c>
    </row>
    <row r="2972" spans="1:3" ht="12.75">
      <c r="A2972" t="s">
        <v>9439</v>
      </c>
      <c r="B2972" s="234">
        <v>36951</v>
      </c>
      <c r="C2972" s="234" t="s">
        <v>8803</v>
      </c>
    </row>
    <row r="2973" spans="1:3">
      <c r="A2973" t="s">
        <v>2935</v>
      </c>
      <c r="B2973" s="228">
        <v>30674</v>
      </c>
      <c r="C2973" s="229" t="s">
        <v>2842</v>
      </c>
    </row>
    <row r="2974" spans="1:3">
      <c r="A2974" s="224" t="s">
        <v>8310</v>
      </c>
      <c r="B2974" s="225">
        <v>36287</v>
      </c>
      <c r="C2974" s="226" t="s">
        <v>8287</v>
      </c>
    </row>
    <row r="2975" spans="1:3">
      <c r="A2975" s="227" t="s">
        <v>4322</v>
      </c>
      <c r="B2975" s="223">
        <v>33385</v>
      </c>
      <c r="C2975" s="222" t="s">
        <v>3446</v>
      </c>
    </row>
    <row r="2976" spans="1:3">
      <c r="A2976" s="220" t="s">
        <v>3101</v>
      </c>
      <c r="B2976" s="223">
        <v>32673</v>
      </c>
      <c r="C2976" s="222" t="s">
        <v>1064</v>
      </c>
    </row>
    <row r="2977" spans="1:3">
      <c r="A2977" s="5" t="s">
        <v>3608</v>
      </c>
      <c r="B2977" s="228">
        <v>33871</v>
      </c>
      <c r="C2977" s="222" t="s">
        <v>4070</v>
      </c>
    </row>
    <row r="2978" spans="1:3">
      <c r="A2978" s="220" t="s">
        <v>3257</v>
      </c>
      <c r="B2978" s="223">
        <v>32961</v>
      </c>
      <c r="C2978" s="222" t="s">
        <v>465</v>
      </c>
    </row>
    <row r="2979" spans="1:3" ht="12.75">
      <c r="A2979" t="s">
        <v>9068</v>
      </c>
      <c r="B2979" s="234">
        <v>36390</v>
      </c>
      <c r="C2979" s="234" t="s">
        <v>9347</v>
      </c>
    </row>
    <row r="2980" spans="1:3">
      <c r="A2980" t="s">
        <v>2478</v>
      </c>
      <c r="B2980" s="228">
        <v>31577</v>
      </c>
      <c r="C2980" s="229" t="s">
        <v>1882</v>
      </c>
    </row>
    <row r="2981" spans="1:3">
      <c r="A2981" t="s">
        <v>2479</v>
      </c>
      <c r="B2981" s="228">
        <v>30917</v>
      </c>
      <c r="C2981" s="229" t="s">
        <v>2480</v>
      </c>
    </row>
    <row r="2982" spans="1:3">
      <c r="A2982" t="s">
        <v>7876</v>
      </c>
      <c r="B2982" s="230">
        <v>36136</v>
      </c>
      <c r="C2982" s="226" t="s">
        <v>7812</v>
      </c>
    </row>
    <row r="2983" spans="1:3">
      <c r="A2983" s="64" t="s">
        <v>6741</v>
      </c>
      <c r="B2983" s="232">
        <v>36274</v>
      </c>
      <c r="C2983" s="233" t="s">
        <v>6856</v>
      </c>
    </row>
    <row r="2984" spans="1:3" ht="12.75">
      <c r="A2984" t="s">
        <v>9440</v>
      </c>
      <c r="B2984" s="234">
        <v>36938</v>
      </c>
      <c r="C2984" s="234" t="s">
        <v>8803</v>
      </c>
    </row>
    <row r="2985" spans="1:3">
      <c r="A2985" s="227" t="s">
        <v>5676</v>
      </c>
      <c r="B2985" s="223">
        <v>34693</v>
      </c>
      <c r="C2985" s="222" t="s">
        <v>5935</v>
      </c>
    </row>
    <row r="2986" spans="1:3">
      <c r="A2986" t="s">
        <v>7877</v>
      </c>
      <c r="B2986" s="230">
        <v>35894</v>
      </c>
      <c r="C2986" s="226" t="s">
        <v>7812</v>
      </c>
    </row>
    <row r="2987" spans="1:3">
      <c r="A2987" s="5" t="s">
        <v>3754</v>
      </c>
      <c r="B2987" s="228">
        <v>33548</v>
      </c>
      <c r="C2987" s="222" t="s">
        <v>4092</v>
      </c>
    </row>
    <row r="2988" spans="1:3">
      <c r="A2988" s="227" t="s">
        <v>4338</v>
      </c>
      <c r="B2988" s="223">
        <v>33744</v>
      </c>
      <c r="C2988" s="222" t="s">
        <v>4072</v>
      </c>
    </row>
    <row r="2989" spans="1:3">
      <c r="A2989" t="s">
        <v>7406</v>
      </c>
      <c r="B2989" s="228">
        <v>35034</v>
      </c>
    </row>
    <row r="2990" spans="1:3">
      <c r="A2990" t="s">
        <v>9552</v>
      </c>
      <c r="C2990" s="226" t="s">
        <v>6862</v>
      </c>
    </row>
    <row r="2991" spans="1:3">
      <c r="A2991" s="37" t="s">
        <v>9584</v>
      </c>
      <c r="B2991" s="225">
        <v>36496</v>
      </c>
      <c r="C2991" s="226" t="s">
        <v>8098</v>
      </c>
    </row>
    <row r="2992" spans="1:3">
      <c r="A2992" s="227" t="s">
        <v>9585</v>
      </c>
      <c r="B2992" s="223">
        <v>35007</v>
      </c>
      <c r="C2992" s="235" t="s">
        <v>6424</v>
      </c>
    </row>
    <row r="2993" spans="1:3">
      <c r="A2993" s="37" t="s">
        <v>9577</v>
      </c>
      <c r="B2993" s="225">
        <v>37075</v>
      </c>
      <c r="C2993" s="226" t="s">
        <v>9603</v>
      </c>
    </row>
    <row r="2994" spans="1:3" ht="12.75">
      <c r="A2994" t="s">
        <v>9441</v>
      </c>
      <c r="B2994" s="234">
        <v>37332</v>
      </c>
      <c r="C2994" s="234" t="s">
        <v>8803</v>
      </c>
    </row>
    <row r="2995" spans="1:3">
      <c r="A2995" s="227" t="s">
        <v>6088</v>
      </c>
      <c r="B2995" s="223">
        <v>33596</v>
      </c>
      <c r="C2995" s="235" t="s">
        <v>4515</v>
      </c>
    </row>
    <row r="2996" spans="1:3">
      <c r="A2996" t="s">
        <v>1953</v>
      </c>
      <c r="B2996" s="228">
        <v>29778</v>
      </c>
      <c r="C2996" s="229" t="s">
        <v>2506</v>
      </c>
    </row>
    <row r="2997" spans="1:3">
      <c r="A2997" s="231" t="s">
        <v>3703</v>
      </c>
      <c r="B2997" s="228">
        <v>33993</v>
      </c>
      <c r="C2997" s="222" t="s">
        <v>4063</v>
      </c>
    </row>
    <row r="2998" spans="1:3">
      <c r="A2998" s="224" t="s">
        <v>2761</v>
      </c>
      <c r="B2998" s="225">
        <v>37193</v>
      </c>
      <c r="C2998" s="226" t="s">
        <v>8090</v>
      </c>
    </row>
    <row r="2999" spans="1:3">
      <c r="A2999" s="5" t="s">
        <v>9442</v>
      </c>
      <c r="B2999" s="228">
        <v>31024</v>
      </c>
      <c r="C2999" s="229" t="s">
        <v>2305</v>
      </c>
    </row>
    <row r="3000" spans="1:3">
      <c r="A3000" s="227" t="s">
        <v>4305</v>
      </c>
      <c r="B3000" s="223">
        <v>32675</v>
      </c>
      <c r="C3000" s="222" t="s">
        <v>465</v>
      </c>
    </row>
    <row r="3001" spans="1:3">
      <c r="A3001" t="s">
        <v>2481</v>
      </c>
      <c r="B3001" s="228">
        <v>30441</v>
      </c>
      <c r="C3001" s="229" t="s">
        <v>2845</v>
      </c>
    </row>
    <row r="3002" spans="1:3">
      <c r="A3002" s="5" t="s">
        <v>2481</v>
      </c>
      <c r="B3002" s="230">
        <v>36002</v>
      </c>
      <c r="C3002" s="226" t="s">
        <v>7812</v>
      </c>
    </row>
    <row r="3003" spans="1:3">
      <c r="A3003" t="s">
        <v>2482</v>
      </c>
      <c r="B3003" s="228">
        <v>29652</v>
      </c>
      <c r="C3003" s="229" t="s">
        <v>2483</v>
      </c>
    </row>
    <row r="3004" spans="1:3">
      <c r="A3004" t="s">
        <v>7372</v>
      </c>
      <c r="B3004" s="228">
        <v>36192</v>
      </c>
      <c r="C3004" s="228" t="s">
        <v>6921</v>
      </c>
    </row>
    <row r="3005" spans="1:3">
      <c r="A3005" t="s">
        <v>7878</v>
      </c>
      <c r="B3005" s="230">
        <v>35895</v>
      </c>
      <c r="C3005" s="226" t="s">
        <v>7812</v>
      </c>
    </row>
    <row r="3006" spans="1:3">
      <c r="A3006" t="s">
        <v>1805</v>
      </c>
      <c r="B3006" s="228">
        <v>31315</v>
      </c>
      <c r="C3006" s="229" t="s">
        <v>1396</v>
      </c>
    </row>
    <row r="3007" spans="1:3">
      <c r="A3007" s="220" t="s">
        <v>3258</v>
      </c>
      <c r="B3007" s="223">
        <v>33017</v>
      </c>
      <c r="C3007" s="222" t="s">
        <v>453</v>
      </c>
    </row>
    <row r="3008" spans="1:3" ht="12.75">
      <c r="A3008" t="s">
        <v>8903</v>
      </c>
      <c r="B3008" s="234">
        <v>37505</v>
      </c>
      <c r="C3008" s="234" t="s">
        <v>9354</v>
      </c>
    </row>
    <row r="3009" spans="1:3">
      <c r="A3009" t="s">
        <v>1361</v>
      </c>
      <c r="B3009" s="228">
        <v>31603</v>
      </c>
      <c r="C3009" s="229" t="s">
        <v>2396</v>
      </c>
    </row>
    <row r="3010" spans="1:3">
      <c r="A3010" s="5" t="s">
        <v>9443</v>
      </c>
      <c r="B3010" s="228">
        <v>32566</v>
      </c>
      <c r="C3010" s="222" t="s">
        <v>3443</v>
      </c>
    </row>
    <row r="3011" spans="1:3">
      <c r="A3011" t="s">
        <v>147</v>
      </c>
      <c r="B3011" s="228">
        <v>30804</v>
      </c>
      <c r="C3011" s="229" t="s">
        <v>2846</v>
      </c>
    </row>
    <row r="3012" spans="1:3">
      <c r="A3012" s="5" t="s">
        <v>9444</v>
      </c>
      <c r="B3012" s="228">
        <v>30804</v>
      </c>
      <c r="C3012" s="229" t="s">
        <v>2846</v>
      </c>
    </row>
    <row r="3013" spans="1:3">
      <c r="A3013" t="s">
        <v>1609</v>
      </c>
      <c r="B3013" s="228">
        <v>31313</v>
      </c>
      <c r="C3013" s="229" t="s">
        <v>1517</v>
      </c>
    </row>
    <row r="3014" spans="1:3">
      <c r="A3014" t="s">
        <v>9445</v>
      </c>
      <c r="B3014" s="228">
        <v>31313</v>
      </c>
      <c r="C3014" s="229" t="s">
        <v>1517</v>
      </c>
    </row>
    <row r="3015" spans="1:3">
      <c r="A3015" s="64" t="s">
        <v>6753</v>
      </c>
      <c r="B3015" s="232">
        <v>35696</v>
      </c>
      <c r="C3015" s="233" t="s">
        <v>6861</v>
      </c>
    </row>
    <row r="3016" spans="1:3">
      <c r="A3016" t="s">
        <v>164</v>
      </c>
      <c r="B3016" s="228">
        <v>31358</v>
      </c>
      <c r="C3016" s="229" t="s">
        <v>2580</v>
      </c>
    </row>
    <row r="3017" spans="1:3">
      <c r="A3017" s="227" t="s">
        <v>148</v>
      </c>
      <c r="B3017" s="223">
        <v>32834</v>
      </c>
      <c r="C3017" s="222" t="s">
        <v>465</v>
      </c>
    </row>
    <row r="3018" spans="1:3">
      <c r="A3018" s="227" t="s">
        <v>5792</v>
      </c>
      <c r="B3018" s="223">
        <v>35020</v>
      </c>
      <c r="C3018" s="222" t="s">
        <v>5929</v>
      </c>
    </row>
    <row r="3019" spans="1:3">
      <c r="A3019" s="220" t="s">
        <v>3259</v>
      </c>
      <c r="B3019" s="223">
        <v>33291</v>
      </c>
      <c r="C3019" s="222" t="s">
        <v>3441</v>
      </c>
    </row>
    <row r="3020" spans="1:3">
      <c r="A3020" s="227" t="s">
        <v>6059</v>
      </c>
      <c r="B3020" s="223">
        <v>35524</v>
      </c>
      <c r="C3020" s="235" t="s">
        <v>6419</v>
      </c>
    </row>
    <row r="3021" spans="1:3">
      <c r="A3021" t="s">
        <v>2369</v>
      </c>
      <c r="B3021" s="228">
        <v>32015</v>
      </c>
      <c r="C3021" s="229" t="s">
        <v>2576</v>
      </c>
    </row>
    <row r="3022" spans="1:3">
      <c r="A3022" s="227" t="s">
        <v>9446</v>
      </c>
      <c r="B3022" s="223">
        <v>33588</v>
      </c>
      <c r="C3022" s="222" t="s">
        <v>4519</v>
      </c>
    </row>
    <row r="3023" spans="1:3">
      <c r="A3023" s="220" t="s">
        <v>3260</v>
      </c>
      <c r="B3023" s="223">
        <v>32928</v>
      </c>
      <c r="C3023" s="222" t="s">
        <v>3441</v>
      </c>
    </row>
    <row r="3024" spans="1:3">
      <c r="A3024" s="64" t="s">
        <v>6739</v>
      </c>
      <c r="B3024" s="232">
        <v>35122</v>
      </c>
      <c r="C3024" s="233" t="s">
        <v>6855</v>
      </c>
    </row>
    <row r="3025" spans="1:3">
      <c r="A3025" t="s">
        <v>1828</v>
      </c>
      <c r="B3025" s="228">
        <v>30277</v>
      </c>
      <c r="C3025" s="229" t="s">
        <v>1674</v>
      </c>
    </row>
    <row r="3026" spans="1:3">
      <c r="A3026" s="224" t="s">
        <v>8311</v>
      </c>
      <c r="B3026" s="225">
        <v>36406</v>
      </c>
      <c r="C3026" s="226" t="s">
        <v>8098</v>
      </c>
    </row>
    <row r="3027" spans="1:3" ht="12.75">
      <c r="A3027" t="s">
        <v>9447</v>
      </c>
      <c r="B3027" s="234">
        <v>37057</v>
      </c>
      <c r="C3027" s="234" t="s">
        <v>8803</v>
      </c>
    </row>
    <row r="3028" spans="1:3">
      <c r="A3028" s="227" t="s">
        <v>6270</v>
      </c>
      <c r="B3028" s="223">
        <v>35251</v>
      </c>
      <c r="C3028" s="235" t="s">
        <v>6421</v>
      </c>
    </row>
    <row r="3029" spans="1:3">
      <c r="A3029" s="224" t="s">
        <v>8312</v>
      </c>
      <c r="B3029" s="225">
        <v>36097</v>
      </c>
      <c r="C3029" s="226" t="s">
        <v>8054</v>
      </c>
    </row>
    <row r="3030" spans="1:3">
      <c r="A3030" s="5" t="s">
        <v>3654</v>
      </c>
      <c r="B3030" s="228">
        <v>33573</v>
      </c>
      <c r="C3030" s="222" t="s">
        <v>4069</v>
      </c>
    </row>
    <row r="3031" spans="1:3">
      <c r="A3031" s="227" t="s">
        <v>4395</v>
      </c>
      <c r="B3031" s="223">
        <v>34235</v>
      </c>
      <c r="C3031" s="222" t="s">
        <v>4519</v>
      </c>
    </row>
    <row r="3032" spans="1:3" ht="12.75">
      <c r="A3032" t="s">
        <v>9448</v>
      </c>
      <c r="B3032" s="234">
        <v>36797</v>
      </c>
      <c r="C3032" s="234" t="s">
        <v>8803</v>
      </c>
    </row>
    <row r="3033" spans="1:3">
      <c r="A3033" t="s">
        <v>7721</v>
      </c>
      <c r="B3033" s="230">
        <v>35992</v>
      </c>
      <c r="C3033" s="226" t="s">
        <v>7516</v>
      </c>
    </row>
    <row r="3034" spans="1:3">
      <c r="A3034" s="227" t="s">
        <v>6220</v>
      </c>
      <c r="B3034" s="223">
        <v>35586</v>
      </c>
      <c r="C3034" s="235" t="s">
        <v>6422</v>
      </c>
    </row>
    <row r="3035" spans="1:3">
      <c r="A3035" s="227" t="s">
        <v>3049</v>
      </c>
      <c r="B3035" s="223">
        <v>30123</v>
      </c>
      <c r="C3035" s="237" t="s">
        <v>2583</v>
      </c>
    </row>
    <row r="3036" spans="1:3">
      <c r="A3036" s="227" t="s">
        <v>149</v>
      </c>
      <c r="B3036" s="223">
        <v>32123</v>
      </c>
      <c r="C3036" s="222" t="s">
        <v>1959</v>
      </c>
    </row>
    <row r="3037" spans="1:3">
      <c r="A3037" s="227" t="s">
        <v>5781</v>
      </c>
      <c r="B3037" s="223">
        <v>33891</v>
      </c>
      <c r="C3037" s="222" t="s">
        <v>5011</v>
      </c>
    </row>
    <row r="3038" spans="1:3">
      <c r="A3038" s="227" t="s">
        <v>9449</v>
      </c>
      <c r="B3038" s="223">
        <v>35053</v>
      </c>
      <c r="C3038" s="222" t="s">
        <v>6423</v>
      </c>
    </row>
    <row r="3039" spans="1:3">
      <c r="A3039" s="242" t="s">
        <v>9450</v>
      </c>
      <c r="B3039" s="243">
        <v>33891</v>
      </c>
      <c r="C3039" s="254" t="s">
        <v>5011</v>
      </c>
    </row>
    <row r="3040" spans="1:3">
      <c r="A3040" s="64" t="s">
        <v>6770</v>
      </c>
      <c r="B3040" s="232">
        <v>34683</v>
      </c>
      <c r="C3040" s="233" t="s">
        <v>6422</v>
      </c>
    </row>
    <row r="3041" spans="1:3">
      <c r="A3041" s="227" t="s">
        <v>5283</v>
      </c>
      <c r="B3041" s="223">
        <v>34527</v>
      </c>
      <c r="C3041" s="235" t="s">
        <v>5499</v>
      </c>
    </row>
    <row r="3042" spans="1:3">
      <c r="A3042" t="s">
        <v>7300</v>
      </c>
      <c r="B3042" s="228">
        <v>36465</v>
      </c>
      <c r="C3042" s="228" t="s">
        <v>6926</v>
      </c>
    </row>
    <row r="3043" spans="1:3">
      <c r="A3043" s="227" t="s">
        <v>150</v>
      </c>
      <c r="B3043" s="223">
        <v>32740</v>
      </c>
      <c r="C3043" s="222" t="s">
        <v>451</v>
      </c>
    </row>
    <row r="3044" spans="1:3">
      <c r="A3044" t="s">
        <v>7095</v>
      </c>
      <c r="B3044" s="228">
        <v>35004</v>
      </c>
      <c r="C3044" s="226" t="s">
        <v>6862</v>
      </c>
    </row>
    <row r="3045" spans="1:3">
      <c r="A3045" t="s">
        <v>1946</v>
      </c>
      <c r="B3045" s="228">
        <v>29812</v>
      </c>
      <c r="C3045" s="229" t="s">
        <v>2839</v>
      </c>
    </row>
    <row r="3046" spans="1:3" ht="12.75">
      <c r="A3046" t="s">
        <v>9451</v>
      </c>
      <c r="B3046" s="234">
        <v>36672</v>
      </c>
      <c r="C3046" s="234" t="s">
        <v>8803</v>
      </c>
    </row>
    <row r="3047" spans="1:3">
      <c r="A3047" s="64" t="s">
        <v>6521</v>
      </c>
      <c r="B3047" s="232">
        <v>36269</v>
      </c>
      <c r="C3047" s="233" t="s">
        <v>6857</v>
      </c>
    </row>
    <row r="3048" spans="1:3">
      <c r="A3048" t="s">
        <v>8537</v>
      </c>
      <c r="B3048" s="230">
        <v>36168</v>
      </c>
      <c r="C3048" s="226" t="s">
        <v>7646</v>
      </c>
    </row>
    <row r="3049" spans="1:3">
      <c r="A3049" s="227" t="s">
        <v>151</v>
      </c>
      <c r="B3049" s="223">
        <v>32306</v>
      </c>
      <c r="C3049" s="222" t="s">
        <v>1045</v>
      </c>
    </row>
    <row r="3050" spans="1:3">
      <c r="A3050" s="37" t="s">
        <v>7246</v>
      </c>
      <c r="B3050" s="223">
        <v>35052</v>
      </c>
      <c r="C3050" s="235" t="s">
        <v>5495</v>
      </c>
    </row>
    <row r="3051" spans="1:3">
      <c r="A3051" t="s">
        <v>7879</v>
      </c>
      <c r="B3051" s="230">
        <v>36284</v>
      </c>
      <c r="C3051" s="226" t="s">
        <v>7812</v>
      </c>
    </row>
    <row r="3052" spans="1:3">
      <c r="A3052" t="s">
        <v>2111</v>
      </c>
      <c r="B3052" s="228">
        <v>31547</v>
      </c>
      <c r="C3052" s="229" t="s">
        <v>1278</v>
      </c>
    </row>
    <row r="3053" spans="1:3">
      <c r="A3053" s="227" t="s">
        <v>9452</v>
      </c>
      <c r="B3053" s="223">
        <v>33126</v>
      </c>
      <c r="C3053" s="222" t="s">
        <v>3441</v>
      </c>
    </row>
    <row r="3054" spans="1:3">
      <c r="A3054" t="s">
        <v>7159</v>
      </c>
      <c r="B3054" s="228">
        <v>35309</v>
      </c>
      <c r="C3054" s="226" t="s">
        <v>6862</v>
      </c>
    </row>
    <row r="3055" spans="1:3">
      <c r="A3055" s="227" t="s">
        <v>6295</v>
      </c>
      <c r="B3055" s="223">
        <v>35347</v>
      </c>
      <c r="C3055" s="235" t="s">
        <v>6426</v>
      </c>
    </row>
    <row r="3056" spans="1:3">
      <c r="A3056" s="227" t="s">
        <v>5817</v>
      </c>
      <c r="B3056" s="223">
        <v>35611</v>
      </c>
      <c r="C3056" s="222" t="s">
        <v>5938</v>
      </c>
    </row>
    <row r="3057" spans="1:3">
      <c r="A3057" s="227" t="s">
        <v>4192</v>
      </c>
      <c r="B3057" s="223">
        <v>33821</v>
      </c>
      <c r="C3057" s="222" t="s">
        <v>4534</v>
      </c>
    </row>
    <row r="3058" spans="1:3">
      <c r="A3058" t="s">
        <v>7787</v>
      </c>
      <c r="B3058" s="230">
        <v>36000</v>
      </c>
      <c r="C3058" s="226" t="s">
        <v>7523</v>
      </c>
    </row>
    <row r="3059" spans="1:3">
      <c r="A3059" s="220" t="s">
        <v>3261</v>
      </c>
      <c r="B3059" s="223">
        <v>33001</v>
      </c>
      <c r="C3059" s="222" t="s">
        <v>3473</v>
      </c>
    </row>
    <row r="3060" spans="1:3">
      <c r="A3060" t="s">
        <v>862</v>
      </c>
      <c r="B3060" s="228">
        <v>29178</v>
      </c>
      <c r="C3060" s="229" t="s">
        <v>863</v>
      </c>
    </row>
    <row r="3061" spans="1:3">
      <c r="A3061" s="227" t="s">
        <v>152</v>
      </c>
      <c r="B3061" s="223">
        <v>32962</v>
      </c>
      <c r="C3061" s="222" t="s">
        <v>465</v>
      </c>
    </row>
    <row r="3062" spans="1:3">
      <c r="A3062" s="227" t="s">
        <v>5704</v>
      </c>
      <c r="B3062" s="223">
        <v>34477</v>
      </c>
      <c r="C3062" s="222" t="s">
        <v>5929</v>
      </c>
    </row>
    <row r="3063" spans="1:3">
      <c r="A3063" s="227" t="s">
        <v>4425</v>
      </c>
      <c r="B3063" s="223">
        <v>33827</v>
      </c>
      <c r="C3063" s="222" t="s">
        <v>4523</v>
      </c>
    </row>
    <row r="3064" spans="1:3">
      <c r="A3064" t="s">
        <v>6283</v>
      </c>
      <c r="B3064" s="223">
        <v>34551</v>
      </c>
      <c r="C3064" s="235" t="s">
        <v>5011</v>
      </c>
    </row>
    <row r="3065" spans="1:3">
      <c r="A3065" t="s">
        <v>864</v>
      </c>
      <c r="B3065" s="228">
        <v>32281</v>
      </c>
      <c r="C3065" s="229" t="s">
        <v>1987</v>
      </c>
    </row>
    <row r="3066" spans="1:3">
      <c r="A3066" t="s">
        <v>153</v>
      </c>
      <c r="B3066" s="228">
        <v>31815</v>
      </c>
      <c r="C3066" s="229" t="s">
        <v>2581</v>
      </c>
    </row>
    <row r="3067" spans="1:3">
      <c r="A3067" s="5" t="s">
        <v>9453</v>
      </c>
      <c r="B3067" s="228">
        <v>31815</v>
      </c>
      <c r="C3067" s="229" t="s">
        <v>2581</v>
      </c>
    </row>
    <row r="3068" spans="1:3">
      <c r="A3068" t="s">
        <v>2370</v>
      </c>
      <c r="B3068" s="228">
        <v>31869</v>
      </c>
      <c r="C3068" s="229" t="s">
        <v>1882</v>
      </c>
    </row>
    <row r="3069" spans="1:3">
      <c r="A3069" s="5" t="s">
        <v>9454</v>
      </c>
      <c r="B3069" s="228">
        <v>31869</v>
      </c>
      <c r="C3069" s="229" t="s">
        <v>1882</v>
      </c>
    </row>
    <row r="3070" spans="1:3">
      <c r="A3070" t="s">
        <v>7736</v>
      </c>
      <c r="B3070" s="230">
        <v>35993</v>
      </c>
      <c r="C3070" s="226" t="s">
        <v>7419</v>
      </c>
    </row>
    <row r="3071" spans="1:3">
      <c r="A3071" s="220" t="s">
        <v>3262</v>
      </c>
      <c r="B3071" s="223">
        <v>33043</v>
      </c>
      <c r="C3071" s="222" t="s">
        <v>3444</v>
      </c>
    </row>
    <row r="3072" spans="1:3">
      <c r="A3072" s="227" t="s">
        <v>6296</v>
      </c>
      <c r="B3072" s="223">
        <v>35506</v>
      </c>
      <c r="C3072" s="235" t="s">
        <v>6419</v>
      </c>
    </row>
    <row r="3073" spans="1:3">
      <c r="A3073" t="s">
        <v>7072</v>
      </c>
      <c r="B3073" s="228">
        <v>35796</v>
      </c>
      <c r="C3073" s="228" t="s">
        <v>6950</v>
      </c>
    </row>
    <row r="3074" spans="1:3">
      <c r="A3074" s="224" t="s">
        <v>8313</v>
      </c>
      <c r="B3074" s="225">
        <v>36469</v>
      </c>
      <c r="C3074" s="226" t="s">
        <v>8287</v>
      </c>
    </row>
    <row r="3075" spans="1:3">
      <c r="A3075" s="227" t="s">
        <v>154</v>
      </c>
      <c r="B3075" s="223">
        <v>31685</v>
      </c>
      <c r="C3075" s="222" t="s">
        <v>2695</v>
      </c>
    </row>
    <row r="3076" spans="1:3">
      <c r="A3076" s="227" t="s">
        <v>4169</v>
      </c>
      <c r="B3076" s="223">
        <v>33320</v>
      </c>
      <c r="C3076" s="222" t="s">
        <v>4072</v>
      </c>
    </row>
    <row r="3077" spans="1:3">
      <c r="A3077" t="s">
        <v>2371</v>
      </c>
      <c r="B3077" s="228">
        <v>31414</v>
      </c>
      <c r="C3077" s="229" t="s">
        <v>2581</v>
      </c>
    </row>
    <row r="3078" spans="1:3">
      <c r="A3078" s="220" t="s">
        <v>3263</v>
      </c>
      <c r="B3078" s="223">
        <v>32562</v>
      </c>
      <c r="C3078" s="222" t="s">
        <v>465</v>
      </c>
    </row>
    <row r="3079" spans="1:3">
      <c r="A3079" s="227" t="s">
        <v>155</v>
      </c>
      <c r="B3079" s="223">
        <v>31821</v>
      </c>
      <c r="C3079" s="222" t="s">
        <v>1998</v>
      </c>
    </row>
    <row r="3080" spans="1:3">
      <c r="A3080" s="227" t="s">
        <v>6229</v>
      </c>
      <c r="B3080" s="223">
        <v>35031</v>
      </c>
      <c r="C3080" s="235" t="s">
        <v>5496</v>
      </c>
    </row>
    <row r="3081" spans="1:3">
      <c r="A3081" s="224" t="s">
        <v>8314</v>
      </c>
      <c r="B3081" s="225">
        <v>36922</v>
      </c>
      <c r="C3081" s="226" t="s">
        <v>8087</v>
      </c>
    </row>
    <row r="3082" spans="1:3">
      <c r="A3082" s="220" t="s">
        <v>3264</v>
      </c>
      <c r="B3082" s="223">
        <v>33070</v>
      </c>
      <c r="C3082" s="222" t="s">
        <v>3441</v>
      </c>
    </row>
    <row r="3083" spans="1:3">
      <c r="A3083" t="s">
        <v>2557</v>
      </c>
      <c r="B3083" s="228">
        <v>29932</v>
      </c>
      <c r="C3083" s="229" t="s">
        <v>2490</v>
      </c>
    </row>
    <row r="3084" spans="1:3">
      <c r="A3084" t="s">
        <v>2372</v>
      </c>
      <c r="B3084" s="228">
        <v>31615</v>
      </c>
      <c r="C3084" s="229" t="s">
        <v>1150</v>
      </c>
    </row>
    <row r="3085" spans="1:3">
      <c r="A3085" s="5" t="s">
        <v>3570</v>
      </c>
      <c r="B3085" s="228">
        <v>32230</v>
      </c>
      <c r="C3085" s="222" t="s">
        <v>465</v>
      </c>
    </row>
    <row r="3086" spans="1:3">
      <c r="A3086" s="5" t="s">
        <v>3758</v>
      </c>
      <c r="B3086" s="228">
        <v>33071</v>
      </c>
      <c r="C3086" s="222" t="s">
        <v>3443</v>
      </c>
    </row>
    <row r="3087" spans="1:3">
      <c r="A3087" t="s">
        <v>2893</v>
      </c>
      <c r="B3087" s="228">
        <v>29927</v>
      </c>
      <c r="C3087" s="229" t="s">
        <v>1574</v>
      </c>
    </row>
    <row r="3088" spans="1:3">
      <c r="A3088" s="227" t="s">
        <v>5637</v>
      </c>
      <c r="B3088" s="223">
        <v>35273</v>
      </c>
      <c r="C3088" s="222" t="s">
        <v>5935</v>
      </c>
    </row>
    <row r="3089" spans="1:3">
      <c r="A3089" t="s">
        <v>865</v>
      </c>
      <c r="B3089" s="228">
        <v>31598</v>
      </c>
      <c r="C3089" s="229" t="s">
        <v>1959</v>
      </c>
    </row>
    <row r="3090" spans="1:3" ht="12.75">
      <c r="A3090" t="s">
        <v>9054</v>
      </c>
      <c r="B3090" s="234">
        <v>36948</v>
      </c>
      <c r="C3090" s="234" t="s">
        <v>9263</v>
      </c>
    </row>
    <row r="3091" spans="1:3">
      <c r="A3091" s="227" t="s">
        <v>4630</v>
      </c>
      <c r="B3091" s="223">
        <v>33482</v>
      </c>
      <c r="C3091" s="222" t="s">
        <v>4515</v>
      </c>
    </row>
    <row r="3092" spans="1:3">
      <c r="A3092" t="s">
        <v>866</v>
      </c>
      <c r="B3092" s="228">
        <v>30924</v>
      </c>
      <c r="C3092" s="229" t="s">
        <v>2848</v>
      </c>
    </row>
    <row r="3093" spans="1:3">
      <c r="A3093" s="227" t="s">
        <v>156</v>
      </c>
      <c r="B3093" s="223">
        <v>32874</v>
      </c>
      <c r="C3093" s="222" t="s">
        <v>455</v>
      </c>
    </row>
    <row r="3094" spans="1:3">
      <c r="A3094" s="227" t="s">
        <v>6308</v>
      </c>
      <c r="B3094" s="223">
        <v>35690</v>
      </c>
      <c r="C3094" s="235" t="s">
        <v>6426</v>
      </c>
    </row>
    <row r="3095" spans="1:3">
      <c r="A3095" s="64" t="s">
        <v>6719</v>
      </c>
      <c r="B3095" s="232">
        <v>36032</v>
      </c>
      <c r="C3095" s="233" t="s">
        <v>6861</v>
      </c>
    </row>
    <row r="3096" spans="1:3">
      <c r="A3096" t="s">
        <v>1428</v>
      </c>
      <c r="B3096" s="228">
        <v>31186</v>
      </c>
      <c r="C3096" s="229" t="s">
        <v>1283</v>
      </c>
    </row>
    <row r="3097" spans="1:3">
      <c r="A3097" s="64" t="s">
        <v>6761</v>
      </c>
      <c r="B3097" s="232">
        <v>35072</v>
      </c>
      <c r="C3097" s="233" t="s">
        <v>6855</v>
      </c>
    </row>
    <row r="3098" spans="1:3">
      <c r="A3098" s="227" t="s">
        <v>4329</v>
      </c>
      <c r="B3098" s="223">
        <v>33247</v>
      </c>
      <c r="C3098" s="222" t="s">
        <v>4066</v>
      </c>
    </row>
    <row r="3099" spans="1:3">
      <c r="A3099" s="227" t="s">
        <v>157</v>
      </c>
      <c r="B3099" s="223">
        <v>32461</v>
      </c>
      <c r="C3099" s="222" t="s">
        <v>1045</v>
      </c>
    </row>
    <row r="3100" spans="1:3">
      <c r="A3100" t="s">
        <v>7880</v>
      </c>
      <c r="B3100" s="230">
        <v>35449</v>
      </c>
      <c r="C3100" s="226" t="s">
        <v>7812</v>
      </c>
    </row>
    <row r="3101" spans="1:3">
      <c r="A3101" t="s">
        <v>7740</v>
      </c>
      <c r="B3101" s="230">
        <v>36482</v>
      </c>
      <c r="C3101" s="226" t="s">
        <v>7646</v>
      </c>
    </row>
    <row r="3102" spans="1:3">
      <c r="A3102" s="227" t="s">
        <v>5902</v>
      </c>
      <c r="B3102" s="223">
        <v>33658</v>
      </c>
      <c r="C3102" s="222" t="s">
        <v>5497</v>
      </c>
    </row>
    <row r="3103" spans="1:3">
      <c r="A3103" s="224" t="s">
        <v>8315</v>
      </c>
      <c r="B3103" s="225">
        <v>37140</v>
      </c>
      <c r="C3103" s="226" t="s">
        <v>9603</v>
      </c>
    </row>
    <row r="3104" spans="1:3">
      <c r="A3104" t="s">
        <v>3265</v>
      </c>
      <c r="B3104" s="228">
        <v>30368</v>
      </c>
      <c r="C3104" s="229" t="s">
        <v>2846</v>
      </c>
    </row>
    <row r="3105" spans="1:3">
      <c r="A3105" t="s">
        <v>7881</v>
      </c>
      <c r="B3105" s="230">
        <v>36085</v>
      </c>
      <c r="C3105" s="226" t="s">
        <v>7812</v>
      </c>
    </row>
    <row r="3106" spans="1:3">
      <c r="A3106" t="s">
        <v>7882</v>
      </c>
      <c r="B3106" s="230">
        <v>35913</v>
      </c>
      <c r="C3106" s="226" t="s">
        <v>7812</v>
      </c>
    </row>
    <row r="3107" spans="1:3">
      <c r="A3107" s="5" t="s">
        <v>7349</v>
      </c>
      <c r="B3107" s="228">
        <v>36039</v>
      </c>
      <c r="C3107" s="228" t="s">
        <v>6919</v>
      </c>
    </row>
    <row r="3108" spans="1:3">
      <c r="A3108" s="5" t="s">
        <v>9572</v>
      </c>
      <c r="B3108" s="228">
        <v>35674</v>
      </c>
      <c r="C3108" s="228" t="s">
        <v>5938</v>
      </c>
    </row>
    <row r="3109" spans="1:3">
      <c r="A3109" t="s">
        <v>9586</v>
      </c>
      <c r="B3109" s="228">
        <v>35765</v>
      </c>
      <c r="C3109" s="226" t="s">
        <v>6862</v>
      </c>
    </row>
    <row r="3110" spans="1:3">
      <c r="A3110" t="s">
        <v>9587</v>
      </c>
      <c r="B3110" s="230">
        <v>35561</v>
      </c>
      <c r="C3110" s="226" t="s">
        <v>7506</v>
      </c>
    </row>
    <row r="3111" spans="1:3">
      <c r="A3111" s="227" t="s">
        <v>5352</v>
      </c>
      <c r="B3111" s="223">
        <v>34670</v>
      </c>
      <c r="C3111" s="235" t="s">
        <v>5496</v>
      </c>
    </row>
    <row r="3112" spans="1:3">
      <c r="A3112" s="220" t="s">
        <v>3266</v>
      </c>
      <c r="B3112" s="223">
        <v>33489</v>
      </c>
      <c r="C3112" s="222" t="s">
        <v>3441</v>
      </c>
    </row>
    <row r="3113" spans="1:3">
      <c r="A3113" t="s">
        <v>4588</v>
      </c>
      <c r="B3113" s="228">
        <v>30589</v>
      </c>
      <c r="C3113" s="229" t="s">
        <v>504</v>
      </c>
    </row>
    <row r="3114" spans="1:3">
      <c r="A3114" s="224" t="s">
        <v>8316</v>
      </c>
      <c r="B3114" s="225">
        <v>36093</v>
      </c>
      <c r="C3114" s="226" t="s">
        <v>8098</v>
      </c>
    </row>
    <row r="3115" spans="1:3">
      <c r="A3115" t="s">
        <v>867</v>
      </c>
      <c r="B3115" s="228">
        <v>31566</v>
      </c>
      <c r="C3115" s="229" t="s">
        <v>1998</v>
      </c>
    </row>
    <row r="3116" spans="1:3">
      <c r="A3116" s="5" t="s">
        <v>3743</v>
      </c>
      <c r="B3116" s="228">
        <v>33018</v>
      </c>
      <c r="C3116" s="222" t="s">
        <v>3444</v>
      </c>
    </row>
    <row r="3117" spans="1:3">
      <c r="A3117" s="227" t="s">
        <v>158</v>
      </c>
      <c r="B3117" s="223">
        <v>32691</v>
      </c>
      <c r="C3117" s="222" t="s">
        <v>451</v>
      </c>
    </row>
    <row r="3118" spans="1:3">
      <c r="A3118" s="64" t="s">
        <v>6643</v>
      </c>
      <c r="B3118" s="232">
        <v>35761</v>
      </c>
      <c r="C3118" s="233" t="s">
        <v>6855</v>
      </c>
    </row>
    <row r="3119" spans="1:3">
      <c r="A3119" t="s">
        <v>2650</v>
      </c>
      <c r="B3119" s="228">
        <v>31503</v>
      </c>
      <c r="C3119" s="229" t="s">
        <v>2576</v>
      </c>
    </row>
    <row r="3120" spans="1:3">
      <c r="A3120" s="64" t="s">
        <v>6644</v>
      </c>
      <c r="B3120" s="232">
        <v>35887</v>
      </c>
      <c r="C3120" s="233" t="s">
        <v>6854</v>
      </c>
    </row>
    <row r="3121" spans="1:3">
      <c r="A3121" t="s">
        <v>7670</v>
      </c>
      <c r="B3121" s="230">
        <v>36246</v>
      </c>
      <c r="C3121" s="226" t="s">
        <v>7516</v>
      </c>
    </row>
    <row r="3122" spans="1:3">
      <c r="A3122" s="227" t="s">
        <v>4813</v>
      </c>
      <c r="B3122" s="223">
        <v>33448</v>
      </c>
      <c r="C3122" s="222" t="s">
        <v>3441</v>
      </c>
    </row>
    <row r="3123" spans="1:3">
      <c r="A3123" s="224" t="s">
        <v>8317</v>
      </c>
      <c r="B3123" s="225">
        <v>37027</v>
      </c>
      <c r="C3123" s="226" t="s">
        <v>9603</v>
      </c>
    </row>
    <row r="3124" spans="1:3">
      <c r="A3124" s="227" t="s">
        <v>4248</v>
      </c>
      <c r="B3124" s="223">
        <v>33873</v>
      </c>
      <c r="C3124" s="222" t="s">
        <v>4535</v>
      </c>
    </row>
    <row r="3125" spans="1:3">
      <c r="A3125" s="224" t="s">
        <v>8318</v>
      </c>
      <c r="B3125" s="225">
        <v>36201</v>
      </c>
      <c r="C3125" s="226" t="e">
        <v>#N/A</v>
      </c>
    </row>
    <row r="3126" spans="1:3">
      <c r="A3126" s="224" t="s">
        <v>8319</v>
      </c>
      <c r="B3126" s="225">
        <v>36454</v>
      </c>
      <c r="C3126" s="226" t="e">
        <v>#N/A</v>
      </c>
    </row>
    <row r="3127" spans="1:3" ht="12.75">
      <c r="A3127" t="s">
        <v>9455</v>
      </c>
      <c r="B3127" s="234">
        <v>37111</v>
      </c>
      <c r="C3127" s="234" t="s">
        <v>8803</v>
      </c>
    </row>
    <row r="3128" spans="1:3">
      <c r="A3128" s="227" t="s">
        <v>159</v>
      </c>
      <c r="B3128" s="223">
        <v>32931</v>
      </c>
      <c r="C3128" s="222" t="s">
        <v>316</v>
      </c>
    </row>
    <row r="3129" spans="1:3">
      <c r="A3129" s="224" t="s">
        <v>8320</v>
      </c>
      <c r="B3129" s="225">
        <v>36097</v>
      </c>
      <c r="C3129" s="226" t="s">
        <v>8087</v>
      </c>
    </row>
    <row r="3130" spans="1:3">
      <c r="A3130" s="227" t="s">
        <v>3267</v>
      </c>
      <c r="B3130" s="223">
        <v>34924</v>
      </c>
      <c r="C3130" s="235" t="s">
        <v>5929</v>
      </c>
    </row>
    <row r="3131" spans="1:3">
      <c r="A3131" s="64" t="s">
        <v>7430</v>
      </c>
      <c r="B3131" s="223">
        <v>34518</v>
      </c>
      <c r="C3131" s="222" t="s">
        <v>5014</v>
      </c>
    </row>
    <row r="3132" spans="1:3">
      <c r="A3132" s="227" t="s">
        <v>9574</v>
      </c>
      <c r="B3132" s="223">
        <v>32710</v>
      </c>
      <c r="C3132" s="222" t="s">
        <v>3446</v>
      </c>
    </row>
    <row r="3133" spans="1:3">
      <c r="A3133" s="242" t="s">
        <v>9575</v>
      </c>
      <c r="B3133" s="243">
        <v>34924</v>
      </c>
      <c r="C3133" s="244" t="s">
        <v>5929</v>
      </c>
    </row>
    <row r="3134" spans="1:3">
      <c r="A3134" s="5" t="s">
        <v>4062</v>
      </c>
      <c r="B3134" s="228">
        <v>33287</v>
      </c>
      <c r="C3134" s="222" t="s">
        <v>4063</v>
      </c>
    </row>
    <row r="3135" spans="1:3" ht="12.75">
      <c r="A3135" t="s">
        <v>4062</v>
      </c>
      <c r="B3135" s="234">
        <v>36658</v>
      </c>
      <c r="C3135" s="234" t="s">
        <v>9313</v>
      </c>
    </row>
    <row r="3136" spans="1:3">
      <c r="A3136" s="220" t="s">
        <v>3268</v>
      </c>
      <c r="B3136" s="223">
        <v>32077</v>
      </c>
      <c r="C3136" s="222" t="s">
        <v>775</v>
      </c>
    </row>
    <row r="3137" spans="1:3">
      <c r="A3137" s="227" t="s">
        <v>4694</v>
      </c>
      <c r="B3137" s="223">
        <v>34302</v>
      </c>
      <c r="C3137" s="222" t="s">
        <v>5014</v>
      </c>
    </row>
    <row r="3138" spans="1:3">
      <c r="A3138" s="227" t="s">
        <v>5322</v>
      </c>
      <c r="B3138" s="223">
        <v>34718</v>
      </c>
      <c r="C3138" s="235" t="s">
        <v>5501</v>
      </c>
    </row>
    <row r="3139" spans="1:3">
      <c r="A3139" s="227" t="s">
        <v>6325</v>
      </c>
      <c r="B3139" s="223">
        <v>35577</v>
      </c>
      <c r="C3139" s="235" t="s">
        <v>6447</v>
      </c>
    </row>
    <row r="3140" spans="1:3">
      <c r="A3140" s="231" t="s">
        <v>3624</v>
      </c>
      <c r="B3140" s="228">
        <v>33589</v>
      </c>
      <c r="C3140" s="222" t="s">
        <v>4069</v>
      </c>
    </row>
    <row r="3141" spans="1:3">
      <c r="A3141" s="220" t="s">
        <v>3269</v>
      </c>
      <c r="B3141" s="223">
        <v>33078</v>
      </c>
      <c r="C3141" s="222" t="s">
        <v>3467</v>
      </c>
    </row>
    <row r="3142" spans="1:3">
      <c r="A3142" t="s">
        <v>2936</v>
      </c>
      <c r="B3142" s="228">
        <v>31309</v>
      </c>
      <c r="C3142" s="229" t="s">
        <v>2305</v>
      </c>
    </row>
    <row r="3143" spans="1:3">
      <c r="A3143" s="224" t="s">
        <v>8321</v>
      </c>
      <c r="B3143" s="225">
        <v>37109</v>
      </c>
      <c r="C3143" s="226" t="s">
        <v>8287</v>
      </c>
    </row>
    <row r="3144" spans="1:3">
      <c r="A3144" s="227" t="s">
        <v>4639</v>
      </c>
      <c r="B3144" s="223">
        <v>34642</v>
      </c>
      <c r="C3144" s="222" t="s">
        <v>5014</v>
      </c>
    </row>
    <row r="3145" spans="1:3">
      <c r="A3145" t="s">
        <v>2836</v>
      </c>
      <c r="B3145" s="228">
        <v>28543</v>
      </c>
      <c r="C3145" s="229" t="s">
        <v>1136</v>
      </c>
    </row>
    <row r="3146" spans="1:3">
      <c r="A3146" s="227" t="s">
        <v>4773</v>
      </c>
      <c r="B3146" s="223">
        <v>32004</v>
      </c>
      <c r="C3146" s="222" t="s">
        <v>1045</v>
      </c>
    </row>
    <row r="3147" spans="1:3">
      <c r="A3147" t="s">
        <v>2373</v>
      </c>
      <c r="B3147" s="228">
        <v>32128</v>
      </c>
      <c r="C3147" s="229" t="s">
        <v>1959</v>
      </c>
    </row>
    <row r="3148" spans="1:3">
      <c r="A3148" t="s">
        <v>1893</v>
      </c>
      <c r="B3148" s="228">
        <v>29409</v>
      </c>
      <c r="C3148" s="229" t="s">
        <v>1733</v>
      </c>
    </row>
    <row r="3149" spans="1:3">
      <c r="A3149" s="227" t="s">
        <v>6089</v>
      </c>
      <c r="B3149" s="223">
        <v>35435</v>
      </c>
      <c r="C3149" s="235" t="s">
        <v>6421</v>
      </c>
    </row>
    <row r="3150" spans="1:3">
      <c r="A3150" t="s">
        <v>2090</v>
      </c>
      <c r="B3150" s="228">
        <v>31017</v>
      </c>
      <c r="C3150" s="229" t="s">
        <v>2308</v>
      </c>
    </row>
    <row r="3151" spans="1:3" ht="12.75">
      <c r="A3151" t="s">
        <v>9116</v>
      </c>
      <c r="B3151" s="234">
        <v>36533</v>
      </c>
      <c r="C3151" s="234" t="s">
        <v>9247</v>
      </c>
    </row>
    <row r="3152" spans="1:3">
      <c r="A3152" t="s">
        <v>7050</v>
      </c>
      <c r="B3152" s="228">
        <v>36465</v>
      </c>
      <c r="C3152" s="228" t="s">
        <v>6919</v>
      </c>
    </row>
    <row r="3153" spans="1:3">
      <c r="A3153" t="s">
        <v>2849</v>
      </c>
      <c r="B3153" s="228">
        <v>31905</v>
      </c>
      <c r="C3153" s="229" t="s">
        <v>1151</v>
      </c>
    </row>
    <row r="3154" spans="1:3">
      <c r="A3154" t="s">
        <v>2681</v>
      </c>
      <c r="B3154" s="228">
        <v>29680</v>
      </c>
      <c r="C3154" s="229" t="s">
        <v>1574</v>
      </c>
    </row>
    <row r="3155" spans="1:3">
      <c r="A3155" t="s">
        <v>868</v>
      </c>
      <c r="B3155" s="228">
        <v>32421</v>
      </c>
      <c r="C3155" s="229" t="s">
        <v>775</v>
      </c>
    </row>
    <row r="3156" spans="1:3">
      <c r="A3156" s="227" t="s">
        <v>4181</v>
      </c>
      <c r="B3156" s="223">
        <v>32914</v>
      </c>
      <c r="C3156" s="222" t="s">
        <v>4063</v>
      </c>
    </row>
    <row r="3157" spans="1:3">
      <c r="A3157" s="231" t="s">
        <v>5893</v>
      </c>
      <c r="B3157" s="223">
        <v>33944</v>
      </c>
      <c r="C3157" s="222" t="s">
        <v>5929</v>
      </c>
    </row>
    <row r="3158" spans="1:3">
      <c r="A3158" t="s">
        <v>7771</v>
      </c>
      <c r="B3158" s="230">
        <v>35784</v>
      </c>
      <c r="C3158" s="226" t="s">
        <v>7509</v>
      </c>
    </row>
    <row r="3159" spans="1:3">
      <c r="A3159" t="s">
        <v>1857</v>
      </c>
      <c r="B3159" s="228">
        <v>31407</v>
      </c>
      <c r="C3159" s="229" t="s">
        <v>2396</v>
      </c>
    </row>
    <row r="3160" spans="1:3">
      <c r="A3160" s="227" t="s">
        <v>6253</v>
      </c>
      <c r="B3160" s="223">
        <v>35220</v>
      </c>
      <c r="C3160" s="235" t="s">
        <v>5936</v>
      </c>
    </row>
    <row r="3161" spans="1:3">
      <c r="A3161" t="s">
        <v>1528</v>
      </c>
      <c r="B3161" s="228">
        <v>30772</v>
      </c>
      <c r="C3161" s="229" t="s">
        <v>2396</v>
      </c>
    </row>
    <row r="3162" spans="1:3" ht="12.75">
      <c r="A3162" t="s">
        <v>8904</v>
      </c>
      <c r="B3162" s="234">
        <v>37019</v>
      </c>
      <c r="C3162" s="234" t="s">
        <v>9253</v>
      </c>
    </row>
    <row r="3163" spans="1:3">
      <c r="A3163" s="220" t="s">
        <v>3270</v>
      </c>
      <c r="B3163" s="223">
        <v>32794</v>
      </c>
      <c r="C3163" s="222" t="s">
        <v>3453</v>
      </c>
    </row>
    <row r="3164" spans="1:3">
      <c r="A3164" t="s">
        <v>2789</v>
      </c>
      <c r="B3164" s="228">
        <v>31555</v>
      </c>
      <c r="C3164" s="229" t="s">
        <v>1283</v>
      </c>
    </row>
    <row r="3165" spans="1:3">
      <c r="A3165" t="s">
        <v>7883</v>
      </c>
      <c r="B3165" s="230">
        <v>35717</v>
      </c>
      <c r="C3165" s="226" t="s">
        <v>7812</v>
      </c>
    </row>
    <row r="3166" spans="1:3">
      <c r="A3166" s="224" t="s">
        <v>7883</v>
      </c>
      <c r="B3166" s="225">
        <v>37349</v>
      </c>
      <c r="C3166" s="226" t="s">
        <v>8098</v>
      </c>
    </row>
    <row r="3167" spans="1:3">
      <c r="A3167" s="252" t="s">
        <v>5677</v>
      </c>
      <c r="B3167" s="223">
        <v>34386</v>
      </c>
      <c r="C3167" s="222" t="s">
        <v>5497</v>
      </c>
    </row>
    <row r="3168" spans="1:3">
      <c r="A3168" s="227" t="s">
        <v>4742</v>
      </c>
      <c r="B3168" s="223">
        <v>34232</v>
      </c>
      <c r="C3168" s="222" t="s">
        <v>5011</v>
      </c>
    </row>
    <row r="3169" spans="1:3">
      <c r="A3169" s="227" t="s">
        <v>5239</v>
      </c>
      <c r="B3169" s="223">
        <v>34597</v>
      </c>
      <c r="C3169" s="235" t="s">
        <v>5498</v>
      </c>
    </row>
    <row r="3170" spans="1:3">
      <c r="A3170" s="64" t="s">
        <v>6670</v>
      </c>
      <c r="B3170" s="258">
        <v>35603</v>
      </c>
      <c r="C3170" s="233" t="s">
        <v>6854</v>
      </c>
    </row>
    <row r="3171" spans="1:3">
      <c r="A3171" t="s">
        <v>869</v>
      </c>
      <c r="B3171" s="228">
        <v>32547</v>
      </c>
      <c r="C3171" s="229" t="s">
        <v>870</v>
      </c>
    </row>
    <row r="3172" spans="1:3">
      <c r="A3172" s="227" t="s">
        <v>5715</v>
      </c>
      <c r="B3172" s="223">
        <v>35305</v>
      </c>
      <c r="C3172" s="222" t="s">
        <v>5931</v>
      </c>
    </row>
    <row r="3173" spans="1:3">
      <c r="A3173" t="s">
        <v>7884</v>
      </c>
      <c r="B3173" s="230">
        <v>35925</v>
      </c>
      <c r="C3173" s="226" t="s">
        <v>7812</v>
      </c>
    </row>
    <row r="3174" spans="1:3">
      <c r="A3174" s="227" t="s">
        <v>4314</v>
      </c>
      <c r="B3174" s="223">
        <v>32602</v>
      </c>
      <c r="C3174" s="222" t="s">
        <v>3444</v>
      </c>
    </row>
    <row r="3175" spans="1:3">
      <c r="A3175" t="s">
        <v>7356</v>
      </c>
      <c r="B3175" s="228">
        <v>36039</v>
      </c>
      <c r="C3175" s="228" t="s">
        <v>7357</v>
      </c>
    </row>
    <row r="3176" spans="1:3">
      <c r="A3176" t="s">
        <v>7885</v>
      </c>
      <c r="B3176" s="230">
        <v>36317</v>
      </c>
      <c r="C3176" s="226" t="s">
        <v>7812</v>
      </c>
    </row>
    <row r="3177" spans="1:3">
      <c r="A3177" t="s">
        <v>7770</v>
      </c>
      <c r="B3177" s="230">
        <v>36090</v>
      </c>
      <c r="C3177" s="226" t="s">
        <v>7506</v>
      </c>
    </row>
    <row r="3178" spans="1:3">
      <c r="A3178" s="227" t="s">
        <v>317</v>
      </c>
      <c r="B3178" s="223">
        <v>32944</v>
      </c>
      <c r="C3178" s="222" t="s">
        <v>463</v>
      </c>
    </row>
    <row r="3179" spans="1:3">
      <c r="A3179" s="227" t="s">
        <v>4417</v>
      </c>
      <c r="B3179" s="223">
        <v>34035</v>
      </c>
      <c r="C3179" s="222" t="s">
        <v>4519</v>
      </c>
    </row>
    <row r="3180" spans="1:3">
      <c r="A3180" t="s">
        <v>6973</v>
      </c>
      <c r="B3180" s="228">
        <v>35827</v>
      </c>
      <c r="C3180" s="226" t="s">
        <v>6862</v>
      </c>
    </row>
    <row r="3181" spans="1:3">
      <c r="A3181" s="227" t="s">
        <v>5318</v>
      </c>
      <c r="B3181" s="223">
        <v>34681</v>
      </c>
      <c r="C3181" s="235" t="s">
        <v>5495</v>
      </c>
    </row>
    <row r="3182" spans="1:3">
      <c r="A3182" s="224" t="s">
        <v>8322</v>
      </c>
      <c r="B3182" s="225">
        <v>37179</v>
      </c>
      <c r="C3182" s="226" t="s">
        <v>8098</v>
      </c>
    </row>
    <row r="3183" spans="1:3">
      <c r="A3183" t="s">
        <v>506</v>
      </c>
      <c r="B3183" s="228">
        <v>30589</v>
      </c>
      <c r="C3183" s="229" t="s">
        <v>504</v>
      </c>
    </row>
    <row r="3184" spans="1:3">
      <c r="A3184" t="s">
        <v>2374</v>
      </c>
      <c r="B3184" s="228">
        <v>32198</v>
      </c>
      <c r="C3184" s="229" t="s">
        <v>1998</v>
      </c>
    </row>
    <row r="3185" spans="1:3">
      <c r="A3185" t="s">
        <v>7232</v>
      </c>
      <c r="C3185" s="226" t="s">
        <v>6862</v>
      </c>
    </row>
    <row r="3186" spans="1:3">
      <c r="A3186" s="227" t="s">
        <v>5834</v>
      </c>
      <c r="B3186" s="223">
        <v>35645</v>
      </c>
      <c r="C3186" s="222" t="s">
        <v>5938</v>
      </c>
    </row>
    <row r="3187" spans="1:3">
      <c r="A3187" s="227" t="s">
        <v>5598</v>
      </c>
      <c r="B3187" s="223">
        <v>35116</v>
      </c>
      <c r="C3187" s="222" t="s">
        <v>5934</v>
      </c>
    </row>
    <row r="3188" spans="1:3">
      <c r="A3188" t="s">
        <v>2527</v>
      </c>
      <c r="B3188" s="228">
        <v>30012</v>
      </c>
      <c r="C3188" s="229" t="s">
        <v>1574</v>
      </c>
    </row>
    <row r="3189" spans="1:3">
      <c r="A3189" s="227" t="s">
        <v>5755</v>
      </c>
      <c r="B3189" s="223">
        <v>35206</v>
      </c>
      <c r="C3189" s="222" t="s">
        <v>5498</v>
      </c>
    </row>
    <row r="3190" spans="1:3">
      <c r="A3190" s="227" t="s">
        <v>4334</v>
      </c>
      <c r="B3190" s="223">
        <v>33804</v>
      </c>
      <c r="C3190" s="222" t="s">
        <v>4078</v>
      </c>
    </row>
    <row r="3191" spans="1:3">
      <c r="A3191" s="220" t="s">
        <v>3102</v>
      </c>
      <c r="B3191" s="223">
        <v>32350</v>
      </c>
      <c r="C3191" s="222" t="s">
        <v>1048</v>
      </c>
    </row>
    <row r="3192" spans="1:3">
      <c r="A3192" s="231" t="s">
        <v>3767</v>
      </c>
      <c r="B3192" s="228">
        <v>33561</v>
      </c>
      <c r="C3192" s="222" t="s">
        <v>3441</v>
      </c>
    </row>
    <row r="3193" spans="1:3">
      <c r="A3193" t="s">
        <v>2082</v>
      </c>
      <c r="B3193" s="228">
        <v>28731</v>
      </c>
      <c r="C3193" s="229" t="s">
        <v>2083</v>
      </c>
    </row>
    <row r="3194" spans="1:3">
      <c r="A3194" t="s">
        <v>7886</v>
      </c>
      <c r="B3194" s="230">
        <v>35931</v>
      </c>
      <c r="C3194" s="226" t="s">
        <v>7812</v>
      </c>
    </row>
    <row r="3195" spans="1:3">
      <c r="A3195" t="s">
        <v>7653</v>
      </c>
      <c r="B3195" s="230">
        <v>36448</v>
      </c>
      <c r="C3195" s="226" t="s">
        <v>7506</v>
      </c>
    </row>
    <row r="3196" spans="1:3" ht="12.75">
      <c r="A3196" t="s">
        <v>9456</v>
      </c>
      <c r="B3196" s="234">
        <v>36659</v>
      </c>
      <c r="C3196" s="234" t="s">
        <v>8803</v>
      </c>
    </row>
    <row r="3197" spans="1:3">
      <c r="A3197" t="s">
        <v>7887</v>
      </c>
      <c r="B3197" s="230">
        <v>35920</v>
      </c>
      <c r="C3197" s="226" t="s">
        <v>7812</v>
      </c>
    </row>
    <row r="3198" spans="1:3">
      <c r="A3198" s="227" t="s">
        <v>5384</v>
      </c>
      <c r="B3198" s="223">
        <v>34788</v>
      </c>
      <c r="C3198" s="235" t="s">
        <v>5498</v>
      </c>
    </row>
    <row r="3199" spans="1:3">
      <c r="A3199" t="s">
        <v>1454</v>
      </c>
      <c r="B3199" s="228">
        <v>31129</v>
      </c>
      <c r="C3199" s="229" t="s">
        <v>2842</v>
      </c>
    </row>
    <row r="3200" spans="1:3">
      <c r="A3200" s="227" t="s">
        <v>4297</v>
      </c>
      <c r="B3200" s="223">
        <v>34187</v>
      </c>
      <c r="C3200" s="222" t="s">
        <v>4515</v>
      </c>
    </row>
    <row r="3201" spans="1:3">
      <c r="A3201" t="s">
        <v>7189</v>
      </c>
      <c r="B3201" s="228">
        <v>34943</v>
      </c>
      <c r="C3201" s="226" t="s">
        <v>6862</v>
      </c>
    </row>
    <row r="3202" spans="1:3">
      <c r="A3202" t="s">
        <v>2319</v>
      </c>
      <c r="B3202" s="228">
        <v>31276</v>
      </c>
      <c r="C3202" s="229" t="s">
        <v>2308</v>
      </c>
    </row>
    <row r="3203" spans="1:3">
      <c r="A3203" t="s">
        <v>7212</v>
      </c>
      <c r="B3203" s="228">
        <v>36708</v>
      </c>
      <c r="C3203" s="228" t="s">
        <v>6926</v>
      </c>
    </row>
    <row r="3204" spans="1:3">
      <c r="A3204" t="s">
        <v>871</v>
      </c>
      <c r="B3204" s="228">
        <v>32699</v>
      </c>
      <c r="C3204" s="229" t="s">
        <v>872</v>
      </c>
    </row>
    <row r="3205" spans="1:3">
      <c r="A3205" s="220" t="s">
        <v>3271</v>
      </c>
      <c r="B3205" s="223">
        <v>32937</v>
      </c>
      <c r="C3205" s="222" t="s">
        <v>3445</v>
      </c>
    </row>
    <row r="3206" spans="1:3">
      <c r="A3206" s="227" t="s">
        <v>4743</v>
      </c>
      <c r="B3206" s="223">
        <v>33898</v>
      </c>
      <c r="C3206" s="222" t="s">
        <v>5011</v>
      </c>
    </row>
    <row r="3207" spans="1:3">
      <c r="A3207" s="227" t="s">
        <v>8905</v>
      </c>
      <c r="B3207" s="223">
        <v>45798</v>
      </c>
      <c r="C3207" s="222" t="s">
        <v>6862</v>
      </c>
    </row>
    <row r="3208" spans="1:3">
      <c r="A3208" t="s">
        <v>1734</v>
      </c>
      <c r="B3208" s="228">
        <v>30643</v>
      </c>
      <c r="C3208" s="229" t="s">
        <v>1981</v>
      </c>
    </row>
    <row r="3209" spans="1:3">
      <c r="A3209" s="227" t="s">
        <v>5915</v>
      </c>
      <c r="B3209" s="223">
        <v>34550</v>
      </c>
      <c r="C3209" s="222" t="s">
        <v>5929</v>
      </c>
    </row>
    <row r="3210" spans="1:3">
      <c r="A3210" t="s">
        <v>1977</v>
      </c>
      <c r="B3210" s="228">
        <v>30788</v>
      </c>
      <c r="C3210" s="229" t="s">
        <v>2072</v>
      </c>
    </row>
    <row r="3211" spans="1:3">
      <c r="A3211" s="227" t="s">
        <v>4687</v>
      </c>
      <c r="B3211" s="223">
        <v>34220</v>
      </c>
      <c r="C3211" s="222" t="s">
        <v>5036</v>
      </c>
    </row>
    <row r="3212" spans="1:3">
      <c r="A3212" t="s">
        <v>7031</v>
      </c>
      <c r="B3212" s="228">
        <v>36831</v>
      </c>
      <c r="C3212" s="228" t="s">
        <v>6914</v>
      </c>
    </row>
    <row r="3213" spans="1:3">
      <c r="A3213" t="s">
        <v>7704</v>
      </c>
      <c r="B3213" s="230">
        <v>36844</v>
      </c>
      <c r="C3213" s="226" t="s">
        <v>7506</v>
      </c>
    </row>
    <row r="3214" spans="1:3">
      <c r="A3214" t="s">
        <v>2375</v>
      </c>
      <c r="B3214" s="228">
        <v>32426</v>
      </c>
      <c r="C3214" s="229" t="s">
        <v>1963</v>
      </c>
    </row>
    <row r="3215" spans="1:3">
      <c r="A3215" s="227" t="s">
        <v>6123</v>
      </c>
      <c r="B3215" s="223">
        <v>34779</v>
      </c>
      <c r="C3215" s="235" t="s">
        <v>5934</v>
      </c>
    </row>
    <row r="3216" spans="1:3">
      <c r="A3216" s="5" t="s">
        <v>3619</v>
      </c>
      <c r="B3216" s="228">
        <v>33204</v>
      </c>
      <c r="C3216" s="222" t="s">
        <v>4070</v>
      </c>
    </row>
    <row r="3217" spans="1:3">
      <c r="A3217" s="227" t="s">
        <v>4702</v>
      </c>
      <c r="B3217" s="223">
        <v>33831</v>
      </c>
      <c r="C3217" s="222" t="s">
        <v>5012</v>
      </c>
    </row>
    <row r="3218" spans="1:3">
      <c r="A3218" t="s">
        <v>7727</v>
      </c>
      <c r="B3218" s="230">
        <v>36332</v>
      </c>
      <c r="C3218" s="226" t="s">
        <v>7523</v>
      </c>
    </row>
    <row r="3219" spans="1:3">
      <c r="A3219" t="s">
        <v>7630</v>
      </c>
      <c r="B3219" s="230">
        <v>36393</v>
      </c>
      <c r="C3219" s="226" t="s">
        <v>7508</v>
      </c>
    </row>
    <row r="3220" spans="1:3" ht="12.75">
      <c r="A3220" t="s">
        <v>9155</v>
      </c>
      <c r="B3220" s="234">
        <v>36526</v>
      </c>
      <c r="C3220" s="234" t="s">
        <v>9364</v>
      </c>
    </row>
    <row r="3221" spans="1:3">
      <c r="A3221" t="s">
        <v>2175</v>
      </c>
      <c r="B3221" s="228">
        <v>30939</v>
      </c>
      <c r="C3221" s="229" t="s">
        <v>2842</v>
      </c>
    </row>
    <row r="3222" spans="1:3">
      <c r="A3222" s="5" t="s">
        <v>3756</v>
      </c>
      <c r="B3222" s="228">
        <v>33351</v>
      </c>
      <c r="C3222" s="222" t="s">
        <v>3444</v>
      </c>
    </row>
    <row r="3223" spans="1:3">
      <c r="A3223" s="227" t="s">
        <v>318</v>
      </c>
      <c r="B3223" s="223">
        <v>32944</v>
      </c>
      <c r="C3223" s="222" t="s">
        <v>463</v>
      </c>
    </row>
    <row r="3224" spans="1:3">
      <c r="A3224" t="s">
        <v>1379</v>
      </c>
      <c r="B3224" s="228">
        <v>30036</v>
      </c>
      <c r="C3224" s="229" t="s">
        <v>1409</v>
      </c>
    </row>
    <row r="3225" spans="1:3">
      <c r="A3225" t="s">
        <v>507</v>
      </c>
      <c r="B3225" s="228">
        <v>32084</v>
      </c>
      <c r="C3225" s="229" t="s">
        <v>1062</v>
      </c>
    </row>
    <row r="3226" spans="1:3">
      <c r="A3226" t="s">
        <v>508</v>
      </c>
      <c r="B3226" s="228">
        <v>31983</v>
      </c>
      <c r="C3226" s="229" t="s">
        <v>1961</v>
      </c>
    </row>
    <row r="3227" spans="1:3">
      <c r="A3227" t="s">
        <v>7323</v>
      </c>
      <c r="B3227" s="228">
        <v>36130</v>
      </c>
      <c r="C3227" s="228" t="s">
        <v>6921</v>
      </c>
    </row>
    <row r="3228" spans="1:3">
      <c r="A3228" s="227" t="s">
        <v>5687</v>
      </c>
      <c r="B3228" s="223">
        <v>34876</v>
      </c>
      <c r="C3228" s="222" t="s">
        <v>5934</v>
      </c>
    </row>
    <row r="3229" spans="1:3">
      <c r="A3229" s="227" t="s">
        <v>319</v>
      </c>
      <c r="B3229" s="223">
        <v>32695</v>
      </c>
      <c r="C3229" s="222" t="s">
        <v>320</v>
      </c>
    </row>
    <row r="3230" spans="1:3">
      <c r="A3230" t="s">
        <v>1310</v>
      </c>
      <c r="B3230" s="228">
        <v>31135</v>
      </c>
      <c r="C3230" s="229" t="s">
        <v>2395</v>
      </c>
    </row>
    <row r="3231" spans="1:3">
      <c r="A3231" t="s">
        <v>7888</v>
      </c>
      <c r="B3231" s="230">
        <v>35451</v>
      </c>
      <c r="C3231" s="226" t="s">
        <v>7812</v>
      </c>
    </row>
    <row r="3232" spans="1:3">
      <c r="A3232" s="227" t="s">
        <v>5141</v>
      </c>
      <c r="B3232" s="223">
        <v>34324</v>
      </c>
      <c r="C3232" s="235" t="s">
        <v>5497</v>
      </c>
    </row>
    <row r="3233" spans="1:3">
      <c r="A3233" s="227" t="s">
        <v>4744</v>
      </c>
      <c r="B3233" s="223">
        <v>33910</v>
      </c>
      <c r="C3233" s="222" t="s">
        <v>5011</v>
      </c>
    </row>
    <row r="3234" spans="1:3">
      <c r="A3234" s="227" t="s">
        <v>5348</v>
      </c>
      <c r="B3234" s="223">
        <v>34905</v>
      </c>
      <c r="C3234" s="235" t="s">
        <v>5495</v>
      </c>
    </row>
    <row r="3235" spans="1:3" ht="12.75">
      <c r="A3235" t="s">
        <v>9129</v>
      </c>
      <c r="B3235" s="234">
        <v>36309</v>
      </c>
      <c r="C3235" s="234" t="s">
        <v>9309</v>
      </c>
    </row>
    <row r="3236" spans="1:3">
      <c r="A3236" t="s">
        <v>7024</v>
      </c>
      <c r="B3236" s="228">
        <v>35462</v>
      </c>
      <c r="C3236" s="226" t="s">
        <v>6862</v>
      </c>
    </row>
    <row r="3237" spans="1:3">
      <c r="A3237" t="s">
        <v>1145</v>
      </c>
      <c r="B3237" s="228">
        <v>29189</v>
      </c>
      <c r="C3237" s="229" t="s">
        <v>1494</v>
      </c>
    </row>
    <row r="3238" spans="1:3">
      <c r="A3238" s="224" t="s">
        <v>8323</v>
      </c>
      <c r="B3238" s="225">
        <v>36951</v>
      </c>
      <c r="C3238" s="226" t="s">
        <v>9603</v>
      </c>
    </row>
    <row r="3239" spans="1:3" ht="12.75">
      <c r="A3239" t="s">
        <v>9160</v>
      </c>
      <c r="B3239" s="234">
        <v>37170</v>
      </c>
      <c r="C3239" s="234" t="s">
        <v>9375</v>
      </c>
    </row>
    <row r="3240" spans="1:3">
      <c r="A3240" t="s">
        <v>509</v>
      </c>
      <c r="B3240" s="228">
        <v>30917</v>
      </c>
      <c r="C3240" s="229" t="s">
        <v>2308</v>
      </c>
    </row>
    <row r="3241" spans="1:3">
      <c r="A3241" s="64" t="s">
        <v>6598</v>
      </c>
      <c r="B3241" s="232">
        <v>35913</v>
      </c>
      <c r="C3241" s="233" t="s">
        <v>6861</v>
      </c>
    </row>
    <row r="3242" spans="1:3">
      <c r="A3242" t="s">
        <v>2376</v>
      </c>
      <c r="B3242" s="228">
        <v>31734</v>
      </c>
      <c r="C3242" s="229" t="s">
        <v>1880</v>
      </c>
    </row>
    <row r="3243" spans="1:3">
      <c r="A3243" t="s">
        <v>7730</v>
      </c>
      <c r="B3243" s="230">
        <v>36984</v>
      </c>
      <c r="C3243" s="226" t="s">
        <v>7646</v>
      </c>
    </row>
    <row r="3244" spans="1:3">
      <c r="A3244" t="s">
        <v>2377</v>
      </c>
      <c r="B3244" s="228">
        <v>29773</v>
      </c>
      <c r="C3244" s="229" t="s">
        <v>1308</v>
      </c>
    </row>
    <row r="3245" spans="1:3">
      <c r="A3245" s="227" t="s">
        <v>4832</v>
      </c>
      <c r="B3245" s="223">
        <v>34043</v>
      </c>
      <c r="C3245" s="222" t="s">
        <v>5010</v>
      </c>
    </row>
    <row r="3246" spans="1:3" ht="12.75">
      <c r="A3246" t="s">
        <v>9147</v>
      </c>
      <c r="B3246" s="234">
        <v>37322</v>
      </c>
      <c r="C3246" s="234" t="s">
        <v>9349</v>
      </c>
    </row>
    <row r="3247" spans="1:3">
      <c r="A3247" t="s">
        <v>3027</v>
      </c>
      <c r="B3247" s="228">
        <v>25503</v>
      </c>
      <c r="C3247" s="229"/>
    </row>
    <row r="3248" spans="1:3">
      <c r="A3248" s="227" t="s">
        <v>4939</v>
      </c>
      <c r="B3248" s="223">
        <v>34011</v>
      </c>
      <c r="C3248" s="235" t="s">
        <v>5010</v>
      </c>
    </row>
    <row r="3249" spans="1:3">
      <c r="A3249" s="227" t="s">
        <v>5181</v>
      </c>
      <c r="B3249" s="223">
        <v>33425</v>
      </c>
      <c r="C3249" s="235" t="s">
        <v>5013</v>
      </c>
    </row>
    <row r="3250" spans="1:3">
      <c r="A3250" s="227" t="s">
        <v>5172</v>
      </c>
      <c r="B3250" s="223">
        <v>34125</v>
      </c>
      <c r="C3250" s="235" t="s">
        <v>5496</v>
      </c>
    </row>
    <row r="3251" spans="1:3">
      <c r="A3251" t="s">
        <v>873</v>
      </c>
      <c r="B3251" s="228">
        <v>32444</v>
      </c>
      <c r="C3251" s="229" t="s">
        <v>1055</v>
      </c>
    </row>
    <row r="3252" spans="1:3">
      <c r="A3252" s="227" t="s">
        <v>4635</v>
      </c>
      <c r="B3252" s="223">
        <v>34376</v>
      </c>
      <c r="C3252" s="222" t="s">
        <v>5022</v>
      </c>
    </row>
    <row r="3253" spans="1:3">
      <c r="A3253" s="220" t="s">
        <v>3104</v>
      </c>
      <c r="B3253" s="223">
        <v>32910</v>
      </c>
      <c r="C3253" s="222" t="s">
        <v>465</v>
      </c>
    </row>
    <row r="3254" spans="1:3" ht="12.75">
      <c r="A3254" t="s">
        <v>9061</v>
      </c>
      <c r="B3254" s="234">
        <v>36768</v>
      </c>
      <c r="C3254" s="234" t="s">
        <v>9319</v>
      </c>
    </row>
    <row r="3255" spans="1:3">
      <c r="A3255" s="220" t="s">
        <v>3272</v>
      </c>
      <c r="B3255" s="223">
        <v>32190</v>
      </c>
      <c r="C3255" s="222" t="s">
        <v>465</v>
      </c>
    </row>
    <row r="3256" spans="1:3">
      <c r="A3256" t="s">
        <v>2996</v>
      </c>
      <c r="B3256" s="228">
        <v>30849</v>
      </c>
      <c r="C3256" s="229" t="s">
        <v>1282</v>
      </c>
    </row>
    <row r="3257" spans="1:3">
      <c r="A3257" t="s">
        <v>1455</v>
      </c>
      <c r="B3257" s="228">
        <v>28752</v>
      </c>
      <c r="C3257" s="229" t="s">
        <v>2608</v>
      </c>
    </row>
    <row r="3258" spans="1:3">
      <c r="A3258" t="s">
        <v>874</v>
      </c>
      <c r="B3258" s="228">
        <v>32595</v>
      </c>
      <c r="C3258" s="229" t="s">
        <v>1045</v>
      </c>
    </row>
    <row r="3259" spans="1:3">
      <c r="A3259" t="s">
        <v>2574</v>
      </c>
      <c r="B3259" s="228">
        <v>31007</v>
      </c>
      <c r="C3259" s="229" t="s">
        <v>1150</v>
      </c>
    </row>
    <row r="3260" spans="1:3">
      <c r="A3260" s="64" t="s">
        <v>6755</v>
      </c>
      <c r="B3260" s="232">
        <v>34821</v>
      </c>
      <c r="C3260" s="233" t="s">
        <v>6855</v>
      </c>
    </row>
    <row r="3261" spans="1:3">
      <c r="A3261" s="227" t="s">
        <v>6094</v>
      </c>
      <c r="B3261" s="223">
        <v>35334</v>
      </c>
      <c r="C3261" s="235" t="s">
        <v>6425</v>
      </c>
    </row>
    <row r="3262" spans="1:3">
      <c r="A3262" t="s">
        <v>875</v>
      </c>
      <c r="B3262" s="228">
        <v>32086</v>
      </c>
      <c r="C3262" s="229" t="s">
        <v>775</v>
      </c>
    </row>
    <row r="3263" spans="1:3">
      <c r="A3263" s="231" t="s">
        <v>3759</v>
      </c>
      <c r="B3263" s="228">
        <v>32786</v>
      </c>
      <c r="C3263" s="222" t="s">
        <v>3442</v>
      </c>
    </row>
    <row r="3264" spans="1:3">
      <c r="A3264" s="227" t="s">
        <v>321</v>
      </c>
      <c r="B3264" s="223">
        <v>33003</v>
      </c>
      <c r="C3264" s="222" t="s">
        <v>463</v>
      </c>
    </row>
    <row r="3265" spans="1:3">
      <c r="A3265" t="s">
        <v>2779</v>
      </c>
      <c r="B3265" s="228">
        <v>30950</v>
      </c>
      <c r="C3265" s="229" t="s">
        <v>1514</v>
      </c>
    </row>
    <row r="3266" spans="1:3">
      <c r="A3266" s="64" t="s">
        <v>6762</v>
      </c>
      <c r="B3266" s="232">
        <v>35754</v>
      </c>
      <c r="C3266" s="233" t="s">
        <v>6860</v>
      </c>
    </row>
    <row r="3267" spans="1:3">
      <c r="A3267" s="227" t="s">
        <v>4902</v>
      </c>
      <c r="B3267" s="223">
        <v>33880</v>
      </c>
      <c r="C3267" s="222" t="s">
        <v>5011</v>
      </c>
    </row>
    <row r="3268" spans="1:3">
      <c r="A3268" s="227" t="s">
        <v>5807</v>
      </c>
      <c r="B3268" s="223">
        <v>34419</v>
      </c>
      <c r="C3268" s="222" t="s">
        <v>5504</v>
      </c>
    </row>
    <row r="3269" spans="1:3">
      <c r="A3269" s="227" t="s">
        <v>322</v>
      </c>
      <c r="B3269" s="223">
        <v>32889</v>
      </c>
      <c r="C3269" s="222" t="s">
        <v>463</v>
      </c>
    </row>
    <row r="3270" spans="1:3">
      <c r="A3270" t="s">
        <v>7162</v>
      </c>
      <c r="B3270" s="228">
        <v>34912</v>
      </c>
      <c r="C3270" s="226" t="s">
        <v>6862</v>
      </c>
    </row>
    <row r="3271" spans="1:3">
      <c r="A3271" s="227" t="s">
        <v>5822</v>
      </c>
      <c r="B3271" s="223">
        <v>34419</v>
      </c>
      <c r="C3271" s="222" t="s">
        <v>5504</v>
      </c>
    </row>
    <row r="3272" spans="1:3">
      <c r="A3272" t="s">
        <v>2378</v>
      </c>
      <c r="B3272" s="228">
        <v>28178</v>
      </c>
      <c r="C3272" s="229" t="s">
        <v>2753</v>
      </c>
    </row>
    <row r="3273" spans="1:3">
      <c r="A3273" s="227" t="s">
        <v>4838</v>
      </c>
      <c r="B3273" s="223">
        <v>34119</v>
      </c>
      <c r="C3273" s="222" t="s">
        <v>5028</v>
      </c>
    </row>
    <row r="3274" spans="1:3">
      <c r="A3274" t="s">
        <v>1936</v>
      </c>
      <c r="B3274" s="228">
        <v>29572</v>
      </c>
      <c r="C3274" s="229" t="s">
        <v>2490</v>
      </c>
    </row>
    <row r="3275" spans="1:3">
      <c r="A3275" t="s">
        <v>1232</v>
      </c>
      <c r="B3275" s="228">
        <v>29159</v>
      </c>
      <c r="C3275" s="229" t="s">
        <v>1855</v>
      </c>
    </row>
    <row r="3276" spans="1:3">
      <c r="A3276" t="s">
        <v>2616</v>
      </c>
      <c r="B3276" s="228">
        <v>30320</v>
      </c>
      <c r="C3276" s="229" t="s">
        <v>2486</v>
      </c>
    </row>
    <row r="3277" spans="1:3">
      <c r="A3277" t="s">
        <v>2379</v>
      </c>
      <c r="B3277" s="228">
        <v>28865</v>
      </c>
      <c r="C3277" s="229" t="s">
        <v>2181</v>
      </c>
    </row>
    <row r="3278" spans="1:3">
      <c r="A3278" s="224" t="s">
        <v>8324</v>
      </c>
      <c r="B3278" s="225">
        <v>36511</v>
      </c>
      <c r="C3278" s="226" t="s">
        <v>8287</v>
      </c>
    </row>
    <row r="3279" spans="1:3">
      <c r="A3279" s="37" t="s">
        <v>7754</v>
      </c>
      <c r="B3279" s="225">
        <v>36764</v>
      </c>
      <c r="C3279" s="226" t="s">
        <v>7523</v>
      </c>
    </row>
    <row r="3280" spans="1:3">
      <c r="A3280" s="227" t="s">
        <v>4213</v>
      </c>
      <c r="B3280" s="223">
        <v>33663</v>
      </c>
      <c r="C3280" s="222" t="s">
        <v>4514</v>
      </c>
    </row>
    <row r="3281" spans="1:3">
      <c r="A3281" t="s">
        <v>876</v>
      </c>
      <c r="B3281" s="228">
        <v>32172</v>
      </c>
      <c r="C3281" s="229" t="s">
        <v>1062</v>
      </c>
    </row>
    <row r="3282" spans="1:3">
      <c r="A3282" s="227" t="s">
        <v>323</v>
      </c>
      <c r="B3282" s="223">
        <v>33144</v>
      </c>
      <c r="C3282" s="222" t="s">
        <v>449</v>
      </c>
    </row>
    <row r="3283" spans="1:3">
      <c r="A3283" s="5" t="s">
        <v>3672</v>
      </c>
      <c r="B3283" s="228">
        <v>33413</v>
      </c>
      <c r="C3283" s="222" t="s">
        <v>4066</v>
      </c>
    </row>
    <row r="3284" spans="1:3">
      <c r="A3284" t="s">
        <v>2987</v>
      </c>
      <c r="B3284" s="228">
        <v>29174</v>
      </c>
      <c r="C3284" s="229" t="s">
        <v>2988</v>
      </c>
    </row>
    <row r="3285" spans="1:3">
      <c r="A3285" t="s">
        <v>9742</v>
      </c>
      <c r="B3285" s="228">
        <v>35247</v>
      </c>
      <c r="C3285" s="229" t="s">
        <v>7395</v>
      </c>
    </row>
    <row r="3286" spans="1:3">
      <c r="A3286" t="s">
        <v>877</v>
      </c>
      <c r="B3286" s="228">
        <v>32128</v>
      </c>
      <c r="C3286" s="229" t="s">
        <v>918</v>
      </c>
    </row>
    <row r="3287" spans="1:3">
      <c r="A3287" s="227" t="s">
        <v>4348</v>
      </c>
      <c r="B3287" s="223">
        <v>33463</v>
      </c>
      <c r="C3287" s="222" t="s">
        <v>4063</v>
      </c>
    </row>
    <row r="3288" spans="1:3">
      <c r="A3288" t="s">
        <v>878</v>
      </c>
      <c r="B3288" s="228">
        <v>32455</v>
      </c>
      <c r="C3288" s="229" t="s">
        <v>918</v>
      </c>
    </row>
    <row r="3289" spans="1:3">
      <c r="A3289" t="s">
        <v>2904</v>
      </c>
      <c r="B3289" s="228">
        <v>31460</v>
      </c>
      <c r="C3289" s="229" t="s">
        <v>1279</v>
      </c>
    </row>
    <row r="3290" spans="1:3">
      <c r="A3290" s="5" t="s">
        <v>3705</v>
      </c>
      <c r="B3290" s="228">
        <v>33114</v>
      </c>
      <c r="C3290" s="222" t="s">
        <v>4063</v>
      </c>
    </row>
    <row r="3291" spans="1:3">
      <c r="A3291" t="s">
        <v>879</v>
      </c>
      <c r="B3291" s="228">
        <v>32371</v>
      </c>
      <c r="C3291" s="229" t="s">
        <v>880</v>
      </c>
    </row>
    <row r="3292" spans="1:3">
      <c r="A3292" s="227" t="s">
        <v>4880</v>
      </c>
      <c r="B3292" s="223">
        <v>34100</v>
      </c>
      <c r="C3292" s="235" t="s">
        <v>5013</v>
      </c>
    </row>
    <row r="3293" spans="1:3">
      <c r="A3293" s="227" t="s">
        <v>5750</v>
      </c>
      <c r="B3293" s="223">
        <v>35188</v>
      </c>
      <c r="C3293" s="222" t="s">
        <v>5931</v>
      </c>
    </row>
    <row r="3294" spans="1:3" ht="12.75">
      <c r="A3294" t="s">
        <v>8906</v>
      </c>
      <c r="B3294" s="234">
        <v>35731</v>
      </c>
      <c r="C3294" s="234" t="s">
        <v>8803</v>
      </c>
    </row>
    <row r="3295" spans="1:3">
      <c r="A3295" s="227" t="s">
        <v>4285</v>
      </c>
      <c r="B3295" s="223">
        <v>33992</v>
      </c>
      <c r="C3295" s="222" t="s">
        <v>4515</v>
      </c>
    </row>
    <row r="3296" spans="1:3" ht="12.75">
      <c r="A3296" t="s">
        <v>9457</v>
      </c>
      <c r="B3296" s="234">
        <v>36783</v>
      </c>
      <c r="C3296" s="234" t="s">
        <v>8803</v>
      </c>
    </row>
    <row r="3297" spans="1:3" ht="12.75">
      <c r="A3297" t="s">
        <v>9458</v>
      </c>
      <c r="B3297" s="234">
        <v>36072</v>
      </c>
      <c r="C3297" s="234" t="s">
        <v>8803</v>
      </c>
    </row>
    <row r="3298" spans="1:3">
      <c r="A3298" t="s">
        <v>7633</v>
      </c>
      <c r="B3298" s="230">
        <v>35688</v>
      </c>
      <c r="C3298" s="226" t="s">
        <v>7812</v>
      </c>
    </row>
    <row r="3299" spans="1:3">
      <c r="A3299" t="s">
        <v>7622</v>
      </c>
      <c r="B3299" s="230">
        <v>35815</v>
      </c>
      <c r="C3299" s="226" t="s">
        <v>7523</v>
      </c>
    </row>
    <row r="3300" spans="1:3">
      <c r="A3300" s="227" t="s">
        <v>4206</v>
      </c>
      <c r="B3300" s="223">
        <v>33809</v>
      </c>
      <c r="C3300" s="222" t="s">
        <v>4514</v>
      </c>
    </row>
    <row r="3301" spans="1:3">
      <c r="A3301" s="227" t="s">
        <v>4221</v>
      </c>
      <c r="B3301" s="223">
        <v>33586</v>
      </c>
      <c r="C3301" s="222" t="s">
        <v>4523</v>
      </c>
    </row>
    <row r="3302" spans="1:3">
      <c r="A3302" t="s">
        <v>881</v>
      </c>
      <c r="B3302" s="228">
        <v>32129</v>
      </c>
      <c r="C3302" s="229" t="s">
        <v>918</v>
      </c>
    </row>
    <row r="3303" spans="1:3">
      <c r="A3303" s="227" t="s">
        <v>4678</v>
      </c>
      <c r="B3303" s="223">
        <v>34099</v>
      </c>
      <c r="C3303" s="222" t="s">
        <v>5008</v>
      </c>
    </row>
    <row r="3304" spans="1:3">
      <c r="A3304" s="224" t="s">
        <v>8325</v>
      </c>
      <c r="B3304" s="225">
        <v>36451</v>
      </c>
      <c r="C3304" s="226" t="s">
        <v>9603</v>
      </c>
    </row>
    <row r="3305" spans="1:3" ht="12.75">
      <c r="A3305" t="s">
        <v>8907</v>
      </c>
      <c r="B3305" s="234">
        <v>37528</v>
      </c>
      <c r="C3305" s="234" t="s">
        <v>9256</v>
      </c>
    </row>
    <row r="3306" spans="1:3">
      <c r="A3306" s="64" t="s">
        <v>6767</v>
      </c>
      <c r="B3306" s="232">
        <v>35614</v>
      </c>
      <c r="C3306" s="233" t="s">
        <v>6860</v>
      </c>
    </row>
    <row r="3307" spans="1:3">
      <c r="A3307" s="227" t="s">
        <v>4711</v>
      </c>
      <c r="B3307" s="223">
        <v>34318</v>
      </c>
      <c r="C3307" s="222" t="s">
        <v>5008</v>
      </c>
    </row>
    <row r="3308" spans="1:3">
      <c r="A3308" s="227" t="s">
        <v>5768</v>
      </c>
      <c r="B3308" s="223">
        <v>33845</v>
      </c>
      <c r="C3308" s="222" t="s">
        <v>4525</v>
      </c>
    </row>
    <row r="3309" spans="1:3">
      <c r="A3309" s="5" t="s">
        <v>3585</v>
      </c>
      <c r="B3309" s="228">
        <v>32869</v>
      </c>
      <c r="C3309" s="222" t="s">
        <v>3443</v>
      </c>
    </row>
    <row r="3310" spans="1:3">
      <c r="A3310" t="s">
        <v>1311</v>
      </c>
      <c r="B3310" s="228">
        <v>30366</v>
      </c>
      <c r="C3310" s="229" t="s">
        <v>2845</v>
      </c>
    </row>
    <row r="3311" spans="1:3">
      <c r="A3311" t="s">
        <v>1041</v>
      </c>
      <c r="B3311" s="228">
        <v>31908</v>
      </c>
      <c r="C3311" s="229" t="s">
        <v>1282</v>
      </c>
    </row>
    <row r="3312" spans="1:3">
      <c r="A3312" s="227" t="s">
        <v>5240</v>
      </c>
      <c r="B3312" s="223">
        <v>34824</v>
      </c>
      <c r="C3312" s="235" t="s">
        <v>5498</v>
      </c>
    </row>
    <row r="3313" spans="1:3">
      <c r="A3313" t="s">
        <v>3273</v>
      </c>
      <c r="B3313" s="228">
        <v>32442</v>
      </c>
      <c r="C3313" s="229" t="s">
        <v>465</v>
      </c>
    </row>
    <row r="3314" spans="1:3">
      <c r="A3314" s="227" t="s">
        <v>5391</v>
      </c>
      <c r="B3314" s="223">
        <v>33068</v>
      </c>
      <c r="C3314" s="235" t="s">
        <v>3449</v>
      </c>
    </row>
    <row r="3315" spans="1:3">
      <c r="A3315" s="37" t="s">
        <v>9459</v>
      </c>
      <c r="B3315" s="223">
        <v>34682</v>
      </c>
      <c r="C3315" s="235" t="s">
        <v>5496</v>
      </c>
    </row>
    <row r="3316" spans="1:3" ht="12.75">
      <c r="A3316" t="s">
        <v>8994</v>
      </c>
      <c r="B3316" s="234">
        <v>36496</v>
      </c>
      <c r="C3316" s="234" t="s">
        <v>9355</v>
      </c>
    </row>
    <row r="3317" spans="1:3">
      <c r="A3317" s="64" t="s">
        <v>6570</v>
      </c>
      <c r="B3317" s="232">
        <v>35706</v>
      </c>
      <c r="C3317" s="233" t="s">
        <v>6856</v>
      </c>
    </row>
    <row r="3318" spans="1:3">
      <c r="A3318" t="s">
        <v>7734</v>
      </c>
      <c r="B3318" s="230">
        <v>36523</v>
      </c>
      <c r="C3318" s="226" t="s">
        <v>7516</v>
      </c>
    </row>
    <row r="3319" spans="1:3">
      <c r="A3319" s="227" t="s">
        <v>5841</v>
      </c>
      <c r="B3319" s="223">
        <v>35387</v>
      </c>
      <c r="C3319" s="222" t="s">
        <v>5938</v>
      </c>
    </row>
    <row r="3320" spans="1:3">
      <c r="A3320" s="227" t="s">
        <v>4922</v>
      </c>
      <c r="B3320" s="223">
        <v>34399</v>
      </c>
      <c r="C3320" s="222" t="s">
        <v>5011</v>
      </c>
    </row>
    <row r="3321" spans="1:3">
      <c r="A3321" s="224" t="s">
        <v>8326</v>
      </c>
      <c r="B3321" s="225">
        <v>36006</v>
      </c>
      <c r="C3321" s="226" t="s">
        <v>8287</v>
      </c>
    </row>
    <row r="3322" spans="1:3">
      <c r="A3322" s="227" t="s">
        <v>324</v>
      </c>
      <c r="B3322" s="223">
        <v>32807</v>
      </c>
      <c r="C3322" s="222" t="s">
        <v>325</v>
      </c>
    </row>
    <row r="3323" spans="1:3">
      <c r="A3323" s="5" t="s">
        <v>4599</v>
      </c>
      <c r="B3323" s="228">
        <v>33847</v>
      </c>
      <c r="C3323" s="222" t="s">
        <v>4065</v>
      </c>
    </row>
    <row r="3324" spans="1:3">
      <c r="A3324" s="227" t="s">
        <v>5856</v>
      </c>
      <c r="B3324" s="223">
        <v>34329</v>
      </c>
      <c r="C3324" s="222" t="s">
        <v>5929</v>
      </c>
    </row>
    <row r="3325" spans="1:3">
      <c r="A3325" s="64" t="s">
        <v>6539</v>
      </c>
      <c r="B3325" s="232">
        <v>34724</v>
      </c>
      <c r="C3325" s="233" t="s">
        <v>5936</v>
      </c>
    </row>
    <row r="3326" spans="1:3">
      <c r="A3326" s="227" t="s">
        <v>326</v>
      </c>
      <c r="B3326" s="223">
        <v>32379</v>
      </c>
      <c r="C3326" s="222" t="s">
        <v>465</v>
      </c>
    </row>
    <row r="3327" spans="1:3">
      <c r="A3327" s="227" t="s">
        <v>2380</v>
      </c>
      <c r="B3327" s="223">
        <v>26563</v>
      </c>
      <c r="C3327" s="237">
        <v>0</v>
      </c>
    </row>
    <row r="3328" spans="1:3">
      <c r="A3328" s="227" t="s">
        <v>5520</v>
      </c>
      <c r="B3328" s="223">
        <v>34251</v>
      </c>
      <c r="C3328" s="235" t="s">
        <v>5496</v>
      </c>
    </row>
    <row r="3329" spans="1:3">
      <c r="A3329" t="s">
        <v>2496</v>
      </c>
      <c r="B3329" s="228">
        <v>30383</v>
      </c>
      <c r="C3329" s="229" t="s">
        <v>2495</v>
      </c>
    </row>
    <row r="3330" spans="1:3">
      <c r="A3330" s="227" t="s">
        <v>5339</v>
      </c>
      <c r="B3330" s="223">
        <v>35067</v>
      </c>
      <c r="C3330" s="235" t="s">
        <v>5498</v>
      </c>
    </row>
    <row r="3331" spans="1:3">
      <c r="A3331" s="220" t="s">
        <v>3274</v>
      </c>
      <c r="B3331" s="223">
        <v>33449</v>
      </c>
      <c r="C3331" s="222" t="s">
        <v>3449</v>
      </c>
    </row>
    <row r="3332" spans="1:3">
      <c r="A3332" s="64" t="s">
        <v>6592</v>
      </c>
      <c r="B3332" s="232">
        <v>33449</v>
      </c>
      <c r="C3332" s="233" t="s">
        <v>3449</v>
      </c>
    </row>
    <row r="3333" spans="1:3" ht="12.75">
      <c r="A3333" t="s">
        <v>9078</v>
      </c>
      <c r="B3333" s="234">
        <v>36624</v>
      </c>
      <c r="C3333" s="234" t="s">
        <v>9358</v>
      </c>
    </row>
    <row r="3334" spans="1:3">
      <c r="A3334" t="s">
        <v>1351</v>
      </c>
      <c r="B3334" s="228">
        <v>28156</v>
      </c>
      <c r="C3334" s="229" t="s">
        <v>2753</v>
      </c>
    </row>
    <row r="3335" spans="1:3">
      <c r="A3335" s="220" t="s">
        <v>3275</v>
      </c>
      <c r="B3335" s="223">
        <v>32871</v>
      </c>
      <c r="C3335" s="222" t="s">
        <v>3441</v>
      </c>
    </row>
    <row r="3336" spans="1:3">
      <c r="A3336" t="s">
        <v>882</v>
      </c>
      <c r="B3336" s="228">
        <v>32233</v>
      </c>
      <c r="C3336" s="229" t="s">
        <v>918</v>
      </c>
    </row>
    <row r="3337" spans="1:3">
      <c r="A3337" t="s">
        <v>2708</v>
      </c>
      <c r="B3337" s="228">
        <v>29944</v>
      </c>
      <c r="C3337" s="229" t="s">
        <v>1815</v>
      </c>
    </row>
    <row r="3338" spans="1:3">
      <c r="A3338" s="64" t="s">
        <v>6677</v>
      </c>
      <c r="B3338" s="232">
        <v>36229</v>
      </c>
      <c r="C3338" s="233" t="s">
        <v>6857</v>
      </c>
    </row>
    <row r="3339" spans="1:3" ht="12.75">
      <c r="A3339" t="s">
        <v>8908</v>
      </c>
      <c r="B3339" s="234">
        <v>37080</v>
      </c>
      <c r="C3339" s="234" t="s">
        <v>9214</v>
      </c>
    </row>
    <row r="3340" spans="1:3">
      <c r="A3340" s="227" t="s">
        <v>6221</v>
      </c>
      <c r="B3340" s="223">
        <v>35521</v>
      </c>
      <c r="C3340" s="235" t="s">
        <v>6422</v>
      </c>
    </row>
    <row r="3341" spans="1:3">
      <c r="A3341" s="224" t="s">
        <v>8327</v>
      </c>
      <c r="B3341" s="225">
        <v>35713</v>
      </c>
      <c r="C3341" s="226" t="s">
        <v>7812</v>
      </c>
    </row>
    <row r="3342" spans="1:3" ht="12.75">
      <c r="A3342" t="s">
        <v>8909</v>
      </c>
      <c r="B3342" s="234">
        <v>36880</v>
      </c>
      <c r="C3342" s="234" t="s">
        <v>9273</v>
      </c>
    </row>
    <row r="3343" spans="1:3">
      <c r="A3343" t="s">
        <v>7573</v>
      </c>
      <c r="B3343" s="230">
        <v>36992</v>
      </c>
      <c r="C3343" s="226" t="s">
        <v>7812</v>
      </c>
    </row>
    <row r="3344" spans="1:3">
      <c r="A3344" t="s">
        <v>1084</v>
      </c>
      <c r="B3344" s="228">
        <v>31597</v>
      </c>
      <c r="C3344" s="229" t="s">
        <v>2581</v>
      </c>
    </row>
    <row r="3345" spans="1:3">
      <c r="A3345" s="220" t="s">
        <v>3276</v>
      </c>
      <c r="B3345" s="223">
        <v>33170</v>
      </c>
      <c r="C3345" s="222" t="s">
        <v>3441</v>
      </c>
    </row>
    <row r="3346" spans="1:3">
      <c r="A3346" s="224" t="s">
        <v>8328</v>
      </c>
      <c r="B3346" s="225">
        <v>36755</v>
      </c>
      <c r="C3346" s="226" t="s">
        <v>8287</v>
      </c>
    </row>
    <row r="3347" spans="1:3">
      <c r="A3347" s="227" t="s">
        <v>6338</v>
      </c>
      <c r="B3347" s="223">
        <v>35383</v>
      </c>
      <c r="C3347" s="235" t="s">
        <v>6421</v>
      </c>
    </row>
    <row r="3348" spans="1:3">
      <c r="A3348" t="s">
        <v>2634</v>
      </c>
      <c r="B3348" s="228">
        <v>31719</v>
      </c>
      <c r="C3348" s="229" t="s">
        <v>2695</v>
      </c>
    </row>
    <row r="3349" spans="1:3">
      <c r="A3349" s="5" t="s">
        <v>3573</v>
      </c>
      <c r="B3349" s="228">
        <v>32577</v>
      </c>
      <c r="C3349" s="222" t="s">
        <v>465</v>
      </c>
    </row>
    <row r="3350" spans="1:3">
      <c r="A3350" t="s">
        <v>1488</v>
      </c>
      <c r="B3350" s="228">
        <v>30176</v>
      </c>
      <c r="C3350" s="229" t="s">
        <v>2846</v>
      </c>
    </row>
    <row r="3351" spans="1:3">
      <c r="A3351" t="s">
        <v>3050</v>
      </c>
      <c r="B3351" s="228">
        <v>30145</v>
      </c>
      <c r="C3351" s="229" t="s">
        <v>1815</v>
      </c>
    </row>
    <row r="3352" spans="1:3">
      <c r="A3352" t="s">
        <v>1471</v>
      </c>
      <c r="B3352" s="228">
        <v>30688</v>
      </c>
      <c r="C3352" s="229" t="s">
        <v>2306</v>
      </c>
    </row>
    <row r="3353" spans="1:3">
      <c r="A3353" t="s">
        <v>7889</v>
      </c>
      <c r="B3353" s="230">
        <v>36128</v>
      </c>
      <c r="C3353" s="226" t="s">
        <v>7812</v>
      </c>
    </row>
    <row r="3354" spans="1:3">
      <c r="A3354" t="s">
        <v>7655</v>
      </c>
      <c r="B3354" s="230">
        <v>36201</v>
      </c>
      <c r="C3354" s="226" t="s">
        <v>7509</v>
      </c>
    </row>
    <row r="3355" spans="1:3">
      <c r="A3355" t="s">
        <v>1318</v>
      </c>
      <c r="B3355" s="228">
        <v>30918</v>
      </c>
      <c r="C3355" s="229" t="s">
        <v>2395</v>
      </c>
    </row>
    <row r="3356" spans="1:3">
      <c r="A3356" t="s">
        <v>7890</v>
      </c>
      <c r="B3356" s="230">
        <v>34630</v>
      </c>
      <c r="C3356" s="226" t="s">
        <v>7812</v>
      </c>
    </row>
    <row r="3357" spans="1:3">
      <c r="A3357" t="s">
        <v>7891</v>
      </c>
      <c r="B3357" s="230">
        <v>35143</v>
      </c>
      <c r="C3357" s="226" t="s">
        <v>7812</v>
      </c>
    </row>
    <row r="3358" spans="1:3">
      <c r="A3358" s="227" t="s">
        <v>327</v>
      </c>
      <c r="B3358" s="223">
        <v>32668</v>
      </c>
      <c r="C3358" s="222" t="s">
        <v>449</v>
      </c>
    </row>
    <row r="3359" spans="1:3">
      <c r="A3359" s="227" t="s">
        <v>6360</v>
      </c>
      <c r="B3359" s="223">
        <v>34549</v>
      </c>
      <c r="C3359" s="235" t="s">
        <v>5497</v>
      </c>
    </row>
    <row r="3360" spans="1:3">
      <c r="A3360" t="s">
        <v>6997</v>
      </c>
      <c r="B3360" s="228">
        <v>35947</v>
      </c>
      <c r="C3360" s="228" t="s">
        <v>6919</v>
      </c>
    </row>
    <row r="3361" spans="1:3">
      <c r="A3361" t="s">
        <v>1679</v>
      </c>
      <c r="B3361" s="228">
        <v>29110</v>
      </c>
      <c r="C3361" s="229" t="s">
        <v>2589</v>
      </c>
    </row>
    <row r="3362" spans="1:3">
      <c r="A3362" t="s">
        <v>2190</v>
      </c>
      <c r="B3362" s="228">
        <v>28821</v>
      </c>
      <c r="C3362" s="229" t="s">
        <v>2608</v>
      </c>
    </row>
    <row r="3363" spans="1:3">
      <c r="A3363" s="227" t="s">
        <v>4364</v>
      </c>
      <c r="B3363" s="223">
        <v>33717</v>
      </c>
      <c r="C3363" s="222" t="s">
        <v>4518</v>
      </c>
    </row>
    <row r="3364" spans="1:3">
      <c r="A3364" s="227" t="s">
        <v>4325</v>
      </c>
      <c r="B3364" s="223">
        <v>34171</v>
      </c>
      <c r="C3364" s="222" t="s">
        <v>4070</v>
      </c>
    </row>
    <row r="3365" spans="1:3">
      <c r="A3365" s="231" t="s">
        <v>3584</v>
      </c>
      <c r="B3365" s="228">
        <v>33036</v>
      </c>
      <c r="C3365" s="222" t="s">
        <v>3441</v>
      </c>
    </row>
    <row r="3366" spans="1:3">
      <c r="A3366" t="s">
        <v>883</v>
      </c>
      <c r="B3366" s="228">
        <v>32510</v>
      </c>
      <c r="C3366" s="229" t="s">
        <v>1045</v>
      </c>
    </row>
    <row r="3367" spans="1:3">
      <c r="A3367" s="227" t="s">
        <v>4797</v>
      </c>
      <c r="B3367" s="223">
        <v>34068</v>
      </c>
      <c r="C3367" s="222" t="s">
        <v>4525</v>
      </c>
    </row>
    <row r="3368" spans="1:3">
      <c r="A3368" s="227" t="s">
        <v>5263</v>
      </c>
      <c r="B3368" s="223">
        <v>34499</v>
      </c>
      <c r="C3368" s="235" t="s">
        <v>5498</v>
      </c>
    </row>
    <row r="3369" spans="1:3">
      <c r="A3369" t="s">
        <v>7137</v>
      </c>
      <c r="B3369" s="228">
        <v>35886</v>
      </c>
    </row>
    <row r="3370" spans="1:3">
      <c r="A3370" s="224" t="s">
        <v>8329</v>
      </c>
      <c r="B3370" s="225">
        <v>36833</v>
      </c>
      <c r="C3370" s="226" t="s">
        <v>8054</v>
      </c>
    </row>
    <row r="3371" spans="1:3">
      <c r="A3371" s="37" t="s">
        <v>9090</v>
      </c>
      <c r="B3371" s="225">
        <v>35972</v>
      </c>
      <c r="C3371" s="226" t="s">
        <v>8287</v>
      </c>
    </row>
    <row r="3372" spans="1:3">
      <c r="A3372" t="s">
        <v>1819</v>
      </c>
      <c r="B3372" s="228">
        <v>28285</v>
      </c>
      <c r="C3372" s="229" t="s">
        <v>2618</v>
      </c>
    </row>
    <row r="3373" spans="1:3">
      <c r="A3373" s="227" t="s">
        <v>4411</v>
      </c>
      <c r="B3373" s="223">
        <v>33892</v>
      </c>
      <c r="C3373" s="222" t="s">
        <v>4519</v>
      </c>
    </row>
    <row r="3374" spans="1:3">
      <c r="A3374" t="s">
        <v>1187</v>
      </c>
      <c r="B3374" s="228">
        <v>31458</v>
      </c>
      <c r="C3374" s="229" t="s">
        <v>2628</v>
      </c>
    </row>
    <row r="3375" spans="1:3">
      <c r="A3375" t="s">
        <v>7892</v>
      </c>
      <c r="B3375" s="230">
        <v>35987</v>
      </c>
      <c r="C3375" s="226" t="s">
        <v>7812</v>
      </c>
    </row>
    <row r="3376" spans="1:3" ht="12.75">
      <c r="A3376" t="s">
        <v>9055</v>
      </c>
      <c r="B3376" s="234">
        <v>36751</v>
      </c>
      <c r="C3376" s="234" t="s">
        <v>8803</v>
      </c>
    </row>
    <row r="3377" spans="1:3">
      <c r="A3377" s="227" t="s">
        <v>328</v>
      </c>
      <c r="B3377" s="223">
        <v>33348</v>
      </c>
      <c r="C3377" s="222" t="s">
        <v>329</v>
      </c>
    </row>
    <row r="3378" spans="1:3">
      <c r="A3378" t="s">
        <v>1372</v>
      </c>
      <c r="B3378" s="228">
        <v>30203</v>
      </c>
      <c r="C3378" s="229" t="s">
        <v>1815</v>
      </c>
    </row>
    <row r="3379" spans="1:3">
      <c r="A3379" s="227" t="s">
        <v>330</v>
      </c>
      <c r="B3379" s="223">
        <v>31537</v>
      </c>
      <c r="C3379" s="222" t="s">
        <v>453</v>
      </c>
    </row>
    <row r="3380" spans="1:3">
      <c r="A3380" s="227" t="s">
        <v>6262</v>
      </c>
      <c r="B3380" s="223">
        <v>33651</v>
      </c>
      <c r="C3380" s="235" t="s">
        <v>4515</v>
      </c>
    </row>
    <row r="3381" spans="1:3">
      <c r="A3381" s="37" t="s">
        <v>7963</v>
      </c>
      <c r="B3381" s="225">
        <v>35364</v>
      </c>
      <c r="C3381" s="226" t="s">
        <v>6422</v>
      </c>
    </row>
    <row r="3382" spans="1:3">
      <c r="A3382" s="224" t="s">
        <v>8330</v>
      </c>
      <c r="B3382" s="225">
        <v>36317</v>
      </c>
      <c r="C3382" s="226" t="s">
        <v>8098</v>
      </c>
    </row>
    <row r="3383" spans="1:3">
      <c r="A3383" t="s">
        <v>2068</v>
      </c>
      <c r="B3383" s="228">
        <v>30304</v>
      </c>
      <c r="C3383" s="229" t="s">
        <v>2845</v>
      </c>
    </row>
    <row r="3384" spans="1:3">
      <c r="A3384" s="227" t="s">
        <v>5377</v>
      </c>
      <c r="B3384" s="223">
        <v>34135</v>
      </c>
      <c r="C3384" s="235" t="s">
        <v>5495</v>
      </c>
    </row>
    <row r="3385" spans="1:3">
      <c r="A3385" s="220" t="s">
        <v>3277</v>
      </c>
      <c r="B3385" s="223">
        <v>32760</v>
      </c>
      <c r="C3385" s="222" t="s">
        <v>3446</v>
      </c>
    </row>
    <row r="3386" spans="1:3">
      <c r="A3386" t="s">
        <v>7893</v>
      </c>
      <c r="B3386" s="230">
        <v>35438</v>
      </c>
      <c r="C3386" s="226" t="s">
        <v>7812</v>
      </c>
    </row>
    <row r="3387" spans="1:3">
      <c r="A3387" s="227" t="s">
        <v>4672</v>
      </c>
      <c r="B3387" s="223">
        <v>34115</v>
      </c>
      <c r="C3387" s="222" t="s">
        <v>5008</v>
      </c>
    </row>
    <row r="3388" spans="1:3">
      <c r="A3388" t="s">
        <v>2381</v>
      </c>
      <c r="B3388" s="228">
        <v>29808</v>
      </c>
      <c r="C3388" s="229" t="s">
        <v>1574</v>
      </c>
    </row>
    <row r="3389" spans="1:3">
      <c r="A3389" s="227" t="s">
        <v>5186</v>
      </c>
      <c r="B3389" s="223">
        <v>33072</v>
      </c>
      <c r="C3389" s="235" t="s">
        <v>3441</v>
      </c>
    </row>
    <row r="3390" spans="1:3">
      <c r="A3390" t="s">
        <v>1077</v>
      </c>
      <c r="B3390" s="228">
        <v>31925</v>
      </c>
      <c r="C3390" s="229" t="s">
        <v>2580</v>
      </c>
    </row>
    <row r="3391" spans="1:3">
      <c r="A3391" s="227" t="s">
        <v>5878</v>
      </c>
      <c r="B3391" s="223">
        <v>33868</v>
      </c>
      <c r="C3391" s="222" t="s">
        <v>4515</v>
      </c>
    </row>
    <row r="3392" spans="1:3">
      <c r="A3392" s="220" t="s">
        <v>3278</v>
      </c>
      <c r="B3392" s="223">
        <v>33026</v>
      </c>
      <c r="C3392" s="222" t="s">
        <v>3440</v>
      </c>
    </row>
    <row r="3393" spans="1:3">
      <c r="A3393" s="224" t="s">
        <v>8331</v>
      </c>
      <c r="B3393" s="225">
        <v>36474</v>
      </c>
      <c r="C3393" s="226" t="s">
        <v>8087</v>
      </c>
    </row>
    <row r="3394" spans="1:3">
      <c r="A3394" s="227" t="s">
        <v>5745</v>
      </c>
      <c r="B3394" s="223">
        <v>33778</v>
      </c>
      <c r="C3394" s="222" t="s">
        <v>4063</v>
      </c>
    </row>
    <row r="3395" spans="1:3">
      <c r="A3395" t="s">
        <v>2382</v>
      </c>
      <c r="B3395" s="228">
        <v>31750</v>
      </c>
      <c r="C3395" s="229" t="s">
        <v>1882</v>
      </c>
    </row>
    <row r="3396" spans="1:3">
      <c r="A3396" s="227" t="s">
        <v>6315</v>
      </c>
      <c r="B3396" s="223">
        <v>34928</v>
      </c>
      <c r="C3396" s="235" t="s">
        <v>6422</v>
      </c>
    </row>
    <row r="3397" spans="1:3">
      <c r="A3397" t="s">
        <v>7753</v>
      </c>
      <c r="B3397" s="230">
        <v>36189</v>
      </c>
      <c r="C3397" s="226" t="s">
        <v>7523</v>
      </c>
    </row>
    <row r="3398" spans="1:3">
      <c r="A3398" s="64" t="s">
        <v>6559</v>
      </c>
      <c r="B3398" s="232">
        <v>35606</v>
      </c>
      <c r="C3398" s="233" t="s">
        <v>6855</v>
      </c>
    </row>
    <row r="3399" spans="1:3">
      <c r="A3399" s="64" t="s">
        <v>6681</v>
      </c>
      <c r="B3399" s="232">
        <v>36258</v>
      </c>
      <c r="C3399" s="233" t="s">
        <v>6856</v>
      </c>
    </row>
    <row r="3400" spans="1:3">
      <c r="A3400" s="227" t="s">
        <v>4745</v>
      </c>
      <c r="B3400" s="223">
        <v>34508</v>
      </c>
      <c r="C3400" s="222" t="s">
        <v>5011</v>
      </c>
    </row>
    <row r="3401" spans="1:3">
      <c r="A3401" s="227" t="s">
        <v>4453</v>
      </c>
      <c r="B3401" s="223">
        <v>33196</v>
      </c>
      <c r="C3401" s="222" t="s">
        <v>4515</v>
      </c>
    </row>
    <row r="3402" spans="1:3">
      <c r="A3402" s="227" t="s">
        <v>4429</v>
      </c>
      <c r="B3402" s="223">
        <v>33760</v>
      </c>
      <c r="C3402" s="222" t="s">
        <v>4515</v>
      </c>
    </row>
    <row r="3403" spans="1:3">
      <c r="A3403" s="37" t="s">
        <v>7970</v>
      </c>
      <c r="B3403" s="225">
        <v>35090</v>
      </c>
      <c r="C3403" s="226" t="s">
        <v>6422</v>
      </c>
    </row>
    <row r="3404" spans="1:3">
      <c r="A3404" s="227" t="s">
        <v>5604</v>
      </c>
      <c r="B3404" s="223">
        <v>34386</v>
      </c>
      <c r="C3404" s="222" t="s">
        <v>5498</v>
      </c>
    </row>
    <row r="3405" spans="1:3">
      <c r="A3405" s="227" t="s">
        <v>331</v>
      </c>
      <c r="B3405" s="223">
        <v>32667</v>
      </c>
      <c r="C3405" s="222" t="s">
        <v>465</v>
      </c>
    </row>
    <row r="3406" spans="1:3">
      <c r="A3406" s="227" t="s">
        <v>5685</v>
      </c>
      <c r="B3406" s="223">
        <v>34642</v>
      </c>
      <c r="C3406" s="222" t="s">
        <v>5929</v>
      </c>
    </row>
    <row r="3407" spans="1:3">
      <c r="A3407" t="s">
        <v>7374</v>
      </c>
      <c r="B3407" s="228">
        <v>36647</v>
      </c>
      <c r="C3407" s="228" t="s">
        <v>7375</v>
      </c>
    </row>
    <row r="3408" spans="1:3">
      <c r="A3408" s="224" t="s">
        <v>8332</v>
      </c>
      <c r="B3408" s="225">
        <v>36561</v>
      </c>
      <c r="C3408" s="226" t="s">
        <v>8287</v>
      </c>
    </row>
    <row r="3409" spans="1:3">
      <c r="A3409" t="s">
        <v>7894</v>
      </c>
      <c r="B3409" s="230">
        <v>36118</v>
      </c>
      <c r="C3409" s="226" t="s">
        <v>7812</v>
      </c>
    </row>
    <row r="3410" spans="1:3">
      <c r="A3410" t="s">
        <v>1472</v>
      </c>
      <c r="B3410" s="228">
        <v>30580</v>
      </c>
      <c r="C3410" s="229" t="s">
        <v>2305</v>
      </c>
    </row>
    <row r="3411" spans="1:3">
      <c r="A3411" s="227" t="s">
        <v>4764</v>
      </c>
      <c r="B3411" s="223">
        <v>33861</v>
      </c>
      <c r="C3411" s="222" t="s">
        <v>5011</v>
      </c>
    </row>
    <row r="3412" spans="1:3">
      <c r="A3412" t="s">
        <v>2701</v>
      </c>
      <c r="B3412" s="228">
        <v>30315</v>
      </c>
      <c r="C3412" s="229" t="s">
        <v>2845</v>
      </c>
    </row>
    <row r="3413" spans="1:3">
      <c r="A3413" s="227" t="s">
        <v>5790</v>
      </c>
      <c r="B3413" s="223">
        <v>35221</v>
      </c>
      <c r="C3413" s="222" t="s">
        <v>5938</v>
      </c>
    </row>
    <row r="3414" spans="1:3">
      <c r="A3414" s="231" t="s">
        <v>3786</v>
      </c>
      <c r="B3414" s="228">
        <v>33936</v>
      </c>
      <c r="C3414" s="222" t="s">
        <v>4070</v>
      </c>
    </row>
    <row r="3415" spans="1:3">
      <c r="A3415" s="56" t="s">
        <v>1504</v>
      </c>
      <c r="B3415" s="228">
        <v>30972</v>
      </c>
      <c r="C3415" s="229" t="s">
        <v>1399</v>
      </c>
    </row>
    <row r="3416" spans="1:3">
      <c r="A3416" t="s">
        <v>2383</v>
      </c>
      <c r="B3416" s="228">
        <v>32090</v>
      </c>
      <c r="C3416" s="229" t="s">
        <v>1998</v>
      </c>
    </row>
    <row r="3417" spans="1:3">
      <c r="A3417" s="227" t="s">
        <v>332</v>
      </c>
      <c r="B3417" s="223">
        <v>33068</v>
      </c>
      <c r="C3417" s="222" t="s">
        <v>368</v>
      </c>
    </row>
    <row r="3418" spans="1:3">
      <c r="A3418" s="227" t="s">
        <v>333</v>
      </c>
      <c r="B3418" s="223">
        <v>31812</v>
      </c>
      <c r="C3418" s="222" t="s">
        <v>2580</v>
      </c>
    </row>
    <row r="3419" spans="1:3">
      <c r="A3419" s="227" t="s">
        <v>3051</v>
      </c>
      <c r="B3419" s="223">
        <v>31581</v>
      </c>
      <c r="C3419" s="237" t="s">
        <v>1959</v>
      </c>
    </row>
    <row r="3420" spans="1:3">
      <c r="A3420" t="s">
        <v>2652</v>
      </c>
      <c r="B3420" s="228">
        <v>32040</v>
      </c>
      <c r="C3420" s="229" t="s">
        <v>2583</v>
      </c>
    </row>
    <row r="3421" spans="1:3">
      <c r="A3421" s="227" t="s">
        <v>4380</v>
      </c>
      <c r="B3421" s="223">
        <v>33578</v>
      </c>
      <c r="C3421" s="222" t="s">
        <v>4518</v>
      </c>
    </row>
    <row r="3422" spans="1:3">
      <c r="A3422" t="s">
        <v>2775</v>
      </c>
      <c r="B3422" s="228">
        <v>31439</v>
      </c>
      <c r="C3422" s="229" t="s">
        <v>1280</v>
      </c>
    </row>
    <row r="3423" spans="1:3">
      <c r="A3423" t="s">
        <v>3052</v>
      </c>
      <c r="B3423" s="228">
        <v>31449</v>
      </c>
      <c r="C3423" s="229" t="s">
        <v>2580</v>
      </c>
    </row>
    <row r="3424" spans="1:3">
      <c r="A3424" s="227" t="s">
        <v>6153</v>
      </c>
      <c r="B3424" s="223">
        <v>33871</v>
      </c>
      <c r="C3424" s="235" t="s">
        <v>5497</v>
      </c>
    </row>
    <row r="3425" spans="1:3">
      <c r="A3425" s="227" t="s">
        <v>5231</v>
      </c>
      <c r="B3425" s="223">
        <v>34623</v>
      </c>
      <c r="C3425" s="235" t="s">
        <v>5495</v>
      </c>
    </row>
    <row r="3426" spans="1:3">
      <c r="A3426" s="227" t="s">
        <v>4732</v>
      </c>
      <c r="B3426" s="223">
        <v>34097</v>
      </c>
      <c r="C3426" s="222" t="s">
        <v>5011</v>
      </c>
    </row>
    <row r="3427" spans="1:3">
      <c r="A3427" t="s">
        <v>87</v>
      </c>
      <c r="B3427" s="228">
        <v>31931</v>
      </c>
      <c r="C3427" s="229" t="s">
        <v>2576</v>
      </c>
    </row>
    <row r="3428" spans="1:3">
      <c r="A3428" t="s">
        <v>3279</v>
      </c>
      <c r="B3428" s="228">
        <v>32284</v>
      </c>
      <c r="C3428" s="229" t="s">
        <v>1045</v>
      </c>
    </row>
    <row r="3429" spans="1:3">
      <c r="A3429" t="s">
        <v>3280</v>
      </c>
      <c r="B3429" s="228">
        <v>31287</v>
      </c>
      <c r="C3429" s="229" t="s">
        <v>1279</v>
      </c>
    </row>
    <row r="3430" spans="1:3">
      <c r="A3430" s="224" t="s">
        <v>8333</v>
      </c>
      <c r="B3430" s="225">
        <v>36903</v>
      </c>
      <c r="C3430" s="226" t="s">
        <v>9604</v>
      </c>
    </row>
    <row r="3431" spans="1:3">
      <c r="A3431" s="64" t="s">
        <v>6517</v>
      </c>
      <c r="B3431" s="232">
        <v>34795</v>
      </c>
      <c r="C3431" s="233" t="s">
        <v>6862</v>
      </c>
    </row>
    <row r="3432" spans="1:3">
      <c r="A3432" t="s">
        <v>2896</v>
      </c>
      <c r="B3432" s="228">
        <v>30745</v>
      </c>
      <c r="C3432" s="229" t="s">
        <v>1153</v>
      </c>
    </row>
    <row r="3433" spans="1:3">
      <c r="A3433" s="247" t="s">
        <v>2384</v>
      </c>
      <c r="B3433" s="228">
        <v>31941</v>
      </c>
      <c r="C3433" s="229" t="s">
        <v>1880</v>
      </c>
    </row>
    <row r="3434" spans="1:3">
      <c r="A3434" s="227" t="s">
        <v>4786</v>
      </c>
      <c r="B3434" s="223">
        <v>33427</v>
      </c>
      <c r="C3434" s="222" t="s">
        <v>4063</v>
      </c>
    </row>
    <row r="3435" spans="1:3" ht="12.75">
      <c r="A3435" t="s">
        <v>8911</v>
      </c>
      <c r="B3435" s="234">
        <v>37644</v>
      </c>
      <c r="C3435" s="234" t="s">
        <v>9201</v>
      </c>
    </row>
    <row r="3436" spans="1:3">
      <c r="A3436" t="s">
        <v>7895</v>
      </c>
      <c r="B3436" s="230">
        <v>35816</v>
      </c>
      <c r="C3436" s="226" t="s">
        <v>7812</v>
      </c>
    </row>
    <row r="3437" spans="1:3">
      <c r="A3437" s="227" t="s">
        <v>4765</v>
      </c>
      <c r="B3437" s="223">
        <v>34677</v>
      </c>
      <c r="C3437" s="222" t="s">
        <v>5011</v>
      </c>
    </row>
    <row r="3438" spans="1:3" ht="12.75">
      <c r="A3438" t="s">
        <v>9081</v>
      </c>
      <c r="B3438" s="234">
        <v>37660</v>
      </c>
      <c r="C3438" s="234" t="s">
        <v>9189</v>
      </c>
    </row>
    <row r="3439" spans="1:3">
      <c r="A3439" s="227" t="s">
        <v>4927</v>
      </c>
      <c r="B3439" s="223">
        <v>33887</v>
      </c>
      <c r="C3439" s="235" t="s">
        <v>4070</v>
      </c>
    </row>
    <row r="3440" spans="1:3">
      <c r="A3440" s="220" t="s">
        <v>3281</v>
      </c>
      <c r="B3440" s="223">
        <v>32422</v>
      </c>
      <c r="C3440" s="222" t="s">
        <v>1045</v>
      </c>
    </row>
    <row r="3441" spans="1:3">
      <c r="A3441" s="227" t="s">
        <v>5289</v>
      </c>
      <c r="B3441" s="223">
        <v>35205</v>
      </c>
      <c r="C3441" s="235" t="s">
        <v>5521</v>
      </c>
    </row>
    <row r="3442" spans="1:3">
      <c r="A3442" s="224" t="s">
        <v>8334</v>
      </c>
      <c r="B3442" s="225">
        <v>36580</v>
      </c>
      <c r="C3442" s="226" t="s">
        <v>8054</v>
      </c>
    </row>
    <row r="3443" spans="1:3" ht="12.75">
      <c r="A3443" t="s">
        <v>8912</v>
      </c>
      <c r="B3443" s="234">
        <v>36891</v>
      </c>
      <c r="C3443" s="234" t="s">
        <v>9166</v>
      </c>
    </row>
    <row r="3444" spans="1:3" ht="12.75">
      <c r="A3444" t="s">
        <v>9146</v>
      </c>
      <c r="B3444" s="234">
        <v>36508</v>
      </c>
      <c r="C3444" s="234" t="s">
        <v>9348</v>
      </c>
    </row>
    <row r="3445" spans="1:3">
      <c r="A3445" s="227" t="s">
        <v>5808</v>
      </c>
      <c r="B3445" s="223">
        <v>35030</v>
      </c>
      <c r="C3445" s="222" t="s">
        <v>5935</v>
      </c>
    </row>
    <row r="3446" spans="1:3" ht="12.75">
      <c r="A3446" t="s">
        <v>8913</v>
      </c>
      <c r="B3446" s="234">
        <v>36707</v>
      </c>
      <c r="C3446" s="234" t="s">
        <v>9366</v>
      </c>
    </row>
    <row r="3447" spans="1:3" ht="12.75">
      <c r="A3447" t="s">
        <v>9069</v>
      </c>
      <c r="B3447" s="234">
        <v>36904</v>
      </c>
      <c r="C3447" s="234" t="s">
        <v>9325</v>
      </c>
    </row>
    <row r="3448" spans="1:3">
      <c r="A3448" t="s">
        <v>1039</v>
      </c>
      <c r="B3448" s="228">
        <v>31749</v>
      </c>
      <c r="C3448" s="229" t="s">
        <v>2628</v>
      </c>
    </row>
    <row r="3449" spans="1:3">
      <c r="A3449" t="s">
        <v>2499</v>
      </c>
      <c r="B3449" s="228">
        <v>32076</v>
      </c>
      <c r="C3449" s="229" t="s">
        <v>1882</v>
      </c>
    </row>
    <row r="3450" spans="1:3">
      <c r="A3450" s="227" t="s">
        <v>4142</v>
      </c>
      <c r="B3450" s="223">
        <v>32431</v>
      </c>
      <c r="C3450" s="222" t="s">
        <v>465</v>
      </c>
    </row>
    <row r="3451" spans="1:3">
      <c r="A3451" s="227" t="s">
        <v>5718</v>
      </c>
      <c r="B3451" s="223">
        <v>34691</v>
      </c>
      <c r="C3451" s="222" t="s">
        <v>5930</v>
      </c>
    </row>
    <row r="3452" spans="1:3">
      <c r="A3452" s="220" t="s">
        <v>3282</v>
      </c>
      <c r="B3452" s="223">
        <v>33258</v>
      </c>
      <c r="C3452" s="222" t="s">
        <v>3441</v>
      </c>
    </row>
    <row r="3453" spans="1:3">
      <c r="A3453" s="5" t="s">
        <v>3618</v>
      </c>
      <c r="B3453" s="228">
        <v>33722</v>
      </c>
      <c r="C3453" s="222" t="s">
        <v>4070</v>
      </c>
    </row>
    <row r="3454" spans="1:3">
      <c r="A3454" s="227" t="s">
        <v>6160</v>
      </c>
      <c r="B3454" s="223">
        <v>35746</v>
      </c>
      <c r="C3454" s="235" t="s">
        <v>6448</v>
      </c>
    </row>
    <row r="3455" spans="1:3">
      <c r="A3455" s="5" t="s">
        <v>7013</v>
      </c>
      <c r="B3455" s="228">
        <v>36008</v>
      </c>
      <c r="C3455" s="226" t="s">
        <v>6860</v>
      </c>
    </row>
    <row r="3456" spans="1:3">
      <c r="A3456" t="s">
        <v>7315</v>
      </c>
      <c r="B3456" s="228">
        <v>36434</v>
      </c>
      <c r="C3456" s="228" t="s">
        <v>7316</v>
      </c>
    </row>
    <row r="3457" spans="1:3">
      <c r="A3457" t="s">
        <v>1366</v>
      </c>
      <c r="B3457" s="228">
        <v>31212</v>
      </c>
      <c r="C3457" s="229" t="s">
        <v>1283</v>
      </c>
    </row>
    <row r="3458" spans="1:3">
      <c r="A3458" s="227" t="s">
        <v>5209</v>
      </c>
      <c r="B3458" s="223">
        <v>34514</v>
      </c>
      <c r="C3458" s="235" t="s">
        <v>5499</v>
      </c>
    </row>
    <row r="3459" spans="1:3">
      <c r="A3459" t="s">
        <v>1421</v>
      </c>
      <c r="B3459" s="228">
        <v>30866</v>
      </c>
      <c r="C3459" s="229" t="s">
        <v>1980</v>
      </c>
    </row>
    <row r="3460" spans="1:3">
      <c r="A3460" s="252" t="s">
        <v>4168</v>
      </c>
      <c r="B3460" s="223">
        <v>33351</v>
      </c>
      <c r="C3460" s="222" t="s">
        <v>4069</v>
      </c>
    </row>
    <row r="3461" spans="1:3">
      <c r="A3461" s="227" t="s">
        <v>4658</v>
      </c>
      <c r="B3461" s="223">
        <v>34502</v>
      </c>
      <c r="C3461" s="222" t="s">
        <v>5018</v>
      </c>
    </row>
    <row r="3462" spans="1:3">
      <c r="A3462" s="227" t="s">
        <v>6175</v>
      </c>
      <c r="B3462" s="223">
        <v>35807</v>
      </c>
      <c r="C3462" s="235" t="s">
        <v>6421</v>
      </c>
    </row>
    <row r="3463" spans="1:3">
      <c r="A3463" t="s">
        <v>7896</v>
      </c>
      <c r="B3463" s="230">
        <v>36343</v>
      </c>
      <c r="C3463" s="226" t="s">
        <v>7812</v>
      </c>
    </row>
    <row r="3464" spans="1:3">
      <c r="A3464" s="227" t="s">
        <v>6273</v>
      </c>
      <c r="B3464" s="223">
        <v>35044</v>
      </c>
      <c r="C3464" s="235" t="s">
        <v>5929</v>
      </c>
    </row>
    <row r="3465" spans="1:3">
      <c r="A3465" t="s">
        <v>1522</v>
      </c>
      <c r="B3465" s="228">
        <v>29896</v>
      </c>
      <c r="C3465" s="229" t="s">
        <v>2490</v>
      </c>
    </row>
    <row r="3466" spans="1:3">
      <c r="A3466" s="37" t="s">
        <v>7974</v>
      </c>
      <c r="B3466" s="225">
        <v>36733</v>
      </c>
      <c r="C3466" s="226" t="s">
        <v>7506</v>
      </c>
    </row>
    <row r="3467" spans="1:3">
      <c r="A3467" s="220" t="s">
        <v>3283</v>
      </c>
      <c r="B3467" s="223">
        <v>32627</v>
      </c>
      <c r="C3467" s="222" t="s">
        <v>465</v>
      </c>
    </row>
    <row r="3468" spans="1:3">
      <c r="A3468" t="s">
        <v>7224</v>
      </c>
      <c r="B3468" s="228">
        <v>36161</v>
      </c>
      <c r="C3468" s="228" t="s">
        <v>7337</v>
      </c>
    </row>
    <row r="3469" spans="1:3">
      <c r="A3469" s="227" t="s">
        <v>6167</v>
      </c>
      <c r="B3469" s="223">
        <v>34554</v>
      </c>
      <c r="C3469" s="235" t="s">
        <v>5929</v>
      </c>
    </row>
    <row r="3470" spans="1:3">
      <c r="A3470" t="s">
        <v>1553</v>
      </c>
      <c r="B3470" s="228">
        <v>28831</v>
      </c>
      <c r="C3470" s="229" t="s">
        <v>2217</v>
      </c>
    </row>
    <row r="3471" spans="1:3">
      <c r="A3471" s="227" t="s">
        <v>4746</v>
      </c>
      <c r="B3471" s="223">
        <v>34540</v>
      </c>
      <c r="C3471" s="222" t="s">
        <v>5011</v>
      </c>
    </row>
    <row r="3472" spans="1:3">
      <c r="A3472" t="s">
        <v>2076</v>
      </c>
      <c r="B3472" s="228">
        <v>27979</v>
      </c>
      <c r="C3472" s="229" t="s">
        <v>2077</v>
      </c>
    </row>
    <row r="3473" spans="1:3">
      <c r="A3473" t="s">
        <v>2993</v>
      </c>
      <c r="B3473" s="228">
        <v>30022</v>
      </c>
      <c r="C3473" s="229" t="s">
        <v>1461</v>
      </c>
    </row>
    <row r="3474" spans="1:3">
      <c r="A3474" t="s">
        <v>7277</v>
      </c>
      <c r="B3474" s="228">
        <v>36039</v>
      </c>
      <c r="C3474" s="228" t="s">
        <v>6926</v>
      </c>
    </row>
    <row r="3475" spans="1:3">
      <c r="A3475" s="227" t="s">
        <v>5224</v>
      </c>
      <c r="B3475" s="223">
        <v>34487</v>
      </c>
      <c r="C3475" s="235" t="s">
        <v>5501</v>
      </c>
    </row>
    <row r="3476" spans="1:3">
      <c r="A3476" s="37" t="s">
        <v>7960</v>
      </c>
      <c r="B3476" s="225">
        <v>35699</v>
      </c>
      <c r="C3476" s="226" t="s">
        <v>6422</v>
      </c>
    </row>
    <row r="3477" spans="1:3">
      <c r="A3477" t="s">
        <v>1829</v>
      </c>
      <c r="B3477" s="228">
        <v>30174</v>
      </c>
      <c r="C3477" s="229" t="s">
        <v>1461</v>
      </c>
    </row>
    <row r="3478" spans="1:3">
      <c r="A3478" s="227" t="s">
        <v>5129</v>
      </c>
      <c r="B3478" s="223">
        <v>34331</v>
      </c>
      <c r="C3478" s="235" t="s">
        <v>5497</v>
      </c>
    </row>
    <row r="3479" spans="1:3">
      <c r="A3479" s="227" t="s">
        <v>4680</v>
      </c>
      <c r="B3479" s="223">
        <v>34625</v>
      </c>
      <c r="C3479" s="222" t="s">
        <v>5035</v>
      </c>
    </row>
    <row r="3480" spans="1:3">
      <c r="A3480" t="s">
        <v>2984</v>
      </c>
      <c r="B3480" s="228">
        <v>29464</v>
      </c>
      <c r="C3480" s="229" t="s">
        <v>2589</v>
      </c>
    </row>
    <row r="3481" spans="1:3">
      <c r="A3481" s="227" t="s">
        <v>5772</v>
      </c>
      <c r="B3481" s="223">
        <v>35103</v>
      </c>
      <c r="C3481" s="222" t="s">
        <v>5504</v>
      </c>
    </row>
    <row r="3482" spans="1:3">
      <c r="A3482" s="227" t="s">
        <v>5286</v>
      </c>
      <c r="B3482" s="223">
        <v>34552</v>
      </c>
      <c r="C3482" s="235" t="s">
        <v>5011</v>
      </c>
    </row>
    <row r="3483" spans="1:3">
      <c r="A3483" t="s">
        <v>2500</v>
      </c>
      <c r="B3483" s="228">
        <v>31276</v>
      </c>
      <c r="C3483" s="229" t="s">
        <v>1279</v>
      </c>
    </row>
    <row r="3484" spans="1:3">
      <c r="A3484" s="227" t="s">
        <v>4430</v>
      </c>
      <c r="B3484" s="223">
        <v>33619</v>
      </c>
      <c r="C3484" s="222" t="s">
        <v>4515</v>
      </c>
    </row>
    <row r="3485" spans="1:3">
      <c r="A3485" s="5" t="s">
        <v>3782</v>
      </c>
      <c r="B3485" s="228">
        <v>33567</v>
      </c>
      <c r="C3485" s="222" t="s">
        <v>4070</v>
      </c>
    </row>
    <row r="3486" spans="1:3">
      <c r="A3486" s="227" t="s">
        <v>5302</v>
      </c>
      <c r="B3486" s="223">
        <v>34993</v>
      </c>
      <c r="C3486" s="235" t="s">
        <v>5496</v>
      </c>
    </row>
    <row r="3487" spans="1:3" ht="12.75">
      <c r="A3487" t="s">
        <v>9001</v>
      </c>
      <c r="B3487" s="234">
        <v>37048</v>
      </c>
      <c r="C3487" s="234" t="s">
        <v>9369</v>
      </c>
    </row>
    <row r="3488" spans="1:3">
      <c r="A3488" t="s">
        <v>3053</v>
      </c>
      <c r="B3488" s="228">
        <v>30732</v>
      </c>
      <c r="C3488" s="229" t="s">
        <v>1283</v>
      </c>
    </row>
    <row r="3489" spans="1:3">
      <c r="A3489" s="224" t="s">
        <v>8335</v>
      </c>
      <c r="B3489" s="225">
        <v>36480</v>
      </c>
      <c r="C3489" s="226" t="s">
        <v>8287</v>
      </c>
    </row>
    <row r="3490" spans="1:3">
      <c r="A3490" t="s">
        <v>2501</v>
      </c>
      <c r="B3490" s="228">
        <v>31615</v>
      </c>
      <c r="C3490" s="229" t="s">
        <v>1963</v>
      </c>
    </row>
    <row r="3491" spans="1:3">
      <c r="A3491" t="s">
        <v>884</v>
      </c>
      <c r="B3491" s="228">
        <v>32296</v>
      </c>
      <c r="C3491" s="229" t="s">
        <v>1045</v>
      </c>
    </row>
    <row r="3492" spans="1:3">
      <c r="A3492" t="s">
        <v>885</v>
      </c>
      <c r="B3492" s="228">
        <v>29234</v>
      </c>
      <c r="C3492" s="229" t="s">
        <v>886</v>
      </c>
    </row>
    <row r="3493" spans="1:3" ht="12.75">
      <c r="A3493" t="s">
        <v>8995</v>
      </c>
      <c r="B3493" s="234">
        <v>36920</v>
      </c>
      <c r="C3493" s="234" t="s">
        <v>9185</v>
      </c>
    </row>
    <row r="3494" spans="1:3">
      <c r="A3494" s="227" t="s">
        <v>5881</v>
      </c>
      <c r="B3494" s="223">
        <v>34730</v>
      </c>
      <c r="C3494" s="222" t="s">
        <v>5496</v>
      </c>
    </row>
    <row r="3495" spans="1:3">
      <c r="A3495" t="s">
        <v>7243</v>
      </c>
      <c r="B3495" s="228">
        <v>35156</v>
      </c>
      <c r="C3495" s="226" t="s">
        <v>6862</v>
      </c>
    </row>
    <row r="3496" spans="1:3">
      <c r="A3496" t="s">
        <v>1109</v>
      </c>
      <c r="B3496" s="228">
        <v>31572</v>
      </c>
      <c r="C3496" s="229" t="s">
        <v>1279</v>
      </c>
    </row>
    <row r="3497" spans="1:3">
      <c r="A3497" t="s">
        <v>887</v>
      </c>
      <c r="B3497" s="228">
        <v>30447</v>
      </c>
      <c r="C3497" s="229" t="s">
        <v>888</v>
      </c>
    </row>
    <row r="3498" spans="1:3">
      <c r="A3498" s="220" t="s">
        <v>3284</v>
      </c>
      <c r="B3498" s="223">
        <v>32710</v>
      </c>
      <c r="C3498" s="222" t="s">
        <v>3441</v>
      </c>
    </row>
    <row r="3499" spans="1:3">
      <c r="A3499" s="64" t="s">
        <v>6704</v>
      </c>
      <c r="B3499" s="232">
        <v>35562</v>
      </c>
      <c r="C3499" s="233" t="s">
        <v>6861</v>
      </c>
    </row>
    <row r="3500" spans="1:3">
      <c r="A3500" s="227" t="s">
        <v>334</v>
      </c>
      <c r="B3500" s="223">
        <v>32029</v>
      </c>
      <c r="C3500" s="222" t="s">
        <v>1045</v>
      </c>
    </row>
    <row r="3501" spans="1:3">
      <c r="A3501" s="220" t="s">
        <v>3285</v>
      </c>
      <c r="B3501" s="223">
        <v>33561</v>
      </c>
      <c r="C3501" s="222" t="s">
        <v>3442</v>
      </c>
    </row>
    <row r="3502" spans="1:3">
      <c r="A3502" t="s">
        <v>7035</v>
      </c>
      <c r="B3502" s="228">
        <v>35431</v>
      </c>
      <c r="C3502" s="226" t="s">
        <v>6862</v>
      </c>
    </row>
    <row r="3503" spans="1:3">
      <c r="A3503" s="5" t="s">
        <v>3846</v>
      </c>
      <c r="B3503" s="228">
        <v>33520</v>
      </c>
      <c r="C3503" s="222" t="s">
        <v>4072</v>
      </c>
    </row>
    <row r="3504" spans="1:3">
      <c r="A3504" t="s">
        <v>7079</v>
      </c>
      <c r="B3504" s="228">
        <v>36434</v>
      </c>
      <c r="C3504" s="228" t="s">
        <v>6926</v>
      </c>
    </row>
    <row r="3505" spans="1:3">
      <c r="A3505" t="s">
        <v>2995</v>
      </c>
      <c r="B3505" s="228">
        <v>28455</v>
      </c>
      <c r="C3505" s="229" t="s">
        <v>1896</v>
      </c>
    </row>
    <row r="3506" spans="1:3">
      <c r="A3506" s="224" t="s">
        <v>8336</v>
      </c>
      <c r="B3506" s="225">
        <v>36398</v>
      </c>
      <c r="C3506" s="226" t="s">
        <v>8092</v>
      </c>
    </row>
    <row r="3507" spans="1:3">
      <c r="A3507" t="s">
        <v>1250</v>
      </c>
      <c r="B3507" s="228">
        <v>30715</v>
      </c>
      <c r="C3507" s="229" t="s">
        <v>2395</v>
      </c>
    </row>
    <row r="3508" spans="1:3">
      <c r="A3508" t="s">
        <v>7747</v>
      </c>
      <c r="B3508" s="230">
        <v>36484</v>
      </c>
      <c r="C3508" s="226" t="s">
        <v>7748</v>
      </c>
    </row>
    <row r="3509" spans="1:3">
      <c r="A3509" s="227" t="s">
        <v>7967</v>
      </c>
      <c r="B3509" s="223">
        <v>34907</v>
      </c>
      <c r="C3509" s="222" t="s">
        <v>5938</v>
      </c>
    </row>
    <row r="3510" spans="1:3">
      <c r="A3510" t="s">
        <v>2866</v>
      </c>
      <c r="B3510" s="228">
        <v>30251</v>
      </c>
      <c r="C3510" s="229" t="s">
        <v>1815</v>
      </c>
    </row>
    <row r="3511" spans="1:3">
      <c r="A3511" s="231" t="s">
        <v>3768</v>
      </c>
      <c r="B3511" s="228">
        <v>32965</v>
      </c>
      <c r="C3511" s="222" t="s">
        <v>3441</v>
      </c>
    </row>
    <row r="3512" spans="1:3">
      <c r="A3512" s="224" t="s">
        <v>8337</v>
      </c>
      <c r="B3512" s="225">
        <v>36291</v>
      </c>
      <c r="C3512" s="226" t="s">
        <v>8287</v>
      </c>
    </row>
    <row r="3513" spans="1:3">
      <c r="A3513" s="227" t="s">
        <v>335</v>
      </c>
      <c r="B3513" s="223">
        <v>32691</v>
      </c>
      <c r="C3513" s="222" t="s">
        <v>455</v>
      </c>
    </row>
    <row r="3514" spans="1:3">
      <c r="A3514" s="227" t="s">
        <v>336</v>
      </c>
      <c r="B3514" s="223">
        <v>32962</v>
      </c>
      <c r="C3514" s="222" t="s">
        <v>1062</v>
      </c>
    </row>
    <row r="3515" spans="1:3">
      <c r="A3515" s="220" t="s">
        <v>3286</v>
      </c>
      <c r="B3515" s="223">
        <v>32263</v>
      </c>
      <c r="C3515" s="222" t="s">
        <v>3441</v>
      </c>
    </row>
    <row r="3516" spans="1:3">
      <c r="A3516" t="s">
        <v>7181</v>
      </c>
      <c r="B3516" s="228">
        <v>35431</v>
      </c>
      <c r="C3516" s="226" t="s">
        <v>6862</v>
      </c>
    </row>
    <row r="3517" spans="1:3" ht="12.75">
      <c r="A3517" t="s">
        <v>9460</v>
      </c>
      <c r="B3517" s="234">
        <v>36461</v>
      </c>
      <c r="C3517" s="234" t="s">
        <v>8803</v>
      </c>
    </row>
    <row r="3518" spans="1:3">
      <c r="A3518" s="227" t="s">
        <v>5622</v>
      </c>
      <c r="B3518" s="223">
        <v>34558</v>
      </c>
      <c r="C3518" s="222" t="s">
        <v>5501</v>
      </c>
    </row>
    <row r="3519" spans="1:3">
      <c r="A3519" s="5" t="s">
        <v>3560</v>
      </c>
      <c r="B3519" s="228">
        <v>31863</v>
      </c>
      <c r="C3519" s="222" t="s">
        <v>1959</v>
      </c>
    </row>
    <row r="3520" spans="1:3">
      <c r="A3520" t="s">
        <v>889</v>
      </c>
      <c r="B3520" s="228">
        <v>32097</v>
      </c>
      <c r="C3520" s="229" t="s">
        <v>1055</v>
      </c>
    </row>
    <row r="3521" spans="1:3">
      <c r="A3521" s="224" t="s">
        <v>8338</v>
      </c>
      <c r="B3521" s="225">
        <v>36338</v>
      </c>
      <c r="C3521" s="226" t="s">
        <v>9604</v>
      </c>
    </row>
    <row r="3522" spans="1:3">
      <c r="A3522" t="s">
        <v>1191</v>
      </c>
      <c r="B3522" s="228">
        <v>31547</v>
      </c>
      <c r="C3522" s="229" t="s">
        <v>2628</v>
      </c>
    </row>
    <row r="3523" spans="1:3">
      <c r="A3523" t="s">
        <v>2663</v>
      </c>
      <c r="B3523" s="228">
        <v>30161</v>
      </c>
      <c r="C3523" s="229" t="s">
        <v>2848</v>
      </c>
    </row>
    <row r="3524" spans="1:3">
      <c r="A3524" t="s">
        <v>2643</v>
      </c>
      <c r="B3524" s="228">
        <v>31862</v>
      </c>
      <c r="C3524" s="229" t="s">
        <v>2581</v>
      </c>
    </row>
    <row r="3525" spans="1:3">
      <c r="A3525" s="231" t="s">
        <v>3842</v>
      </c>
      <c r="B3525" s="228">
        <v>33440</v>
      </c>
      <c r="C3525" s="222" t="s">
        <v>4100</v>
      </c>
    </row>
    <row r="3526" spans="1:3">
      <c r="A3526" s="227" t="s">
        <v>4877</v>
      </c>
      <c r="B3526" s="223">
        <v>33715</v>
      </c>
      <c r="C3526" s="222" t="s">
        <v>5008</v>
      </c>
    </row>
    <row r="3527" spans="1:3">
      <c r="A3527" t="s">
        <v>7094</v>
      </c>
      <c r="B3527" s="228">
        <v>35521</v>
      </c>
      <c r="C3527" s="226" t="s">
        <v>6862</v>
      </c>
    </row>
    <row r="3528" spans="1:3">
      <c r="A3528" s="64" t="s">
        <v>6715</v>
      </c>
      <c r="B3528" s="232">
        <v>35510</v>
      </c>
      <c r="C3528" s="233" t="s">
        <v>6854</v>
      </c>
    </row>
    <row r="3529" spans="1:3">
      <c r="A3529" t="s">
        <v>890</v>
      </c>
      <c r="B3529" s="228">
        <v>33143</v>
      </c>
      <c r="C3529" s="229" t="s">
        <v>918</v>
      </c>
    </row>
    <row r="3530" spans="1:3">
      <c r="A3530" t="s">
        <v>2992</v>
      </c>
      <c r="B3530" s="228">
        <v>29263</v>
      </c>
      <c r="C3530" s="229" t="s">
        <v>2149</v>
      </c>
    </row>
    <row r="3531" spans="1:3">
      <c r="A3531" s="227" t="s">
        <v>5216</v>
      </c>
      <c r="B3531" s="223">
        <v>34942</v>
      </c>
      <c r="C3531" s="235" t="s">
        <v>5495</v>
      </c>
    </row>
    <row r="3532" spans="1:3">
      <c r="A3532" t="s">
        <v>1114</v>
      </c>
      <c r="B3532" s="228">
        <v>31549</v>
      </c>
      <c r="C3532" s="229" t="s">
        <v>2581</v>
      </c>
    </row>
    <row r="3533" spans="1:3">
      <c r="A3533" t="s">
        <v>2737</v>
      </c>
      <c r="B3533" s="228">
        <v>32310</v>
      </c>
      <c r="C3533" s="229" t="s">
        <v>1998</v>
      </c>
    </row>
    <row r="3534" spans="1:3">
      <c r="A3534" s="227" t="s">
        <v>5245</v>
      </c>
      <c r="B3534" s="223">
        <v>34282</v>
      </c>
      <c r="C3534" s="235" t="s">
        <v>5497</v>
      </c>
    </row>
    <row r="3535" spans="1:3">
      <c r="A3535" s="227" t="s">
        <v>182</v>
      </c>
      <c r="B3535" s="223">
        <v>32556</v>
      </c>
      <c r="C3535" s="222" t="s">
        <v>1045</v>
      </c>
    </row>
    <row r="3536" spans="1:3">
      <c r="A3536" t="s">
        <v>1668</v>
      </c>
      <c r="B3536" s="228">
        <v>30821</v>
      </c>
      <c r="C3536" s="229" t="s">
        <v>1561</v>
      </c>
    </row>
    <row r="3537" spans="1:3">
      <c r="A3537" s="227" t="s">
        <v>2877</v>
      </c>
      <c r="B3537" s="223">
        <v>26251</v>
      </c>
      <c r="C3537" s="237">
        <v>0</v>
      </c>
    </row>
    <row r="3538" spans="1:3">
      <c r="A3538" t="s">
        <v>2738</v>
      </c>
      <c r="B3538" s="228">
        <v>32105</v>
      </c>
      <c r="C3538" s="229" t="s">
        <v>1882</v>
      </c>
    </row>
    <row r="3539" spans="1:3">
      <c r="A3539" s="5" t="s">
        <v>3772</v>
      </c>
      <c r="B3539" s="228">
        <v>33268</v>
      </c>
      <c r="C3539" s="222" t="s">
        <v>3441</v>
      </c>
    </row>
    <row r="3540" spans="1:3">
      <c r="A3540" t="s">
        <v>2826</v>
      </c>
      <c r="B3540" s="228">
        <v>27529</v>
      </c>
      <c r="C3540" s="229" t="s">
        <v>2827</v>
      </c>
    </row>
    <row r="3541" spans="1:3">
      <c r="A3541" s="227" t="s">
        <v>4914</v>
      </c>
      <c r="B3541" s="223">
        <v>34300</v>
      </c>
      <c r="C3541" s="222" t="s">
        <v>5011</v>
      </c>
    </row>
    <row r="3542" spans="1:3">
      <c r="A3542" t="s">
        <v>3054</v>
      </c>
      <c r="B3542" s="228">
        <v>31186</v>
      </c>
      <c r="C3542" s="229" t="s">
        <v>1279</v>
      </c>
    </row>
    <row r="3543" spans="1:3">
      <c r="A3543" s="227" t="s">
        <v>5638</v>
      </c>
      <c r="B3543" s="223">
        <v>34439</v>
      </c>
      <c r="C3543" s="222" t="s">
        <v>5497</v>
      </c>
    </row>
    <row r="3544" spans="1:3">
      <c r="A3544" s="64" t="s">
        <v>6542</v>
      </c>
      <c r="B3544" s="232">
        <v>36032</v>
      </c>
      <c r="C3544" s="233" t="s">
        <v>6854</v>
      </c>
    </row>
    <row r="3545" spans="1:3">
      <c r="A3545" s="246" t="s">
        <v>3287</v>
      </c>
      <c r="B3545" s="223">
        <v>32100</v>
      </c>
      <c r="C3545" s="222" t="s">
        <v>1959</v>
      </c>
    </row>
    <row r="3546" spans="1:3">
      <c r="A3546" s="227" t="s">
        <v>4937</v>
      </c>
      <c r="B3546" s="223">
        <v>33901</v>
      </c>
      <c r="C3546" s="235" t="s">
        <v>5011</v>
      </c>
    </row>
    <row r="3547" spans="1:3">
      <c r="A3547" s="227" t="s">
        <v>337</v>
      </c>
      <c r="B3547" s="223">
        <v>32157</v>
      </c>
      <c r="C3547" s="222" t="s">
        <v>453</v>
      </c>
    </row>
    <row r="3548" spans="1:3">
      <c r="A3548" s="227" t="s">
        <v>5693</v>
      </c>
      <c r="B3548" s="223">
        <v>34729</v>
      </c>
      <c r="C3548" s="222" t="s">
        <v>5938</v>
      </c>
    </row>
    <row r="3549" spans="1:3">
      <c r="A3549" s="227" t="s">
        <v>4146</v>
      </c>
      <c r="B3549" s="223">
        <v>32550</v>
      </c>
      <c r="C3549" s="222" t="s">
        <v>465</v>
      </c>
    </row>
    <row r="3550" spans="1:3">
      <c r="A3550" s="227" t="s">
        <v>4161</v>
      </c>
      <c r="B3550" s="223">
        <v>32897</v>
      </c>
      <c r="C3550" s="222" t="s">
        <v>3446</v>
      </c>
    </row>
    <row r="3551" spans="1:3">
      <c r="A3551" t="s">
        <v>2739</v>
      </c>
      <c r="B3551" s="228">
        <v>31128</v>
      </c>
      <c r="C3551" s="229" t="s">
        <v>1282</v>
      </c>
    </row>
    <row r="3552" spans="1:3">
      <c r="A3552" s="227" t="s">
        <v>5621</v>
      </c>
      <c r="B3552" s="223">
        <v>33618</v>
      </c>
      <c r="C3552" s="222" t="s">
        <v>4515</v>
      </c>
    </row>
    <row r="3553" spans="1:3">
      <c r="A3553" s="227" t="s">
        <v>5599</v>
      </c>
      <c r="B3553" s="223">
        <v>35187</v>
      </c>
      <c r="C3553" s="222" t="s">
        <v>5929</v>
      </c>
    </row>
    <row r="3554" spans="1:3">
      <c r="A3554" t="s">
        <v>1134</v>
      </c>
      <c r="B3554" s="228">
        <v>28664</v>
      </c>
      <c r="C3554" s="229" t="s">
        <v>1287</v>
      </c>
    </row>
    <row r="3555" spans="1:3">
      <c r="A3555" t="s">
        <v>7612</v>
      </c>
      <c r="B3555" s="230">
        <v>36634</v>
      </c>
      <c r="C3555" s="226" t="s">
        <v>7509</v>
      </c>
    </row>
    <row r="3556" spans="1:3">
      <c r="A3556" t="s">
        <v>1822</v>
      </c>
      <c r="B3556" s="228">
        <v>29874</v>
      </c>
      <c r="C3556" s="229" t="s">
        <v>2490</v>
      </c>
    </row>
    <row r="3557" spans="1:3" ht="12.75">
      <c r="A3557" t="s">
        <v>9034</v>
      </c>
      <c r="B3557" s="234">
        <v>37052</v>
      </c>
      <c r="C3557" s="234" t="s">
        <v>9357</v>
      </c>
    </row>
    <row r="3558" spans="1:3">
      <c r="A3558" t="s">
        <v>2740</v>
      </c>
      <c r="B3558" s="228">
        <v>28145</v>
      </c>
      <c r="C3558" s="229" t="s">
        <v>1896</v>
      </c>
    </row>
    <row r="3559" spans="1:3">
      <c r="A3559" s="5" t="s">
        <v>3825</v>
      </c>
      <c r="B3559" s="228">
        <v>33628</v>
      </c>
      <c r="C3559" s="222" t="s">
        <v>4065</v>
      </c>
    </row>
    <row r="3560" spans="1:3">
      <c r="A3560" t="s">
        <v>7651</v>
      </c>
      <c r="B3560" s="230">
        <v>36623</v>
      </c>
      <c r="C3560" s="226" t="s">
        <v>7646</v>
      </c>
    </row>
    <row r="3561" spans="1:3">
      <c r="A3561" s="227" t="s">
        <v>183</v>
      </c>
      <c r="B3561" s="223">
        <v>32681</v>
      </c>
      <c r="C3561" s="222" t="s">
        <v>368</v>
      </c>
    </row>
    <row r="3562" spans="1:3">
      <c r="A3562" s="227" t="s">
        <v>5819</v>
      </c>
      <c r="B3562" s="223">
        <v>34539</v>
      </c>
      <c r="C3562" s="222" t="s">
        <v>5929</v>
      </c>
    </row>
    <row r="3563" spans="1:3" ht="12.75">
      <c r="A3563" t="s">
        <v>9461</v>
      </c>
      <c r="B3563" s="234">
        <v>35983</v>
      </c>
      <c r="C3563" s="234" t="s">
        <v>8803</v>
      </c>
    </row>
    <row r="3564" spans="1:3">
      <c r="A3564" s="227" t="s">
        <v>6211</v>
      </c>
      <c r="B3564" s="223">
        <v>35489</v>
      </c>
      <c r="C3564" s="235" t="s">
        <v>6449</v>
      </c>
    </row>
    <row r="3565" spans="1:3">
      <c r="A3565" s="227" t="s">
        <v>4315</v>
      </c>
      <c r="B3565" s="223">
        <v>33019</v>
      </c>
      <c r="C3565" s="222" t="s">
        <v>3441</v>
      </c>
    </row>
    <row r="3566" spans="1:3">
      <c r="A3566" t="s">
        <v>2741</v>
      </c>
      <c r="B3566" s="228">
        <v>31937</v>
      </c>
      <c r="C3566" s="229" t="s">
        <v>1959</v>
      </c>
    </row>
    <row r="3567" spans="1:3">
      <c r="A3567" t="s">
        <v>510</v>
      </c>
      <c r="B3567" s="228">
        <v>31937</v>
      </c>
      <c r="C3567" s="229" t="s">
        <v>1959</v>
      </c>
    </row>
    <row r="3568" spans="1:3">
      <c r="A3568" s="5" t="s">
        <v>3811</v>
      </c>
      <c r="B3568" s="228">
        <v>33446</v>
      </c>
      <c r="C3568" s="222" t="s">
        <v>4066</v>
      </c>
    </row>
    <row r="3569" spans="1:8">
      <c r="A3569" s="227" t="s">
        <v>4229</v>
      </c>
      <c r="B3569" s="223">
        <v>33787</v>
      </c>
      <c r="C3569" s="222" t="s">
        <v>4517</v>
      </c>
    </row>
    <row r="3570" spans="1:8">
      <c r="A3570" t="s">
        <v>2742</v>
      </c>
      <c r="B3570" s="228">
        <v>32031</v>
      </c>
      <c r="C3570" s="229" t="s">
        <v>1987</v>
      </c>
    </row>
    <row r="3571" spans="1:8" ht="12.75">
      <c r="A3571" t="s">
        <v>9149</v>
      </c>
      <c r="B3571" s="234">
        <v>37850</v>
      </c>
      <c r="C3571" s="234" t="s">
        <v>9352</v>
      </c>
    </row>
    <row r="3572" spans="1:8">
      <c r="A3572" t="s">
        <v>891</v>
      </c>
      <c r="B3572" s="228">
        <v>32658</v>
      </c>
      <c r="C3572" s="229" t="s">
        <v>1062</v>
      </c>
    </row>
    <row r="3573" spans="1:8">
      <c r="A3573" t="s">
        <v>7217</v>
      </c>
      <c r="B3573" s="228">
        <v>36251</v>
      </c>
      <c r="C3573" s="228" t="s">
        <v>6914</v>
      </c>
    </row>
    <row r="3574" spans="1:8">
      <c r="A3574" s="227" t="s">
        <v>4747</v>
      </c>
      <c r="B3574" s="223">
        <v>34230</v>
      </c>
      <c r="C3574" s="222" t="s">
        <v>5011</v>
      </c>
    </row>
    <row r="3575" spans="1:8" ht="12.75">
      <c r="A3575" t="s">
        <v>8914</v>
      </c>
      <c r="B3575" s="234">
        <v>36931</v>
      </c>
      <c r="C3575" s="234" t="s">
        <v>9244</v>
      </c>
    </row>
    <row r="3576" spans="1:8">
      <c r="A3576" t="s">
        <v>892</v>
      </c>
      <c r="B3576" s="228">
        <v>32950</v>
      </c>
      <c r="C3576" s="229" t="s">
        <v>893</v>
      </c>
    </row>
    <row r="3577" spans="1:8">
      <c r="A3577" t="s">
        <v>2743</v>
      </c>
      <c r="B3577" s="228">
        <v>30026</v>
      </c>
      <c r="C3577" s="229" t="s">
        <v>2848</v>
      </c>
    </row>
    <row r="3578" spans="1:8">
      <c r="A3578" t="s">
        <v>2977</v>
      </c>
      <c r="B3578" s="228">
        <v>29772</v>
      </c>
      <c r="C3578" s="229" t="s">
        <v>2839</v>
      </c>
    </row>
    <row r="3579" spans="1:8">
      <c r="A3579" t="s">
        <v>7724</v>
      </c>
      <c r="B3579" s="230">
        <v>36068</v>
      </c>
      <c r="C3579" s="226" t="s">
        <v>7646</v>
      </c>
    </row>
    <row r="3580" spans="1:8" ht="12.75">
      <c r="A3580" t="s">
        <v>9115</v>
      </c>
      <c r="B3580" s="234">
        <v>36896</v>
      </c>
      <c r="C3580" s="234" t="s">
        <v>9245</v>
      </c>
      <c r="H3580" s="5"/>
    </row>
    <row r="3581" spans="1:8">
      <c r="A3581" t="s">
        <v>2655</v>
      </c>
      <c r="B3581" s="228">
        <v>31433</v>
      </c>
      <c r="C3581" s="229" t="s">
        <v>2628</v>
      </c>
    </row>
    <row r="3582" spans="1:8">
      <c r="A3582" s="227" t="s">
        <v>6324</v>
      </c>
      <c r="B3582" s="223">
        <v>35379</v>
      </c>
      <c r="C3582" s="235" t="s">
        <v>6424</v>
      </c>
    </row>
    <row r="3583" spans="1:8">
      <c r="A3583" t="s">
        <v>3288</v>
      </c>
      <c r="B3583" s="228">
        <v>32778</v>
      </c>
      <c r="C3583" s="229" t="s">
        <v>3449</v>
      </c>
    </row>
    <row r="3584" spans="1:8">
      <c r="A3584" s="37" t="s">
        <v>7966</v>
      </c>
      <c r="B3584" s="225">
        <v>35487</v>
      </c>
      <c r="C3584" s="226" t="s">
        <v>6422</v>
      </c>
    </row>
    <row r="3585" spans="1:3">
      <c r="A3585" t="s">
        <v>511</v>
      </c>
      <c r="B3585" s="228">
        <v>32309</v>
      </c>
      <c r="C3585" s="229" t="s">
        <v>444</v>
      </c>
    </row>
    <row r="3586" spans="1:3">
      <c r="A3586" s="227" t="s">
        <v>4389</v>
      </c>
      <c r="B3586" s="223">
        <v>33905</v>
      </c>
      <c r="C3586" s="222" t="s">
        <v>4519</v>
      </c>
    </row>
    <row r="3587" spans="1:3">
      <c r="A3587" s="5" t="s">
        <v>3721</v>
      </c>
      <c r="B3587" s="228">
        <v>31553</v>
      </c>
      <c r="C3587" s="222" t="s">
        <v>1045</v>
      </c>
    </row>
    <row r="3588" spans="1:3">
      <c r="A3588" t="s">
        <v>2075</v>
      </c>
      <c r="B3588" s="228">
        <v>29735</v>
      </c>
      <c r="C3588" s="229" t="s">
        <v>1409</v>
      </c>
    </row>
    <row r="3589" spans="1:3">
      <c r="A3589" t="s">
        <v>1383</v>
      </c>
      <c r="B3589" s="228">
        <v>31572</v>
      </c>
      <c r="C3589" s="229" t="s">
        <v>1283</v>
      </c>
    </row>
    <row r="3590" spans="1:3">
      <c r="A3590" s="220" t="s">
        <v>3289</v>
      </c>
      <c r="B3590" s="223">
        <v>32870</v>
      </c>
      <c r="C3590" s="222" t="s">
        <v>3442</v>
      </c>
    </row>
    <row r="3591" spans="1:3">
      <c r="A3591" t="s">
        <v>2123</v>
      </c>
      <c r="B3591" s="228">
        <v>29739</v>
      </c>
      <c r="C3591" s="229" t="s">
        <v>2308</v>
      </c>
    </row>
    <row r="3592" spans="1:3">
      <c r="A3592" s="227" t="s">
        <v>5895</v>
      </c>
      <c r="B3592" s="223">
        <v>34580</v>
      </c>
      <c r="C3592" s="222" t="s">
        <v>5496</v>
      </c>
    </row>
    <row r="3593" spans="1:3" ht="12.75">
      <c r="A3593" t="s">
        <v>9142</v>
      </c>
      <c r="B3593" s="234">
        <v>37085</v>
      </c>
      <c r="C3593" s="234" t="s">
        <v>9339</v>
      </c>
    </row>
    <row r="3594" spans="1:3">
      <c r="A3594" t="s">
        <v>7606</v>
      </c>
      <c r="B3594" s="230">
        <v>37096</v>
      </c>
      <c r="C3594" s="226" t="s">
        <v>7646</v>
      </c>
    </row>
    <row r="3595" spans="1:3">
      <c r="A3595" s="37" t="s">
        <v>8339</v>
      </c>
      <c r="B3595" s="225">
        <v>35607</v>
      </c>
      <c r="C3595" s="226" t="s">
        <v>6855</v>
      </c>
    </row>
    <row r="3596" spans="1:3">
      <c r="A3596" s="227" t="s">
        <v>9560</v>
      </c>
      <c r="B3596" s="223">
        <v>35832</v>
      </c>
      <c r="C3596" s="235" t="s">
        <v>6421</v>
      </c>
    </row>
    <row r="3597" spans="1:3">
      <c r="A3597" t="s">
        <v>1268</v>
      </c>
      <c r="B3597" s="228">
        <v>31134</v>
      </c>
      <c r="C3597" s="229" t="s">
        <v>2182</v>
      </c>
    </row>
    <row r="3598" spans="1:3">
      <c r="A3598" s="227" t="s">
        <v>6198</v>
      </c>
      <c r="B3598" s="223">
        <v>35350</v>
      </c>
      <c r="C3598" s="235" t="s">
        <v>6426</v>
      </c>
    </row>
    <row r="3599" spans="1:3">
      <c r="A3599" t="s">
        <v>7342</v>
      </c>
      <c r="B3599" s="228">
        <v>36008</v>
      </c>
      <c r="C3599" s="228" t="s">
        <v>6919</v>
      </c>
    </row>
    <row r="3600" spans="1:3">
      <c r="A3600" t="s">
        <v>2677</v>
      </c>
      <c r="B3600" s="228">
        <v>31176</v>
      </c>
      <c r="C3600" s="229" t="s">
        <v>1742</v>
      </c>
    </row>
    <row r="3601" spans="1:3">
      <c r="A3601" s="220" t="s">
        <v>3290</v>
      </c>
      <c r="B3601" s="223">
        <v>32482</v>
      </c>
      <c r="C3601" s="222" t="s">
        <v>3463</v>
      </c>
    </row>
    <row r="3602" spans="1:3">
      <c r="A3602" s="5" t="s">
        <v>3844</v>
      </c>
      <c r="B3602" s="228">
        <v>33185</v>
      </c>
      <c r="C3602" s="222" t="s">
        <v>4065</v>
      </c>
    </row>
    <row r="3603" spans="1:3">
      <c r="A3603" s="227" t="s">
        <v>6367</v>
      </c>
      <c r="B3603" s="223">
        <v>34065</v>
      </c>
      <c r="C3603" s="235" t="s">
        <v>4515</v>
      </c>
    </row>
    <row r="3604" spans="1:3">
      <c r="A3604" s="227" t="s">
        <v>5225</v>
      </c>
      <c r="B3604" s="223">
        <v>34606</v>
      </c>
      <c r="C3604" s="235" t="s">
        <v>5011</v>
      </c>
    </row>
    <row r="3605" spans="1:3">
      <c r="A3605" s="227" t="s">
        <v>4286</v>
      </c>
      <c r="B3605" s="223">
        <v>33502</v>
      </c>
      <c r="C3605" s="222" t="s">
        <v>4515</v>
      </c>
    </row>
    <row r="3606" spans="1:3">
      <c r="A3606" t="s">
        <v>1413</v>
      </c>
      <c r="B3606" s="228">
        <v>27257</v>
      </c>
      <c r="C3606" s="229"/>
    </row>
    <row r="3607" spans="1:3">
      <c r="A3607" s="220" t="s">
        <v>3291</v>
      </c>
      <c r="B3607" s="223">
        <v>33116</v>
      </c>
      <c r="C3607" s="222" t="s">
        <v>451</v>
      </c>
    </row>
    <row r="3608" spans="1:3">
      <c r="A3608" t="s">
        <v>2599</v>
      </c>
      <c r="B3608" s="228">
        <v>29966</v>
      </c>
      <c r="C3608" s="229" t="s">
        <v>1813</v>
      </c>
    </row>
    <row r="3609" spans="1:3">
      <c r="A3609" t="s">
        <v>7109</v>
      </c>
      <c r="B3609" s="228">
        <v>35643</v>
      </c>
      <c r="C3609" s="228" t="s">
        <v>6927</v>
      </c>
    </row>
    <row r="3610" spans="1:3">
      <c r="A3610" t="s">
        <v>2744</v>
      </c>
      <c r="B3610" s="228">
        <v>31733</v>
      </c>
      <c r="C3610" s="229" t="s">
        <v>1987</v>
      </c>
    </row>
    <row r="3611" spans="1:3">
      <c r="A3611" t="s">
        <v>512</v>
      </c>
      <c r="B3611" s="228">
        <v>29657</v>
      </c>
      <c r="C3611" s="229" t="s">
        <v>505</v>
      </c>
    </row>
    <row r="3612" spans="1:3">
      <c r="A3612" s="220" t="s">
        <v>3292</v>
      </c>
      <c r="B3612" s="223">
        <v>33576</v>
      </c>
      <c r="C3612" s="222" t="s">
        <v>3441</v>
      </c>
    </row>
    <row r="3613" spans="1:3">
      <c r="A3613" s="220" t="s">
        <v>3293</v>
      </c>
      <c r="B3613" s="223">
        <v>32862</v>
      </c>
      <c r="C3613" s="222" t="s">
        <v>3462</v>
      </c>
    </row>
    <row r="3614" spans="1:3">
      <c r="A3614" t="s">
        <v>6976</v>
      </c>
      <c r="B3614" s="228">
        <v>35704</v>
      </c>
      <c r="C3614" s="228" t="s">
        <v>6926</v>
      </c>
    </row>
    <row r="3615" spans="1:3">
      <c r="A3615" t="s">
        <v>2656</v>
      </c>
      <c r="B3615" s="228">
        <v>31161</v>
      </c>
      <c r="C3615" s="229" t="s">
        <v>2576</v>
      </c>
    </row>
    <row r="3616" spans="1:3">
      <c r="A3616" s="227" t="s">
        <v>4892</v>
      </c>
      <c r="B3616" s="223">
        <v>34416</v>
      </c>
      <c r="C3616" s="222" t="s">
        <v>5008</v>
      </c>
    </row>
    <row r="3617" spans="1:3">
      <c r="A3617" s="5" t="s">
        <v>3714</v>
      </c>
      <c r="B3617" s="228">
        <v>34255</v>
      </c>
      <c r="C3617" s="222" t="s">
        <v>4063</v>
      </c>
    </row>
    <row r="3618" spans="1:3">
      <c r="A3618" t="s">
        <v>7398</v>
      </c>
      <c r="B3618" s="228">
        <v>36130</v>
      </c>
      <c r="C3618" s="226" t="s">
        <v>7421</v>
      </c>
    </row>
    <row r="3619" spans="1:3">
      <c r="A3619" s="227" t="s">
        <v>6161</v>
      </c>
      <c r="B3619" s="223">
        <v>35873</v>
      </c>
      <c r="C3619" s="235" t="s">
        <v>6423</v>
      </c>
    </row>
    <row r="3620" spans="1:3">
      <c r="A3620" t="s">
        <v>2657</v>
      </c>
      <c r="B3620" s="228">
        <v>31734</v>
      </c>
      <c r="C3620" s="229" t="s">
        <v>1959</v>
      </c>
    </row>
    <row r="3621" spans="1:3">
      <c r="A3621" s="227" t="s">
        <v>5639</v>
      </c>
      <c r="B3621" s="223">
        <v>34356</v>
      </c>
      <c r="C3621" s="222" t="s">
        <v>5929</v>
      </c>
    </row>
    <row r="3622" spans="1:3">
      <c r="A3622" t="s">
        <v>7766</v>
      </c>
      <c r="B3622" s="230">
        <v>36267</v>
      </c>
      <c r="C3622" s="226" t="s">
        <v>7523</v>
      </c>
    </row>
    <row r="3623" spans="1:3">
      <c r="A3623" t="s">
        <v>2780</v>
      </c>
      <c r="B3623" s="228">
        <v>31435</v>
      </c>
      <c r="C3623" s="229" t="s">
        <v>1282</v>
      </c>
    </row>
    <row r="3624" spans="1:3">
      <c r="A3624" s="227" t="s">
        <v>4665</v>
      </c>
      <c r="B3624" s="223">
        <v>34494</v>
      </c>
      <c r="C3624" s="222" t="s">
        <v>5008</v>
      </c>
    </row>
    <row r="3625" spans="1:3">
      <c r="A3625" s="227" t="s">
        <v>5303</v>
      </c>
      <c r="B3625" s="223">
        <v>34551</v>
      </c>
      <c r="C3625" s="235" t="s">
        <v>5504</v>
      </c>
    </row>
    <row r="3626" spans="1:3">
      <c r="A3626" s="247" t="s">
        <v>7796</v>
      </c>
      <c r="B3626" s="230">
        <v>36093</v>
      </c>
      <c r="C3626" s="226" t="s">
        <v>7506</v>
      </c>
    </row>
    <row r="3627" spans="1:3">
      <c r="A3627" t="s">
        <v>7706</v>
      </c>
      <c r="B3627" s="230">
        <v>35493</v>
      </c>
      <c r="C3627" s="226" t="s">
        <v>7419</v>
      </c>
    </row>
    <row r="3628" spans="1:3">
      <c r="A3628" s="5" t="s">
        <v>3852</v>
      </c>
      <c r="B3628" s="228">
        <v>33437</v>
      </c>
      <c r="C3628" s="222" t="s">
        <v>4063</v>
      </c>
    </row>
    <row r="3629" spans="1:3">
      <c r="A3629" s="227" t="s">
        <v>5276</v>
      </c>
      <c r="B3629" s="223">
        <v>34183</v>
      </c>
      <c r="C3629" s="235" t="s">
        <v>5010</v>
      </c>
    </row>
    <row r="3630" spans="1:3">
      <c r="A3630" s="227" t="s">
        <v>191</v>
      </c>
      <c r="B3630" s="223">
        <v>32763</v>
      </c>
      <c r="C3630" s="222" t="s">
        <v>67</v>
      </c>
    </row>
    <row r="3631" spans="1:3">
      <c r="A3631" s="224" t="s">
        <v>8340</v>
      </c>
      <c r="B3631" s="225">
        <v>36584</v>
      </c>
      <c r="C3631" s="226" t="s">
        <v>8287</v>
      </c>
    </row>
    <row r="3632" spans="1:3">
      <c r="A3632" s="227" t="s">
        <v>6063</v>
      </c>
      <c r="B3632" s="223">
        <v>34880</v>
      </c>
      <c r="C3632" s="235" t="s">
        <v>5497</v>
      </c>
    </row>
    <row r="3633" spans="1:3">
      <c r="A3633" t="s">
        <v>7645</v>
      </c>
      <c r="B3633" s="230">
        <v>36175</v>
      </c>
      <c r="C3633" s="226" t="s">
        <v>7419</v>
      </c>
    </row>
    <row r="3634" spans="1:3">
      <c r="A3634" t="s">
        <v>894</v>
      </c>
      <c r="B3634" s="228">
        <v>30817</v>
      </c>
      <c r="C3634" s="229" t="s">
        <v>1279</v>
      </c>
    </row>
    <row r="3635" spans="1:3">
      <c r="A3635" s="231" t="s">
        <v>3561</v>
      </c>
      <c r="B3635" s="228">
        <v>32393</v>
      </c>
      <c r="C3635" s="222" t="s">
        <v>1045</v>
      </c>
    </row>
    <row r="3636" spans="1:3">
      <c r="A3636" s="224" t="s">
        <v>8341</v>
      </c>
      <c r="B3636" s="225">
        <v>36640</v>
      </c>
      <c r="C3636" s="226" t="s">
        <v>8090</v>
      </c>
    </row>
    <row r="3637" spans="1:3">
      <c r="A3637" s="64" t="s">
        <v>6798</v>
      </c>
      <c r="B3637" s="232">
        <v>35166</v>
      </c>
      <c r="C3637" s="233" t="s">
        <v>6853</v>
      </c>
    </row>
    <row r="3638" spans="1:3">
      <c r="A3638" t="s">
        <v>2892</v>
      </c>
      <c r="B3638" s="228">
        <v>30441</v>
      </c>
      <c r="C3638" s="229" t="s">
        <v>2842</v>
      </c>
    </row>
    <row r="3639" spans="1:3">
      <c r="A3639" s="227" t="s">
        <v>4925</v>
      </c>
      <c r="B3639" s="223">
        <v>34522</v>
      </c>
      <c r="C3639" s="235" t="s">
        <v>5011</v>
      </c>
    </row>
    <row r="3640" spans="1:3">
      <c r="A3640" s="227" t="s">
        <v>5737</v>
      </c>
      <c r="B3640" s="223">
        <v>35327</v>
      </c>
      <c r="C3640" s="222" t="s">
        <v>5929</v>
      </c>
    </row>
    <row r="3641" spans="1:3">
      <c r="A3641" s="5" t="s">
        <v>3640</v>
      </c>
      <c r="B3641" s="228">
        <v>34036</v>
      </c>
      <c r="C3641" s="222" t="s">
        <v>4066</v>
      </c>
    </row>
    <row r="3642" spans="1:3">
      <c r="A3642" s="64" t="s">
        <v>6550</v>
      </c>
      <c r="B3642" s="232">
        <v>35475</v>
      </c>
      <c r="C3642" s="233" t="s">
        <v>6855</v>
      </c>
    </row>
    <row r="3643" spans="1:3">
      <c r="A3643" s="227" t="s">
        <v>4289</v>
      </c>
      <c r="B3643" s="223">
        <v>34185</v>
      </c>
      <c r="C3643" s="222" t="s">
        <v>4515</v>
      </c>
    </row>
    <row r="3644" spans="1:3">
      <c r="A3644" t="s">
        <v>2952</v>
      </c>
      <c r="B3644" s="228">
        <v>31174</v>
      </c>
      <c r="C3644" s="229" t="s">
        <v>1153</v>
      </c>
    </row>
    <row r="3645" spans="1:3">
      <c r="A3645" s="64" t="s">
        <v>6548</v>
      </c>
      <c r="B3645" s="232">
        <v>36180</v>
      </c>
      <c r="C3645" s="233" t="s">
        <v>6860</v>
      </c>
    </row>
    <row r="3646" spans="1:3">
      <c r="A3646" t="s">
        <v>2916</v>
      </c>
      <c r="B3646" s="228">
        <v>31524</v>
      </c>
      <c r="C3646" s="229" t="s">
        <v>2707</v>
      </c>
    </row>
    <row r="3647" spans="1:3">
      <c r="A3647" s="227" t="s">
        <v>4867</v>
      </c>
      <c r="B3647" s="223">
        <v>34377</v>
      </c>
      <c r="C3647" s="235" t="s">
        <v>5045</v>
      </c>
    </row>
    <row r="3648" spans="1:3">
      <c r="A3648" s="227" t="s">
        <v>5323</v>
      </c>
      <c r="B3648" s="223">
        <v>34510</v>
      </c>
      <c r="C3648" s="235" t="s">
        <v>5497</v>
      </c>
    </row>
    <row r="3649" spans="1:3">
      <c r="A3649" t="s">
        <v>1207</v>
      </c>
      <c r="B3649" s="228">
        <v>31370</v>
      </c>
      <c r="C3649" s="229" t="s">
        <v>1208</v>
      </c>
    </row>
    <row r="3650" spans="1:3">
      <c r="A3650" s="64" t="s">
        <v>6707</v>
      </c>
      <c r="B3650" s="232">
        <v>35673</v>
      </c>
      <c r="C3650" s="233" t="s">
        <v>6855</v>
      </c>
    </row>
    <row r="3651" spans="1:3">
      <c r="A3651" t="s">
        <v>1254</v>
      </c>
      <c r="B3651" s="228">
        <v>31607</v>
      </c>
      <c r="C3651" s="229" t="s">
        <v>1279</v>
      </c>
    </row>
    <row r="3652" spans="1:3">
      <c r="A3652" s="227" t="s">
        <v>6199</v>
      </c>
      <c r="B3652" s="223">
        <v>35143</v>
      </c>
      <c r="C3652" s="235" t="s">
        <v>6422</v>
      </c>
    </row>
    <row r="3653" spans="1:3">
      <c r="A3653" s="231" t="s">
        <v>3609</v>
      </c>
      <c r="B3653" s="228">
        <v>33291</v>
      </c>
      <c r="C3653" s="222" t="s">
        <v>4097</v>
      </c>
    </row>
    <row r="3654" spans="1:3">
      <c r="A3654" s="227" t="s">
        <v>5359</v>
      </c>
      <c r="B3654" s="223">
        <v>35131</v>
      </c>
      <c r="C3654" s="235" t="s">
        <v>5499</v>
      </c>
    </row>
    <row r="3655" spans="1:3">
      <c r="A3655" t="s">
        <v>1028</v>
      </c>
      <c r="B3655" s="228">
        <v>32274</v>
      </c>
      <c r="C3655" s="229" t="s">
        <v>1029</v>
      </c>
    </row>
    <row r="3656" spans="1:3">
      <c r="A3656" s="227" t="s">
        <v>5374</v>
      </c>
      <c r="B3656" s="223">
        <v>34197</v>
      </c>
      <c r="C3656" s="235" t="s">
        <v>5011</v>
      </c>
    </row>
    <row r="3657" spans="1:3">
      <c r="A3657" s="227" t="s">
        <v>5756</v>
      </c>
      <c r="B3657" s="223">
        <v>35155</v>
      </c>
      <c r="C3657" s="222" t="s">
        <v>5935</v>
      </c>
    </row>
    <row r="3658" spans="1:3">
      <c r="A3658" s="224" t="s">
        <v>8342</v>
      </c>
      <c r="B3658" s="225">
        <v>35731</v>
      </c>
      <c r="C3658" s="226" t="s">
        <v>7812</v>
      </c>
    </row>
    <row r="3659" spans="1:3">
      <c r="A3659" t="s">
        <v>895</v>
      </c>
      <c r="B3659" s="228">
        <v>32085</v>
      </c>
      <c r="C3659" s="229" t="s">
        <v>1045</v>
      </c>
    </row>
    <row r="3660" spans="1:3">
      <c r="A3660" s="64" t="s">
        <v>6590</v>
      </c>
      <c r="B3660" s="232">
        <v>35751</v>
      </c>
      <c r="C3660" s="233" t="s">
        <v>6854</v>
      </c>
    </row>
    <row r="3661" spans="1:3">
      <c r="A3661" s="220" t="s">
        <v>3294</v>
      </c>
      <c r="B3661" s="223">
        <v>33220</v>
      </c>
      <c r="C3661" s="222" t="s">
        <v>3441</v>
      </c>
    </row>
    <row r="3662" spans="1:3">
      <c r="A3662" s="220" t="s">
        <v>3295</v>
      </c>
      <c r="B3662" s="223">
        <v>32583</v>
      </c>
      <c r="C3662" s="222" t="s">
        <v>1045</v>
      </c>
    </row>
    <row r="3663" spans="1:3">
      <c r="A3663" t="s">
        <v>7795</v>
      </c>
      <c r="B3663" s="230">
        <v>36129</v>
      </c>
      <c r="C3663" s="226" t="s">
        <v>7508</v>
      </c>
    </row>
    <row r="3664" spans="1:3">
      <c r="A3664" s="224" t="s">
        <v>8343</v>
      </c>
      <c r="B3664" s="225">
        <v>36819</v>
      </c>
      <c r="C3664" s="226" t="s">
        <v>8090</v>
      </c>
    </row>
    <row r="3665" spans="1:3">
      <c r="A3665" t="s">
        <v>943</v>
      </c>
      <c r="B3665" s="228">
        <v>31895</v>
      </c>
      <c r="C3665" s="229" t="s">
        <v>2581</v>
      </c>
    </row>
    <row r="3666" spans="1:3" ht="12.75">
      <c r="A3666" t="s">
        <v>8915</v>
      </c>
      <c r="B3666" s="234">
        <v>36974</v>
      </c>
      <c r="C3666" s="234" t="s">
        <v>9292</v>
      </c>
    </row>
    <row r="3667" spans="1:3">
      <c r="A3667" s="227" t="s">
        <v>4249</v>
      </c>
      <c r="B3667" s="223">
        <v>33766</v>
      </c>
      <c r="C3667" s="222" t="s">
        <v>4519</v>
      </c>
    </row>
    <row r="3668" spans="1:3">
      <c r="A3668" s="227" t="s">
        <v>5163</v>
      </c>
      <c r="B3668" s="223">
        <v>34339</v>
      </c>
      <c r="C3668" s="235" t="s">
        <v>5497</v>
      </c>
    </row>
    <row r="3669" spans="1:3">
      <c r="A3669" s="227" t="s">
        <v>5910</v>
      </c>
      <c r="B3669" s="223">
        <v>32833</v>
      </c>
      <c r="C3669" s="222" t="s">
        <v>3441</v>
      </c>
    </row>
    <row r="3670" spans="1:3" ht="12.75">
      <c r="A3670" t="s">
        <v>9014</v>
      </c>
      <c r="B3670" s="234">
        <v>36810</v>
      </c>
      <c r="C3670" s="234" t="s">
        <v>9350</v>
      </c>
    </row>
    <row r="3671" spans="1:3">
      <c r="A3671" s="227" t="s">
        <v>5342</v>
      </c>
      <c r="B3671" s="223">
        <v>34959</v>
      </c>
      <c r="C3671" s="235" t="s">
        <v>5522</v>
      </c>
    </row>
    <row r="3672" spans="1:3">
      <c r="A3672" t="s">
        <v>1213</v>
      </c>
      <c r="B3672" s="228">
        <v>31858</v>
      </c>
      <c r="C3672" s="229" t="s">
        <v>2583</v>
      </c>
    </row>
    <row r="3673" spans="1:3">
      <c r="A3673" s="64" t="s">
        <v>6710</v>
      </c>
      <c r="B3673" s="232">
        <v>35520</v>
      </c>
      <c r="C3673" s="233" t="s">
        <v>5930</v>
      </c>
    </row>
    <row r="3674" spans="1:3">
      <c r="A3674" s="227" t="s">
        <v>338</v>
      </c>
      <c r="B3674" s="223">
        <v>32289</v>
      </c>
      <c r="C3674" s="222" t="s">
        <v>1959</v>
      </c>
    </row>
    <row r="3675" spans="1:3">
      <c r="A3675" s="227" t="s">
        <v>193</v>
      </c>
      <c r="B3675" s="223">
        <v>32299</v>
      </c>
      <c r="C3675" s="222" t="s">
        <v>1064</v>
      </c>
    </row>
    <row r="3676" spans="1:3">
      <c r="A3676" s="224" t="s">
        <v>8344</v>
      </c>
      <c r="B3676" s="225">
        <v>36333</v>
      </c>
      <c r="C3676" s="226" t="s">
        <v>8090</v>
      </c>
    </row>
    <row r="3677" spans="1:3">
      <c r="A3677" t="s">
        <v>7649</v>
      </c>
      <c r="B3677" s="230">
        <v>36353</v>
      </c>
      <c r="C3677" s="226" t="s">
        <v>7506</v>
      </c>
    </row>
    <row r="3678" spans="1:3">
      <c r="A3678" s="227" t="s">
        <v>5398</v>
      </c>
      <c r="B3678" s="223">
        <v>35145</v>
      </c>
      <c r="C3678" s="235" t="s">
        <v>5499</v>
      </c>
    </row>
    <row r="3679" spans="1:3">
      <c r="A3679" t="s">
        <v>171</v>
      </c>
      <c r="B3679" s="228">
        <v>32177</v>
      </c>
      <c r="C3679" s="229" t="s">
        <v>1959</v>
      </c>
    </row>
    <row r="3680" spans="1:3">
      <c r="A3680" s="227" t="s">
        <v>5277</v>
      </c>
      <c r="B3680" s="223">
        <v>34599</v>
      </c>
      <c r="C3680" s="235" t="s">
        <v>5497</v>
      </c>
    </row>
    <row r="3681" spans="1:3">
      <c r="A3681" s="227" t="s">
        <v>4431</v>
      </c>
      <c r="B3681" s="223">
        <v>33717</v>
      </c>
      <c r="C3681" s="222" t="s">
        <v>4515</v>
      </c>
    </row>
    <row r="3682" spans="1:3">
      <c r="A3682" t="s">
        <v>896</v>
      </c>
      <c r="B3682" s="228">
        <v>32222</v>
      </c>
      <c r="C3682" s="229" t="s">
        <v>1959</v>
      </c>
    </row>
    <row r="3683" spans="1:3">
      <c r="A3683" t="s">
        <v>2493</v>
      </c>
      <c r="B3683" s="228">
        <v>30694</v>
      </c>
      <c r="C3683" s="229" t="s">
        <v>1979</v>
      </c>
    </row>
    <row r="3684" spans="1:3">
      <c r="A3684" s="227" t="s">
        <v>4808</v>
      </c>
      <c r="B3684" s="223">
        <v>33704</v>
      </c>
      <c r="C3684" s="222" t="s">
        <v>4515</v>
      </c>
    </row>
    <row r="3685" spans="1:3">
      <c r="A3685" t="s">
        <v>1631</v>
      </c>
      <c r="B3685" s="228">
        <v>30020</v>
      </c>
      <c r="C3685" s="229" t="s">
        <v>1676</v>
      </c>
    </row>
    <row r="3686" spans="1:3">
      <c r="A3686" s="64" t="s">
        <v>6810</v>
      </c>
      <c r="B3686" s="232">
        <v>35758</v>
      </c>
      <c r="C3686" s="233" t="s">
        <v>6853</v>
      </c>
    </row>
    <row r="3687" spans="1:3">
      <c r="A3687" t="s">
        <v>1417</v>
      </c>
      <c r="B3687" s="228">
        <v>30172</v>
      </c>
      <c r="C3687" s="229" t="s">
        <v>2842</v>
      </c>
    </row>
    <row r="3688" spans="1:3">
      <c r="A3688" t="s">
        <v>2883</v>
      </c>
      <c r="B3688" s="228">
        <v>29589</v>
      </c>
      <c r="C3688" s="229" t="s">
        <v>2884</v>
      </c>
    </row>
    <row r="3689" spans="1:3">
      <c r="A3689" s="224" t="s">
        <v>8345</v>
      </c>
      <c r="B3689" s="225">
        <v>36364</v>
      </c>
      <c r="C3689" s="226" t="s">
        <v>8287</v>
      </c>
    </row>
    <row r="3690" spans="1:3">
      <c r="A3690" t="s">
        <v>1562</v>
      </c>
      <c r="B3690" s="228">
        <v>27843</v>
      </c>
      <c r="C3690" s="229" t="s">
        <v>1563</v>
      </c>
    </row>
    <row r="3691" spans="1:3">
      <c r="A3691" t="s">
        <v>1162</v>
      </c>
      <c r="B3691" s="228">
        <v>31557</v>
      </c>
      <c r="C3691" s="229" t="s">
        <v>1280</v>
      </c>
    </row>
    <row r="3692" spans="1:3">
      <c r="A3692" s="227" t="s">
        <v>5343</v>
      </c>
      <c r="B3692" s="223">
        <v>33719</v>
      </c>
      <c r="C3692" s="235" t="s">
        <v>4519</v>
      </c>
    </row>
    <row r="3693" spans="1:3">
      <c r="A3693" t="s">
        <v>3296</v>
      </c>
      <c r="B3693" s="228">
        <v>32951</v>
      </c>
      <c r="C3693" s="229" t="s">
        <v>3479</v>
      </c>
    </row>
    <row r="3694" spans="1:3">
      <c r="A3694" t="s">
        <v>2754</v>
      </c>
      <c r="B3694" s="228">
        <v>29224</v>
      </c>
      <c r="C3694" s="229" t="s">
        <v>2535</v>
      </c>
    </row>
    <row r="3695" spans="1:3">
      <c r="A3695" t="s">
        <v>1264</v>
      </c>
      <c r="B3695" s="228">
        <v>29414</v>
      </c>
      <c r="C3695" s="229" t="s">
        <v>2838</v>
      </c>
    </row>
    <row r="3696" spans="1:3">
      <c r="A3696" s="227" t="s">
        <v>3777</v>
      </c>
      <c r="B3696" s="223">
        <v>33944</v>
      </c>
      <c r="C3696" s="222" t="s">
        <v>4102</v>
      </c>
    </row>
    <row r="3697" spans="1:3">
      <c r="A3697" s="5" t="s">
        <v>3590</v>
      </c>
      <c r="B3697" s="228">
        <v>33302</v>
      </c>
      <c r="C3697" s="222" t="s">
        <v>3449</v>
      </c>
    </row>
    <row r="3698" spans="1:3">
      <c r="A3698" s="224" t="s">
        <v>8346</v>
      </c>
      <c r="B3698" s="225">
        <v>36472</v>
      </c>
      <c r="C3698" s="226" t="s">
        <v>8054</v>
      </c>
    </row>
    <row r="3699" spans="1:3">
      <c r="A3699" s="227" t="s">
        <v>339</v>
      </c>
      <c r="B3699" s="223">
        <v>31783</v>
      </c>
      <c r="C3699" s="222" t="s">
        <v>1959</v>
      </c>
    </row>
    <row r="3700" spans="1:3">
      <c r="A3700" s="227" t="s">
        <v>5668</v>
      </c>
      <c r="B3700" s="223">
        <v>34155</v>
      </c>
      <c r="C3700" s="222" t="s">
        <v>4515</v>
      </c>
    </row>
    <row r="3701" spans="1:3">
      <c r="A3701" t="s">
        <v>1363</v>
      </c>
      <c r="B3701" s="228">
        <v>26821</v>
      </c>
      <c r="C3701" s="229"/>
    </row>
    <row r="3702" spans="1:3">
      <c r="A3702" t="s">
        <v>897</v>
      </c>
      <c r="B3702" s="228">
        <v>32420</v>
      </c>
      <c r="C3702" s="229" t="s">
        <v>1048</v>
      </c>
    </row>
    <row r="3703" spans="1:3">
      <c r="A3703" t="s">
        <v>1743</v>
      </c>
      <c r="B3703" s="228">
        <v>31899</v>
      </c>
      <c r="C3703" s="229" t="s">
        <v>1987</v>
      </c>
    </row>
    <row r="3704" spans="1:3">
      <c r="A3704" s="227" t="s">
        <v>4397</v>
      </c>
      <c r="B3704" s="223">
        <v>34272</v>
      </c>
      <c r="C3704" s="222" t="s">
        <v>4536</v>
      </c>
    </row>
    <row r="3705" spans="1:3">
      <c r="A3705" t="s">
        <v>1127</v>
      </c>
      <c r="B3705" s="228">
        <v>31831</v>
      </c>
      <c r="C3705" s="229" t="s">
        <v>2628</v>
      </c>
    </row>
    <row r="3706" spans="1:3">
      <c r="A3706" s="227" t="s">
        <v>5640</v>
      </c>
      <c r="B3706" s="223">
        <v>33810</v>
      </c>
      <c r="C3706" s="222" t="s">
        <v>4515</v>
      </c>
    </row>
    <row r="3707" spans="1:3">
      <c r="A3707" t="s">
        <v>1638</v>
      </c>
      <c r="B3707" s="228">
        <v>31083</v>
      </c>
      <c r="C3707" s="229" t="s">
        <v>1639</v>
      </c>
    </row>
    <row r="3708" spans="1:3">
      <c r="A3708" s="227" t="s">
        <v>4363</v>
      </c>
      <c r="B3708" s="223">
        <v>34076</v>
      </c>
      <c r="C3708" s="222" t="s">
        <v>4514</v>
      </c>
    </row>
    <row r="3709" spans="1:3">
      <c r="A3709" s="227" t="s">
        <v>4435</v>
      </c>
      <c r="B3709" s="223">
        <v>33952</v>
      </c>
      <c r="C3709" s="222" t="s">
        <v>4515</v>
      </c>
    </row>
    <row r="3710" spans="1:3">
      <c r="A3710" s="5" t="s">
        <v>3671</v>
      </c>
      <c r="B3710" s="228">
        <v>33792</v>
      </c>
      <c r="C3710" s="222" t="s">
        <v>4069</v>
      </c>
    </row>
    <row r="3711" spans="1:3">
      <c r="A3711" s="227" t="s">
        <v>513</v>
      </c>
      <c r="B3711" s="223">
        <v>32203</v>
      </c>
      <c r="C3711" s="222" t="s">
        <v>1064</v>
      </c>
    </row>
    <row r="3712" spans="1:3">
      <c r="A3712" s="5" t="s">
        <v>7417</v>
      </c>
      <c r="B3712" s="228">
        <v>36678</v>
      </c>
      <c r="C3712" s="228" t="s">
        <v>6914</v>
      </c>
    </row>
    <row r="3713" spans="1:3">
      <c r="A3713" t="s">
        <v>2856</v>
      </c>
      <c r="B3713" s="228">
        <v>30764</v>
      </c>
      <c r="C3713" s="229" t="s">
        <v>2844</v>
      </c>
    </row>
    <row r="3714" spans="1:3">
      <c r="A3714" s="220" t="s">
        <v>9462</v>
      </c>
      <c r="B3714" s="223">
        <v>32761</v>
      </c>
      <c r="C3714" s="222" t="s">
        <v>463</v>
      </c>
    </row>
    <row r="3715" spans="1:3">
      <c r="A3715" s="227" t="s">
        <v>4915</v>
      </c>
      <c r="B3715" s="223">
        <v>34901</v>
      </c>
      <c r="C3715" s="222" t="s">
        <v>5011</v>
      </c>
    </row>
    <row r="3716" spans="1:3">
      <c r="A3716" t="s">
        <v>7369</v>
      </c>
      <c r="B3716" s="228"/>
      <c r="C3716" s="228" t="s">
        <v>6927</v>
      </c>
    </row>
    <row r="3717" spans="1:3">
      <c r="A3717" s="227" t="s">
        <v>4279</v>
      </c>
      <c r="B3717" s="223">
        <v>33785</v>
      </c>
      <c r="C3717" s="222" t="s">
        <v>4515</v>
      </c>
    </row>
    <row r="3718" spans="1:3">
      <c r="A3718" t="s">
        <v>1416</v>
      </c>
      <c r="B3718" s="228">
        <v>31028</v>
      </c>
      <c r="C3718" s="229" t="s">
        <v>2842</v>
      </c>
    </row>
    <row r="3719" spans="1:3">
      <c r="A3719" s="227" t="s">
        <v>6090</v>
      </c>
      <c r="B3719" s="223">
        <v>35108</v>
      </c>
      <c r="C3719" s="235" t="s">
        <v>5929</v>
      </c>
    </row>
    <row r="3720" spans="1:3">
      <c r="A3720" s="224" t="s">
        <v>8347</v>
      </c>
      <c r="B3720" s="225">
        <v>36304</v>
      </c>
      <c r="C3720" s="226" t="s">
        <v>8054</v>
      </c>
    </row>
    <row r="3721" spans="1:3">
      <c r="A3721" s="227" t="s">
        <v>340</v>
      </c>
      <c r="B3721" s="223">
        <v>30761</v>
      </c>
      <c r="C3721" s="222" t="s">
        <v>2580</v>
      </c>
    </row>
    <row r="3722" spans="1:3">
      <c r="A3722" s="227" t="s">
        <v>1640</v>
      </c>
      <c r="B3722" s="223">
        <v>28927</v>
      </c>
      <c r="C3722" s="237">
        <v>0</v>
      </c>
    </row>
    <row r="3723" spans="1:3">
      <c r="A3723" s="227" t="s">
        <v>341</v>
      </c>
      <c r="B3723" s="223">
        <v>32521</v>
      </c>
      <c r="C3723" s="222" t="s">
        <v>342</v>
      </c>
    </row>
    <row r="3724" spans="1:3">
      <c r="A3724" s="220" t="s">
        <v>3297</v>
      </c>
      <c r="B3724" s="223">
        <v>33440</v>
      </c>
      <c r="C3724" s="222" t="s">
        <v>3441</v>
      </c>
    </row>
    <row r="3725" spans="1:3">
      <c r="A3725" s="227" t="s">
        <v>4627</v>
      </c>
      <c r="B3725" s="223">
        <v>33760</v>
      </c>
      <c r="C3725" s="222" t="s">
        <v>4515</v>
      </c>
    </row>
    <row r="3726" spans="1:3">
      <c r="A3726" s="227" t="s">
        <v>5769</v>
      </c>
      <c r="B3726" s="223">
        <v>35044</v>
      </c>
      <c r="C3726" s="222" t="s">
        <v>5934</v>
      </c>
    </row>
    <row r="3727" spans="1:3">
      <c r="A3727" t="s">
        <v>8538</v>
      </c>
      <c r="B3727" s="223"/>
      <c r="C3727" s="222"/>
    </row>
    <row r="3728" spans="1:3">
      <c r="A3728" s="227" t="s">
        <v>343</v>
      </c>
      <c r="B3728" s="223">
        <v>32870</v>
      </c>
      <c r="C3728" s="222" t="s">
        <v>449</v>
      </c>
    </row>
    <row r="3729" spans="1:3">
      <c r="A3729" s="220" t="s">
        <v>3298</v>
      </c>
      <c r="B3729" s="223">
        <v>33549</v>
      </c>
      <c r="C3729" s="222" t="s">
        <v>3441</v>
      </c>
    </row>
    <row r="3730" spans="1:3">
      <c r="A3730" s="64" t="s">
        <v>6535</v>
      </c>
      <c r="B3730" s="232">
        <v>35963</v>
      </c>
      <c r="C3730" s="233" t="s">
        <v>6861</v>
      </c>
    </row>
    <row r="3731" spans="1:3">
      <c r="A3731" s="5" t="s">
        <v>3653</v>
      </c>
      <c r="B3731" s="228">
        <v>33646</v>
      </c>
      <c r="C3731" s="222" t="s">
        <v>4065</v>
      </c>
    </row>
    <row r="3732" spans="1:3">
      <c r="A3732" s="227" t="s">
        <v>344</v>
      </c>
      <c r="B3732" s="223">
        <v>32947</v>
      </c>
      <c r="C3732" s="222" t="s">
        <v>451</v>
      </c>
    </row>
    <row r="3733" spans="1:3">
      <c r="A3733" s="5" t="s">
        <v>3816</v>
      </c>
      <c r="B3733" s="228">
        <v>34302</v>
      </c>
      <c r="C3733" s="222" t="s">
        <v>4065</v>
      </c>
    </row>
    <row r="3734" spans="1:3">
      <c r="A3734" s="227" t="s">
        <v>345</v>
      </c>
      <c r="B3734" s="223">
        <v>33117</v>
      </c>
      <c r="C3734" s="222" t="s">
        <v>455</v>
      </c>
    </row>
    <row r="3735" spans="1:3">
      <c r="A3735" s="227" t="s">
        <v>5138</v>
      </c>
      <c r="B3735" s="223">
        <v>34088</v>
      </c>
      <c r="C3735" s="235" t="s">
        <v>5014</v>
      </c>
    </row>
    <row r="3736" spans="1:3">
      <c r="A3736" s="224" t="s">
        <v>8348</v>
      </c>
      <c r="B3736" s="225">
        <v>36633</v>
      </c>
      <c r="C3736" s="226" t="s">
        <v>9604</v>
      </c>
    </row>
    <row r="3737" spans="1:3">
      <c r="A3737" s="246" t="s">
        <v>3299</v>
      </c>
      <c r="B3737" s="223">
        <v>32931</v>
      </c>
      <c r="C3737" s="222" t="s">
        <v>3449</v>
      </c>
    </row>
    <row r="3738" spans="1:3">
      <c r="A3738" t="s">
        <v>2631</v>
      </c>
      <c r="B3738" s="228">
        <v>30967</v>
      </c>
      <c r="C3738" s="229" t="s">
        <v>2628</v>
      </c>
    </row>
    <row r="3739" spans="1:3">
      <c r="A3739" t="s">
        <v>7897</v>
      </c>
      <c r="B3739" s="230">
        <v>35778</v>
      </c>
      <c r="C3739" s="226" t="s">
        <v>7812</v>
      </c>
    </row>
    <row r="3740" spans="1:3">
      <c r="A3740" t="s">
        <v>1117</v>
      </c>
      <c r="B3740" s="228">
        <v>31520</v>
      </c>
      <c r="C3740" s="229" t="s">
        <v>2583</v>
      </c>
    </row>
    <row r="3741" spans="1:3">
      <c r="A3741" s="227" t="s">
        <v>6258</v>
      </c>
      <c r="B3741" s="223">
        <v>35194</v>
      </c>
      <c r="C3741" s="235" t="s">
        <v>6423</v>
      </c>
    </row>
    <row r="3742" spans="1:3">
      <c r="A3742" s="5" t="s">
        <v>3784</v>
      </c>
      <c r="B3742" s="228">
        <v>33166</v>
      </c>
      <c r="C3742" s="222" t="s">
        <v>4074</v>
      </c>
    </row>
    <row r="3743" spans="1:3">
      <c r="A3743" s="227" t="s">
        <v>4638</v>
      </c>
      <c r="B3743" s="223">
        <v>34343</v>
      </c>
      <c r="C3743" s="222" t="s">
        <v>5008</v>
      </c>
    </row>
    <row r="3744" spans="1:3" ht="12.75">
      <c r="A3744" t="s">
        <v>9463</v>
      </c>
      <c r="B3744" s="234">
        <v>36520</v>
      </c>
      <c r="C3744" s="234" t="s">
        <v>8803</v>
      </c>
    </row>
    <row r="3745" spans="1:3">
      <c r="A3745" s="227" t="s">
        <v>5623</v>
      </c>
      <c r="B3745" s="223">
        <v>33856</v>
      </c>
      <c r="C3745" s="222" t="s">
        <v>5011</v>
      </c>
    </row>
    <row r="3746" spans="1:3">
      <c r="A3746" t="s">
        <v>7259</v>
      </c>
      <c r="B3746" s="228"/>
      <c r="C3746" s="228" t="s">
        <v>6926</v>
      </c>
    </row>
    <row r="3747" spans="1:3">
      <c r="A3747" s="227" t="s">
        <v>1526</v>
      </c>
      <c r="B3747" s="223">
        <v>27046</v>
      </c>
      <c r="C3747" s="237">
        <v>0</v>
      </c>
    </row>
    <row r="3748" spans="1:3">
      <c r="A3748" t="s">
        <v>7584</v>
      </c>
      <c r="B3748" s="230">
        <v>36304</v>
      </c>
      <c r="C3748" s="226" t="s">
        <v>7812</v>
      </c>
    </row>
    <row r="3749" spans="1:3">
      <c r="A3749" s="227" t="s">
        <v>4407</v>
      </c>
      <c r="B3749" s="223">
        <v>34209</v>
      </c>
      <c r="C3749" s="222" t="s">
        <v>4518</v>
      </c>
    </row>
    <row r="3750" spans="1:3">
      <c r="A3750" s="5" t="s">
        <v>3794</v>
      </c>
      <c r="B3750" s="228">
        <v>34065</v>
      </c>
      <c r="C3750" s="222" t="s">
        <v>4065</v>
      </c>
    </row>
    <row r="3751" spans="1:3">
      <c r="A3751" t="s">
        <v>3300</v>
      </c>
      <c r="B3751" s="223">
        <v>32274</v>
      </c>
      <c r="C3751" s="222" t="s">
        <v>463</v>
      </c>
    </row>
    <row r="3752" spans="1:3">
      <c r="A3752" t="s">
        <v>1209</v>
      </c>
      <c r="B3752" s="228">
        <v>31740</v>
      </c>
      <c r="C3752" s="229" t="s">
        <v>2628</v>
      </c>
    </row>
    <row r="3753" spans="1:3">
      <c r="A3753" s="227" t="s">
        <v>346</v>
      </c>
      <c r="B3753" s="223">
        <v>32721</v>
      </c>
      <c r="C3753" s="222" t="s">
        <v>451</v>
      </c>
    </row>
    <row r="3754" spans="1:3">
      <c r="A3754" t="s">
        <v>7898</v>
      </c>
      <c r="B3754" s="230">
        <v>35802</v>
      </c>
      <c r="C3754" s="226" t="s">
        <v>7812</v>
      </c>
    </row>
    <row r="3755" spans="1:3">
      <c r="A3755" t="s">
        <v>1641</v>
      </c>
      <c r="B3755" s="228">
        <v>31852</v>
      </c>
      <c r="C3755" s="229" t="s">
        <v>2580</v>
      </c>
    </row>
    <row r="3756" spans="1:3">
      <c r="A3756" t="s">
        <v>898</v>
      </c>
      <c r="B3756" s="228">
        <v>32128</v>
      </c>
      <c r="C3756" s="229" t="s">
        <v>1959</v>
      </c>
    </row>
    <row r="3757" spans="1:3">
      <c r="A3757" s="227" t="s">
        <v>6140</v>
      </c>
      <c r="B3757" s="223">
        <v>34960</v>
      </c>
      <c r="C3757" s="235" t="s">
        <v>5929</v>
      </c>
    </row>
    <row r="3758" spans="1:3">
      <c r="A3758" s="227" t="s">
        <v>4643</v>
      </c>
      <c r="B3758" s="223">
        <v>33960</v>
      </c>
      <c r="C3758" s="222" t="s">
        <v>5022</v>
      </c>
    </row>
    <row r="3759" spans="1:3">
      <c r="A3759" s="5" t="s">
        <v>2645</v>
      </c>
      <c r="B3759" s="228">
        <v>31546</v>
      </c>
      <c r="C3759" s="229" t="s">
        <v>2646</v>
      </c>
    </row>
    <row r="3760" spans="1:3">
      <c r="A3760" t="s">
        <v>899</v>
      </c>
      <c r="B3760" s="228">
        <v>31831</v>
      </c>
      <c r="C3760" s="229" t="s">
        <v>1987</v>
      </c>
    </row>
    <row r="3761" spans="1:3">
      <c r="A3761" t="s">
        <v>1744</v>
      </c>
      <c r="B3761" s="228">
        <v>31898</v>
      </c>
      <c r="C3761" s="229" t="s">
        <v>1745</v>
      </c>
    </row>
    <row r="3762" spans="1:3">
      <c r="A3762" s="220" t="s">
        <v>3301</v>
      </c>
      <c r="B3762" s="223">
        <v>33737</v>
      </c>
      <c r="C3762" s="222" t="s">
        <v>3442</v>
      </c>
    </row>
    <row r="3763" spans="1:3">
      <c r="A3763" t="s">
        <v>7694</v>
      </c>
      <c r="B3763" s="230">
        <v>36262</v>
      </c>
      <c r="C3763" s="226" t="s">
        <v>7509</v>
      </c>
    </row>
    <row r="3764" spans="1:3">
      <c r="A3764" t="s">
        <v>2664</v>
      </c>
      <c r="B3764" s="228">
        <v>29891</v>
      </c>
      <c r="C3764" s="229" t="s">
        <v>1814</v>
      </c>
    </row>
    <row r="3765" spans="1:3">
      <c r="A3765" s="224" t="s">
        <v>8349</v>
      </c>
      <c r="B3765" s="225">
        <v>36168</v>
      </c>
      <c r="C3765" s="226" t="s">
        <v>8092</v>
      </c>
    </row>
    <row r="3766" spans="1:3">
      <c r="A3766" t="s">
        <v>7806</v>
      </c>
      <c r="B3766" s="230">
        <v>35911</v>
      </c>
      <c r="C3766" s="226" t="s">
        <v>7508</v>
      </c>
    </row>
    <row r="3767" spans="1:3">
      <c r="A3767" t="s">
        <v>1589</v>
      </c>
      <c r="B3767" s="228">
        <v>29460</v>
      </c>
      <c r="C3767" s="229" t="s">
        <v>1855</v>
      </c>
    </row>
    <row r="3768" spans="1:3">
      <c r="A3768" t="s">
        <v>2588</v>
      </c>
      <c r="B3768" s="228">
        <v>29643</v>
      </c>
      <c r="C3768" s="229" t="s">
        <v>2589</v>
      </c>
    </row>
    <row r="3769" spans="1:3">
      <c r="A3769" s="224" t="s">
        <v>8350</v>
      </c>
      <c r="B3769" s="225">
        <v>36705</v>
      </c>
      <c r="C3769" s="226" t="s">
        <v>8092</v>
      </c>
    </row>
    <row r="3770" spans="1:3">
      <c r="A3770" t="s">
        <v>7644</v>
      </c>
      <c r="B3770" s="230">
        <v>35364</v>
      </c>
      <c r="C3770" s="226" t="s">
        <v>7419</v>
      </c>
    </row>
    <row r="3771" spans="1:3">
      <c r="A3771" t="s">
        <v>900</v>
      </c>
      <c r="B3771" s="228">
        <v>32524</v>
      </c>
      <c r="C3771" s="229" t="s">
        <v>1048</v>
      </c>
    </row>
    <row r="3772" spans="1:3">
      <c r="A3772" t="s">
        <v>347</v>
      </c>
      <c r="B3772" s="228">
        <v>31546</v>
      </c>
      <c r="C3772" s="229" t="s">
        <v>2646</v>
      </c>
    </row>
    <row r="3773" spans="1:3">
      <c r="A3773" s="220" t="s">
        <v>3302</v>
      </c>
      <c r="B3773" s="223">
        <v>32725</v>
      </c>
      <c r="C3773" s="222" t="s">
        <v>1055</v>
      </c>
    </row>
    <row r="3774" spans="1:3">
      <c r="A3774" s="5" t="s">
        <v>3834</v>
      </c>
      <c r="B3774" s="228">
        <v>33645</v>
      </c>
      <c r="C3774" s="222" t="s">
        <v>4068</v>
      </c>
    </row>
    <row r="3775" spans="1:3">
      <c r="A3775" s="224" t="s">
        <v>8351</v>
      </c>
      <c r="B3775" s="225">
        <v>36384</v>
      </c>
      <c r="C3775" s="226" t="s">
        <v>8287</v>
      </c>
    </row>
    <row r="3776" spans="1:3">
      <c r="A3776" s="5" t="s">
        <v>3793</v>
      </c>
      <c r="B3776" s="228">
        <v>33801</v>
      </c>
      <c r="C3776" s="222" t="s">
        <v>4070</v>
      </c>
    </row>
    <row r="3777" spans="1:3">
      <c r="A3777" t="s">
        <v>1746</v>
      </c>
      <c r="B3777" s="228">
        <v>31812</v>
      </c>
      <c r="C3777" s="229" t="s">
        <v>1959</v>
      </c>
    </row>
    <row r="3778" spans="1:3">
      <c r="A3778" s="227" t="s">
        <v>348</v>
      </c>
      <c r="B3778" s="223">
        <v>32793</v>
      </c>
      <c r="C3778" s="222" t="s">
        <v>453</v>
      </c>
    </row>
    <row r="3779" spans="1:3">
      <c r="A3779" s="227" t="s">
        <v>6320</v>
      </c>
      <c r="B3779" s="223">
        <v>35965</v>
      </c>
      <c r="C3779" s="235" t="s">
        <v>6421</v>
      </c>
    </row>
    <row r="3780" spans="1:3">
      <c r="A3780" t="s">
        <v>901</v>
      </c>
      <c r="B3780" s="228">
        <v>30817</v>
      </c>
      <c r="C3780" s="229" t="s">
        <v>1279</v>
      </c>
    </row>
    <row r="3781" spans="1:3">
      <c r="A3781" t="s">
        <v>1203</v>
      </c>
      <c r="B3781" s="228">
        <v>31797</v>
      </c>
      <c r="C3781" s="229" t="s">
        <v>2628</v>
      </c>
    </row>
    <row r="3782" spans="1:3">
      <c r="A3782" s="224" t="s">
        <v>8352</v>
      </c>
      <c r="B3782" s="225">
        <v>36175</v>
      </c>
      <c r="C3782" s="226" t="s">
        <v>9604</v>
      </c>
    </row>
    <row r="3783" spans="1:3">
      <c r="A3783" t="s">
        <v>1747</v>
      </c>
      <c r="B3783" s="228">
        <v>31948</v>
      </c>
      <c r="C3783" s="229" t="s">
        <v>2580</v>
      </c>
    </row>
    <row r="3784" spans="1:3">
      <c r="A3784" s="224" t="s">
        <v>8353</v>
      </c>
      <c r="B3784" s="225">
        <v>36533</v>
      </c>
      <c r="C3784" s="226" t="s">
        <v>7812</v>
      </c>
    </row>
    <row r="3785" spans="1:3">
      <c r="A3785" s="227" t="s">
        <v>4208</v>
      </c>
      <c r="B3785" s="223">
        <v>33878</v>
      </c>
      <c r="C3785" s="222" t="s">
        <v>4519</v>
      </c>
    </row>
    <row r="3786" spans="1:3">
      <c r="A3786" s="227" t="s">
        <v>6154</v>
      </c>
      <c r="B3786" s="223">
        <v>34163</v>
      </c>
      <c r="C3786" s="235" t="s">
        <v>5497</v>
      </c>
    </row>
    <row r="3787" spans="1:3">
      <c r="A3787" s="5" t="s">
        <v>3698</v>
      </c>
      <c r="B3787" s="228">
        <v>33286</v>
      </c>
      <c r="C3787" s="222" t="s">
        <v>4063</v>
      </c>
    </row>
    <row r="3788" spans="1:3">
      <c r="A3788" s="220" t="s">
        <v>3303</v>
      </c>
      <c r="B3788" s="223">
        <v>32892</v>
      </c>
      <c r="C3788" s="222" t="s">
        <v>3443</v>
      </c>
    </row>
    <row r="3789" spans="1:3">
      <c r="A3789" s="227" t="s">
        <v>4748</v>
      </c>
      <c r="B3789" s="223">
        <v>34261</v>
      </c>
      <c r="C3789" s="222" t="s">
        <v>5011</v>
      </c>
    </row>
    <row r="3790" spans="1:3">
      <c r="A3790" s="227" t="s">
        <v>349</v>
      </c>
      <c r="B3790" s="223">
        <v>32196</v>
      </c>
      <c r="C3790" s="222" t="s">
        <v>775</v>
      </c>
    </row>
    <row r="3791" spans="1:3">
      <c r="A3791" s="224" t="s">
        <v>8354</v>
      </c>
      <c r="B3791" s="225">
        <v>36285</v>
      </c>
      <c r="C3791" s="226" t="s">
        <v>8287</v>
      </c>
    </row>
    <row r="3792" spans="1:3">
      <c r="A3792" t="s">
        <v>1197</v>
      </c>
      <c r="B3792" s="228">
        <v>32239</v>
      </c>
      <c r="C3792" s="229" t="s">
        <v>1748</v>
      </c>
    </row>
    <row r="3793" spans="1:3" ht="12.75">
      <c r="A3793" t="s">
        <v>9105</v>
      </c>
      <c r="B3793" s="234">
        <v>37498</v>
      </c>
      <c r="C3793" s="234" t="s">
        <v>9182</v>
      </c>
    </row>
    <row r="3794" spans="1:3">
      <c r="A3794" s="227" t="s">
        <v>5294</v>
      </c>
      <c r="B3794" s="223">
        <v>34037</v>
      </c>
      <c r="C3794" s="235" t="s">
        <v>5498</v>
      </c>
    </row>
    <row r="3795" spans="1:3">
      <c r="A3795" s="224" t="s">
        <v>8355</v>
      </c>
      <c r="B3795" s="225">
        <v>37078</v>
      </c>
      <c r="C3795" s="226" t="s">
        <v>9604</v>
      </c>
    </row>
    <row r="3796" spans="1:3">
      <c r="A3796" s="227" t="s">
        <v>5798</v>
      </c>
      <c r="B3796" s="223">
        <v>34803</v>
      </c>
      <c r="C3796" s="222" t="s">
        <v>5968</v>
      </c>
    </row>
    <row r="3797" spans="1:3">
      <c r="A3797" t="s">
        <v>7119</v>
      </c>
      <c r="B3797" s="228">
        <v>36669</v>
      </c>
      <c r="C3797" s="228" t="s">
        <v>6919</v>
      </c>
    </row>
    <row r="3798" spans="1:3">
      <c r="A3798" t="s">
        <v>2202</v>
      </c>
      <c r="B3798" s="228">
        <v>27069</v>
      </c>
      <c r="C3798" s="229"/>
    </row>
    <row r="3799" spans="1:3">
      <c r="A3799" s="227" t="s">
        <v>4620</v>
      </c>
      <c r="B3799" s="223">
        <v>34199</v>
      </c>
      <c r="C3799" s="222" t="s">
        <v>4517</v>
      </c>
    </row>
    <row r="3800" spans="1:3">
      <c r="A3800" t="s">
        <v>514</v>
      </c>
      <c r="B3800" s="228">
        <v>31466</v>
      </c>
      <c r="C3800" s="229" t="s">
        <v>1513</v>
      </c>
    </row>
    <row r="3801" spans="1:3">
      <c r="A3801" s="231" t="s">
        <v>3606</v>
      </c>
      <c r="B3801" s="228">
        <v>33453</v>
      </c>
      <c r="C3801" s="222" t="s">
        <v>3441</v>
      </c>
    </row>
    <row r="3802" spans="1:3">
      <c r="A3802" t="s">
        <v>7666</v>
      </c>
      <c r="B3802" s="230">
        <v>36276</v>
      </c>
      <c r="C3802" s="226" t="s">
        <v>7523</v>
      </c>
    </row>
    <row r="3803" spans="1:3">
      <c r="A3803" t="s">
        <v>1749</v>
      </c>
      <c r="B3803" s="228">
        <v>31234</v>
      </c>
      <c r="C3803" s="229" t="s">
        <v>1153</v>
      </c>
    </row>
    <row r="3804" spans="1:3">
      <c r="A3804" t="s">
        <v>2953</v>
      </c>
      <c r="B3804" s="228">
        <v>32180</v>
      </c>
      <c r="C3804" s="229" t="s">
        <v>1963</v>
      </c>
    </row>
    <row r="3805" spans="1:3">
      <c r="A3805" s="227" t="s">
        <v>5251</v>
      </c>
      <c r="B3805" s="223">
        <v>34056</v>
      </c>
      <c r="C3805" s="235" t="s">
        <v>4515</v>
      </c>
    </row>
    <row r="3806" spans="1:3">
      <c r="A3806" t="s">
        <v>2116</v>
      </c>
      <c r="B3806" s="228">
        <v>31899</v>
      </c>
      <c r="C3806" s="229" t="s">
        <v>2576</v>
      </c>
    </row>
    <row r="3807" spans="1:3" ht="12.75">
      <c r="A3807" t="s">
        <v>9464</v>
      </c>
      <c r="B3807" s="234">
        <v>35892</v>
      </c>
      <c r="C3807" s="234" t="s">
        <v>8803</v>
      </c>
    </row>
    <row r="3808" spans="1:3" ht="12.75">
      <c r="A3808" t="s">
        <v>9465</v>
      </c>
      <c r="B3808" s="234">
        <v>36655</v>
      </c>
      <c r="C3808" s="234" t="s">
        <v>8803</v>
      </c>
    </row>
    <row r="3809" spans="1:3">
      <c r="A3809" t="s">
        <v>1074</v>
      </c>
      <c r="B3809" s="228">
        <v>31348</v>
      </c>
      <c r="C3809" s="229" t="s">
        <v>2628</v>
      </c>
    </row>
    <row r="3810" spans="1:3">
      <c r="A3810" t="s">
        <v>1217</v>
      </c>
      <c r="B3810" s="228">
        <v>30794</v>
      </c>
      <c r="C3810" s="229" t="s">
        <v>2397</v>
      </c>
    </row>
    <row r="3811" spans="1:3">
      <c r="A3811" t="s">
        <v>2093</v>
      </c>
      <c r="B3811" s="228">
        <v>29044</v>
      </c>
      <c r="C3811" s="229" t="s">
        <v>2149</v>
      </c>
    </row>
    <row r="3812" spans="1:3">
      <c r="A3812" s="227" t="s">
        <v>4458</v>
      </c>
      <c r="B3812" s="223">
        <v>33939</v>
      </c>
      <c r="C3812" s="222" t="s">
        <v>4525</v>
      </c>
    </row>
    <row r="3813" spans="1:3">
      <c r="A3813" t="s">
        <v>7618</v>
      </c>
      <c r="B3813" s="230">
        <v>36486</v>
      </c>
      <c r="C3813" s="226" t="s">
        <v>7508</v>
      </c>
    </row>
    <row r="3814" spans="1:3">
      <c r="A3814" t="s">
        <v>1750</v>
      </c>
      <c r="B3814" s="228">
        <v>31314</v>
      </c>
      <c r="C3814" s="229" t="s">
        <v>1395</v>
      </c>
    </row>
    <row r="3815" spans="1:3">
      <c r="A3815" t="s">
        <v>1751</v>
      </c>
      <c r="B3815" s="228">
        <v>31197</v>
      </c>
      <c r="C3815" s="229" t="s">
        <v>2395</v>
      </c>
    </row>
    <row r="3816" spans="1:3">
      <c r="A3816" s="227" t="s">
        <v>5362</v>
      </c>
      <c r="B3816" s="223">
        <v>35223</v>
      </c>
      <c r="C3816" s="235" t="s">
        <v>5523</v>
      </c>
    </row>
    <row r="3817" spans="1:3" ht="12.75">
      <c r="A3817" t="s">
        <v>9070</v>
      </c>
      <c r="B3817" s="234">
        <v>36983</v>
      </c>
      <c r="C3817" s="234" t="s">
        <v>9223</v>
      </c>
    </row>
    <row r="3818" spans="1:3">
      <c r="A3818" s="227" t="s">
        <v>4230</v>
      </c>
      <c r="B3818" s="223">
        <v>34199</v>
      </c>
      <c r="C3818" s="222" t="s">
        <v>4517</v>
      </c>
    </row>
    <row r="3819" spans="1:3">
      <c r="A3819" t="s">
        <v>925</v>
      </c>
      <c r="B3819" s="228">
        <v>31756</v>
      </c>
      <c r="C3819" s="229" t="s">
        <v>2578</v>
      </c>
    </row>
    <row r="3820" spans="1:3">
      <c r="A3820" s="231" t="s">
        <v>3708</v>
      </c>
      <c r="B3820" s="228">
        <v>33563</v>
      </c>
      <c r="C3820" s="222" t="s">
        <v>4063</v>
      </c>
    </row>
    <row r="3821" spans="1:3">
      <c r="A3821" t="s">
        <v>7899</v>
      </c>
      <c r="B3821" s="230">
        <v>36245</v>
      </c>
      <c r="C3821" s="226" t="s">
        <v>7812</v>
      </c>
    </row>
    <row r="3822" spans="1:3">
      <c r="A3822" t="s">
        <v>1752</v>
      </c>
      <c r="B3822" s="228">
        <v>32049</v>
      </c>
      <c r="C3822" s="229" t="s">
        <v>1959</v>
      </c>
    </row>
    <row r="3823" spans="1:3">
      <c r="A3823" s="220" t="s">
        <v>3304</v>
      </c>
      <c r="B3823" s="223">
        <v>32738</v>
      </c>
      <c r="C3823" s="222" t="s">
        <v>368</v>
      </c>
    </row>
    <row r="3824" spans="1:3">
      <c r="A3824" s="227" t="s">
        <v>4326</v>
      </c>
      <c r="B3824" s="223">
        <v>33129</v>
      </c>
      <c r="C3824" s="222" t="s">
        <v>4066</v>
      </c>
    </row>
    <row r="3825" spans="1:3">
      <c r="A3825" t="s">
        <v>902</v>
      </c>
      <c r="B3825" s="228">
        <v>32293</v>
      </c>
      <c r="C3825" s="229" t="s">
        <v>1048</v>
      </c>
    </row>
    <row r="3826" spans="1:3">
      <c r="A3826" t="s">
        <v>903</v>
      </c>
      <c r="B3826" s="228">
        <v>31685</v>
      </c>
      <c r="C3826" s="229" t="s">
        <v>1959</v>
      </c>
    </row>
    <row r="3827" spans="1:3">
      <c r="A3827" t="s">
        <v>1321</v>
      </c>
      <c r="B3827" s="228">
        <v>31253</v>
      </c>
      <c r="C3827" s="229" t="s">
        <v>1279</v>
      </c>
    </row>
    <row r="3828" spans="1:3">
      <c r="A3828" t="s">
        <v>2752</v>
      </c>
      <c r="B3828" s="228">
        <v>31043</v>
      </c>
      <c r="C3828" s="229" t="s">
        <v>2397</v>
      </c>
    </row>
    <row r="3829" spans="1:3">
      <c r="A3829" t="s">
        <v>145</v>
      </c>
      <c r="B3829" s="228">
        <v>32346</v>
      </c>
      <c r="C3829" s="229" t="s">
        <v>1987</v>
      </c>
    </row>
    <row r="3830" spans="1:3">
      <c r="A3830" t="s">
        <v>1753</v>
      </c>
      <c r="B3830" s="228">
        <v>32703</v>
      </c>
      <c r="C3830" s="229" t="s">
        <v>1754</v>
      </c>
    </row>
    <row r="3831" spans="1:3">
      <c r="A3831" t="s">
        <v>904</v>
      </c>
      <c r="B3831" s="228">
        <v>32344</v>
      </c>
      <c r="C3831" s="229" t="s">
        <v>1064</v>
      </c>
    </row>
    <row r="3832" spans="1:3">
      <c r="A3832" t="s">
        <v>905</v>
      </c>
      <c r="B3832" s="228">
        <v>31567</v>
      </c>
      <c r="C3832" s="229" t="s">
        <v>1959</v>
      </c>
    </row>
    <row r="3833" spans="1:3" ht="12.75">
      <c r="A3833" t="s">
        <v>8981</v>
      </c>
      <c r="B3833" s="234">
        <v>37432</v>
      </c>
      <c r="C3833" s="234" t="s">
        <v>8803</v>
      </c>
    </row>
    <row r="3834" spans="1:3">
      <c r="A3834" s="227" t="s">
        <v>350</v>
      </c>
      <c r="B3834" s="223">
        <v>32721</v>
      </c>
      <c r="C3834" s="222" t="s">
        <v>351</v>
      </c>
    </row>
    <row r="3835" spans="1:3">
      <c r="A3835" s="1" t="s">
        <v>9091</v>
      </c>
      <c r="B3835" s="223">
        <v>44307</v>
      </c>
      <c r="C3835" s="235" t="s">
        <v>8090</v>
      </c>
    </row>
    <row r="3836" spans="1:3">
      <c r="A3836" s="227" t="s">
        <v>2954</v>
      </c>
      <c r="B3836" s="223">
        <v>32121</v>
      </c>
      <c r="C3836" s="237" t="s">
        <v>1961</v>
      </c>
    </row>
    <row r="3837" spans="1:3">
      <c r="A3837" s="224" t="s">
        <v>8356</v>
      </c>
      <c r="B3837" s="225">
        <v>36992</v>
      </c>
      <c r="C3837" s="226" t="s">
        <v>8090</v>
      </c>
    </row>
    <row r="3838" spans="1:3">
      <c r="A3838" s="227" t="s">
        <v>6372</v>
      </c>
      <c r="B3838" s="223">
        <v>35353</v>
      </c>
      <c r="C3838" s="235" t="s">
        <v>5934</v>
      </c>
    </row>
    <row r="3839" spans="1:3">
      <c r="A3839" t="s">
        <v>2536</v>
      </c>
      <c r="B3839" s="228">
        <v>28475</v>
      </c>
      <c r="C3839" s="229" t="s">
        <v>2537</v>
      </c>
    </row>
    <row r="3840" spans="1:3">
      <c r="A3840" t="s">
        <v>1755</v>
      </c>
      <c r="B3840" s="228">
        <v>32380</v>
      </c>
      <c r="C3840" s="229" t="s">
        <v>1963</v>
      </c>
    </row>
    <row r="3841" spans="1:3">
      <c r="A3841" s="227" t="s">
        <v>4720</v>
      </c>
      <c r="B3841" s="223">
        <v>33486</v>
      </c>
      <c r="C3841" s="222" t="s">
        <v>3441</v>
      </c>
    </row>
    <row r="3842" spans="1:3" ht="12.75">
      <c r="A3842" t="s">
        <v>8916</v>
      </c>
      <c r="B3842" s="234">
        <v>36811</v>
      </c>
      <c r="C3842" s="234" t="s">
        <v>8803</v>
      </c>
    </row>
    <row r="3843" spans="1:3">
      <c r="A3843" t="s">
        <v>7138</v>
      </c>
      <c r="B3843" s="228">
        <v>35855</v>
      </c>
      <c r="C3843" s="226" t="s">
        <v>7395</v>
      </c>
    </row>
    <row r="3844" spans="1:3">
      <c r="A3844" t="s">
        <v>8917</v>
      </c>
      <c r="B3844" s="228">
        <v>36281</v>
      </c>
      <c r="C3844" s="226" t="s">
        <v>6862</v>
      </c>
    </row>
    <row r="3845" spans="1:3">
      <c r="A3845" t="s">
        <v>7801</v>
      </c>
      <c r="B3845" s="230">
        <v>36283</v>
      </c>
      <c r="C3845" s="226" t="s">
        <v>7516</v>
      </c>
    </row>
    <row r="3846" spans="1:3" ht="12.75">
      <c r="A3846" t="s">
        <v>9110</v>
      </c>
      <c r="B3846" s="234">
        <v>37206</v>
      </c>
      <c r="C3846" s="234" t="s">
        <v>9193</v>
      </c>
    </row>
    <row r="3847" spans="1:3" ht="12.75">
      <c r="A3847" t="s">
        <v>9065</v>
      </c>
      <c r="B3847" s="234">
        <v>36671</v>
      </c>
      <c r="C3847" s="234" t="s">
        <v>9274</v>
      </c>
    </row>
    <row r="3848" spans="1:3" ht="12.75">
      <c r="A3848" t="s">
        <v>9040</v>
      </c>
      <c r="B3848" s="234">
        <v>36779</v>
      </c>
      <c r="C3848" s="234" t="s">
        <v>8803</v>
      </c>
    </row>
    <row r="3849" spans="1:3">
      <c r="A3849" t="s">
        <v>1756</v>
      </c>
      <c r="B3849" s="228">
        <v>32002</v>
      </c>
      <c r="C3849" s="229" t="s">
        <v>1757</v>
      </c>
    </row>
    <row r="3850" spans="1:3">
      <c r="A3850" t="s">
        <v>1129</v>
      </c>
      <c r="B3850" s="228">
        <v>32002</v>
      </c>
      <c r="C3850" s="229" t="s">
        <v>2578</v>
      </c>
    </row>
    <row r="3851" spans="1:3">
      <c r="A3851" t="s">
        <v>515</v>
      </c>
      <c r="B3851" s="228">
        <v>29040</v>
      </c>
      <c r="C3851" s="229" t="s">
        <v>2217</v>
      </c>
    </row>
    <row r="3852" spans="1:3">
      <c r="A3852" t="s">
        <v>906</v>
      </c>
      <c r="B3852" s="228">
        <v>29779</v>
      </c>
      <c r="C3852" s="229" t="s">
        <v>2516</v>
      </c>
    </row>
    <row r="3853" spans="1:3">
      <c r="A3853" t="s">
        <v>2955</v>
      </c>
      <c r="B3853" s="228">
        <v>32123</v>
      </c>
      <c r="C3853" s="229" t="s">
        <v>1880</v>
      </c>
    </row>
    <row r="3854" spans="1:3">
      <c r="A3854" t="s">
        <v>1758</v>
      </c>
      <c r="B3854" s="228">
        <v>31660</v>
      </c>
      <c r="C3854" s="229" t="s">
        <v>1882</v>
      </c>
    </row>
    <row r="3855" spans="1:3">
      <c r="A3855" s="227" t="s">
        <v>6246</v>
      </c>
      <c r="B3855" s="223">
        <v>35669</v>
      </c>
      <c r="C3855" s="235" t="s">
        <v>6424</v>
      </c>
    </row>
    <row r="3856" spans="1:3">
      <c r="A3856" t="s">
        <v>1759</v>
      </c>
      <c r="B3856" s="228">
        <v>32198</v>
      </c>
      <c r="C3856" s="229" t="s">
        <v>1760</v>
      </c>
    </row>
    <row r="3857" spans="1:3">
      <c r="A3857" t="s">
        <v>1030</v>
      </c>
      <c r="B3857" s="228">
        <v>32336</v>
      </c>
      <c r="C3857" s="229" t="s">
        <v>2628</v>
      </c>
    </row>
    <row r="3858" spans="1:3">
      <c r="A3858" t="s">
        <v>907</v>
      </c>
      <c r="B3858" s="228">
        <v>30603</v>
      </c>
      <c r="C3858" s="229" t="s">
        <v>1812</v>
      </c>
    </row>
    <row r="3859" spans="1:3" ht="12.75">
      <c r="A3859" t="s">
        <v>9466</v>
      </c>
      <c r="B3859" s="234">
        <v>36242</v>
      </c>
      <c r="C3859" s="234" t="s">
        <v>8803</v>
      </c>
    </row>
    <row r="3860" spans="1:3">
      <c r="A3860" t="s">
        <v>2956</v>
      </c>
      <c r="B3860" s="228">
        <v>32205</v>
      </c>
      <c r="C3860" s="229" t="s">
        <v>1959</v>
      </c>
    </row>
    <row r="3861" spans="1:3">
      <c r="A3861" s="220" t="s">
        <v>3305</v>
      </c>
      <c r="B3861" s="223">
        <v>33369</v>
      </c>
      <c r="C3861" s="222" t="s">
        <v>3443</v>
      </c>
    </row>
    <row r="3862" spans="1:3">
      <c r="A3862" s="227" t="s">
        <v>5135</v>
      </c>
      <c r="B3862" s="223">
        <v>33755</v>
      </c>
      <c r="C3862" s="235" t="s">
        <v>4063</v>
      </c>
    </row>
    <row r="3863" spans="1:3">
      <c r="A3863" s="227" t="s">
        <v>3306</v>
      </c>
      <c r="B3863" s="223">
        <v>32407</v>
      </c>
      <c r="C3863" s="222" t="s">
        <v>465</v>
      </c>
    </row>
    <row r="3864" spans="1:3">
      <c r="A3864" s="5" t="s">
        <v>3581</v>
      </c>
      <c r="B3864" s="228">
        <v>33111</v>
      </c>
      <c r="C3864" s="222" t="s">
        <v>3441</v>
      </c>
    </row>
    <row r="3865" spans="1:3">
      <c r="A3865" t="s">
        <v>7802</v>
      </c>
      <c r="B3865" s="230">
        <v>36566</v>
      </c>
      <c r="C3865" s="226" t="s">
        <v>7508</v>
      </c>
    </row>
    <row r="3866" spans="1:3">
      <c r="A3866" s="231" t="s">
        <v>3680</v>
      </c>
      <c r="B3866" s="228">
        <v>33827</v>
      </c>
      <c r="C3866" s="222" t="s">
        <v>4078</v>
      </c>
    </row>
    <row r="3867" spans="1:3">
      <c r="A3867" t="s">
        <v>7900</v>
      </c>
      <c r="B3867" s="230">
        <v>35586</v>
      </c>
      <c r="C3867" s="226" t="s">
        <v>7812</v>
      </c>
    </row>
    <row r="3868" spans="1:3">
      <c r="A3868" t="s">
        <v>7901</v>
      </c>
      <c r="B3868" s="230">
        <v>36219</v>
      </c>
      <c r="C3868" s="226" t="s">
        <v>7812</v>
      </c>
    </row>
    <row r="3869" spans="1:3">
      <c r="A3869" t="s">
        <v>1259</v>
      </c>
      <c r="B3869" s="228">
        <v>31067</v>
      </c>
      <c r="C3869" s="229" t="s">
        <v>2848</v>
      </c>
    </row>
    <row r="3870" spans="1:3">
      <c r="A3870" s="227" t="s">
        <v>5126</v>
      </c>
      <c r="B3870" s="223">
        <v>33896</v>
      </c>
      <c r="C3870" s="235" t="s">
        <v>5501</v>
      </c>
    </row>
    <row r="3871" spans="1:3">
      <c r="A3871" t="s">
        <v>7218</v>
      </c>
      <c r="B3871" s="228">
        <v>35156</v>
      </c>
      <c r="C3871" s="226" t="s">
        <v>6862</v>
      </c>
    </row>
    <row r="3872" spans="1:3">
      <c r="A3872" s="37" t="s">
        <v>8357</v>
      </c>
      <c r="B3872" s="225">
        <v>36315</v>
      </c>
      <c r="C3872" s="226" t="s">
        <v>9603</v>
      </c>
    </row>
    <row r="3873" spans="1:3">
      <c r="A3873" t="s">
        <v>2086</v>
      </c>
      <c r="B3873" s="228">
        <v>31285</v>
      </c>
      <c r="C3873" s="229" t="s">
        <v>2305</v>
      </c>
    </row>
    <row r="3874" spans="1:3">
      <c r="A3874" t="s">
        <v>4119</v>
      </c>
      <c r="B3874" s="228">
        <v>31783</v>
      </c>
      <c r="C3874" s="229" t="s">
        <v>2576</v>
      </c>
    </row>
    <row r="3875" spans="1:3">
      <c r="A3875" s="227" t="s">
        <v>5319</v>
      </c>
      <c r="B3875" s="223">
        <v>33034</v>
      </c>
      <c r="C3875" s="235" t="s">
        <v>4063</v>
      </c>
    </row>
    <row r="3876" spans="1:3">
      <c r="A3876" s="227" t="s">
        <v>5304</v>
      </c>
      <c r="B3876" s="223">
        <v>33572</v>
      </c>
      <c r="C3876" s="235" t="s">
        <v>4525</v>
      </c>
    </row>
    <row r="3877" spans="1:3">
      <c r="A3877" t="s">
        <v>908</v>
      </c>
      <c r="B3877" s="228">
        <v>31955</v>
      </c>
      <c r="C3877" s="229" t="s">
        <v>1959</v>
      </c>
    </row>
    <row r="3878" spans="1:3">
      <c r="A3878" t="s">
        <v>2910</v>
      </c>
      <c r="B3878" s="228">
        <v>30927</v>
      </c>
      <c r="C3878" s="229" t="s">
        <v>2396</v>
      </c>
    </row>
    <row r="3879" spans="1:3">
      <c r="A3879" s="220" t="s">
        <v>3307</v>
      </c>
      <c r="B3879" s="223">
        <v>33264</v>
      </c>
      <c r="C3879" s="222" t="s">
        <v>3442</v>
      </c>
    </row>
    <row r="3880" spans="1:3">
      <c r="A3880" s="220" t="s">
        <v>3308</v>
      </c>
      <c r="B3880" s="223">
        <v>33037</v>
      </c>
      <c r="C3880" s="222" t="s">
        <v>3440</v>
      </c>
    </row>
    <row r="3881" spans="1:3" ht="12.75">
      <c r="A3881" t="s">
        <v>9467</v>
      </c>
      <c r="B3881" s="234">
        <v>36315</v>
      </c>
      <c r="C3881" s="234" t="s">
        <v>8803</v>
      </c>
    </row>
    <row r="3882" spans="1:3">
      <c r="A3882" s="5" t="s">
        <v>3576</v>
      </c>
      <c r="B3882" s="228">
        <v>33192</v>
      </c>
      <c r="C3882" s="222" t="s">
        <v>3441</v>
      </c>
    </row>
    <row r="3883" spans="1:3">
      <c r="A3883" s="227" t="s">
        <v>7098</v>
      </c>
      <c r="B3883" s="223">
        <v>35217</v>
      </c>
      <c r="C3883" s="222" t="s">
        <v>7395</v>
      </c>
    </row>
    <row r="3884" spans="1:3">
      <c r="A3884" t="s">
        <v>7308</v>
      </c>
      <c r="B3884" s="228">
        <v>36342</v>
      </c>
      <c r="C3884" s="228" t="s">
        <v>6927</v>
      </c>
    </row>
    <row r="3885" spans="1:3">
      <c r="A3885" t="s">
        <v>7729</v>
      </c>
      <c r="B3885" s="230">
        <v>36782</v>
      </c>
      <c r="C3885" s="226" t="s">
        <v>7646</v>
      </c>
    </row>
    <row r="3886" spans="1:3">
      <c r="A3886" s="227" t="s">
        <v>194</v>
      </c>
      <c r="B3886" s="223">
        <v>32273</v>
      </c>
      <c r="C3886" s="222" t="s">
        <v>1055</v>
      </c>
    </row>
    <row r="3887" spans="1:3">
      <c r="A3887" t="s">
        <v>1571</v>
      </c>
      <c r="B3887" s="228">
        <v>29911</v>
      </c>
      <c r="C3887" s="229" t="s">
        <v>1812</v>
      </c>
    </row>
    <row r="3888" spans="1:3">
      <c r="A3888" t="s">
        <v>2781</v>
      </c>
      <c r="B3888" s="228">
        <v>32016</v>
      </c>
      <c r="C3888" s="229" t="s">
        <v>1515</v>
      </c>
    </row>
    <row r="3889" spans="1:3">
      <c r="A3889" s="224" t="s">
        <v>8358</v>
      </c>
      <c r="B3889" s="225">
        <v>36480</v>
      </c>
      <c r="C3889" s="226" t="s">
        <v>8090</v>
      </c>
    </row>
    <row r="3890" spans="1:3">
      <c r="A3890" s="220" t="s">
        <v>3309</v>
      </c>
      <c r="B3890" s="223">
        <v>33172</v>
      </c>
      <c r="C3890" s="222" t="s">
        <v>3442</v>
      </c>
    </row>
    <row r="3891" spans="1:3">
      <c r="A3891" t="s">
        <v>7779</v>
      </c>
      <c r="B3891" s="230">
        <v>36528</v>
      </c>
      <c r="C3891" s="226" t="s">
        <v>7516</v>
      </c>
    </row>
    <row r="3892" spans="1:3">
      <c r="A3892" s="64" t="s">
        <v>9588</v>
      </c>
      <c r="B3892" s="232">
        <v>36223</v>
      </c>
      <c r="C3892" s="233" t="s">
        <v>6860</v>
      </c>
    </row>
    <row r="3893" spans="1:3">
      <c r="A3893" t="s">
        <v>1519</v>
      </c>
      <c r="B3893" s="228">
        <v>29880</v>
      </c>
      <c r="C3893" s="229" t="s">
        <v>1520</v>
      </c>
    </row>
    <row r="3894" spans="1:3">
      <c r="A3894" s="227" t="s">
        <v>6212</v>
      </c>
      <c r="B3894" s="223">
        <v>34752</v>
      </c>
      <c r="C3894" s="235" t="s">
        <v>6450</v>
      </c>
    </row>
    <row r="3895" spans="1:3">
      <c r="A3895" s="220" t="s">
        <v>3310</v>
      </c>
      <c r="B3895" s="223">
        <v>33218</v>
      </c>
      <c r="C3895" s="222" t="s">
        <v>3449</v>
      </c>
    </row>
    <row r="3896" spans="1:3">
      <c r="A3896" s="220" t="s">
        <v>3311</v>
      </c>
      <c r="B3896" s="223">
        <v>32890</v>
      </c>
      <c r="C3896" s="222" t="s">
        <v>3446</v>
      </c>
    </row>
    <row r="3897" spans="1:3">
      <c r="A3897" t="s">
        <v>2957</v>
      </c>
      <c r="B3897" s="228">
        <v>31317</v>
      </c>
      <c r="C3897" s="229" t="s">
        <v>2583</v>
      </c>
    </row>
    <row r="3898" spans="1:3">
      <c r="A3898" t="s">
        <v>1730</v>
      </c>
      <c r="B3898" s="228">
        <v>29508</v>
      </c>
      <c r="C3898" s="229" t="s">
        <v>2839</v>
      </c>
    </row>
    <row r="3899" spans="1:3">
      <c r="A3899" s="227" t="s">
        <v>4600</v>
      </c>
      <c r="B3899" s="223">
        <v>32576</v>
      </c>
      <c r="C3899" s="222" t="s">
        <v>4069</v>
      </c>
    </row>
    <row r="3900" spans="1:3">
      <c r="A3900" s="227" t="s">
        <v>4298</v>
      </c>
      <c r="B3900" s="223">
        <v>33931</v>
      </c>
      <c r="C3900" s="222" t="s">
        <v>4515</v>
      </c>
    </row>
    <row r="3901" spans="1:3">
      <c r="A3901" s="227" t="s">
        <v>5619</v>
      </c>
      <c r="B3901" s="223">
        <v>34346</v>
      </c>
      <c r="C3901" s="222" t="s">
        <v>5949</v>
      </c>
    </row>
    <row r="3902" spans="1:3">
      <c r="A3902" t="s">
        <v>3312</v>
      </c>
      <c r="B3902" s="228">
        <v>32844</v>
      </c>
      <c r="C3902" s="229" t="s">
        <v>3441</v>
      </c>
    </row>
    <row r="3903" spans="1:3" ht="12.75">
      <c r="A3903" t="s">
        <v>9468</v>
      </c>
      <c r="B3903" s="234">
        <v>37293</v>
      </c>
      <c r="C3903" s="234" t="s">
        <v>8803</v>
      </c>
    </row>
    <row r="3904" spans="1:3">
      <c r="A3904" t="s">
        <v>1761</v>
      </c>
      <c r="B3904" s="228">
        <v>31114</v>
      </c>
      <c r="C3904" s="229" t="s">
        <v>1282</v>
      </c>
    </row>
    <row r="3905" spans="1:4">
      <c r="A3905" s="64" t="s">
        <v>7432</v>
      </c>
      <c r="B3905" s="232">
        <v>35737</v>
      </c>
      <c r="C3905" s="233" t="s">
        <v>6421</v>
      </c>
    </row>
    <row r="3906" spans="1:4">
      <c r="A3906" s="65" t="s">
        <v>7980</v>
      </c>
      <c r="B3906" s="223">
        <v>34086</v>
      </c>
      <c r="C3906" s="235" t="s">
        <v>5012</v>
      </c>
    </row>
    <row r="3907" spans="1:4">
      <c r="A3907" t="s">
        <v>7902</v>
      </c>
      <c r="B3907" s="230">
        <v>36465</v>
      </c>
      <c r="C3907" s="226" t="s">
        <v>7812</v>
      </c>
    </row>
    <row r="3908" spans="1:4">
      <c r="A3908" s="220" t="s">
        <v>3313</v>
      </c>
      <c r="B3908" s="223">
        <v>32114</v>
      </c>
      <c r="C3908" s="222" t="s">
        <v>465</v>
      </c>
    </row>
    <row r="3909" spans="1:4">
      <c r="A3909" t="s">
        <v>2665</v>
      </c>
      <c r="B3909" s="228">
        <v>28947</v>
      </c>
      <c r="C3909" s="229" t="s">
        <v>1897</v>
      </c>
    </row>
    <row r="3910" spans="1:4" ht="12.75">
      <c r="A3910" t="s">
        <v>8918</v>
      </c>
      <c r="B3910" s="234">
        <v>37084</v>
      </c>
      <c r="C3910" s="234" t="s">
        <v>8803</v>
      </c>
    </row>
    <row r="3911" spans="1:4">
      <c r="A3911" t="s">
        <v>7359</v>
      </c>
      <c r="B3911" s="230">
        <v>36699</v>
      </c>
      <c r="C3911" s="226" t="s">
        <v>7516</v>
      </c>
    </row>
    <row r="3912" spans="1:4">
      <c r="A3912" s="227" t="s">
        <v>5371</v>
      </c>
      <c r="B3912" s="223">
        <v>34486</v>
      </c>
      <c r="C3912" s="235" t="s">
        <v>5501</v>
      </c>
    </row>
    <row r="3913" spans="1:4">
      <c r="A3913" s="224" t="s">
        <v>8359</v>
      </c>
      <c r="B3913" s="225">
        <v>37099</v>
      </c>
      <c r="C3913" s="226" t="s">
        <v>8087</v>
      </c>
      <c r="D3913" s="259"/>
    </row>
    <row r="3914" spans="1:4">
      <c r="A3914" s="224" t="s">
        <v>8360</v>
      </c>
      <c r="B3914" s="225">
        <v>36588</v>
      </c>
      <c r="C3914" s="226" t="s">
        <v>8098</v>
      </c>
      <c r="D3914" s="259"/>
    </row>
    <row r="3915" spans="1:4">
      <c r="A3915" s="227" t="s">
        <v>6162</v>
      </c>
      <c r="B3915" s="223">
        <v>35218</v>
      </c>
      <c r="C3915" s="235" t="s">
        <v>5936</v>
      </c>
      <c r="D3915" s="259"/>
    </row>
    <row r="3916" spans="1:4">
      <c r="A3916" t="s">
        <v>2073</v>
      </c>
      <c r="B3916" s="228">
        <v>29966</v>
      </c>
      <c r="C3916" s="229" t="s">
        <v>2842</v>
      </c>
      <c r="D3916" s="259"/>
    </row>
    <row r="3917" spans="1:4">
      <c r="A3917" t="s">
        <v>1489</v>
      </c>
      <c r="B3917" s="228">
        <v>28880</v>
      </c>
      <c r="C3917" s="229" t="s">
        <v>2181</v>
      </c>
      <c r="D3917" s="259"/>
    </row>
    <row r="3918" spans="1:4">
      <c r="A3918" t="s">
        <v>909</v>
      </c>
      <c r="B3918" s="228">
        <v>31012</v>
      </c>
      <c r="C3918" s="229" t="s">
        <v>2848</v>
      </c>
      <c r="D3918" s="259"/>
    </row>
    <row r="3919" spans="1:4">
      <c r="A3919" s="224" t="s">
        <v>8361</v>
      </c>
      <c r="B3919" s="225">
        <v>36643</v>
      </c>
      <c r="C3919" s="226" t="s">
        <v>8092</v>
      </c>
      <c r="D3919" s="259"/>
    </row>
    <row r="3920" spans="1:4" ht="12.75">
      <c r="A3920" t="s">
        <v>8361</v>
      </c>
      <c r="B3920" s="234">
        <v>36643</v>
      </c>
      <c r="C3920" s="234" t="s">
        <v>8803</v>
      </c>
      <c r="D3920" s="259"/>
    </row>
    <row r="3921" spans="1:4">
      <c r="A3921" t="s">
        <v>1324</v>
      </c>
      <c r="B3921" s="228">
        <v>31291</v>
      </c>
      <c r="C3921" s="229" t="s">
        <v>2185</v>
      </c>
      <c r="D3921" s="259"/>
    </row>
    <row r="3922" spans="1:4">
      <c r="A3922" s="227" t="s">
        <v>5432</v>
      </c>
      <c r="B3922" s="223">
        <v>34798</v>
      </c>
      <c r="C3922" s="235" t="s">
        <v>5496</v>
      </c>
      <c r="D3922" s="259"/>
    </row>
    <row r="3923" spans="1:4">
      <c r="A3923" t="s">
        <v>1944</v>
      </c>
      <c r="B3923" s="228">
        <v>28999</v>
      </c>
      <c r="C3923" s="229" t="s">
        <v>2798</v>
      </c>
      <c r="D3923" s="259"/>
    </row>
    <row r="3924" spans="1:4">
      <c r="A3924" s="64" t="s">
        <v>6599</v>
      </c>
      <c r="B3924" s="236" t="s">
        <v>6864</v>
      </c>
      <c r="C3924" s="233" t="s">
        <v>6862</v>
      </c>
      <c r="D3924" s="249"/>
    </row>
    <row r="3925" spans="1:4">
      <c r="A3925" s="227" t="s">
        <v>352</v>
      </c>
      <c r="B3925" s="223">
        <v>31392</v>
      </c>
      <c r="C3925" s="222" t="s">
        <v>2581</v>
      </c>
      <c r="D3925" s="259"/>
    </row>
    <row r="3926" spans="1:4">
      <c r="A3926" s="224" t="s">
        <v>8362</v>
      </c>
      <c r="B3926" s="225">
        <v>36299</v>
      </c>
      <c r="C3926" s="226" t="s">
        <v>8090</v>
      </c>
      <c r="D3926" s="259"/>
    </row>
    <row r="3927" spans="1:4">
      <c r="A3927" t="s">
        <v>9553</v>
      </c>
      <c r="B3927" s="230">
        <v>36706</v>
      </c>
      <c r="C3927" s="226" t="s">
        <v>7812</v>
      </c>
      <c r="D3927" s="259"/>
    </row>
    <row r="3928" spans="1:4">
      <c r="A3928" s="227" t="s">
        <v>5173</v>
      </c>
      <c r="B3928" s="223">
        <v>35005</v>
      </c>
      <c r="C3928" s="235" t="s">
        <v>5524</v>
      </c>
      <c r="D3928" s="259"/>
    </row>
    <row r="3929" spans="1:4">
      <c r="A3929" s="227" t="s">
        <v>4244</v>
      </c>
      <c r="B3929" s="223">
        <v>33927</v>
      </c>
      <c r="C3929" s="222" t="s">
        <v>4514</v>
      </c>
      <c r="D3929" s="259"/>
    </row>
    <row r="3930" spans="1:4">
      <c r="A3930" t="s">
        <v>1762</v>
      </c>
      <c r="B3930" s="228">
        <v>30552</v>
      </c>
      <c r="C3930" s="229" t="s">
        <v>2848</v>
      </c>
      <c r="D3930" s="259"/>
    </row>
    <row r="3931" spans="1:4">
      <c r="A3931" s="64" t="s">
        <v>6563</v>
      </c>
      <c r="B3931" s="232">
        <v>36381</v>
      </c>
      <c r="C3931" s="233" t="s">
        <v>6857</v>
      </c>
      <c r="D3931" s="259"/>
    </row>
    <row r="3932" spans="1:4">
      <c r="A3932" t="s">
        <v>2603</v>
      </c>
      <c r="B3932" s="228">
        <v>29121</v>
      </c>
      <c r="C3932" s="229" t="s">
        <v>2604</v>
      </c>
      <c r="D3932" s="259"/>
    </row>
    <row r="3933" spans="1:4">
      <c r="A3933" s="5" t="s">
        <v>3823</v>
      </c>
      <c r="B3933" s="228">
        <v>33727</v>
      </c>
      <c r="C3933" s="222" t="s">
        <v>4065</v>
      </c>
      <c r="D3933" s="259"/>
    </row>
    <row r="3934" spans="1:4" ht="12.75">
      <c r="A3934" t="s">
        <v>8919</v>
      </c>
      <c r="B3934" s="234">
        <v>37529</v>
      </c>
      <c r="C3934" s="234" t="s">
        <v>9200</v>
      </c>
      <c r="D3934" s="259"/>
    </row>
    <row r="3935" spans="1:4">
      <c r="A3935" s="227" t="s">
        <v>5793</v>
      </c>
      <c r="B3935" s="223">
        <v>33925</v>
      </c>
      <c r="C3935" s="222" t="s">
        <v>5011</v>
      </c>
      <c r="D3935" s="259"/>
    </row>
    <row r="3936" spans="1:4">
      <c r="A3936" s="227" t="s">
        <v>5369</v>
      </c>
      <c r="B3936" s="223">
        <v>34196</v>
      </c>
      <c r="C3936" s="235" t="s">
        <v>5011</v>
      </c>
      <c r="D3936" s="259"/>
    </row>
    <row r="3937" spans="1:4">
      <c r="A3937" t="s">
        <v>7328</v>
      </c>
      <c r="B3937" s="228">
        <v>36161</v>
      </c>
      <c r="C3937" s="228" t="s">
        <v>6919</v>
      </c>
      <c r="D3937" s="259"/>
    </row>
    <row r="3938" spans="1:4">
      <c r="A3938" s="64" t="s">
        <v>6714</v>
      </c>
      <c r="B3938" s="232">
        <v>35286</v>
      </c>
      <c r="C3938" s="233" t="s">
        <v>6861</v>
      </c>
      <c r="D3938" s="259"/>
    </row>
    <row r="3939" spans="1:4">
      <c r="A3939" t="s">
        <v>1763</v>
      </c>
      <c r="B3939" s="228">
        <v>32249</v>
      </c>
      <c r="C3939" s="229" t="s">
        <v>1961</v>
      </c>
      <c r="D3939" s="259"/>
    </row>
    <row r="3940" spans="1:4" ht="12.75">
      <c r="A3940" t="s">
        <v>9141</v>
      </c>
      <c r="B3940" s="234">
        <v>36234</v>
      </c>
      <c r="C3940" s="234" t="s">
        <v>9337</v>
      </c>
      <c r="D3940" s="259"/>
    </row>
    <row r="3941" spans="1:4">
      <c r="A3941" t="s">
        <v>7407</v>
      </c>
      <c r="B3941" s="228">
        <v>35156</v>
      </c>
      <c r="D3941" s="259"/>
    </row>
    <row r="3942" spans="1:4">
      <c r="A3942" s="224" t="s">
        <v>8363</v>
      </c>
      <c r="B3942" s="225">
        <v>36782</v>
      </c>
      <c r="C3942" s="226" t="s">
        <v>8287</v>
      </c>
      <c r="D3942" s="259"/>
    </row>
    <row r="3943" spans="1:4">
      <c r="A3943" s="227" t="s">
        <v>6271</v>
      </c>
      <c r="B3943" s="223">
        <v>34957</v>
      </c>
      <c r="C3943" s="235" t="s">
        <v>6421</v>
      </c>
      <c r="D3943" s="259"/>
    </row>
    <row r="3944" spans="1:4">
      <c r="A3944" t="s">
        <v>1644</v>
      </c>
      <c r="B3944" s="228">
        <v>31415</v>
      </c>
      <c r="C3944" s="229" t="s">
        <v>2580</v>
      </c>
      <c r="D3944" s="259"/>
    </row>
    <row r="3945" spans="1:4">
      <c r="A3945" s="37" t="s">
        <v>8364</v>
      </c>
      <c r="B3945" s="225">
        <v>36217</v>
      </c>
      <c r="C3945" s="226" t="s">
        <v>8287</v>
      </c>
      <c r="D3945" s="259"/>
    </row>
    <row r="3946" spans="1:4">
      <c r="A3946" s="227" t="s">
        <v>353</v>
      </c>
      <c r="B3946" s="223">
        <v>33047</v>
      </c>
      <c r="C3946" s="222" t="s">
        <v>465</v>
      </c>
      <c r="D3946" s="259"/>
    </row>
    <row r="3947" spans="1:4" ht="12.75">
      <c r="A3947" t="s">
        <v>9035</v>
      </c>
      <c r="B3947" s="234">
        <v>36913</v>
      </c>
      <c r="C3947" s="234" t="s">
        <v>9335</v>
      </c>
      <c r="D3947" s="259"/>
    </row>
    <row r="3948" spans="1:4">
      <c r="A3948" t="s">
        <v>2958</v>
      </c>
      <c r="B3948" s="228">
        <v>32130</v>
      </c>
      <c r="C3948" s="229" t="s">
        <v>1998</v>
      </c>
      <c r="D3948" s="259"/>
    </row>
    <row r="3949" spans="1:4">
      <c r="A3949" s="227" t="s">
        <v>4448</v>
      </c>
      <c r="B3949" s="223">
        <v>33444</v>
      </c>
      <c r="C3949" s="222" t="s">
        <v>3441</v>
      </c>
      <c r="D3949" s="259"/>
    </row>
    <row r="3950" spans="1:4">
      <c r="A3950" t="s">
        <v>7385</v>
      </c>
      <c r="B3950" s="228">
        <v>36312</v>
      </c>
      <c r="C3950" s="228" t="s">
        <v>6927</v>
      </c>
      <c r="D3950" s="259"/>
    </row>
    <row r="3951" spans="1:4">
      <c r="A3951" t="s">
        <v>1616</v>
      </c>
      <c r="B3951" s="228">
        <v>29034</v>
      </c>
      <c r="C3951" s="229" t="s">
        <v>1969</v>
      </c>
      <c r="D3951" s="259"/>
    </row>
    <row r="3952" spans="1:4" ht="12.75">
      <c r="A3952" t="s">
        <v>9079</v>
      </c>
      <c r="B3952" s="234">
        <v>37232</v>
      </c>
      <c r="C3952" s="234" t="s">
        <v>9249</v>
      </c>
      <c r="D3952" s="259"/>
    </row>
    <row r="3953" spans="1:4">
      <c r="A3953" s="227" t="s">
        <v>5723</v>
      </c>
      <c r="B3953" s="223">
        <v>35020</v>
      </c>
      <c r="C3953" s="222" t="s">
        <v>5498</v>
      </c>
      <c r="D3953" s="259"/>
    </row>
    <row r="3954" spans="1:4">
      <c r="A3954" t="s">
        <v>7903</v>
      </c>
      <c r="B3954" s="230">
        <v>36681</v>
      </c>
      <c r="C3954" s="226" t="s">
        <v>7812</v>
      </c>
      <c r="D3954" s="259"/>
    </row>
    <row r="3955" spans="1:4">
      <c r="A3955" s="227" t="s">
        <v>354</v>
      </c>
      <c r="B3955" s="223">
        <v>32600</v>
      </c>
      <c r="C3955" s="222" t="s">
        <v>451</v>
      </c>
      <c r="D3955" s="259"/>
    </row>
    <row r="3956" spans="1:4" ht="12.75">
      <c r="A3956" t="s">
        <v>9143</v>
      </c>
      <c r="B3956" s="234">
        <v>37182</v>
      </c>
      <c r="C3956" s="234" t="s">
        <v>9340</v>
      </c>
      <c r="D3956" s="259"/>
    </row>
    <row r="3957" spans="1:4">
      <c r="A3957" t="s">
        <v>1941</v>
      </c>
      <c r="B3957" s="228">
        <v>27784</v>
      </c>
      <c r="C3957" s="229" t="s">
        <v>2150</v>
      </c>
      <c r="D3957" s="259"/>
    </row>
    <row r="3958" spans="1:4">
      <c r="A3958" s="220" t="s">
        <v>3314</v>
      </c>
      <c r="B3958" s="223">
        <v>32243</v>
      </c>
      <c r="C3958" s="222" t="s">
        <v>1045</v>
      </c>
      <c r="D3958" s="259"/>
    </row>
    <row r="3959" spans="1:4">
      <c r="A3959" t="s">
        <v>7032</v>
      </c>
      <c r="B3959" s="228">
        <v>36647</v>
      </c>
      <c r="C3959" s="228" t="s">
        <v>6919</v>
      </c>
      <c r="D3959" s="259"/>
    </row>
    <row r="3960" spans="1:4">
      <c r="A3960" t="s">
        <v>1947</v>
      </c>
      <c r="B3960" s="228">
        <v>30636</v>
      </c>
      <c r="C3960" s="229" t="s">
        <v>2842</v>
      </c>
      <c r="D3960" s="259"/>
    </row>
    <row r="3961" spans="1:4">
      <c r="A3961" s="227" t="s">
        <v>355</v>
      </c>
      <c r="B3961" s="223">
        <v>32574</v>
      </c>
      <c r="C3961" s="222" t="s">
        <v>1045</v>
      </c>
      <c r="D3961" s="259"/>
    </row>
    <row r="3962" spans="1:4">
      <c r="A3962" s="64" t="s">
        <v>6783</v>
      </c>
      <c r="B3962" s="232">
        <v>35059</v>
      </c>
      <c r="C3962" s="233" t="s">
        <v>5496</v>
      </c>
      <c r="D3962" s="259"/>
    </row>
    <row r="3963" spans="1:4">
      <c r="A3963" t="s">
        <v>7076</v>
      </c>
      <c r="B3963" s="228">
        <v>35855</v>
      </c>
      <c r="C3963" s="228" t="s">
        <v>6921</v>
      </c>
      <c r="D3963" s="259"/>
    </row>
    <row r="3964" spans="1:4">
      <c r="A3964" t="s">
        <v>910</v>
      </c>
      <c r="B3964" s="228">
        <v>32494</v>
      </c>
      <c r="C3964" s="229" t="s">
        <v>918</v>
      </c>
      <c r="D3964" s="259"/>
    </row>
    <row r="3965" spans="1:4">
      <c r="A3965" t="s">
        <v>7273</v>
      </c>
      <c r="B3965" s="228">
        <v>36342</v>
      </c>
      <c r="C3965" s="228" t="s">
        <v>6926</v>
      </c>
      <c r="D3965" s="259"/>
    </row>
    <row r="3966" spans="1:4">
      <c r="A3966" t="s">
        <v>2895</v>
      </c>
      <c r="B3966" s="228">
        <v>30436</v>
      </c>
      <c r="C3966" s="229" t="s">
        <v>2847</v>
      </c>
      <c r="D3966" s="259"/>
    </row>
    <row r="3967" spans="1:4">
      <c r="A3967" t="s">
        <v>516</v>
      </c>
      <c r="B3967" s="228">
        <v>30436</v>
      </c>
      <c r="C3967" s="229" t="s">
        <v>2843</v>
      </c>
      <c r="D3967" s="259"/>
    </row>
    <row r="3968" spans="1:4">
      <c r="A3968" s="227" t="s">
        <v>6073</v>
      </c>
      <c r="B3968" s="223">
        <v>34092</v>
      </c>
      <c r="C3968" s="235" t="s">
        <v>5011</v>
      </c>
      <c r="D3968" s="259"/>
    </row>
    <row r="3969" spans="1:4">
      <c r="A3969" t="s">
        <v>1128</v>
      </c>
      <c r="B3969" s="228">
        <v>31579</v>
      </c>
      <c r="C3969" s="229" t="s">
        <v>2583</v>
      </c>
      <c r="D3969" s="259"/>
    </row>
    <row r="3970" spans="1:4">
      <c r="A3970" s="227" t="s">
        <v>5278</v>
      </c>
      <c r="B3970" s="223">
        <v>34799</v>
      </c>
      <c r="C3970" s="235" t="s">
        <v>5497</v>
      </c>
      <c r="D3970" s="259"/>
    </row>
    <row r="3971" spans="1:4">
      <c r="A3971" t="s">
        <v>2052</v>
      </c>
      <c r="B3971" s="228">
        <v>30953</v>
      </c>
      <c r="C3971" s="229" t="s">
        <v>1154</v>
      </c>
      <c r="D3971" s="259"/>
    </row>
    <row r="3972" spans="1:4" ht="12.75">
      <c r="A3972" t="s">
        <v>9469</v>
      </c>
      <c r="B3972" s="234">
        <v>36901</v>
      </c>
      <c r="C3972" s="234" t="s">
        <v>8803</v>
      </c>
      <c r="D3972" s="259"/>
    </row>
    <row r="3973" spans="1:4">
      <c r="A3973" s="220" t="s">
        <v>3315</v>
      </c>
      <c r="B3973" s="223">
        <v>32847</v>
      </c>
      <c r="C3973" s="222" t="s">
        <v>3449</v>
      </c>
      <c r="D3973" s="259"/>
    </row>
    <row r="3974" spans="1:4">
      <c r="A3974" t="s">
        <v>1594</v>
      </c>
      <c r="B3974" s="228">
        <v>31062</v>
      </c>
      <c r="C3974" s="229" t="s">
        <v>2396</v>
      </c>
      <c r="D3974" s="259"/>
    </row>
    <row r="3975" spans="1:4">
      <c r="A3975" s="5" t="s">
        <v>3685</v>
      </c>
      <c r="B3975" s="228">
        <v>33340</v>
      </c>
      <c r="C3975" s="222" t="s">
        <v>4063</v>
      </c>
      <c r="D3975" s="259"/>
    </row>
    <row r="3976" spans="1:4">
      <c r="A3976" s="227" t="s">
        <v>4594</v>
      </c>
      <c r="B3976" s="223">
        <v>32820</v>
      </c>
      <c r="C3976" s="222" t="s">
        <v>3449</v>
      </c>
      <c r="D3976" s="259"/>
    </row>
    <row r="3977" spans="1:4">
      <c r="A3977" s="227" t="s">
        <v>5705</v>
      </c>
      <c r="B3977" s="223">
        <v>35236</v>
      </c>
      <c r="C3977" s="222" t="s">
        <v>5929</v>
      </c>
      <c r="D3977" s="259"/>
    </row>
    <row r="3978" spans="1:4">
      <c r="A3978" t="s">
        <v>2605</v>
      </c>
      <c r="B3978" s="228">
        <v>28207</v>
      </c>
      <c r="C3978" s="229" t="s">
        <v>1405</v>
      </c>
      <c r="D3978" s="259"/>
    </row>
    <row r="3979" spans="1:4">
      <c r="A3979" t="s">
        <v>7206</v>
      </c>
      <c r="B3979" s="228">
        <v>36100</v>
      </c>
      <c r="C3979" s="228" t="s">
        <v>6919</v>
      </c>
      <c r="D3979" s="259"/>
    </row>
    <row r="3980" spans="1:4">
      <c r="A3980" s="227" t="s">
        <v>6214</v>
      </c>
      <c r="B3980" s="223">
        <v>35655</v>
      </c>
      <c r="C3980" s="235" t="s">
        <v>6422</v>
      </c>
      <c r="D3980" s="259"/>
    </row>
    <row r="3981" spans="1:4">
      <c r="A3981" t="s">
        <v>7038</v>
      </c>
      <c r="B3981" s="228">
        <v>36281</v>
      </c>
      <c r="C3981" s="228" t="s">
        <v>6919</v>
      </c>
      <c r="D3981" s="259"/>
    </row>
    <row r="3982" spans="1:4">
      <c r="A3982" s="227" t="s">
        <v>5305</v>
      </c>
      <c r="B3982" s="223">
        <v>34429</v>
      </c>
      <c r="C3982" s="235" t="s">
        <v>5498</v>
      </c>
      <c r="D3982" s="259"/>
    </row>
    <row r="3983" spans="1:4">
      <c r="A3983" s="224" t="s">
        <v>8365</v>
      </c>
      <c r="B3983" s="225">
        <v>36298</v>
      </c>
      <c r="C3983" s="226" t="s">
        <v>8098</v>
      </c>
      <c r="D3983" s="259"/>
    </row>
    <row r="3984" spans="1:4">
      <c r="A3984" t="s">
        <v>1645</v>
      </c>
      <c r="B3984" s="228">
        <v>31696</v>
      </c>
      <c r="C3984" s="229" t="s">
        <v>2583</v>
      </c>
      <c r="D3984" s="259"/>
    </row>
    <row r="3985" spans="1:4" ht="12.75">
      <c r="A3985" t="s">
        <v>8920</v>
      </c>
      <c r="B3985" s="234">
        <v>37361</v>
      </c>
      <c r="C3985" s="234" t="s">
        <v>9202</v>
      </c>
      <c r="D3985" s="259"/>
    </row>
    <row r="3986" spans="1:4">
      <c r="A3986" s="5" t="s">
        <v>3597</v>
      </c>
      <c r="B3986" s="228">
        <v>32783</v>
      </c>
      <c r="C3986" s="222" t="s">
        <v>3441</v>
      </c>
      <c r="D3986" s="259"/>
    </row>
    <row r="3987" spans="1:4">
      <c r="A3987" t="s">
        <v>1106</v>
      </c>
      <c r="B3987" s="228">
        <v>31947</v>
      </c>
      <c r="C3987" s="229" t="s">
        <v>1107</v>
      </c>
      <c r="D3987" s="259"/>
    </row>
    <row r="3988" spans="1:4">
      <c r="A3988" t="s">
        <v>7253</v>
      </c>
      <c r="B3988" s="228"/>
      <c r="C3988" s="228" t="s">
        <v>6950</v>
      </c>
      <c r="D3988" s="259"/>
    </row>
    <row r="3989" spans="1:4">
      <c r="A3989" s="227" t="s">
        <v>356</v>
      </c>
      <c r="B3989" s="223">
        <v>33075</v>
      </c>
      <c r="C3989" s="222" t="s">
        <v>357</v>
      </c>
      <c r="D3989" s="259"/>
    </row>
    <row r="3990" spans="1:4">
      <c r="A3990" s="227" t="s">
        <v>4819</v>
      </c>
      <c r="B3990" s="223">
        <v>33868</v>
      </c>
      <c r="C3990" s="222" t="s">
        <v>4515</v>
      </c>
      <c r="D3990" s="259"/>
    </row>
    <row r="3991" spans="1:4">
      <c r="A3991" t="s">
        <v>735</v>
      </c>
      <c r="B3991" s="228">
        <v>31543</v>
      </c>
      <c r="C3991" s="229" t="s">
        <v>2695</v>
      </c>
      <c r="D3991" s="259"/>
    </row>
    <row r="3992" spans="1:4">
      <c r="A3992" t="s">
        <v>7904</v>
      </c>
      <c r="B3992" s="230">
        <v>35799</v>
      </c>
      <c r="C3992" s="226" t="s">
        <v>7812</v>
      </c>
      <c r="D3992" s="259"/>
    </row>
    <row r="3993" spans="1:4">
      <c r="A3993" t="s">
        <v>1842</v>
      </c>
      <c r="B3993" s="228">
        <v>30695</v>
      </c>
      <c r="C3993" s="229" t="s">
        <v>2389</v>
      </c>
      <c r="D3993" s="259"/>
    </row>
    <row r="3994" spans="1:4">
      <c r="A3994" t="s">
        <v>2776</v>
      </c>
      <c r="B3994" s="228">
        <v>31156</v>
      </c>
      <c r="C3994" s="229" t="s">
        <v>1283</v>
      </c>
      <c r="D3994" s="259"/>
    </row>
    <row r="3995" spans="1:4">
      <c r="A3995" t="s">
        <v>1549</v>
      </c>
      <c r="B3995" s="228">
        <v>30827</v>
      </c>
      <c r="C3995" s="229" t="s">
        <v>1810</v>
      </c>
      <c r="D3995" s="259"/>
    </row>
    <row r="3996" spans="1:4">
      <c r="A3996" s="224" t="s">
        <v>8366</v>
      </c>
      <c r="B3996" s="225">
        <v>36514</v>
      </c>
      <c r="C3996" s="226" t="s">
        <v>8287</v>
      </c>
      <c r="D3996" s="259"/>
    </row>
    <row r="3997" spans="1:4">
      <c r="A3997" t="s">
        <v>1646</v>
      </c>
      <c r="B3997" s="228">
        <v>31487</v>
      </c>
      <c r="C3997" s="229" t="s">
        <v>1998</v>
      </c>
      <c r="D3997" s="259"/>
    </row>
    <row r="3998" spans="1:4">
      <c r="A3998" s="227" t="s">
        <v>6264</v>
      </c>
      <c r="B3998" s="223">
        <v>35778</v>
      </c>
      <c r="C3998" s="235" t="s">
        <v>6424</v>
      </c>
      <c r="D3998" s="259"/>
    </row>
    <row r="3999" spans="1:4">
      <c r="A3999" s="224" t="s">
        <v>8367</v>
      </c>
      <c r="B3999" s="225">
        <v>36725</v>
      </c>
      <c r="C3999" s="226" t="s">
        <v>9604</v>
      </c>
      <c r="D3999" s="259"/>
    </row>
    <row r="4000" spans="1:4">
      <c r="A4000" t="s">
        <v>7057</v>
      </c>
      <c r="B4000" s="228">
        <v>35796</v>
      </c>
      <c r="C4000" s="226" t="s">
        <v>6853</v>
      </c>
      <c r="D4000" s="259"/>
    </row>
    <row r="4001" spans="1:4" ht="12.75">
      <c r="A4001" t="s">
        <v>9470</v>
      </c>
      <c r="B4001" s="234"/>
      <c r="C4001" s="234" t="s">
        <v>8803</v>
      </c>
      <c r="D4001" s="259"/>
    </row>
    <row r="4002" spans="1:4">
      <c r="A4002" s="227" t="s">
        <v>3806</v>
      </c>
      <c r="B4002" s="223">
        <v>33435</v>
      </c>
      <c r="C4002" s="222" t="s">
        <v>4078</v>
      </c>
      <c r="D4002" s="259"/>
    </row>
    <row r="4003" spans="1:4">
      <c r="A4003" s="5" t="s">
        <v>3831</v>
      </c>
      <c r="B4003" s="228">
        <v>33511</v>
      </c>
      <c r="C4003" s="222" t="s">
        <v>4070</v>
      </c>
      <c r="D4003" s="259"/>
    </row>
    <row r="4004" spans="1:4">
      <c r="A4004" s="1" t="s">
        <v>9042</v>
      </c>
      <c r="B4004" s="228">
        <v>36526</v>
      </c>
      <c r="C4004" s="222" t="s">
        <v>6862</v>
      </c>
      <c r="D4004" s="259"/>
    </row>
    <row r="4005" spans="1:4">
      <c r="A4005" s="227" t="s">
        <v>6274</v>
      </c>
      <c r="B4005" s="223">
        <v>35378</v>
      </c>
      <c r="C4005" s="235" t="s">
        <v>6422</v>
      </c>
      <c r="D4005" s="259"/>
    </row>
    <row r="4006" spans="1:4">
      <c r="A4006" s="327" t="s">
        <v>9564</v>
      </c>
      <c r="B4006" s="225">
        <v>36238</v>
      </c>
      <c r="C4006" s="226" t="s">
        <v>9604</v>
      </c>
      <c r="D4006" s="259"/>
    </row>
    <row r="4007" spans="1:4">
      <c r="A4007" s="5" t="s">
        <v>3749</v>
      </c>
      <c r="B4007" s="228">
        <v>33186</v>
      </c>
      <c r="C4007" s="222" t="s">
        <v>3440</v>
      </c>
      <c r="D4007" s="259"/>
    </row>
    <row r="4008" spans="1:4">
      <c r="A4008" s="227" t="s">
        <v>5826</v>
      </c>
      <c r="B4008" s="223">
        <v>34747</v>
      </c>
      <c r="C4008" s="222" t="s">
        <v>5950</v>
      </c>
      <c r="D4008" s="259"/>
    </row>
    <row r="4009" spans="1:4">
      <c r="A4009" s="227" t="s">
        <v>5435</v>
      </c>
      <c r="B4009" s="223">
        <v>34445</v>
      </c>
      <c r="C4009" s="235" t="s">
        <v>5011</v>
      </c>
      <c r="D4009" s="259"/>
    </row>
    <row r="4010" spans="1:4">
      <c r="A4010" s="227" t="s">
        <v>4749</v>
      </c>
      <c r="B4010" s="223">
        <v>34237</v>
      </c>
      <c r="C4010" s="222" t="s">
        <v>5011</v>
      </c>
      <c r="D4010" s="259"/>
    </row>
    <row r="4011" spans="1:4">
      <c r="A4011" t="s">
        <v>2959</v>
      </c>
      <c r="B4011" s="228">
        <v>31621</v>
      </c>
      <c r="C4011" s="229" t="s">
        <v>2695</v>
      </c>
      <c r="D4011" s="259"/>
    </row>
    <row r="4012" spans="1:4">
      <c r="A4012" s="260" t="s">
        <v>5133</v>
      </c>
      <c r="B4012" s="223">
        <v>33837</v>
      </c>
      <c r="C4012" s="235" t="s">
        <v>4525</v>
      </c>
      <c r="D4012" s="259"/>
    </row>
    <row r="4013" spans="1:4">
      <c r="A4013" t="s">
        <v>1458</v>
      </c>
      <c r="B4013" s="228">
        <v>29480</v>
      </c>
      <c r="C4013" s="229" t="s">
        <v>2149</v>
      </c>
      <c r="D4013" s="259"/>
    </row>
    <row r="4014" spans="1:4">
      <c r="A4014" s="227" t="s">
        <v>5187</v>
      </c>
      <c r="B4014" s="223">
        <v>34543</v>
      </c>
      <c r="C4014" s="235" t="s">
        <v>5496</v>
      </c>
      <c r="D4014" s="259"/>
    </row>
    <row r="4015" spans="1:4">
      <c r="A4015" t="s">
        <v>736</v>
      </c>
      <c r="B4015" s="228">
        <v>31978</v>
      </c>
      <c r="C4015" s="229" t="s">
        <v>1959</v>
      </c>
      <c r="D4015" s="259"/>
    </row>
    <row r="4016" spans="1:4">
      <c r="A4016" s="227" t="s">
        <v>6208</v>
      </c>
      <c r="B4016" s="223">
        <v>35068</v>
      </c>
      <c r="C4016" s="235" t="s">
        <v>6419</v>
      </c>
      <c r="D4016" s="259"/>
    </row>
    <row r="4017" spans="1:4">
      <c r="A4017" s="227" t="s">
        <v>4147</v>
      </c>
      <c r="B4017" s="223">
        <v>32472</v>
      </c>
      <c r="C4017" s="222" t="s">
        <v>3441</v>
      </c>
      <c r="D4017" s="259"/>
    </row>
    <row r="4018" spans="1:4">
      <c r="A4018" s="227" t="s">
        <v>5847</v>
      </c>
      <c r="B4018" s="223">
        <v>34616</v>
      </c>
      <c r="C4018" s="222" t="s">
        <v>5938</v>
      </c>
      <c r="D4018" s="259"/>
    </row>
    <row r="4019" spans="1:4">
      <c r="A4019" s="227" t="s">
        <v>4876</v>
      </c>
      <c r="B4019" s="223">
        <v>33938</v>
      </c>
      <c r="C4019" s="222" t="s">
        <v>5013</v>
      </c>
      <c r="D4019" s="259"/>
    </row>
    <row r="4020" spans="1:4">
      <c r="A4020" t="s">
        <v>737</v>
      </c>
      <c r="B4020" s="228">
        <v>31670</v>
      </c>
      <c r="C4020" s="229" t="s">
        <v>2580</v>
      </c>
      <c r="D4020" s="259"/>
    </row>
    <row r="4021" spans="1:4">
      <c r="A4021" t="s">
        <v>738</v>
      </c>
      <c r="B4021" s="228">
        <v>31995</v>
      </c>
      <c r="C4021" s="229" t="s">
        <v>1055</v>
      </c>
      <c r="D4021" s="259"/>
    </row>
    <row r="4022" spans="1:4">
      <c r="A4022" s="227" t="s">
        <v>6064</v>
      </c>
      <c r="B4022" s="223">
        <v>35232</v>
      </c>
      <c r="C4022" s="235" t="s">
        <v>6423</v>
      </c>
      <c r="D4022" s="259"/>
    </row>
    <row r="4023" spans="1:4" ht="12.75">
      <c r="A4023" t="s">
        <v>9471</v>
      </c>
      <c r="B4023" s="234">
        <v>36294</v>
      </c>
      <c r="C4023" s="234" t="s">
        <v>8803</v>
      </c>
      <c r="D4023" s="259"/>
    </row>
    <row r="4024" spans="1:4">
      <c r="A4024" s="227" t="s">
        <v>4432</v>
      </c>
      <c r="B4024" s="223">
        <v>34067</v>
      </c>
      <c r="C4024" s="222" t="s">
        <v>4515</v>
      </c>
      <c r="D4024" s="259"/>
    </row>
    <row r="4025" spans="1:4">
      <c r="A4025" s="5" t="s">
        <v>3559</v>
      </c>
      <c r="B4025" s="228">
        <v>32116</v>
      </c>
      <c r="C4025" s="222" t="s">
        <v>918</v>
      </c>
      <c r="D4025" s="259"/>
    </row>
    <row r="4026" spans="1:4">
      <c r="A4026" s="227" t="s">
        <v>4645</v>
      </c>
      <c r="B4026" s="223">
        <v>34505</v>
      </c>
      <c r="C4026" s="222" t="s">
        <v>5010</v>
      </c>
      <c r="D4026" s="259"/>
    </row>
    <row r="4027" spans="1:4">
      <c r="A4027" t="s">
        <v>1551</v>
      </c>
      <c r="B4027" s="228">
        <v>30246</v>
      </c>
      <c r="C4027" s="229" t="s">
        <v>1389</v>
      </c>
      <c r="D4027" s="259"/>
    </row>
    <row r="4028" spans="1:4">
      <c r="A4028" s="64" t="s">
        <v>6582</v>
      </c>
      <c r="B4028" s="232">
        <v>35745</v>
      </c>
      <c r="C4028" s="233" t="s">
        <v>6855</v>
      </c>
      <c r="D4028" s="259"/>
    </row>
    <row r="4029" spans="1:4">
      <c r="A4029" s="227" t="s">
        <v>4423</v>
      </c>
      <c r="B4029" s="223">
        <v>34193</v>
      </c>
      <c r="C4029" s="222" t="s">
        <v>4519</v>
      </c>
      <c r="D4029" s="259"/>
    </row>
    <row r="4030" spans="1:4">
      <c r="A4030" s="227" t="s">
        <v>358</v>
      </c>
      <c r="B4030" s="223">
        <v>32174</v>
      </c>
      <c r="C4030" s="222" t="s">
        <v>1045</v>
      </c>
      <c r="D4030" s="259"/>
    </row>
    <row r="4031" spans="1:4">
      <c r="A4031" s="224" t="s">
        <v>8368</v>
      </c>
      <c r="B4031" s="225">
        <v>37418</v>
      </c>
      <c r="C4031" s="226" t="s">
        <v>8054</v>
      </c>
      <c r="D4031" s="259"/>
    </row>
    <row r="4032" spans="1:4">
      <c r="A4032" s="227" t="s">
        <v>5613</v>
      </c>
      <c r="B4032" s="223">
        <v>34944</v>
      </c>
      <c r="C4032" s="222" t="s">
        <v>5951</v>
      </c>
      <c r="D4032" s="259"/>
    </row>
    <row r="4033" spans="1:4">
      <c r="A4033" s="227" t="s">
        <v>359</v>
      </c>
      <c r="B4033" s="223">
        <v>33353</v>
      </c>
      <c r="C4033" s="222" t="s">
        <v>451</v>
      </c>
      <c r="D4033" s="259"/>
    </row>
    <row r="4034" spans="1:4">
      <c r="A4034" t="s">
        <v>1647</v>
      </c>
      <c r="B4034" s="228">
        <v>31865</v>
      </c>
      <c r="C4034" s="229" t="s">
        <v>2580</v>
      </c>
      <c r="D4034" s="259"/>
    </row>
    <row r="4035" spans="1:4">
      <c r="A4035" t="s">
        <v>1180</v>
      </c>
      <c r="B4035" s="228">
        <v>31967</v>
      </c>
      <c r="C4035" s="229" t="s">
        <v>2581</v>
      </c>
      <c r="D4035" s="259"/>
    </row>
    <row r="4036" spans="1:4">
      <c r="A4036" s="227" t="s">
        <v>360</v>
      </c>
      <c r="B4036" s="223">
        <v>32695</v>
      </c>
      <c r="C4036" s="222" t="s">
        <v>463</v>
      </c>
      <c r="D4036" s="259"/>
    </row>
    <row r="4037" spans="1:4">
      <c r="A4037" s="227" t="s">
        <v>6285</v>
      </c>
      <c r="B4037" s="223">
        <v>35642</v>
      </c>
      <c r="C4037" s="235" t="s">
        <v>6426</v>
      </c>
      <c r="D4037" s="259"/>
    </row>
    <row r="4038" spans="1:4">
      <c r="A4038" s="224" t="s">
        <v>8369</v>
      </c>
      <c r="B4038" s="225">
        <v>36175</v>
      </c>
      <c r="C4038" s="226" t="s">
        <v>8087</v>
      </c>
      <c r="D4038" s="259"/>
    </row>
    <row r="4039" spans="1:4">
      <c r="A4039" t="s">
        <v>739</v>
      </c>
      <c r="B4039" s="228">
        <v>32593</v>
      </c>
      <c r="C4039" s="229" t="s">
        <v>740</v>
      </c>
      <c r="D4039" s="259"/>
    </row>
    <row r="4040" spans="1:4">
      <c r="A4040" t="s">
        <v>2522</v>
      </c>
      <c r="B4040" s="228">
        <v>30959</v>
      </c>
      <c r="C4040" s="229" t="s">
        <v>2578</v>
      </c>
      <c r="D4040" s="259"/>
    </row>
    <row r="4041" spans="1:4">
      <c r="A4041" t="s">
        <v>1081</v>
      </c>
      <c r="B4041" s="228">
        <v>30959</v>
      </c>
      <c r="C4041" s="229" t="s">
        <v>2578</v>
      </c>
      <c r="D4041" s="259"/>
    </row>
    <row r="4042" spans="1:4">
      <c r="A4042" t="s">
        <v>6101</v>
      </c>
      <c r="B4042" s="223">
        <v>34562</v>
      </c>
      <c r="C4042" s="235" t="s">
        <v>5011</v>
      </c>
      <c r="D4042" s="259"/>
    </row>
    <row r="4043" spans="1:4">
      <c r="A4043" s="220" t="s">
        <v>3316</v>
      </c>
      <c r="B4043" s="223">
        <v>33495</v>
      </c>
      <c r="C4043" s="222" t="s">
        <v>3447</v>
      </c>
      <c r="D4043" s="259"/>
    </row>
    <row r="4044" spans="1:4">
      <c r="A4044" t="s">
        <v>1648</v>
      </c>
      <c r="B4044" s="228">
        <v>26982</v>
      </c>
      <c r="C4044" s="229"/>
      <c r="D4044" s="259"/>
    </row>
    <row r="4045" spans="1:4">
      <c r="A4045" t="s">
        <v>7310</v>
      </c>
      <c r="B4045" s="228">
        <v>36069</v>
      </c>
      <c r="C4045" s="228" t="s">
        <v>6919</v>
      </c>
      <c r="D4045" s="259"/>
    </row>
    <row r="4046" spans="1:4">
      <c r="A4046" s="227" t="s">
        <v>4695</v>
      </c>
      <c r="B4046" s="223">
        <v>34430</v>
      </c>
      <c r="C4046" s="222" t="s">
        <v>5022</v>
      </c>
      <c r="D4046" s="259"/>
    </row>
    <row r="4047" spans="1:4">
      <c r="A4047" s="220" t="s">
        <v>3317</v>
      </c>
      <c r="B4047" s="223">
        <v>33231</v>
      </c>
      <c r="C4047" s="222" t="s">
        <v>3449</v>
      </c>
      <c r="D4047" s="259"/>
    </row>
    <row r="4048" spans="1:4">
      <c r="A4048" s="261" t="s">
        <v>9661</v>
      </c>
      <c r="B4048" s="223">
        <v>36312</v>
      </c>
      <c r="C4048" s="222" t="s">
        <v>8287</v>
      </c>
      <c r="D4048" s="259"/>
    </row>
    <row r="4049" spans="1:4">
      <c r="A4049" t="s">
        <v>7391</v>
      </c>
      <c r="B4049" s="228">
        <v>36312</v>
      </c>
      <c r="C4049" s="228" t="s">
        <v>6950</v>
      </c>
      <c r="D4049" s="259"/>
    </row>
    <row r="4050" spans="1:4">
      <c r="A4050" s="227" t="s">
        <v>4731</v>
      </c>
      <c r="B4050" s="223">
        <v>33862</v>
      </c>
      <c r="C4050" s="222" t="s">
        <v>5011</v>
      </c>
      <c r="D4050" s="259"/>
    </row>
    <row r="4051" spans="1:4" ht="12.75">
      <c r="A4051" t="s">
        <v>9140</v>
      </c>
      <c r="B4051" s="234">
        <v>36591</v>
      </c>
      <c r="C4051" s="234" t="s">
        <v>9336</v>
      </c>
      <c r="D4051" s="259"/>
    </row>
    <row r="4052" spans="1:4" ht="12.75">
      <c r="A4052" t="s">
        <v>9472</v>
      </c>
      <c r="B4052" s="234">
        <v>37297</v>
      </c>
      <c r="C4052" s="234" t="s">
        <v>8803</v>
      </c>
      <c r="D4052" s="259"/>
    </row>
    <row r="4053" spans="1:4">
      <c r="A4053" s="37" t="s">
        <v>9092</v>
      </c>
      <c r="B4053" s="225">
        <v>37334</v>
      </c>
      <c r="C4053" s="226" t="s">
        <v>9604</v>
      </c>
      <c r="D4053" s="259"/>
    </row>
    <row r="4054" spans="1:4" ht="12.75">
      <c r="A4054" t="s">
        <v>9002</v>
      </c>
      <c r="B4054" s="234">
        <v>37543</v>
      </c>
      <c r="C4054" s="234" t="s">
        <v>9169</v>
      </c>
      <c r="D4054" s="259"/>
    </row>
    <row r="4055" spans="1:4">
      <c r="A4055" s="64" t="s">
        <v>6776</v>
      </c>
      <c r="B4055" s="232">
        <v>35713</v>
      </c>
      <c r="C4055" s="233" t="s">
        <v>6857</v>
      </c>
      <c r="D4055" s="249"/>
    </row>
    <row r="4056" spans="1:4">
      <c r="A4056" t="s">
        <v>1649</v>
      </c>
      <c r="B4056" s="228">
        <v>30664</v>
      </c>
      <c r="C4056" s="229" t="s">
        <v>2846</v>
      </c>
      <c r="D4056" s="249"/>
    </row>
    <row r="4057" spans="1:4">
      <c r="A4057" s="220" t="s">
        <v>3318</v>
      </c>
      <c r="B4057" s="223">
        <v>33150</v>
      </c>
      <c r="C4057" s="222" t="s">
        <v>3452</v>
      </c>
      <c r="D4057" s="259"/>
    </row>
    <row r="4058" spans="1:4">
      <c r="A4058" s="224" t="s">
        <v>8370</v>
      </c>
      <c r="B4058" s="225">
        <v>37001</v>
      </c>
      <c r="C4058" s="226" t="s">
        <v>9604</v>
      </c>
      <c r="D4058" s="259"/>
    </row>
    <row r="4059" spans="1:4">
      <c r="A4059" s="5" t="s">
        <v>3564</v>
      </c>
      <c r="B4059" s="228">
        <v>32598</v>
      </c>
      <c r="C4059" s="222" t="s">
        <v>465</v>
      </c>
      <c r="D4059" s="259"/>
    </row>
    <row r="4060" spans="1:4">
      <c r="A4060" s="227" t="s">
        <v>6323</v>
      </c>
      <c r="B4060" s="223">
        <v>35201</v>
      </c>
      <c r="C4060" s="235" t="s">
        <v>6426</v>
      </c>
      <c r="D4060" s="259"/>
    </row>
    <row r="4061" spans="1:4">
      <c r="A4061" s="5" t="s">
        <v>3587</v>
      </c>
      <c r="B4061" s="228">
        <v>33210</v>
      </c>
      <c r="C4061" s="222" t="s">
        <v>3440</v>
      </c>
      <c r="D4061" s="259"/>
    </row>
    <row r="4062" spans="1:4">
      <c r="A4062" s="220" t="s">
        <v>3319</v>
      </c>
      <c r="B4062" s="223">
        <v>33183</v>
      </c>
      <c r="C4062" s="222" t="s">
        <v>3441</v>
      </c>
      <c r="D4062" s="259"/>
    </row>
    <row r="4063" spans="1:4">
      <c r="A4063" t="s">
        <v>1650</v>
      </c>
      <c r="B4063" s="228">
        <v>31794</v>
      </c>
      <c r="C4063" s="229" t="s">
        <v>1963</v>
      </c>
      <c r="D4063" s="259"/>
    </row>
    <row r="4064" spans="1:4" ht="12.75">
      <c r="A4064" t="s">
        <v>9025</v>
      </c>
      <c r="B4064" s="234">
        <v>37537</v>
      </c>
      <c r="C4064" s="234" t="s">
        <v>9210</v>
      </c>
      <c r="D4064" s="259"/>
    </row>
    <row r="4065" spans="1:4">
      <c r="A4065" s="224" t="s">
        <v>8371</v>
      </c>
      <c r="B4065" s="225">
        <v>37142</v>
      </c>
      <c r="C4065" s="226" t="s">
        <v>8090</v>
      </c>
      <c r="D4065" s="259"/>
    </row>
    <row r="4066" spans="1:4">
      <c r="A4066" t="s">
        <v>7905</v>
      </c>
      <c r="B4066" s="230">
        <v>36142</v>
      </c>
      <c r="C4066" s="226" t="s">
        <v>7812</v>
      </c>
      <c r="D4066" s="259"/>
    </row>
    <row r="4067" spans="1:4">
      <c r="A4067" t="s">
        <v>1651</v>
      </c>
      <c r="B4067" s="228">
        <v>32045</v>
      </c>
      <c r="C4067" s="229" t="s">
        <v>1882</v>
      </c>
      <c r="D4067" s="259"/>
    </row>
    <row r="4068" spans="1:4">
      <c r="A4068" t="s">
        <v>7170</v>
      </c>
      <c r="B4068" s="228">
        <v>35916</v>
      </c>
      <c r="C4068" s="228" t="s">
        <v>6927</v>
      </c>
      <c r="D4068" s="259"/>
    </row>
    <row r="4069" spans="1:4">
      <c r="A4069" t="s">
        <v>7621</v>
      </c>
      <c r="B4069" s="230">
        <v>36383</v>
      </c>
      <c r="C4069" s="226" t="s">
        <v>7516</v>
      </c>
      <c r="D4069" s="259"/>
    </row>
    <row r="4070" spans="1:4">
      <c r="A4070" t="s">
        <v>517</v>
      </c>
      <c r="B4070" s="228">
        <v>30756</v>
      </c>
      <c r="C4070" s="229" t="s">
        <v>2848</v>
      </c>
      <c r="D4070" s="259"/>
    </row>
    <row r="4071" spans="1:4">
      <c r="A4071" s="224" t="s">
        <v>8372</v>
      </c>
      <c r="B4071" s="225">
        <v>37273</v>
      </c>
      <c r="C4071" s="226" t="s">
        <v>8287</v>
      </c>
      <c r="D4071" s="259"/>
    </row>
    <row r="4072" spans="1:4">
      <c r="A4072" s="227" t="s">
        <v>4851</v>
      </c>
      <c r="B4072" s="223">
        <v>34170</v>
      </c>
      <c r="C4072" s="222" t="s">
        <v>5008</v>
      </c>
      <c r="D4072" s="259"/>
    </row>
    <row r="4073" spans="1:4">
      <c r="A4073" t="s">
        <v>1652</v>
      </c>
      <c r="B4073" s="228">
        <v>30976</v>
      </c>
      <c r="C4073" s="229" t="s">
        <v>1395</v>
      </c>
      <c r="D4073" s="259"/>
    </row>
    <row r="4074" spans="1:4">
      <c r="A4074" t="s">
        <v>7783</v>
      </c>
      <c r="B4074" s="230">
        <v>36445</v>
      </c>
      <c r="C4074" s="226" t="s">
        <v>7509</v>
      </c>
      <c r="D4074" s="259"/>
    </row>
    <row r="4075" spans="1:4">
      <c r="A4075" t="s">
        <v>1105</v>
      </c>
      <c r="B4075" s="228">
        <v>31938</v>
      </c>
      <c r="C4075" s="229" t="s">
        <v>2628</v>
      </c>
      <c r="D4075" s="259"/>
    </row>
    <row r="4076" spans="1:4" ht="12.75">
      <c r="A4076" t="s">
        <v>8922</v>
      </c>
      <c r="B4076" s="234">
        <v>37090</v>
      </c>
      <c r="C4076" s="234" t="s">
        <v>9174</v>
      </c>
      <c r="D4076" s="259"/>
    </row>
    <row r="4077" spans="1:4">
      <c r="A4077" s="227" t="s">
        <v>4158</v>
      </c>
      <c r="B4077" s="223">
        <v>33741</v>
      </c>
      <c r="C4077" s="222" t="s">
        <v>4072</v>
      </c>
      <c r="D4077" s="259"/>
    </row>
    <row r="4078" spans="1:4">
      <c r="A4078" s="227" t="s">
        <v>5360</v>
      </c>
      <c r="B4078" s="223">
        <v>35270</v>
      </c>
      <c r="C4078" s="235" t="s">
        <v>5498</v>
      </c>
      <c r="D4078" s="259"/>
    </row>
    <row r="4079" spans="1:4">
      <c r="A4079" s="227" t="s">
        <v>5899</v>
      </c>
      <c r="B4079" s="223">
        <v>34263</v>
      </c>
      <c r="C4079" s="222" t="s">
        <v>5497</v>
      </c>
      <c r="D4079" s="259"/>
    </row>
    <row r="4080" spans="1:4">
      <c r="A4080" t="s">
        <v>7064</v>
      </c>
      <c r="B4080" s="228">
        <v>35217</v>
      </c>
      <c r="C4080" s="226" t="s">
        <v>6862</v>
      </c>
      <c r="D4080" s="259"/>
    </row>
    <row r="4081" spans="1:4">
      <c r="A4081" t="s">
        <v>932</v>
      </c>
      <c r="B4081" s="228">
        <v>31221</v>
      </c>
      <c r="C4081" s="229" t="s">
        <v>2628</v>
      </c>
      <c r="D4081" s="259"/>
    </row>
    <row r="4082" spans="1:4">
      <c r="A4082" t="s">
        <v>1653</v>
      </c>
      <c r="B4082" s="228">
        <v>32216</v>
      </c>
      <c r="C4082" s="229" t="s">
        <v>1880</v>
      </c>
      <c r="D4082" s="259"/>
    </row>
    <row r="4083" spans="1:4">
      <c r="A4083" s="220" t="s">
        <v>3320</v>
      </c>
      <c r="B4083" s="223">
        <v>32343</v>
      </c>
      <c r="C4083" s="222" t="s">
        <v>1064</v>
      </c>
      <c r="D4083" s="259"/>
    </row>
    <row r="4084" spans="1:4">
      <c r="A4084" t="s">
        <v>1654</v>
      </c>
      <c r="B4084" s="228">
        <v>31936</v>
      </c>
      <c r="C4084" s="229" t="s">
        <v>1882</v>
      </c>
      <c r="D4084" s="259"/>
    </row>
    <row r="4085" spans="1:4">
      <c r="A4085" t="s">
        <v>6996</v>
      </c>
      <c r="B4085" s="228">
        <v>36312</v>
      </c>
      <c r="C4085" s="228" t="s">
        <v>6914</v>
      </c>
      <c r="D4085" s="259"/>
    </row>
    <row r="4086" spans="1:4">
      <c r="A4086" t="s">
        <v>741</v>
      </c>
      <c r="B4086" s="228">
        <v>31713</v>
      </c>
      <c r="C4086" s="229" t="s">
        <v>1064</v>
      </c>
      <c r="D4086" s="259"/>
    </row>
    <row r="4087" spans="1:4">
      <c r="A4087" s="220" t="s">
        <v>3321</v>
      </c>
      <c r="B4087" s="223">
        <v>32213</v>
      </c>
      <c r="C4087" s="222" t="s">
        <v>775</v>
      </c>
      <c r="D4087" s="259"/>
    </row>
    <row r="4088" spans="1:4">
      <c r="A4088" t="s">
        <v>7906</v>
      </c>
      <c r="B4088" s="230">
        <v>35463</v>
      </c>
      <c r="C4088" s="226" t="s">
        <v>7812</v>
      </c>
      <c r="D4088" s="259"/>
    </row>
    <row r="4089" spans="1:4">
      <c r="A4089" t="s">
        <v>518</v>
      </c>
      <c r="B4089" s="228">
        <v>31070</v>
      </c>
      <c r="C4089" s="229" t="s">
        <v>1280</v>
      </c>
      <c r="D4089" s="259"/>
    </row>
    <row r="4090" spans="1:4">
      <c r="A4090" s="227" t="s">
        <v>361</v>
      </c>
      <c r="B4090" s="223">
        <v>31070</v>
      </c>
      <c r="C4090" s="222" t="s">
        <v>1280</v>
      </c>
      <c r="D4090" s="259"/>
    </row>
    <row r="4091" spans="1:4">
      <c r="A4091" t="s">
        <v>6975</v>
      </c>
      <c r="B4091" s="228">
        <v>36161</v>
      </c>
      <c r="C4091" s="228" t="s">
        <v>6919</v>
      </c>
      <c r="D4091" s="259"/>
    </row>
    <row r="4092" spans="1:4">
      <c r="A4092" s="227" t="s">
        <v>362</v>
      </c>
      <c r="B4092" s="223">
        <v>32492</v>
      </c>
      <c r="C4092" s="222" t="s">
        <v>453</v>
      </c>
      <c r="D4092" s="259"/>
    </row>
    <row r="4093" spans="1:4">
      <c r="A4093" t="s">
        <v>2100</v>
      </c>
      <c r="B4093" s="228">
        <v>30551</v>
      </c>
      <c r="C4093" s="229" t="s">
        <v>2845</v>
      </c>
      <c r="D4093" s="259"/>
    </row>
    <row r="4094" spans="1:4">
      <c r="A4094" s="5" t="s">
        <v>3808</v>
      </c>
      <c r="B4094" s="228">
        <v>34187</v>
      </c>
      <c r="C4094" s="222" t="s">
        <v>4065</v>
      </c>
      <c r="D4094" s="259"/>
    </row>
    <row r="4095" spans="1:4">
      <c r="A4095" t="s">
        <v>7346</v>
      </c>
      <c r="B4095" s="228">
        <v>36312</v>
      </c>
      <c r="C4095" s="228" t="s">
        <v>6919</v>
      </c>
      <c r="D4095" s="259"/>
    </row>
    <row r="4096" spans="1:4">
      <c r="A4096" s="64" t="s">
        <v>6659</v>
      </c>
      <c r="B4096" s="232">
        <v>34961</v>
      </c>
      <c r="C4096" s="233" t="s">
        <v>6855</v>
      </c>
      <c r="D4096" s="259"/>
    </row>
    <row r="4097" spans="1:4">
      <c r="A4097" s="227" t="s">
        <v>6183</v>
      </c>
      <c r="B4097" s="223">
        <v>34992</v>
      </c>
      <c r="C4097" s="235" t="s">
        <v>6422</v>
      </c>
      <c r="D4097" s="259"/>
    </row>
    <row r="4098" spans="1:4" ht="12.75">
      <c r="A4098" t="s">
        <v>9131</v>
      </c>
      <c r="B4098" s="234">
        <v>37046</v>
      </c>
      <c r="C4098" s="234" t="s">
        <v>9314</v>
      </c>
      <c r="D4098" s="259"/>
    </row>
    <row r="4099" spans="1:4">
      <c r="A4099" t="s">
        <v>1079</v>
      </c>
      <c r="B4099" s="228">
        <v>31885</v>
      </c>
      <c r="C4099" s="229" t="s">
        <v>1080</v>
      </c>
      <c r="D4099" s="259"/>
    </row>
    <row r="4100" spans="1:4" ht="12.75">
      <c r="A4100" t="s">
        <v>9473</v>
      </c>
      <c r="B4100" s="234">
        <v>36805</v>
      </c>
      <c r="C4100" s="234" t="s">
        <v>8803</v>
      </c>
      <c r="D4100" s="259"/>
    </row>
    <row r="4101" spans="1:4">
      <c r="A4101" s="227" t="s">
        <v>6310</v>
      </c>
      <c r="B4101" s="223">
        <v>35588</v>
      </c>
      <c r="C4101" s="235" t="s">
        <v>6421</v>
      </c>
      <c r="D4101" s="259"/>
    </row>
    <row r="4102" spans="1:4">
      <c r="A4102" s="227" t="s">
        <v>4388</v>
      </c>
      <c r="B4102" s="223">
        <v>33991</v>
      </c>
      <c r="C4102" s="222" t="s">
        <v>4519</v>
      </c>
      <c r="D4102" s="259"/>
    </row>
    <row r="4103" spans="1:4">
      <c r="A4103" t="s">
        <v>1655</v>
      </c>
      <c r="B4103" s="228">
        <v>30360</v>
      </c>
      <c r="C4103" s="229" t="s">
        <v>2847</v>
      </c>
      <c r="D4103" s="259"/>
    </row>
    <row r="4104" spans="1:4">
      <c r="A4104" s="224" t="s">
        <v>8373</v>
      </c>
      <c r="B4104" s="225">
        <v>36487</v>
      </c>
      <c r="C4104" s="226" t="s">
        <v>8054</v>
      </c>
      <c r="D4104" s="259"/>
    </row>
    <row r="4105" spans="1:4">
      <c r="A4105" s="220" t="s">
        <v>3322</v>
      </c>
      <c r="B4105" s="223">
        <v>32902</v>
      </c>
      <c r="C4105" s="222" t="s">
        <v>3446</v>
      </c>
      <c r="D4105" s="259"/>
    </row>
    <row r="4106" spans="1:4">
      <c r="A4106" t="s">
        <v>8924</v>
      </c>
      <c r="B4106" s="223">
        <v>36008</v>
      </c>
      <c r="C4106" s="222" t="s">
        <v>6862</v>
      </c>
      <c r="D4106" s="259"/>
    </row>
    <row r="4107" spans="1:4">
      <c r="A4107" s="220" t="s">
        <v>3323</v>
      </c>
      <c r="B4107" s="223">
        <v>31505</v>
      </c>
      <c r="C4107" s="222" t="s">
        <v>465</v>
      </c>
      <c r="D4107" s="259"/>
    </row>
    <row r="4108" spans="1:4">
      <c r="A4108" s="64" t="s">
        <v>6790</v>
      </c>
      <c r="B4108" s="232">
        <v>35732</v>
      </c>
      <c r="C4108" s="233" t="s">
        <v>6861</v>
      </c>
      <c r="D4108" s="259"/>
    </row>
    <row r="4109" spans="1:4">
      <c r="A4109" t="s">
        <v>7009</v>
      </c>
      <c r="B4109" s="228">
        <v>34912</v>
      </c>
      <c r="C4109" s="226" t="s">
        <v>6862</v>
      </c>
      <c r="D4109" s="259"/>
    </row>
    <row r="4110" spans="1:4">
      <c r="A4110" s="5" t="s">
        <v>7528</v>
      </c>
      <c r="C4110" s="226" t="s">
        <v>6862</v>
      </c>
      <c r="D4110" s="259"/>
    </row>
    <row r="4111" spans="1:4">
      <c r="A4111" s="64" t="s">
        <v>6614</v>
      </c>
      <c r="B4111" s="232">
        <v>35048</v>
      </c>
      <c r="C4111" s="233" t="s">
        <v>5929</v>
      </c>
      <c r="D4111" s="259"/>
    </row>
    <row r="4112" spans="1:4">
      <c r="A4112" t="s">
        <v>2520</v>
      </c>
      <c r="B4112" s="228">
        <v>29375</v>
      </c>
      <c r="C4112" s="229" t="s">
        <v>2181</v>
      </c>
      <c r="D4112" s="259"/>
    </row>
    <row r="4113" spans="1:4">
      <c r="A4113" s="227" t="s">
        <v>6080</v>
      </c>
      <c r="B4113" s="223">
        <v>35048</v>
      </c>
      <c r="C4113" s="235" t="s">
        <v>6422</v>
      </c>
      <c r="D4113" s="259"/>
    </row>
    <row r="4114" spans="1:4">
      <c r="A4114" s="227" t="s">
        <v>5387</v>
      </c>
      <c r="B4114" s="223">
        <v>34136</v>
      </c>
      <c r="C4114" s="235" t="s">
        <v>5008</v>
      </c>
      <c r="D4114" s="259"/>
    </row>
    <row r="4115" spans="1:4">
      <c r="A4115" s="227" t="s">
        <v>4631</v>
      </c>
      <c r="B4115" s="223">
        <v>33997</v>
      </c>
      <c r="C4115" s="222" t="s">
        <v>4515</v>
      </c>
      <c r="D4115" s="259"/>
    </row>
    <row r="4116" spans="1:4">
      <c r="A4116" s="227" t="s">
        <v>2960</v>
      </c>
      <c r="B4116" s="223">
        <v>35534</v>
      </c>
      <c r="C4116" s="222" t="s">
        <v>5952</v>
      </c>
      <c r="D4116" s="259"/>
    </row>
    <row r="4117" spans="1:4">
      <c r="A4117" s="220" t="s">
        <v>3324</v>
      </c>
      <c r="B4117" s="223">
        <v>33858</v>
      </c>
      <c r="C4117" s="222" t="s">
        <v>3442</v>
      </c>
      <c r="D4117" s="259"/>
    </row>
    <row r="4118" spans="1:4">
      <c r="A4118" t="s">
        <v>7240</v>
      </c>
      <c r="B4118" s="228">
        <v>36039</v>
      </c>
      <c r="C4118" s="228" t="s">
        <v>6921</v>
      </c>
      <c r="D4118" s="259"/>
    </row>
    <row r="4119" spans="1:4">
      <c r="A4119" s="227" t="s">
        <v>5854</v>
      </c>
      <c r="B4119" s="223">
        <v>34715</v>
      </c>
      <c r="C4119" s="222" t="s">
        <v>5504</v>
      </c>
      <c r="D4119" s="259"/>
    </row>
    <row r="4120" spans="1:4">
      <c r="A4120" t="s">
        <v>742</v>
      </c>
      <c r="B4120" s="228">
        <v>32486</v>
      </c>
      <c r="C4120" s="229" t="s">
        <v>918</v>
      </c>
      <c r="D4120" s="259"/>
    </row>
    <row r="4121" spans="1:4">
      <c r="A4121" t="s">
        <v>7236</v>
      </c>
      <c r="B4121" s="228">
        <v>36586</v>
      </c>
      <c r="C4121" s="228" t="s">
        <v>6914</v>
      </c>
      <c r="D4121" s="259"/>
    </row>
    <row r="4122" spans="1:4">
      <c r="A4122" t="s">
        <v>1210</v>
      </c>
      <c r="B4122" s="228">
        <v>31050</v>
      </c>
      <c r="C4122" s="229" t="s">
        <v>1279</v>
      </c>
      <c r="D4122" s="259"/>
    </row>
    <row r="4123" spans="1:4">
      <c r="A4123" t="s">
        <v>7172</v>
      </c>
      <c r="B4123" s="228">
        <v>35796</v>
      </c>
      <c r="C4123" s="228" t="s">
        <v>6926</v>
      </c>
      <c r="D4123" s="259"/>
    </row>
    <row r="4124" spans="1:4">
      <c r="A4124" s="227" t="s">
        <v>5896</v>
      </c>
      <c r="B4124" s="223">
        <v>34842</v>
      </c>
      <c r="C4124" s="222" t="s">
        <v>5935</v>
      </c>
      <c r="D4124" s="259"/>
    </row>
    <row r="4125" spans="1:4">
      <c r="A4125" s="227" t="s">
        <v>4304</v>
      </c>
      <c r="B4125" s="223">
        <v>32701</v>
      </c>
      <c r="C4125" s="222" t="s">
        <v>465</v>
      </c>
      <c r="D4125" s="259"/>
    </row>
    <row r="4126" spans="1:4">
      <c r="A4126" s="227" t="s">
        <v>5252</v>
      </c>
      <c r="B4126" s="223">
        <v>34934</v>
      </c>
      <c r="C4126" s="235" t="s">
        <v>5497</v>
      </c>
      <c r="D4126" s="259"/>
    </row>
    <row r="4127" spans="1:4">
      <c r="A4127" t="s">
        <v>1179</v>
      </c>
      <c r="B4127" s="228">
        <v>31710</v>
      </c>
      <c r="C4127" s="229" t="s">
        <v>2583</v>
      </c>
      <c r="D4127" s="259"/>
    </row>
    <row r="4128" spans="1:4">
      <c r="A4128" t="s">
        <v>1845</v>
      </c>
      <c r="B4128" s="228">
        <v>30559</v>
      </c>
      <c r="C4128" s="229" t="s">
        <v>2848</v>
      </c>
      <c r="D4128" s="259"/>
    </row>
    <row r="4129" spans="1:4">
      <c r="A4129" t="s">
        <v>2961</v>
      </c>
      <c r="B4129" s="228">
        <v>32023</v>
      </c>
      <c r="C4129" s="229" t="s">
        <v>1959</v>
      </c>
      <c r="D4129" s="259"/>
    </row>
    <row r="4130" spans="1:4">
      <c r="A4130" t="s">
        <v>2998</v>
      </c>
      <c r="B4130" s="228">
        <v>30903</v>
      </c>
      <c r="C4130" s="229" t="s">
        <v>2308</v>
      </c>
      <c r="D4130" s="259"/>
    </row>
    <row r="4131" spans="1:4">
      <c r="A4131" t="s">
        <v>1656</v>
      </c>
      <c r="B4131" s="228">
        <v>30156</v>
      </c>
      <c r="C4131" s="229" t="s">
        <v>2516</v>
      </c>
      <c r="D4131" s="259"/>
    </row>
    <row r="4132" spans="1:4">
      <c r="A4132" t="s">
        <v>743</v>
      </c>
      <c r="B4132" s="228">
        <v>32915</v>
      </c>
      <c r="C4132" s="229" t="s">
        <v>1062</v>
      </c>
      <c r="D4132" s="259"/>
    </row>
    <row r="4133" spans="1:4">
      <c r="A4133" t="s">
        <v>7116</v>
      </c>
      <c r="B4133" s="228">
        <v>36686</v>
      </c>
      <c r="C4133" s="228" t="s">
        <v>6914</v>
      </c>
      <c r="D4133" s="259"/>
    </row>
    <row r="4134" spans="1:4">
      <c r="A4134" s="220" t="s">
        <v>3325</v>
      </c>
      <c r="B4134" s="223">
        <v>32995</v>
      </c>
      <c r="C4134" s="222" t="s">
        <v>3442</v>
      </c>
      <c r="D4134" s="259"/>
    </row>
    <row r="4135" spans="1:4">
      <c r="A4135" s="227" t="s">
        <v>5694</v>
      </c>
      <c r="B4135" s="223">
        <v>34707</v>
      </c>
      <c r="C4135" s="222" t="s">
        <v>5929</v>
      </c>
      <c r="D4135" s="259"/>
    </row>
    <row r="4136" spans="1:4">
      <c r="A4136" t="s">
        <v>7590</v>
      </c>
      <c r="B4136" s="230">
        <v>36779</v>
      </c>
      <c r="C4136" s="226" t="s">
        <v>7508</v>
      </c>
      <c r="D4136" s="259"/>
    </row>
    <row r="4137" spans="1:4">
      <c r="A4137" t="s">
        <v>744</v>
      </c>
      <c r="B4137" s="228">
        <v>32907</v>
      </c>
      <c r="C4137" s="229" t="s">
        <v>1045</v>
      </c>
      <c r="D4137" s="259"/>
    </row>
    <row r="4138" spans="1:4">
      <c r="A4138" s="227" t="s">
        <v>5773</v>
      </c>
      <c r="B4138" s="223">
        <v>35293</v>
      </c>
      <c r="C4138" s="222" t="s">
        <v>5931</v>
      </c>
      <c r="D4138" s="259"/>
    </row>
    <row r="4139" spans="1:4">
      <c r="A4139" t="s">
        <v>1657</v>
      </c>
      <c r="B4139" s="228">
        <v>31185</v>
      </c>
      <c r="C4139" s="229" t="s">
        <v>2628</v>
      </c>
      <c r="D4139" s="259"/>
    </row>
    <row r="4140" spans="1:4">
      <c r="A4140" s="231" t="s">
        <v>3660</v>
      </c>
      <c r="B4140" s="228">
        <v>33121</v>
      </c>
      <c r="C4140" s="222" t="s">
        <v>4078</v>
      </c>
      <c r="D4140" s="259"/>
    </row>
    <row r="4141" spans="1:4">
      <c r="A4141" t="s">
        <v>1354</v>
      </c>
      <c r="B4141" s="228">
        <v>27795</v>
      </c>
      <c r="C4141" s="229" t="s">
        <v>1967</v>
      </c>
      <c r="D4141" s="259"/>
    </row>
    <row r="4142" spans="1:4">
      <c r="A4142" s="227" t="s">
        <v>5794</v>
      </c>
      <c r="B4142" s="223">
        <v>34433</v>
      </c>
      <c r="C4142" s="222" t="s">
        <v>5495</v>
      </c>
      <c r="D4142" s="259"/>
    </row>
    <row r="4143" spans="1:4">
      <c r="A4143" s="227" t="s">
        <v>6358</v>
      </c>
      <c r="B4143" s="223">
        <v>35556</v>
      </c>
      <c r="C4143" s="235" t="s">
        <v>6423</v>
      </c>
      <c r="D4143" s="259"/>
    </row>
    <row r="4144" spans="1:4">
      <c r="A4144" s="227" t="s">
        <v>6204</v>
      </c>
      <c r="B4144" s="223">
        <v>34937</v>
      </c>
      <c r="C4144" s="235" t="s">
        <v>6419</v>
      </c>
      <c r="D4144" s="259"/>
    </row>
    <row r="4145" spans="1:4">
      <c r="A4145" t="s">
        <v>1214</v>
      </c>
      <c r="B4145" s="228">
        <v>31974</v>
      </c>
      <c r="C4145" s="229" t="s">
        <v>1215</v>
      </c>
      <c r="D4145" s="259"/>
    </row>
    <row r="4146" spans="1:4" ht="12.75">
      <c r="A4146" t="s">
        <v>9474</v>
      </c>
      <c r="B4146" s="234">
        <v>37014</v>
      </c>
      <c r="C4146" s="234" t="s">
        <v>8803</v>
      </c>
      <c r="D4146" s="259"/>
    </row>
    <row r="4147" spans="1:4">
      <c r="A4147" s="227" t="s">
        <v>4865</v>
      </c>
      <c r="B4147" s="223">
        <v>34108</v>
      </c>
      <c r="C4147" s="222" t="s">
        <v>5010</v>
      </c>
      <c r="D4147" s="259"/>
    </row>
    <row r="4148" spans="1:4">
      <c r="A4148" t="s">
        <v>1658</v>
      </c>
      <c r="B4148" s="228">
        <v>32514</v>
      </c>
      <c r="C4148" s="229" t="s">
        <v>1659</v>
      </c>
      <c r="D4148" s="259"/>
    </row>
    <row r="4149" spans="1:4">
      <c r="A4149" s="227" t="s">
        <v>363</v>
      </c>
      <c r="B4149" s="223">
        <v>32225</v>
      </c>
      <c r="C4149" s="222" t="s">
        <v>1045</v>
      </c>
      <c r="D4149" s="259"/>
    </row>
    <row r="4150" spans="1:4" ht="12.75">
      <c r="A4150" t="s">
        <v>9018</v>
      </c>
      <c r="B4150" s="234">
        <v>37107</v>
      </c>
      <c r="C4150" s="234" t="s">
        <v>9177</v>
      </c>
      <c r="D4150" s="259"/>
    </row>
    <row r="4151" spans="1:4">
      <c r="A4151" t="s">
        <v>1271</v>
      </c>
      <c r="B4151" s="228">
        <v>31218</v>
      </c>
      <c r="C4151" s="229" t="s">
        <v>1153</v>
      </c>
      <c r="D4151" s="259"/>
    </row>
    <row r="4152" spans="1:4">
      <c r="A4152" t="s">
        <v>577</v>
      </c>
      <c r="B4152" s="228">
        <v>32158</v>
      </c>
      <c r="C4152" s="229" t="s">
        <v>1045</v>
      </c>
      <c r="D4152" s="259"/>
    </row>
    <row r="4153" spans="1:4">
      <c r="A4153" s="227" t="s">
        <v>2962</v>
      </c>
      <c r="B4153" s="223">
        <v>31854</v>
      </c>
      <c r="C4153" s="237" t="s">
        <v>2576</v>
      </c>
      <c r="D4153" s="259"/>
    </row>
    <row r="4154" spans="1:4">
      <c r="A4154" s="227" t="s">
        <v>364</v>
      </c>
      <c r="B4154" s="223">
        <v>32489</v>
      </c>
      <c r="C4154" s="222" t="s">
        <v>368</v>
      </c>
      <c r="D4154" s="259"/>
    </row>
    <row r="4155" spans="1:4">
      <c r="A4155" t="s">
        <v>1660</v>
      </c>
      <c r="B4155" s="228">
        <v>30369</v>
      </c>
      <c r="C4155" s="229" t="s">
        <v>2847</v>
      </c>
      <c r="D4155" s="259"/>
    </row>
    <row r="4156" spans="1:4">
      <c r="A4156" s="5" t="s">
        <v>3601</v>
      </c>
      <c r="B4156" s="228">
        <v>33120</v>
      </c>
      <c r="C4156" s="222" t="s">
        <v>3441</v>
      </c>
      <c r="D4156" s="259"/>
    </row>
    <row r="4157" spans="1:4">
      <c r="A4157" t="s">
        <v>2539</v>
      </c>
      <c r="B4157" s="228">
        <v>29190</v>
      </c>
      <c r="C4157" s="229" t="s">
        <v>1897</v>
      </c>
      <c r="D4157" s="259"/>
    </row>
    <row r="4158" spans="1:4">
      <c r="A4158" s="224" t="s">
        <v>8374</v>
      </c>
      <c r="B4158" s="225">
        <v>37003</v>
      </c>
      <c r="C4158" s="226" t="s">
        <v>8090</v>
      </c>
      <c r="D4158" s="259"/>
    </row>
    <row r="4159" spans="1:4">
      <c r="A4159" s="227" t="s">
        <v>6223</v>
      </c>
      <c r="B4159" s="223">
        <v>34743</v>
      </c>
      <c r="C4159" s="235" t="s">
        <v>5929</v>
      </c>
      <c r="D4159" s="259"/>
    </row>
    <row r="4160" spans="1:4">
      <c r="A4160" t="s">
        <v>7624</v>
      </c>
      <c r="B4160" s="230">
        <v>36181</v>
      </c>
      <c r="C4160" s="226" t="s">
        <v>7812</v>
      </c>
      <c r="D4160" s="259"/>
    </row>
    <row r="4161" spans="1:4">
      <c r="A4161" t="s">
        <v>1661</v>
      </c>
      <c r="B4161" s="228">
        <v>28207</v>
      </c>
      <c r="C4161" s="229" t="s">
        <v>2077</v>
      </c>
      <c r="D4161" s="259"/>
    </row>
    <row r="4162" spans="1:4">
      <c r="A4162" s="224" t="s">
        <v>8375</v>
      </c>
      <c r="B4162" s="225">
        <v>36809</v>
      </c>
      <c r="C4162" s="226" t="s">
        <v>8054</v>
      </c>
      <c r="D4162" s="259"/>
    </row>
    <row r="4163" spans="1:4">
      <c r="A4163" s="227" t="s">
        <v>4637</v>
      </c>
      <c r="B4163" s="223">
        <v>34674</v>
      </c>
      <c r="C4163" s="222" t="s">
        <v>5008</v>
      </c>
      <c r="D4163" s="259"/>
    </row>
    <row r="4164" spans="1:4">
      <c r="A4164" t="s">
        <v>1242</v>
      </c>
      <c r="B4164" s="228">
        <v>30000</v>
      </c>
      <c r="C4164" s="229" t="s">
        <v>1814</v>
      </c>
      <c r="D4164" s="259"/>
    </row>
    <row r="4165" spans="1:4">
      <c r="A4165" t="s">
        <v>7213</v>
      </c>
      <c r="B4165" s="228"/>
      <c r="C4165" s="228" t="s">
        <v>6950</v>
      </c>
      <c r="D4165" s="259"/>
    </row>
    <row r="4166" spans="1:4">
      <c r="A4166" s="227" t="s">
        <v>5306</v>
      </c>
      <c r="B4166" s="223">
        <v>34890</v>
      </c>
      <c r="C4166" s="235" t="s">
        <v>5497</v>
      </c>
      <c r="D4166" s="259"/>
    </row>
    <row r="4167" spans="1:4">
      <c r="A4167" s="227" t="s">
        <v>4420</v>
      </c>
      <c r="B4167" s="223">
        <v>33715</v>
      </c>
      <c r="C4167" s="222" t="s">
        <v>4514</v>
      </c>
      <c r="D4167" s="259"/>
    </row>
    <row r="4168" spans="1:4">
      <c r="A4168" t="s">
        <v>2108</v>
      </c>
      <c r="B4168" s="228">
        <v>31479</v>
      </c>
      <c r="C4168" s="229" t="s">
        <v>2695</v>
      </c>
      <c r="D4168" s="259"/>
    </row>
    <row r="4169" spans="1:4">
      <c r="A4169" t="s">
        <v>7907</v>
      </c>
      <c r="B4169" s="230">
        <v>36263</v>
      </c>
      <c r="C4169" s="226" t="s">
        <v>7812</v>
      </c>
      <c r="D4169" s="259"/>
    </row>
    <row r="4170" spans="1:4">
      <c r="A4170" s="227" t="s">
        <v>6187</v>
      </c>
      <c r="B4170" s="223">
        <v>35149</v>
      </c>
      <c r="C4170" s="235" t="s">
        <v>5929</v>
      </c>
      <c r="D4170" s="259"/>
    </row>
    <row r="4171" spans="1:4">
      <c r="A4171" t="s">
        <v>7908</v>
      </c>
      <c r="B4171" s="230">
        <v>36298</v>
      </c>
      <c r="C4171" s="226" t="s">
        <v>7812</v>
      </c>
      <c r="D4171" s="259"/>
    </row>
    <row r="4172" spans="1:4">
      <c r="A4172" s="227" t="s">
        <v>365</v>
      </c>
      <c r="B4172" s="223">
        <v>32512</v>
      </c>
      <c r="C4172" s="222" t="s">
        <v>465</v>
      </c>
      <c r="D4172" s="259"/>
    </row>
    <row r="4173" spans="1:4">
      <c r="A4173" s="5" t="s">
        <v>3787</v>
      </c>
      <c r="B4173" s="228">
        <v>33300</v>
      </c>
      <c r="C4173" s="222" t="s">
        <v>4065</v>
      </c>
      <c r="D4173" s="259"/>
    </row>
    <row r="4174" spans="1:4">
      <c r="A4174" t="s">
        <v>1662</v>
      </c>
      <c r="B4174" s="228">
        <v>30638</v>
      </c>
      <c r="C4174" s="229" t="s">
        <v>2396</v>
      </c>
      <c r="D4174" s="259"/>
    </row>
    <row r="4175" spans="1:4">
      <c r="A4175" s="220" t="s">
        <v>3326</v>
      </c>
      <c r="B4175" s="223">
        <v>32498</v>
      </c>
      <c r="C4175" s="222" t="s">
        <v>451</v>
      </c>
      <c r="D4175" s="259"/>
    </row>
    <row r="4176" spans="1:4">
      <c r="A4176" s="5" t="s">
        <v>2963</v>
      </c>
      <c r="B4176" s="228">
        <v>33774</v>
      </c>
      <c r="C4176" s="222" t="s">
        <v>4086</v>
      </c>
      <c r="D4176" s="259"/>
    </row>
    <row r="4177" spans="1:4">
      <c r="A4177" t="s">
        <v>4027</v>
      </c>
      <c r="B4177" s="228">
        <v>30534</v>
      </c>
      <c r="C4177" s="229" t="s">
        <v>2486</v>
      </c>
      <c r="D4177" s="259"/>
    </row>
    <row r="4178" spans="1:4">
      <c r="A4178" s="227" t="s">
        <v>5296</v>
      </c>
      <c r="B4178" s="223">
        <v>34593</v>
      </c>
      <c r="C4178" s="235" t="s">
        <v>5496</v>
      </c>
      <c r="D4178" s="259"/>
    </row>
    <row r="4179" spans="1:4">
      <c r="A4179" t="s">
        <v>1257</v>
      </c>
      <c r="B4179" s="228">
        <v>30897</v>
      </c>
      <c r="C4179" s="229" t="s">
        <v>1258</v>
      </c>
      <c r="D4179" s="259"/>
    </row>
    <row r="4180" spans="1:4">
      <c r="A4180" t="s">
        <v>2048</v>
      </c>
      <c r="B4180" s="228">
        <v>28169</v>
      </c>
      <c r="C4180" s="229" t="s">
        <v>2049</v>
      </c>
      <c r="D4180" s="259"/>
    </row>
    <row r="4181" spans="1:4">
      <c r="A4181" s="224" t="s">
        <v>8376</v>
      </c>
      <c r="B4181" s="225">
        <v>36588</v>
      </c>
      <c r="C4181" s="226" t="s">
        <v>8054</v>
      </c>
      <c r="D4181" s="259"/>
    </row>
    <row r="4182" spans="1:4">
      <c r="A4182" t="s">
        <v>2209</v>
      </c>
      <c r="B4182" s="228">
        <v>29007</v>
      </c>
      <c r="C4182" s="229" t="s">
        <v>2210</v>
      </c>
      <c r="D4182" s="259"/>
    </row>
    <row r="4183" spans="1:4">
      <c r="A4183" t="s">
        <v>578</v>
      </c>
      <c r="B4183" s="228">
        <v>30668</v>
      </c>
      <c r="C4183" s="229" t="s">
        <v>2842</v>
      </c>
      <c r="D4183" s="259"/>
    </row>
    <row r="4184" spans="1:4">
      <c r="A4184" s="64" t="s">
        <v>6733</v>
      </c>
      <c r="B4184" s="232">
        <v>35779</v>
      </c>
      <c r="C4184" s="233" t="s">
        <v>6854</v>
      </c>
      <c r="D4184" s="259"/>
    </row>
    <row r="4185" spans="1:4">
      <c r="A4185" s="227" t="s">
        <v>4464</v>
      </c>
      <c r="B4185" s="223">
        <v>33703</v>
      </c>
      <c r="C4185" s="222" t="s">
        <v>4515</v>
      </c>
      <c r="D4185" s="259"/>
    </row>
    <row r="4186" spans="1:4">
      <c r="A4186" t="s">
        <v>579</v>
      </c>
      <c r="B4186" s="228">
        <v>32245</v>
      </c>
      <c r="C4186" s="229" t="s">
        <v>1045</v>
      </c>
      <c r="D4186" s="259"/>
    </row>
    <row r="4187" spans="1:4">
      <c r="A4187" s="64" t="s">
        <v>6609</v>
      </c>
      <c r="B4187" s="232">
        <v>35731</v>
      </c>
      <c r="C4187" s="233" t="s">
        <v>6855</v>
      </c>
      <c r="D4187" s="259"/>
    </row>
    <row r="4188" spans="1:4">
      <c r="A4188" s="227" t="s">
        <v>5128</v>
      </c>
      <c r="B4188" s="223">
        <v>34564</v>
      </c>
      <c r="C4188" s="235" t="s">
        <v>5498</v>
      </c>
      <c r="D4188" s="259"/>
    </row>
    <row r="4189" spans="1:4">
      <c r="A4189" s="220" t="s">
        <v>3327</v>
      </c>
      <c r="B4189" s="223">
        <v>33007</v>
      </c>
      <c r="C4189" s="222" t="s">
        <v>3443</v>
      </c>
      <c r="D4189" s="259"/>
    </row>
    <row r="4190" spans="1:4">
      <c r="A4190" s="227" t="s">
        <v>4205</v>
      </c>
      <c r="B4190" s="223">
        <v>34026</v>
      </c>
      <c r="C4190" s="222" t="s">
        <v>4523</v>
      </c>
      <c r="D4190" s="259"/>
    </row>
    <row r="4191" spans="1:4">
      <c r="A4191" t="s">
        <v>163</v>
      </c>
      <c r="B4191" s="228">
        <v>31678</v>
      </c>
      <c r="C4191" s="229" t="s">
        <v>2581</v>
      </c>
      <c r="D4191" s="259"/>
    </row>
    <row r="4192" spans="1:4">
      <c r="A4192" t="s">
        <v>2555</v>
      </c>
      <c r="B4192" s="228">
        <v>30046</v>
      </c>
      <c r="C4192" s="229" t="s">
        <v>2554</v>
      </c>
      <c r="D4192" s="259"/>
    </row>
    <row r="4193" spans="1:4">
      <c r="A4193" s="5" t="s">
        <v>3626</v>
      </c>
      <c r="B4193" s="228">
        <v>32562</v>
      </c>
      <c r="C4193" s="222" t="s">
        <v>4063</v>
      </c>
      <c r="D4193" s="259"/>
    </row>
    <row r="4194" spans="1:4" ht="12.75">
      <c r="A4194" t="s">
        <v>8925</v>
      </c>
      <c r="B4194" s="234">
        <v>36932</v>
      </c>
      <c r="C4194" s="234" t="s">
        <v>9329</v>
      </c>
      <c r="D4194" s="259"/>
    </row>
    <row r="4195" spans="1:4">
      <c r="A4195" t="s">
        <v>1663</v>
      </c>
      <c r="B4195" s="228">
        <v>31712</v>
      </c>
      <c r="C4195" s="229" t="s">
        <v>1961</v>
      </c>
      <c r="D4195" s="259"/>
    </row>
    <row r="4196" spans="1:4">
      <c r="A4196" t="s">
        <v>2825</v>
      </c>
      <c r="B4196" s="228">
        <v>29382</v>
      </c>
      <c r="C4196" s="229" t="s">
        <v>2839</v>
      </c>
      <c r="D4196" s="259"/>
    </row>
    <row r="4197" spans="1:4">
      <c r="A4197" s="227" t="s">
        <v>5695</v>
      </c>
      <c r="B4197" s="223">
        <v>34786</v>
      </c>
      <c r="C4197" s="222" t="s">
        <v>5501</v>
      </c>
      <c r="D4197" s="259"/>
    </row>
    <row r="4198" spans="1:4">
      <c r="A4198" t="s">
        <v>930</v>
      </c>
      <c r="B4198" s="228">
        <v>30571</v>
      </c>
      <c r="C4198" s="229" t="s">
        <v>2308</v>
      </c>
      <c r="D4198" s="259"/>
    </row>
    <row r="4199" spans="1:4">
      <c r="A4199" t="s">
        <v>7298</v>
      </c>
      <c r="B4199" s="228">
        <v>36100</v>
      </c>
      <c r="C4199" s="228" t="s">
        <v>6927</v>
      </c>
      <c r="D4199" s="259"/>
    </row>
    <row r="4200" spans="1:4">
      <c r="A4200" s="251" t="s">
        <v>6168</v>
      </c>
      <c r="B4200" s="223">
        <v>35693</v>
      </c>
      <c r="C4200" s="235" t="s">
        <v>6424</v>
      </c>
      <c r="D4200" s="259"/>
    </row>
    <row r="4201" spans="1:4">
      <c r="A4201" s="227" t="s">
        <v>5799</v>
      </c>
      <c r="B4201" s="223">
        <v>34779</v>
      </c>
      <c r="C4201" s="222" t="s">
        <v>5497</v>
      </c>
      <c r="D4201" s="259"/>
    </row>
    <row r="4202" spans="1:4">
      <c r="A4202" t="s">
        <v>580</v>
      </c>
      <c r="B4202" s="228">
        <v>31065</v>
      </c>
      <c r="C4202" s="229" t="s">
        <v>1279</v>
      </c>
      <c r="D4202" s="259"/>
    </row>
    <row r="4203" spans="1:4">
      <c r="A4203" s="220" t="s">
        <v>3328</v>
      </c>
      <c r="B4203" s="223">
        <v>32904</v>
      </c>
      <c r="C4203" s="222" t="s">
        <v>3441</v>
      </c>
      <c r="D4203" s="259"/>
    </row>
    <row r="4204" spans="1:4">
      <c r="A4204" t="s">
        <v>7726</v>
      </c>
      <c r="B4204" s="230">
        <v>36390</v>
      </c>
      <c r="C4204" s="226" t="s">
        <v>7506</v>
      </c>
      <c r="D4204" s="259"/>
    </row>
    <row r="4205" spans="1:4">
      <c r="A4205" s="227" t="s">
        <v>4457</v>
      </c>
      <c r="B4205" s="223">
        <v>33760</v>
      </c>
      <c r="C4205" s="222" t="s">
        <v>4517</v>
      </c>
      <c r="D4205" s="259"/>
    </row>
    <row r="4206" spans="1:4">
      <c r="A4206" s="227" t="s">
        <v>5886</v>
      </c>
      <c r="B4206" s="223">
        <v>34661</v>
      </c>
      <c r="C4206" s="222" t="s">
        <v>5497</v>
      </c>
      <c r="D4206" s="259"/>
    </row>
    <row r="4207" spans="1:4">
      <c r="A4207" t="s">
        <v>1113</v>
      </c>
      <c r="B4207" s="228">
        <v>31089</v>
      </c>
      <c r="C4207" s="229" t="s">
        <v>1153</v>
      </c>
      <c r="D4207" s="259"/>
    </row>
    <row r="4208" spans="1:4">
      <c r="A4208" t="s">
        <v>9093</v>
      </c>
      <c r="B4208" s="230">
        <v>36421</v>
      </c>
      <c r="C4208" s="226" t="s">
        <v>7419</v>
      </c>
      <c r="D4208" s="259"/>
    </row>
    <row r="4209" spans="1:4">
      <c r="A4209" t="s">
        <v>2630</v>
      </c>
      <c r="B4209" s="228">
        <v>32243</v>
      </c>
      <c r="C4209" s="229" t="s">
        <v>2576</v>
      </c>
      <c r="D4209" s="259"/>
    </row>
    <row r="4210" spans="1:4">
      <c r="A4210" s="227" t="s">
        <v>5297</v>
      </c>
      <c r="B4210" s="223">
        <v>34695</v>
      </c>
      <c r="C4210" s="235" t="s">
        <v>5497</v>
      </c>
      <c r="D4210" s="259"/>
    </row>
    <row r="4211" spans="1:4">
      <c r="A4211" s="227" t="s">
        <v>5119</v>
      </c>
      <c r="B4211" s="223">
        <v>33667</v>
      </c>
      <c r="C4211" s="235" t="s">
        <v>4515</v>
      </c>
      <c r="D4211" s="259"/>
    </row>
    <row r="4212" spans="1:4">
      <c r="A4212" s="64" t="s">
        <v>6667</v>
      </c>
      <c r="B4212" s="232">
        <v>35544</v>
      </c>
      <c r="C4212" s="233" t="s">
        <v>6861</v>
      </c>
      <c r="D4212" s="259"/>
    </row>
    <row r="4213" spans="1:4" ht="12.75">
      <c r="A4213" t="s">
        <v>8926</v>
      </c>
      <c r="B4213" s="234">
        <v>37507</v>
      </c>
      <c r="C4213" s="234" t="s">
        <v>9167</v>
      </c>
      <c r="D4213" s="259"/>
    </row>
    <row r="4214" spans="1:4">
      <c r="A4214" s="227" t="s">
        <v>6051</v>
      </c>
      <c r="B4214" s="223">
        <v>35813</v>
      </c>
      <c r="C4214" s="235" t="s">
        <v>6424</v>
      </c>
      <c r="D4214" s="259"/>
    </row>
    <row r="4215" spans="1:4">
      <c r="A4215" s="224" t="s">
        <v>8377</v>
      </c>
      <c r="B4215" s="225">
        <v>36509</v>
      </c>
      <c r="C4215" s="226" t="s">
        <v>8287</v>
      </c>
      <c r="D4215" s="259"/>
    </row>
    <row r="4216" spans="1:4" ht="12.75">
      <c r="A4216" t="s">
        <v>9475</v>
      </c>
      <c r="B4216" s="234">
        <v>36812</v>
      </c>
      <c r="C4216" s="234" t="s">
        <v>8803</v>
      </c>
      <c r="D4216" s="259"/>
    </row>
    <row r="4217" spans="1:4">
      <c r="A4217" t="s">
        <v>1664</v>
      </c>
      <c r="B4217" s="228">
        <v>31790</v>
      </c>
      <c r="C4217" s="229" t="s">
        <v>1882</v>
      </c>
      <c r="D4217" s="259"/>
    </row>
    <row r="4218" spans="1:4">
      <c r="A4218" s="227" t="s">
        <v>4844</v>
      </c>
      <c r="B4218" s="223">
        <v>34314</v>
      </c>
      <c r="C4218" s="222" t="s">
        <v>5010</v>
      </c>
      <c r="D4218" s="259"/>
    </row>
    <row r="4219" spans="1:4">
      <c r="A4219" t="s">
        <v>1101</v>
      </c>
      <c r="B4219" s="228">
        <v>31908</v>
      </c>
      <c r="C4219" s="229" t="s">
        <v>2583</v>
      </c>
      <c r="D4219" s="259"/>
    </row>
    <row r="4220" spans="1:4">
      <c r="A4220" s="227" t="s">
        <v>4459</v>
      </c>
      <c r="B4220" s="223">
        <v>33514</v>
      </c>
      <c r="C4220" s="222" t="s">
        <v>4525</v>
      </c>
      <c r="D4220" s="259"/>
    </row>
    <row r="4221" spans="1:4">
      <c r="A4221" s="224" t="s">
        <v>8378</v>
      </c>
      <c r="B4221" s="225">
        <v>37259</v>
      </c>
      <c r="C4221" s="226" t="s">
        <v>9603</v>
      </c>
      <c r="D4221" s="259"/>
    </row>
    <row r="4222" spans="1:4">
      <c r="A4222" s="227" t="s">
        <v>4916</v>
      </c>
      <c r="B4222" s="223">
        <v>34395</v>
      </c>
      <c r="C4222" s="222" t="s">
        <v>5011</v>
      </c>
      <c r="D4222" s="259"/>
    </row>
    <row r="4223" spans="1:4">
      <c r="A4223" s="5" t="s">
        <v>3623</v>
      </c>
      <c r="B4223" s="228">
        <v>33229</v>
      </c>
      <c r="C4223" s="222" t="s">
        <v>4070</v>
      </c>
      <c r="D4223" s="259"/>
    </row>
    <row r="4224" spans="1:4">
      <c r="A4224" s="227" t="s">
        <v>6192</v>
      </c>
      <c r="B4224" s="223">
        <v>35600</v>
      </c>
      <c r="C4224" s="235" t="s">
        <v>6424</v>
      </c>
      <c r="D4224" s="259"/>
    </row>
    <row r="4225" spans="1:4">
      <c r="A4225" t="s">
        <v>7909</v>
      </c>
      <c r="B4225" s="230">
        <v>35614</v>
      </c>
      <c r="C4225" s="226" t="s">
        <v>7812</v>
      </c>
      <c r="D4225" s="259"/>
    </row>
    <row r="4226" spans="1:4">
      <c r="A4226" t="s">
        <v>581</v>
      </c>
      <c r="B4226" s="228">
        <v>32185</v>
      </c>
      <c r="C4226" s="229" t="s">
        <v>1064</v>
      </c>
      <c r="D4226" s="259"/>
    </row>
    <row r="4227" spans="1:4">
      <c r="A4227" s="227" t="s">
        <v>4644</v>
      </c>
      <c r="B4227" s="223">
        <v>34341</v>
      </c>
      <c r="C4227" s="222" t="s">
        <v>5008</v>
      </c>
      <c r="D4227" s="259"/>
    </row>
    <row r="4228" spans="1:4">
      <c r="A4228" s="227" t="s">
        <v>5614</v>
      </c>
      <c r="B4228" s="223">
        <v>34078</v>
      </c>
      <c r="C4228" s="222" t="s">
        <v>5011</v>
      </c>
      <c r="D4228" s="259"/>
    </row>
    <row r="4229" spans="1:4">
      <c r="A4229" s="64" t="s">
        <v>6636</v>
      </c>
      <c r="B4229" s="232">
        <v>36115</v>
      </c>
      <c r="C4229" s="233" t="s">
        <v>6856</v>
      </c>
      <c r="D4229" s="259"/>
    </row>
    <row r="4230" spans="1:4">
      <c r="A4230" s="227" t="s">
        <v>6327</v>
      </c>
      <c r="B4230" s="223">
        <v>35649</v>
      </c>
      <c r="C4230" s="235" t="s">
        <v>6451</v>
      </c>
      <c r="D4230" s="259"/>
    </row>
    <row r="4231" spans="1:4">
      <c r="A4231" s="231" t="s">
        <v>3764</v>
      </c>
      <c r="B4231" s="228">
        <v>32891</v>
      </c>
      <c r="C4231" s="222" t="s">
        <v>3446</v>
      </c>
      <c r="D4231" s="259"/>
    </row>
    <row r="4232" spans="1:4">
      <c r="A4232" s="227" t="s">
        <v>3875</v>
      </c>
      <c r="B4232" s="223">
        <v>33411</v>
      </c>
      <c r="C4232" s="222" t="s">
        <v>3441</v>
      </c>
      <c r="D4232" s="259"/>
    </row>
    <row r="4233" spans="1:4">
      <c r="A4233" t="s">
        <v>7767</v>
      </c>
      <c r="B4233" s="230">
        <v>36124</v>
      </c>
      <c r="C4233" s="226" t="s">
        <v>7419</v>
      </c>
      <c r="D4233" s="259"/>
    </row>
    <row r="4234" spans="1:4">
      <c r="A4234" s="224" t="s">
        <v>8379</v>
      </c>
      <c r="B4234" s="225">
        <v>36771</v>
      </c>
      <c r="C4234" s="226" t="s">
        <v>9604</v>
      </c>
      <c r="D4234" s="259"/>
    </row>
    <row r="4235" spans="1:4" ht="12.75">
      <c r="A4235" t="s">
        <v>8927</v>
      </c>
      <c r="B4235" s="234">
        <v>37432</v>
      </c>
      <c r="C4235" s="234" t="s">
        <v>9279</v>
      </c>
      <c r="D4235" s="259"/>
    </row>
    <row r="4236" spans="1:4">
      <c r="A4236" s="224" t="s">
        <v>8380</v>
      </c>
      <c r="B4236" s="225">
        <v>36474</v>
      </c>
      <c r="C4236" s="226" t="s">
        <v>8287</v>
      </c>
      <c r="D4236" s="259"/>
    </row>
    <row r="4237" spans="1:4">
      <c r="A4237" s="64" t="s">
        <v>6676</v>
      </c>
      <c r="B4237" s="232">
        <v>35290</v>
      </c>
      <c r="C4237" s="233" t="s">
        <v>6855</v>
      </c>
      <c r="D4237" s="259"/>
    </row>
    <row r="4238" spans="1:4">
      <c r="A4238" s="64" t="s">
        <v>6744</v>
      </c>
      <c r="B4238" s="232">
        <v>36246</v>
      </c>
      <c r="C4238" s="233" t="s">
        <v>6853</v>
      </c>
      <c r="D4238" s="249"/>
    </row>
    <row r="4239" spans="1:4">
      <c r="A4239" t="s">
        <v>1665</v>
      </c>
      <c r="B4239" s="228">
        <v>31294</v>
      </c>
      <c r="C4239" s="229" t="s">
        <v>2578</v>
      </c>
      <c r="D4239" s="259"/>
    </row>
    <row r="4240" spans="1:4">
      <c r="A4240" t="s">
        <v>2528</v>
      </c>
      <c r="B4240" s="228">
        <v>29844</v>
      </c>
      <c r="C4240" s="229" t="s">
        <v>2486</v>
      </c>
      <c r="D4240" s="259"/>
    </row>
    <row r="4241" spans="1:4">
      <c r="A4241" s="227" t="s">
        <v>4451</v>
      </c>
      <c r="B4241" s="223">
        <v>33370</v>
      </c>
      <c r="C4241" s="222" t="s">
        <v>3441</v>
      </c>
      <c r="D4241" s="259"/>
    </row>
    <row r="4242" spans="1:4">
      <c r="A4242" t="s">
        <v>7146</v>
      </c>
      <c r="B4242" s="228">
        <v>35977</v>
      </c>
      <c r="C4242" s="228" t="s">
        <v>6914</v>
      </c>
      <c r="D4242" s="249"/>
    </row>
    <row r="4243" spans="1:4">
      <c r="A4243" s="227" t="s">
        <v>5258</v>
      </c>
      <c r="B4243" s="223">
        <v>34757</v>
      </c>
      <c r="C4243" s="235" t="s">
        <v>5504</v>
      </c>
      <c r="D4243" s="259"/>
    </row>
    <row r="4244" spans="1:4">
      <c r="A4244" t="s">
        <v>1666</v>
      </c>
      <c r="B4244" s="228">
        <v>30575</v>
      </c>
      <c r="C4244" s="229" t="s">
        <v>2305</v>
      </c>
      <c r="D4244" s="259"/>
    </row>
    <row r="4245" spans="1:4">
      <c r="A4245" s="64" t="s">
        <v>6763</v>
      </c>
      <c r="B4245" s="232">
        <v>35739</v>
      </c>
      <c r="C4245" s="233" t="s">
        <v>6855</v>
      </c>
      <c r="D4245" s="259"/>
    </row>
    <row r="4246" spans="1:4" ht="12.75">
      <c r="A4246" t="s">
        <v>9106</v>
      </c>
      <c r="B4246" s="234">
        <v>37830</v>
      </c>
      <c r="C4246" s="234" t="s">
        <v>9188</v>
      </c>
      <c r="D4246" s="249"/>
    </row>
    <row r="4247" spans="1:4">
      <c r="A4247" s="227" t="s">
        <v>5202</v>
      </c>
      <c r="B4247" s="223">
        <v>34761</v>
      </c>
      <c r="C4247" s="235" t="s">
        <v>5497</v>
      </c>
      <c r="D4247" s="259"/>
    </row>
    <row r="4248" spans="1:4">
      <c r="A4248" s="224" t="s">
        <v>8381</v>
      </c>
      <c r="B4248" s="225">
        <v>37040</v>
      </c>
      <c r="C4248" s="226" t="s">
        <v>8090</v>
      </c>
      <c r="D4248" s="259"/>
    </row>
    <row r="4249" spans="1:4">
      <c r="A4249" t="s">
        <v>2964</v>
      </c>
      <c r="B4249" s="228">
        <v>31231</v>
      </c>
      <c r="C4249" s="229" t="s">
        <v>1279</v>
      </c>
      <c r="D4249" s="259"/>
    </row>
    <row r="4250" spans="1:4">
      <c r="A4250" t="s">
        <v>582</v>
      </c>
      <c r="B4250" s="228">
        <v>32076</v>
      </c>
      <c r="C4250" s="229" t="s">
        <v>1055</v>
      </c>
      <c r="D4250" s="259"/>
    </row>
    <row r="4251" spans="1:4">
      <c r="A4251" t="s">
        <v>7595</v>
      </c>
      <c r="B4251" s="230">
        <v>36221</v>
      </c>
      <c r="C4251" s="226" t="s">
        <v>7523</v>
      </c>
      <c r="D4251" s="259"/>
    </row>
    <row r="4252" spans="1:4">
      <c r="A4252" t="s">
        <v>1667</v>
      </c>
      <c r="B4252" s="228">
        <v>31520</v>
      </c>
      <c r="C4252" s="229" t="s">
        <v>1153</v>
      </c>
      <c r="D4252" s="259"/>
    </row>
    <row r="4253" spans="1:4" ht="12.75">
      <c r="A4253" t="s">
        <v>9476</v>
      </c>
      <c r="B4253" s="234">
        <v>36431</v>
      </c>
      <c r="C4253" s="234" t="s">
        <v>8803</v>
      </c>
      <c r="D4253" s="259"/>
    </row>
    <row r="4254" spans="1:4">
      <c r="A4254" s="227" t="s">
        <v>366</v>
      </c>
      <c r="B4254" s="223">
        <v>32774</v>
      </c>
      <c r="C4254" s="222" t="s">
        <v>465</v>
      </c>
      <c r="D4254" s="259"/>
    </row>
    <row r="4255" spans="1:4">
      <c r="A4255" t="s">
        <v>6983</v>
      </c>
      <c r="B4255" s="228">
        <v>36161</v>
      </c>
      <c r="C4255" s="228" t="s">
        <v>6927</v>
      </c>
    </row>
    <row r="4256" spans="1:4">
      <c r="A4256" s="227" t="s">
        <v>4664</v>
      </c>
      <c r="B4256" s="223">
        <v>34071</v>
      </c>
      <c r="C4256" s="222" t="s">
        <v>5013</v>
      </c>
    </row>
    <row r="4257" spans="1:3">
      <c r="A4257" s="227" t="s">
        <v>3752</v>
      </c>
      <c r="B4257" s="223">
        <v>32942</v>
      </c>
      <c r="C4257" s="222" t="s">
        <v>3444</v>
      </c>
    </row>
    <row r="4258" spans="1:3">
      <c r="A4258" s="227" t="s">
        <v>5436</v>
      </c>
      <c r="B4258" s="223">
        <v>34366</v>
      </c>
      <c r="C4258" s="235" t="s">
        <v>5497</v>
      </c>
    </row>
    <row r="4259" spans="1:3">
      <c r="A4259" t="s">
        <v>2982</v>
      </c>
      <c r="B4259" s="228">
        <v>31110</v>
      </c>
      <c r="C4259" s="229" t="s">
        <v>1395</v>
      </c>
    </row>
    <row r="4260" spans="1:3">
      <c r="A4260" t="s">
        <v>7776</v>
      </c>
      <c r="B4260" s="230">
        <v>36788</v>
      </c>
      <c r="C4260" s="226" t="s">
        <v>7646</v>
      </c>
    </row>
    <row r="4261" spans="1:3">
      <c r="A4261" s="227" t="s">
        <v>4712</v>
      </c>
      <c r="B4261" s="223">
        <v>34906</v>
      </c>
      <c r="C4261" s="222" t="s">
        <v>5015</v>
      </c>
    </row>
    <row r="4262" spans="1:3">
      <c r="A4262" s="227" t="s">
        <v>5217</v>
      </c>
      <c r="B4262" s="223">
        <v>34836</v>
      </c>
      <c r="C4262" s="235" t="s">
        <v>5497</v>
      </c>
    </row>
    <row r="4263" spans="1:3">
      <c r="A4263" t="s">
        <v>583</v>
      </c>
      <c r="B4263" s="228">
        <v>31954</v>
      </c>
      <c r="C4263" s="229" t="s">
        <v>1963</v>
      </c>
    </row>
    <row r="4264" spans="1:3">
      <c r="A4264" s="64" t="s">
        <v>6578</v>
      </c>
      <c r="B4264" s="232">
        <v>35057</v>
      </c>
      <c r="C4264" s="233" t="s">
        <v>5929</v>
      </c>
    </row>
    <row r="4265" spans="1:3">
      <c r="A4265" s="227" t="s">
        <v>6060</v>
      </c>
      <c r="B4265" s="223">
        <v>34550</v>
      </c>
      <c r="C4265" s="235" t="s">
        <v>5936</v>
      </c>
    </row>
    <row r="4266" spans="1:3">
      <c r="A4266" t="s">
        <v>1228</v>
      </c>
      <c r="B4266" s="228">
        <v>28042</v>
      </c>
      <c r="C4266" s="229" t="s">
        <v>1521</v>
      </c>
    </row>
    <row r="4267" spans="1:3">
      <c r="A4267" s="227" t="s">
        <v>5147</v>
      </c>
      <c r="B4267" s="223">
        <v>33923</v>
      </c>
      <c r="C4267" s="235" t="s">
        <v>5011</v>
      </c>
    </row>
    <row r="4268" spans="1:3">
      <c r="A4268" s="227" t="s">
        <v>4733</v>
      </c>
      <c r="B4268" s="223">
        <v>33525</v>
      </c>
      <c r="C4268" s="222" t="s">
        <v>5011</v>
      </c>
    </row>
    <row r="4269" spans="1:3">
      <c r="A4269" t="s">
        <v>2965</v>
      </c>
      <c r="B4269" s="228">
        <v>32301</v>
      </c>
      <c r="C4269" s="229" t="s">
        <v>1959</v>
      </c>
    </row>
    <row r="4270" spans="1:3">
      <c r="A4270" t="s">
        <v>584</v>
      </c>
      <c r="B4270" s="228">
        <v>26745</v>
      </c>
      <c r="C4270" s="229"/>
    </row>
    <row r="4271" spans="1:3">
      <c r="A4271" s="227" t="s">
        <v>6133</v>
      </c>
      <c r="B4271" s="223">
        <v>35373</v>
      </c>
      <c r="C4271" s="235" t="s">
        <v>6422</v>
      </c>
    </row>
    <row r="4272" spans="1:3">
      <c r="A4272" t="s">
        <v>585</v>
      </c>
      <c r="B4272" s="228">
        <v>32112</v>
      </c>
      <c r="C4272" s="229" t="s">
        <v>1055</v>
      </c>
    </row>
    <row r="4273" spans="1:3">
      <c r="A4273" s="227" t="s">
        <v>6193</v>
      </c>
      <c r="B4273" s="223">
        <v>35493</v>
      </c>
      <c r="C4273" s="235" t="s">
        <v>6423</v>
      </c>
    </row>
    <row r="4274" spans="1:3">
      <c r="A4274" s="5" t="s">
        <v>3683</v>
      </c>
      <c r="B4274" s="228">
        <v>33716</v>
      </c>
      <c r="C4274" s="222" t="s">
        <v>4072</v>
      </c>
    </row>
    <row r="4275" spans="1:3">
      <c r="A4275" t="s">
        <v>1764</v>
      </c>
      <c r="B4275" s="228">
        <v>31723</v>
      </c>
      <c r="C4275" s="229" t="s">
        <v>1959</v>
      </c>
    </row>
    <row r="4276" spans="1:3">
      <c r="A4276" s="227" t="s">
        <v>4810</v>
      </c>
      <c r="B4276" s="223">
        <v>33718</v>
      </c>
      <c r="C4276" s="222" t="s">
        <v>4517</v>
      </c>
    </row>
    <row r="4277" spans="1:3">
      <c r="A4277" t="s">
        <v>586</v>
      </c>
      <c r="B4277" s="228">
        <v>32269</v>
      </c>
      <c r="C4277" s="229" t="s">
        <v>1055</v>
      </c>
    </row>
    <row r="4278" spans="1:3">
      <c r="A4278" t="s">
        <v>1277</v>
      </c>
      <c r="B4278" s="228">
        <v>31198</v>
      </c>
      <c r="C4278" s="229" t="s">
        <v>1283</v>
      </c>
    </row>
    <row r="4279" spans="1:3">
      <c r="A4279" s="64" t="s">
        <v>6687</v>
      </c>
      <c r="B4279" s="232">
        <v>35052</v>
      </c>
      <c r="C4279" s="233" t="s">
        <v>6855</v>
      </c>
    </row>
    <row r="4280" spans="1:3">
      <c r="A4280" s="227" t="s">
        <v>5751</v>
      </c>
      <c r="B4280" s="223">
        <v>35354</v>
      </c>
      <c r="C4280" s="222" t="s">
        <v>5935</v>
      </c>
    </row>
    <row r="4281" spans="1:3">
      <c r="A4281" s="227" t="s">
        <v>5601</v>
      </c>
      <c r="B4281" s="223">
        <v>35143</v>
      </c>
      <c r="C4281" s="222" t="s">
        <v>5953</v>
      </c>
    </row>
    <row r="4282" spans="1:3">
      <c r="A4282" t="s">
        <v>1485</v>
      </c>
      <c r="B4282" s="228">
        <v>30580</v>
      </c>
      <c r="C4282" s="229" t="s">
        <v>1486</v>
      </c>
    </row>
    <row r="4283" spans="1:3">
      <c r="A4283" s="227" t="s">
        <v>4606</v>
      </c>
      <c r="B4283" s="223">
        <v>32920</v>
      </c>
      <c r="C4283" s="222" t="s">
        <v>4063</v>
      </c>
    </row>
    <row r="4284" spans="1:3">
      <c r="A4284" s="227" t="s">
        <v>4609</v>
      </c>
      <c r="B4284" s="223">
        <v>33991</v>
      </c>
      <c r="C4284" s="222" t="s">
        <v>4519</v>
      </c>
    </row>
    <row r="4285" spans="1:3">
      <c r="A4285" s="227" t="s">
        <v>2908</v>
      </c>
      <c r="B4285" s="223">
        <v>28111</v>
      </c>
      <c r="C4285" s="237" t="s">
        <v>1967</v>
      </c>
    </row>
    <row r="4286" spans="1:3">
      <c r="A4286" t="s">
        <v>7910</v>
      </c>
      <c r="B4286" s="230">
        <v>35642</v>
      </c>
      <c r="C4286" s="226" t="s">
        <v>7812</v>
      </c>
    </row>
    <row r="4287" spans="1:3">
      <c r="A4287" t="s">
        <v>587</v>
      </c>
      <c r="B4287" s="228">
        <v>32636</v>
      </c>
      <c r="C4287" s="229" t="s">
        <v>1064</v>
      </c>
    </row>
    <row r="4288" spans="1:3">
      <c r="A4288" t="s">
        <v>756</v>
      </c>
      <c r="B4288" s="228">
        <v>32415</v>
      </c>
      <c r="C4288" s="229" t="s">
        <v>1998</v>
      </c>
    </row>
    <row r="4289" spans="1:3">
      <c r="A4289" t="s">
        <v>7141</v>
      </c>
      <c r="B4289" s="228">
        <v>35643</v>
      </c>
      <c r="C4289" s="228" t="s">
        <v>6921</v>
      </c>
    </row>
    <row r="4290" spans="1:3">
      <c r="A4290" t="s">
        <v>2192</v>
      </c>
      <c r="B4290" s="228">
        <v>28737</v>
      </c>
      <c r="C4290" s="229" t="s">
        <v>1949</v>
      </c>
    </row>
    <row r="4291" spans="1:3">
      <c r="A4291" t="s">
        <v>7911</v>
      </c>
      <c r="B4291" s="230">
        <v>36376</v>
      </c>
      <c r="C4291" s="226" t="s">
        <v>7812</v>
      </c>
    </row>
    <row r="4292" spans="1:3">
      <c r="A4292" t="s">
        <v>7099</v>
      </c>
      <c r="B4292" s="228">
        <v>36647</v>
      </c>
      <c r="C4292" s="228" t="s">
        <v>7286</v>
      </c>
    </row>
    <row r="4293" spans="1:3">
      <c r="A4293" t="s">
        <v>7268</v>
      </c>
      <c r="B4293" s="228">
        <v>36281</v>
      </c>
      <c r="C4293" s="228" t="s">
        <v>6927</v>
      </c>
    </row>
    <row r="4294" spans="1:3">
      <c r="A4294" s="5" t="s">
        <v>3629</v>
      </c>
      <c r="B4294" s="228">
        <v>33260</v>
      </c>
      <c r="C4294" s="222" t="s">
        <v>4066</v>
      </c>
    </row>
    <row r="4295" spans="1:3">
      <c r="A4295" t="s">
        <v>611</v>
      </c>
      <c r="B4295" s="228">
        <v>32639</v>
      </c>
      <c r="C4295" s="229" t="s">
        <v>445</v>
      </c>
    </row>
    <row r="4296" spans="1:3">
      <c r="A4296" t="s">
        <v>757</v>
      </c>
      <c r="B4296" s="228">
        <v>32097</v>
      </c>
      <c r="C4296" s="229" t="s">
        <v>1055</v>
      </c>
    </row>
    <row r="4297" spans="1:3" ht="12.75">
      <c r="A4297" t="s">
        <v>8928</v>
      </c>
      <c r="B4297" s="234">
        <v>37499</v>
      </c>
      <c r="C4297" s="234" t="s">
        <v>9195</v>
      </c>
    </row>
    <row r="4298" spans="1:3" ht="12.75">
      <c r="A4298" t="s">
        <v>8929</v>
      </c>
      <c r="B4298" s="234">
        <v>36783</v>
      </c>
      <c r="C4298" s="234" t="s">
        <v>9301</v>
      </c>
    </row>
    <row r="4299" spans="1:3">
      <c r="A4299" s="227" t="s">
        <v>4700</v>
      </c>
      <c r="B4299" s="223">
        <v>34789</v>
      </c>
      <c r="C4299" s="222" t="s">
        <v>5013</v>
      </c>
    </row>
    <row r="4300" spans="1:3">
      <c r="A4300" t="s">
        <v>1847</v>
      </c>
      <c r="B4300" s="228">
        <v>30702</v>
      </c>
      <c r="C4300" s="229" t="s">
        <v>1852</v>
      </c>
    </row>
    <row r="4301" spans="1:3">
      <c r="A4301" t="s">
        <v>7222</v>
      </c>
      <c r="B4301" s="228">
        <v>36039</v>
      </c>
      <c r="C4301" s="226" t="s">
        <v>6854</v>
      </c>
    </row>
    <row r="4302" spans="1:3">
      <c r="A4302" t="s">
        <v>2196</v>
      </c>
      <c r="B4302" s="228">
        <v>30437</v>
      </c>
      <c r="C4302" s="229" t="s">
        <v>2397</v>
      </c>
    </row>
    <row r="4303" spans="1:3">
      <c r="A4303" s="227" t="s">
        <v>5654</v>
      </c>
      <c r="B4303" s="223">
        <v>35322</v>
      </c>
      <c r="C4303" s="222" t="s">
        <v>5936</v>
      </c>
    </row>
    <row r="4304" spans="1:3">
      <c r="A4304" t="s">
        <v>7912</v>
      </c>
      <c r="B4304" s="230">
        <v>36350</v>
      </c>
      <c r="C4304" s="226" t="s">
        <v>7812</v>
      </c>
    </row>
    <row r="4305" spans="1:3">
      <c r="A4305" s="227" t="s">
        <v>5335</v>
      </c>
      <c r="B4305" s="223">
        <v>35037</v>
      </c>
      <c r="C4305" s="235" t="s">
        <v>5499</v>
      </c>
    </row>
    <row r="4306" spans="1:3">
      <c r="A4306" t="s">
        <v>5210</v>
      </c>
      <c r="B4306" s="223">
        <v>34339</v>
      </c>
      <c r="C4306" s="235" t="s">
        <v>5497</v>
      </c>
    </row>
    <row r="4307" spans="1:3">
      <c r="A4307" s="227" t="s">
        <v>5738</v>
      </c>
      <c r="B4307" s="223">
        <v>34618</v>
      </c>
      <c r="C4307" s="222" t="s">
        <v>5934</v>
      </c>
    </row>
    <row r="4308" spans="1:3">
      <c r="A4308" t="s">
        <v>2051</v>
      </c>
      <c r="B4308" s="228">
        <v>30380</v>
      </c>
      <c r="C4308" s="229" t="s">
        <v>1278</v>
      </c>
    </row>
    <row r="4309" spans="1:3">
      <c r="A4309" t="s">
        <v>1024</v>
      </c>
      <c r="B4309" s="228">
        <v>32156</v>
      </c>
      <c r="C4309" s="229" t="s">
        <v>1025</v>
      </c>
    </row>
    <row r="4310" spans="1:3">
      <c r="A4310" s="227" t="s">
        <v>4659</v>
      </c>
      <c r="B4310" s="223">
        <v>33876</v>
      </c>
      <c r="C4310" s="222" t="s">
        <v>5010</v>
      </c>
    </row>
    <row r="4311" spans="1:3">
      <c r="A4311" s="227" t="s">
        <v>5706</v>
      </c>
      <c r="B4311" s="223">
        <v>34907</v>
      </c>
      <c r="C4311" s="222" t="s">
        <v>5929</v>
      </c>
    </row>
    <row r="4312" spans="1:3">
      <c r="A4312" t="s">
        <v>6994</v>
      </c>
      <c r="B4312" s="228">
        <v>35765</v>
      </c>
      <c r="C4312" s="228" t="s">
        <v>6927</v>
      </c>
    </row>
    <row r="4313" spans="1:3">
      <c r="A4313" s="1" t="s">
        <v>9015</v>
      </c>
      <c r="B4313" s="223">
        <v>35796</v>
      </c>
      <c r="C4313" s="222" t="s">
        <v>6862</v>
      </c>
    </row>
    <row r="4314" spans="1:3">
      <c r="A4314" s="64" t="s">
        <v>6692</v>
      </c>
      <c r="B4314" s="232">
        <v>35066</v>
      </c>
      <c r="C4314" s="233" t="s">
        <v>6855</v>
      </c>
    </row>
    <row r="4315" spans="1:3">
      <c r="A4315" s="227" t="s">
        <v>4327</v>
      </c>
      <c r="B4315" s="223">
        <v>33865</v>
      </c>
      <c r="C4315" s="222" t="s">
        <v>4070</v>
      </c>
    </row>
    <row r="4316" spans="1:3">
      <c r="A4316" t="s">
        <v>1094</v>
      </c>
      <c r="B4316" s="228">
        <v>30713</v>
      </c>
      <c r="C4316" s="229" t="s">
        <v>2845</v>
      </c>
    </row>
    <row r="4317" spans="1:3">
      <c r="A4317" s="64" t="s">
        <v>6809</v>
      </c>
      <c r="B4317" s="232">
        <v>34664</v>
      </c>
      <c r="C4317" s="233" t="s">
        <v>6855</v>
      </c>
    </row>
    <row r="4318" spans="1:3">
      <c r="A4318" t="s">
        <v>2069</v>
      </c>
      <c r="B4318" s="228">
        <v>30264</v>
      </c>
      <c r="C4318" s="229" t="s">
        <v>2848</v>
      </c>
    </row>
    <row r="4319" spans="1:3" ht="12.75">
      <c r="A4319" t="s">
        <v>9108</v>
      </c>
      <c r="B4319" s="234">
        <v>36581</v>
      </c>
      <c r="C4319" s="234" t="s">
        <v>9163</v>
      </c>
    </row>
    <row r="4320" spans="1:3">
      <c r="A4320" s="227" t="s">
        <v>197</v>
      </c>
      <c r="B4320" s="223">
        <v>32779</v>
      </c>
      <c r="C4320" s="222" t="s">
        <v>465</v>
      </c>
    </row>
    <row r="4321" spans="1:3">
      <c r="A4321" s="227" t="s">
        <v>4341</v>
      </c>
      <c r="B4321" s="223">
        <v>33693</v>
      </c>
      <c r="C4321" s="222" t="s">
        <v>4063</v>
      </c>
    </row>
    <row r="4322" spans="1:3">
      <c r="A4322" t="s">
        <v>7021</v>
      </c>
      <c r="B4322" s="228">
        <v>35947</v>
      </c>
      <c r="C4322" s="228" t="s">
        <v>6926</v>
      </c>
    </row>
    <row r="4323" spans="1:3">
      <c r="A4323" s="227" t="s">
        <v>6169</v>
      </c>
      <c r="B4323" s="223">
        <v>35603</v>
      </c>
      <c r="C4323" s="235" t="s">
        <v>6422</v>
      </c>
    </row>
    <row r="4324" spans="1:3">
      <c r="A4324" s="224" t="s">
        <v>7362</v>
      </c>
      <c r="B4324" s="225">
        <v>35821</v>
      </c>
      <c r="C4324" s="226" t="s">
        <v>6950</v>
      </c>
    </row>
    <row r="4325" spans="1:3">
      <c r="A4325" s="220" t="s">
        <v>3329</v>
      </c>
      <c r="B4325" s="223">
        <v>33133</v>
      </c>
      <c r="C4325" s="222" t="s">
        <v>3441</v>
      </c>
    </row>
    <row r="4326" spans="1:3">
      <c r="A4326" s="227" t="s">
        <v>5402</v>
      </c>
      <c r="B4326" s="223">
        <v>35256</v>
      </c>
      <c r="C4326" s="235" t="s">
        <v>5525</v>
      </c>
    </row>
    <row r="4327" spans="1:3" ht="12.75">
      <c r="A4327" t="s">
        <v>8930</v>
      </c>
      <c r="B4327" s="234">
        <v>36959</v>
      </c>
      <c r="C4327" s="234" t="s">
        <v>8803</v>
      </c>
    </row>
    <row r="4328" spans="1:3">
      <c r="A4328" s="227" t="s">
        <v>5617</v>
      </c>
      <c r="B4328" s="223">
        <v>34696</v>
      </c>
      <c r="C4328" s="222" t="s">
        <v>5929</v>
      </c>
    </row>
    <row r="4329" spans="1:3">
      <c r="A4329" s="227" t="s">
        <v>5168</v>
      </c>
      <c r="B4329" s="223">
        <v>34596</v>
      </c>
      <c r="C4329" s="235" t="s">
        <v>5526</v>
      </c>
    </row>
    <row r="4330" spans="1:3">
      <c r="A4330" s="227" t="s">
        <v>5707</v>
      </c>
      <c r="B4330" s="223">
        <v>35194</v>
      </c>
      <c r="C4330" s="222" t="s">
        <v>5931</v>
      </c>
    </row>
    <row r="4331" spans="1:3">
      <c r="A4331" t="s">
        <v>1765</v>
      </c>
      <c r="B4331" s="228">
        <v>31662</v>
      </c>
      <c r="C4331" s="229" t="s">
        <v>2576</v>
      </c>
    </row>
    <row r="4332" spans="1:3">
      <c r="A4332" t="s">
        <v>4039</v>
      </c>
      <c r="B4332" s="228">
        <v>32126</v>
      </c>
      <c r="C4332" s="229" t="s">
        <v>463</v>
      </c>
    </row>
    <row r="4333" spans="1:3">
      <c r="A4333" s="5" t="s">
        <v>146</v>
      </c>
      <c r="B4333" s="228">
        <v>29429</v>
      </c>
      <c r="C4333" s="229" t="s">
        <v>2181</v>
      </c>
    </row>
    <row r="4334" spans="1:3">
      <c r="A4334" t="s">
        <v>2835</v>
      </c>
      <c r="B4334" s="228">
        <v>28657</v>
      </c>
      <c r="C4334" s="229" t="s">
        <v>2535</v>
      </c>
    </row>
    <row r="4335" spans="1:3" ht="12.75">
      <c r="A4335" t="s">
        <v>9477</v>
      </c>
      <c r="B4335" s="234">
        <v>36796</v>
      </c>
      <c r="C4335" s="234" t="s">
        <v>8803</v>
      </c>
    </row>
    <row r="4336" spans="1:3">
      <c r="A4336" s="227" t="s">
        <v>174</v>
      </c>
      <c r="B4336" s="223">
        <v>32763</v>
      </c>
      <c r="C4336" s="222" t="s">
        <v>368</v>
      </c>
    </row>
    <row r="4337" spans="1:3">
      <c r="A4337" s="64" t="s">
        <v>6759</v>
      </c>
      <c r="B4337" s="232">
        <v>34470</v>
      </c>
      <c r="C4337" s="233" t="s">
        <v>5929</v>
      </c>
    </row>
    <row r="4338" spans="1:3">
      <c r="A4338" s="5" t="s">
        <v>3869</v>
      </c>
      <c r="B4338" s="228">
        <v>33536</v>
      </c>
      <c r="C4338" s="222" t="s">
        <v>4063</v>
      </c>
    </row>
    <row r="4339" spans="1:3">
      <c r="A4339" t="s">
        <v>1766</v>
      </c>
      <c r="B4339" s="228">
        <v>32287</v>
      </c>
      <c r="C4339" s="229" t="s">
        <v>1961</v>
      </c>
    </row>
    <row r="4340" spans="1:3">
      <c r="A4340" t="s">
        <v>758</v>
      </c>
      <c r="B4340" s="228">
        <v>30526</v>
      </c>
      <c r="C4340" s="229" t="s">
        <v>2843</v>
      </c>
    </row>
    <row r="4341" spans="1:3">
      <c r="A4341" t="s">
        <v>759</v>
      </c>
      <c r="B4341" s="228">
        <v>31683</v>
      </c>
      <c r="C4341" s="229" t="s">
        <v>2580</v>
      </c>
    </row>
    <row r="4342" spans="1:3">
      <c r="A4342" s="5" t="s">
        <v>3818</v>
      </c>
      <c r="B4342" s="228">
        <v>32774</v>
      </c>
      <c r="C4342" s="222" t="s">
        <v>4069</v>
      </c>
    </row>
    <row r="4343" spans="1:3">
      <c r="A4343" t="s">
        <v>6977</v>
      </c>
      <c r="B4343" s="228">
        <v>36251</v>
      </c>
      <c r="C4343" s="228" t="s">
        <v>6950</v>
      </c>
    </row>
    <row r="4344" spans="1:3">
      <c r="A4344" s="227" t="s">
        <v>5608</v>
      </c>
      <c r="B4344" s="223">
        <v>34869</v>
      </c>
      <c r="C4344" s="222" t="s">
        <v>5931</v>
      </c>
    </row>
    <row r="4345" spans="1:3" ht="12.75">
      <c r="A4345" t="s">
        <v>9028</v>
      </c>
      <c r="B4345" s="234">
        <v>36856</v>
      </c>
      <c r="C4345" s="234" t="s">
        <v>9310</v>
      </c>
    </row>
    <row r="4346" spans="1:3">
      <c r="A4346" t="s">
        <v>612</v>
      </c>
      <c r="B4346" s="228">
        <v>29819</v>
      </c>
      <c r="C4346" s="229" t="s">
        <v>1815</v>
      </c>
    </row>
    <row r="4347" spans="1:3">
      <c r="A4347" s="220" t="s">
        <v>3330</v>
      </c>
      <c r="B4347" s="223">
        <v>32939</v>
      </c>
      <c r="C4347" s="222" t="s">
        <v>465</v>
      </c>
    </row>
    <row r="4348" spans="1:3">
      <c r="A4348" s="224" t="s">
        <v>8382</v>
      </c>
      <c r="B4348" s="225">
        <v>36106</v>
      </c>
      <c r="C4348" s="226" t="s">
        <v>8287</v>
      </c>
    </row>
    <row r="4349" spans="1:3">
      <c r="A4349" s="227" t="s">
        <v>4308</v>
      </c>
      <c r="B4349" s="223">
        <v>31347</v>
      </c>
      <c r="C4349" s="222" t="s">
        <v>2580</v>
      </c>
    </row>
    <row r="4350" spans="1:3" ht="12.75">
      <c r="A4350" t="s">
        <v>8931</v>
      </c>
      <c r="B4350" s="234">
        <v>37056</v>
      </c>
      <c r="C4350" s="234" t="s">
        <v>9205</v>
      </c>
    </row>
    <row r="4351" spans="1:3">
      <c r="A4351" t="s">
        <v>2966</v>
      </c>
      <c r="B4351" s="228">
        <v>30012</v>
      </c>
      <c r="C4351" s="229" t="s">
        <v>1812</v>
      </c>
    </row>
    <row r="4352" spans="1:3">
      <c r="A4352" s="227" t="s">
        <v>4261</v>
      </c>
      <c r="B4352" s="223">
        <v>34153</v>
      </c>
      <c r="C4352" s="222" t="s">
        <v>4523</v>
      </c>
    </row>
    <row r="4353" spans="1:3">
      <c r="A4353" t="s">
        <v>1118</v>
      </c>
      <c r="B4353" s="228">
        <v>31405</v>
      </c>
      <c r="C4353" s="229" t="s">
        <v>1279</v>
      </c>
    </row>
    <row r="4354" spans="1:3">
      <c r="A4354" t="s">
        <v>2680</v>
      </c>
      <c r="B4354" s="228">
        <v>30761</v>
      </c>
      <c r="C4354" s="229" t="s">
        <v>2305</v>
      </c>
    </row>
    <row r="4355" spans="1:3">
      <c r="A4355" t="s">
        <v>7157</v>
      </c>
      <c r="B4355" s="228">
        <v>35827</v>
      </c>
      <c r="C4355" s="228" t="s">
        <v>6921</v>
      </c>
    </row>
    <row r="4356" spans="1:3">
      <c r="A4356" s="227" t="s">
        <v>5716</v>
      </c>
      <c r="B4356" s="223">
        <v>35427</v>
      </c>
      <c r="C4356" s="222" t="s">
        <v>5938</v>
      </c>
    </row>
    <row r="4357" spans="1:3">
      <c r="A4357" s="227" t="s">
        <v>5774</v>
      </c>
      <c r="B4357" s="223">
        <v>32892</v>
      </c>
      <c r="C4357" s="222" t="s">
        <v>4525</v>
      </c>
    </row>
    <row r="4358" spans="1:3">
      <c r="A4358" s="227" t="s">
        <v>5649</v>
      </c>
      <c r="B4358" s="223">
        <v>33707</v>
      </c>
      <c r="C4358" s="222" t="s">
        <v>4515</v>
      </c>
    </row>
    <row r="4359" spans="1:3">
      <c r="A4359" t="s">
        <v>1767</v>
      </c>
      <c r="B4359" s="228">
        <v>30619</v>
      </c>
      <c r="C4359" s="229" t="s">
        <v>2847</v>
      </c>
    </row>
    <row r="4360" spans="1:3">
      <c r="A4360" t="s">
        <v>1243</v>
      </c>
      <c r="B4360" s="228">
        <v>28499</v>
      </c>
      <c r="C4360" s="229" t="s">
        <v>1287</v>
      </c>
    </row>
    <row r="4361" spans="1:3">
      <c r="A4361" s="224" t="s">
        <v>8383</v>
      </c>
      <c r="B4361" s="225">
        <v>36039</v>
      </c>
      <c r="C4361" s="226" t="s">
        <v>8087</v>
      </c>
    </row>
    <row r="4362" spans="1:3">
      <c r="A4362" t="s">
        <v>760</v>
      </c>
      <c r="B4362" s="228">
        <v>31357</v>
      </c>
      <c r="C4362" s="229" t="s">
        <v>2576</v>
      </c>
    </row>
    <row r="4363" spans="1:3">
      <c r="A4363" s="227" t="s">
        <v>6194</v>
      </c>
      <c r="B4363" s="223">
        <v>34274</v>
      </c>
      <c r="C4363" s="235" t="s">
        <v>5504</v>
      </c>
    </row>
    <row r="4364" spans="1:3">
      <c r="A4364" s="227" t="s">
        <v>5708</v>
      </c>
      <c r="B4364" s="223">
        <v>34581</v>
      </c>
      <c r="C4364" s="222" t="s">
        <v>5931</v>
      </c>
    </row>
    <row r="4365" spans="1:3">
      <c r="A4365" s="227" t="s">
        <v>6141</v>
      </c>
      <c r="B4365" s="223">
        <v>34432</v>
      </c>
      <c r="C4365" s="235" t="s">
        <v>5504</v>
      </c>
    </row>
    <row r="4366" spans="1:3">
      <c r="A4366" t="s">
        <v>7007</v>
      </c>
      <c r="B4366" s="228">
        <v>36404</v>
      </c>
      <c r="C4366" s="228" t="s">
        <v>6914</v>
      </c>
    </row>
    <row r="4367" spans="1:3">
      <c r="A4367" s="227" t="s">
        <v>4829</v>
      </c>
      <c r="B4367" s="223">
        <v>33870</v>
      </c>
      <c r="C4367" s="222" t="s">
        <v>5013</v>
      </c>
    </row>
    <row r="4368" spans="1:3">
      <c r="A4368" t="s">
        <v>7026</v>
      </c>
      <c r="B4368" s="228">
        <v>36008</v>
      </c>
      <c r="C4368" s="228" t="s">
        <v>6919</v>
      </c>
    </row>
    <row r="4369" spans="1:3">
      <c r="A4369" s="227" t="s">
        <v>4610</v>
      </c>
      <c r="B4369" s="223">
        <v>33695</v>
      </c>
      <c r="C4369" s="222" t="s">
        <v>4519</v>
      </c>
    </row>
    <row r="4370" spans="1:3">
      <c r="A4370" t="s">
        <v>2873</v>
      </c>
      <c r="B4370" s="228">
        <v>29853</v>
      </c>
      <c r="C4370" s="229" t="s">
        <v>1574</v>
      </c>
    </row>
    <row r="4371" spans="1:3">
      <c r="A4371" s="227" t="s">
        <v>6205</v>
      </c>
      <c r="B4371" s="223">
        <v>34593</v>
      </c>
      <c r="C4371" s="235" t="s">
        <v>5497</v>
      </c>
    </row>
    <row r="4372" spans="1:3">
      <c r="A4372" s="224" t="s">
        <v>8384</v>
      </c>
      <c r="B4372" s="225">
        <v>36152</v>
      </c>
      <c r="C4372" s="226" t="s">
        <v>6855</v>
      </c>
    </row>
    <row r="4373" spans="1:3">
      <c r="A4373" s="227" t="s">
        <v>3889</v>
      </c>
      <c r="B4373" s="223">
        <v>33291</v>
      </c>
      <c r="C4373" s="222" t="s">
        <v>4078</v>
      </c>
    </row>
    <row r="4374" spans="1:3">
      <c r="A4374" t="s">
        <v>761</v>
      </c>
      <c r="B4374" s="228">
        <v>32142</v>
      </c>
      <c r="C4374" s="229" t="s">
        <v>762</v>
      </c>
    </row>
    <row r="4375" spans="1:3" ht="12.75">
      <c r="A4375" t="s">
        <v>9478</v>
      </c>
      <c r="B4375" s="234">
        <v>35555</v>
      </c>
      <c r="C4375" s="234" t="s">
        <v>8803</v>
      </c>
    </row>
    <row r="4376" spans="1:3">
      <c r="A4376" s="227" t="s">
        <v>5696</v>
      </c>
      <c r="B4376" s="223">
        <v>34276</v>
      </c>
      <c r="C4376" s="222" t="s">
        <v>5929</v>
      </c>
    </row>
    <row r="4377" spans="1:3" ht="12.75">
      <c r="A4377" t="s">
        <v>8998</v>
      </c>
      <c r="B4377" s="234">
        <v>37410</v>
      </c>
      <c r="C4377" s="234" t="s">
        <v>9191</v>
      </c>
    </row>
    <row r="4378" spans="1:3">
      <c r="A4378" s="260" t="s">
        <v>4668</v>
      </c>
      <c r="B4378" s="223">
        <v>34279</v>
      </c>
      <c r="C4378" s="222" t="s">
        <v>5014</v>
      </c>
    </row>
    <row r="4379" spans="1:3">
      <c r="A4379" t="s">
        <v>6995</v>
      </c>
      <c r="B4379" s="228">
        <v>36039</v>
      </c>
      <c r="C4379" s="226" t="s">
        <v>6862</v>
      </c>
    </row>
    <row r="4380" spans="1:3">
      <c r="A4380" t="s">
        <v>763</v>
      </c>
      <c r="B4380" s="228">
        <v>31552</v>
      </c>
      <c r="C4380" s="229" t="s">
        <v>2576</v>
      </c>
    </row>
    <row r="4381" spans="1:3">
      <c r="A4381" t="s">
        <v>7744</v>
      </c>
      <c r="B4381" s="230">
        <v>37228</v>
      </c>
      <c r="C4381" s="226" t="s">
        <v>7516</v>
      </c>
    </row>
    <row r="4382" spans="1:3">
      <c r="A4382" s="227" t="s">
        <v>4372</v>
      </c>
      <c r="B4382" s="223">
        <v>33719</v>
      </c>
      <c r="C4382" s="222" t="s">
        <v>4537</v>
      </c>
    </row>
    <row r="4383" spans="1:3">
      <c r="A4383" s="220" t="s">
        <v>3331</v>
      </c>
      <c r="B4383" s="223">
        <v>33506</v>
      </c>
      <c r="C4383" s="222" t="s">
        <v>3475</v>
      </c>
    </row>
    <row r="4384" spans="1:3">
      <c r="A4384" s="224" t="s">
        <v>8385</v>
      </c>
      <c r="B4384" s="225">
        <v>36004</v>
      </c>
      <c r="C4384" s="226" t="s">
        <v>8092</v>
      </c>
    </row>
    <row r="4385" spans="1:3">
      <c r="A4385" t="s">
        <v>1130</v>
      </c>
      <c r="B4385" s="228">
        <v>31994</v>
      </c>
      <c r="C4385" s="229" t="s">
        <v>2580</v>
      </c>
    </row>
    <row r="4386" spans="1:3">
      <c r="A4386" s="227" t="s">
        <v>5900</v>
      </c>
      <c r="B4386" s="223">
        <v>34458</v>
      </c>
      <c r="C4386" s="222" t="s">
        <v>5497</v>
      </c>
    </row>
    <row r="4387" spans="1:3">
      <c r="A4387" t="s">
        <v>7016</v>
      </c>
      <c r="B4387" s="228">
        <v>36077</v>
      </c>
      <c r="C4387" s="228" t="s">
        <v>6926</v>
      </c>
    </row>
    <row r="4388" spans="1:3">
      <c r="A4388" s="227" t="s">
        <v>5203</v>
      </c>
      <c r="B4388" s="223">
        <v>34488</v>
      </c>
      <c r="C4388" s="235" t="s">
        <v>5495</v>
      </c>
    </row>
    <row r="4389" spans="1:3">
      <c r="A4389" t="s">
        <v>2200</v>
      </c>
      <c r="B4389" s="228">
        <v>28299</v>
      </c>
      <c r="C4389" s="229" t="s">
        <v>1896</v>
      </c>
    </row>
    <row r="4390" spans="1:3">
      <c r="A4390" t="s">
        <v>1184</v>
      </c>
      <c r="B4390" s="228">
        <v>31560</v>
      </c>
      <c r="C4390" s="229" t="s">
        <v>1185</v>
      </c>
    </row>
    <row r="4391" spans="1:3">
      <c r="A4391" t="s">
        <v>75</v>
      </c>
      <c r="B4391" s="228">
        <v>31457</v>
      </c>
      <c r="C4391" s="229" t="s">
        <v>2583</v>
      </c>
    </row>
    <row r="4392" spans="1:3">
      <c r="A4392" t="s">
        <v>7652</v>
      </c>
      <c r="B4392" s="230">
        <v>36663</v>
      </c>
      <c r="C4392" s="226" t="s">
        <v>7508</v>
      </c>
    </row>
    <row r="4393" spans="1:3">
      <c r="A4393" s="64" t="s">
        <v>6605</v>
      </c>
      <c r="B4393" s="232">
        <v>35685</v>
      </c>
      <c r="C4393" s="233" t="s">
        <v>6854</v>
      </c>
    </row>
    <row r="4394" spans="1:3">
      <c r="A4394" t="s">
        <v>1252</v>
      </c>
      <c r="B4394" s="228">
        <v>30795</v>
      </c>
      <c r="C4394" s="229" t="s">
        <v>2845</v>
      </c>
    </row>
    <row r="4395" spans="1:3">
      <c r="A4395" s="224" t="s">
        <v>8386</v>
      </c>
      <c r="B4395" s="225">
        <v>37118</v>
      </c>
      <c r="C4395" s="226" t="s">
        <v>8098</v>
      </c>
    </row>
    <row r="4396" spans="1:3">
      <c r="A4396" s="224" t="s">
        <v>8387</v>
      </c>
      <c r="B4396" s="225">
        <v>36169</v>
      </c>
      <c r="C4396" s="226" t="s">
        <v>8287</v>
      </c>
    </row>
    <row r="4397" spans="1:3">
      <c r="A4397" t="s">
        <v>7063</v>
      </c>
      <c r="B4397" s="228">
        <v>36678</v>
      </c>
      <c r="C4397" s="228" t="s">
        <v>6914</v>
      </c>
    </row>
    <row r="4398" spans="1:3">
      <c r="A4398" s="224" t="s">
        <v>8388</v>
      </c>
      <c r="B4398" s="225">
        <v>37351</v>
      </c>
      <c r="C4398" s="226" t="s">
        <v>9604</v>
      </c>
    </row>
    <row r="4399" spans="1:3">
      <c r="A4399" t="s">
        <v>8932</v>
      </c>
      <c r="B4399" s="228">
        <v>36312</v>
      </c>
      <c r="C4399" s="222" t="s">
        <v>6862</v>
      </c>
    </row>
    <row r="4400" spans="1:3">
      <c r="A4400" s="220" t="s">
        <v>3332</v>
      </c>
      <c r="B4400" s="223">
        <v>33277</v>
      </c>
      <c r="C4400" s="222" t="s">
        <v>3444</v>
      </c>
    </row>
    <row r="4401" spans="1:3">
      <c r="A4401" t="s">
        <v>1768</v>
      </c>
      <c r="B4401" s="228">
        <v>31336</v>
      </c>
      <c r="C4401" s="229" t="s">
        <v>1278</v>
      </c>
    </row>
    <row r="4402" spans="1:3">
      <c r="A4402" s="227" t="s">
        <v>6102</v>
      </c>
      <c r="B4402" s="223">
        <v>35275</v>
      </c>
      <c r="C4402" s="235" t="s">
        <v>6421</v>
      </c>
    </row>
    <row r="4403" spans="1:3">
      <c r="A4403" s="227" t="s">
        <v>4152</v>
      </c>
      <c r="B4403" s="223">
        <v>32877</v>
      </c>
      <c r="C4403" s="222" t="s">
        <v>3441</v>
      </c>
    </row>
    <row r="4404" spans="1:3">
      <c r="A4404" t="s">
        <v>7611</v>
      </c>
      <c r="B4404" s="230">
        <v>36411</v>
      </c>
      <c r="C4404" s="226" t="s">
        <v>7516</v>
      </c>
    </row>
    <row r="4405" spans="1:3">
      <c r="A4405" s="227" t="s">
        <v>5616</v>
      </c>
      <c r="B4405" s="223">
        <v>35650</v>
      </c>
      <c r="C4405" s="222" t="s">
        <v>5931</v>
      </c>
    </row>
    <row r="4406" spans="1:3">
      <c r="A4406" s="227" t="s">
        <v>6124</v>
      </c>
      <c r="B4406" s="223">
        <v>34813</v>
      </c>
      <c r="C4406" s="235" t="s">
        <v>5936</v>
      </c>
    </row>
    <row r="4407" spans="1:3">
      <c r="A4407" t="s">
        <v>1858</v>
      </c>
      <c r="B4407" s="228">
        <v>31938</v>
      </c>
      <c r="C4407" s="229" t="s">
        <v>1401</v>
      </c>
    </row>
    <row r="4408" spans="1:3">
      <c r="A4408" t="s">
        <v>7913</v>
      </c>
      <c r="B4408" s="230">
        <v>35916</v>
      </c>
      <c r="C4408" s="226" t="s">
        <v>7812</v>
      </c>
    </row>
    <row r="4409" spans="1:3">
      <c r="A4409" s="64" t="s">
        <v>6533</v>
      </c>
      <c r="B4409" s="232">
        <v>36193</v>
      </c>
      <c r="C4409" s="233" t="s">
        <v>6856</v>
      </c>
    </row>
    <row r="4410" spans="1:3">
      <c r="A4410" t="s">
        <v>1769</v>
      </c>
      <c r="B4410" s="228">
        <v>32057</v>
      </c>
      <c r="C4410" s="229" t="s">
        <v>1770</v>
      </c>
    </row>
    <row r="4411" spans="1:3">
      <c r="A4411" s="64" t="s">
        <v>6532</v>
      </c>
      <c r="B4411" s="232">
        <v>35791</v>
      </c>
      <c r="C4411" s="233" t="s">
        <v>6854</v>
      </c>
    </row>
    <row r="4412" spans="1:3">
      <c r="A4412" s="227" t="s">
        <v>4750</v>
      </c>
      <c r="B4412" s="223">
        <v>34867</v>
      </c>
      <c r="C4412" s="222" t="s">
        <v>5011</v>
      </c>
    </row>
    <row r="4413" spans="1:3">
      <c r="A4413" s="64" t="s">
        <v>6742</v>
      </c>
      <c r="B4413" s="232">
        <v>35910</v>
      </c>
      <c r="C4413" s="233" t="s">
        <v>6860</v>
      </c>
    </row>
    <row r="4414" spans="1:3">
      <c r="A4414" s="5" t="s">
        <v>3797</v>
      </c>
      <c r="B4414" s="228">
        <v>32252</v>
      </c>
      <c r="C4414" s="222" t="s">
        <v>1045</v>
      </c>
    </row>
    <row r="4415" spans="1:3" ht="12.75">
      <c r="A4415" t="s">
        <v>8933</v>
      </c>
      <c r="B4415" s="234">
        <v>36809</v>
      </c>
      <c r="C4415" s="234" t="s">
        <v>9318</v>
      </c>
    </row>
    <row r="4416" spans="1:3">
      <c r="A4416" s="227" t="s">
        <v>4174</v>
      </c>
      <c r="B4416" s="223">
        <v>33439</v>
      </c>
      <c r="C4416" s="222" t="s">
        <v>4063</v>
      </c>
    </row>
    <row r="4417" spans="1:3">
      <c r="A4417" t="s">
        <v>7609</v>
      </c>
      <c r="B4417" s="230">
        <v>36704</v>
      </c>
      <c r="C4417" s="226" t="s">
        <v>7646</v>
      </c>
    </row>
    <row r="4418" spans="1:3">
      <c r="A4418" s="220" t="s">
        <v>3333</v>
      </c>
      <c r="B4418" s="223">
        <v>32615</v>
      </c>
      <c r="C4418" s="222" t="s">
        <v>465</v>
      </c>
    </row>
    <row r="4419" spans="1:3">
      <c r="A4419" s="227" t="s">
        <v>4799</v>
      </c>
      <c r="B4419" s="223">
        <v>33847</v>
      </c>
      <c r="C4419" s="222" t="s">
        <v>4523</v>
      </c>
    </row>
    <row r="4420" spans="1:3">
      <c r="A4420" s="231" t="s">
        <v>3874</v>
      </c>
      <c r="B4420" s="228">
        <v>33365</v>
      </c>
      <c r="C4420" s="222" t="s">
        <v>4063</v>
      </c>
    </row>
    <row r="4421" spans="1:3" ht="12.75">
      <c r="A4421" t="s">
        <v>9082</v>
      </c>
      <c r="B4421" s="234">
        <v>36665</v>
      </c>
      <c r="C4421" s="234" t="s">
        <v>8803</v>
      </c>
    </row>
    <row r="4422" spans="1:3">
      <c r="A4422" s="227" t="s">
        <v>6061</v>
      </c>
      <c r="B4422" s="223">
        <v>35776</v>
      </c>
      <c r="C4422" s="235" t="s">
        <v>6452</v>
      </c>
    </row>
    <row r="4423" spans="1:3">
      <c r="A4423" s="227" t="s">
        <v>5630</v>
      </c>
      <c r="B4423" s="223">
        <v>35338</v>
      </c>
      <c r="C4423" s="222" t="s">
        <v>5938</v>
      </c>
    </row>
    <row r="4424" spans="1:3">
      <c r="A4424" t="s">
        <v>7188</v>
      </c>
      <c r="B4424" s="228">
        <v>35490</v>
      </c>
      <c r="C4424" s="226" t="s">
        <v>6862</v>
      </c>
    </row>
    <row r="4425" spans="1:3">
      <c r="A4425" t="s">
        <v>2903</v>
      </c>
      <c r="B4425" s="228">
        <v>30771</v>
      </c>
      <c r="C4425" s="229" t="s">
        <v>2967</v>
      </c>
    </row>
    <row r="4426" spans="1:3">
      <c r="A4426" t="s">
        <v>7121</v>
      </c>
      <c r="B4426" s="228">
        <v>35309</v>
      </c>
      <c r="C4426" s="226" t="s">
        <v>6425</v>
      </c>
    </row>
    <row r="4427" spans="1:3">
      <c r="A4427" s="227" t="s">
        <v>5954</v>
      </c>
      <c r="B4427" s="223">
        <v>34913</v>
      </c>
      <c r="C4427" s="222" t="s">
        <v>5934</v>
      </c>
    </row>
    <row r="4428" spans="1:3">
      <c r="A4428" s="227" t="s">
        <v>198</v>
      </c>
      <c r="B4428" s="223">
        <v>32310</v>
      </c>
      <c r="C4428" s="222" t="s">
        <v>1880</v>
      </c>
    </row>
    <row r="4429" spans="1:3">
      <c r="A4429" t="s">
        <v>1222</v>
      </c>
      <c r="B4429" s="228">
        <v>31117</v>
      </c>
      <c r="C4429" s="229" t="s">
        <v>2394</v>
      </c>
    </row>
    <row r="4430" spans="1:3">
      <c r="A4430" t="s">
        <v>1216</v>
      </c>
      <c r="B4430" s="228">
        <v>31398</v>
      </c>
      <c r="C4430" s="229" t="s">
        <v>2583</v>
      </c>
    </row>
    <row r="4431" spans="1:3">
      <c r="A4431" t="s">
        <v>1507</v>
      </c>
      <c r="B4431" s="228">
        <v>29361</v>
      </c>
      <c r="C4431" s="229" t="s">
        <v>1574</v>
      </c>
    </row>
    <row r="4432" spans="1:3">
      <c r="A4432" s="227" t="s">
        <v>6379</v>
      </c>
      <c r="B4432" s="223">
        <v>35395</v>
      </c>
      <c r="C4432" s="235" t="s">
        <v>6422</v>
      </c>
    </row>
    <row r="4433" spans="1:3">
      <c r="A4433" t="s">
        <v>7914</v>
      </c>
      <c r="B4433" s="230">
        <v>36465</v>
      </c>
      <c r="C4433" s="226" t="s">
        <v>7812</v>
      </c>
    </row>
    <row r="4434" spans="1:3">
      <c r="A4434" t="s">
        <v>7015</v>
      </c>
      <c r="B4434" s="223">
        <v>34913</v>
      </c>
      <c r="C4434" s="222" t="s">
        <v>5934</v>
      </c>
    </row>
    <row r="4435" spans="1:3">
      <c r="A4435" s="37" t="s">
        <v>8389</v>
      </c>
      <c r="B4435" s="225">
        <v>36367</v>
      </c>
      <c r="C4435" s="226" t="s">
        <v>8287</v>
      </c>
    </row>
    <row r="4436" spans="1:3">
      <c r="A4436" s="224" t="s">
        <v>8390</v>
      </c>
      <c r="B4436" s="225">
        <v>36377</v>
      </c>
      <c r="C4436" s="226" t="s">
        <v>8090</v>
      </c>
    </row>
    <row r="4437" spans="1:3">
      <c r="A4437" s="5" t="s">
        <v>3746</v>
      </c>
      <c r="B4437" s="228">
        <v>32871</v>
      </c>
      <c r="C4437" s="222" t="s">
        <v>3441</v>
      </c>
    </row>
    <row r="4438" spans="1:3">
      <c r="A4438" s="227" t="s">
        <v>6099</v>
      </c>
      <c r="B4438" s="223">
        <v>35662</v>
      </c>
      <c r="C4438" s="235" t="s">
        <v>6425</v>
      </c>
    </row>
    <row r="4439" spans="1:3">
      <c r="A4439" t="s">
        <v>2058</v>
      </c>
      <c r="B4439" s="228">
        <v>30278</v>
      </c>
      <c r="C4439" s="229" t="s">
        <v>1813</v>
      </c>
    </row>
    <row r="4440" spans="1:3">
      <c r="A4440" t="s">
        <v>1157</v>
      </c>
      <c r="B4440" s="228">
        <v>30232</v>
      </c>
      <c r="C4440" s="229" t="s">
        <v>2308</v>
      </c>
    </row>
    <row r="4441" spans="1:3">
      <c r="A4441" s="224" t="s">
        <v>8391</v>
      </c>
      <c r="B4441" s="225">
        <v>36537</v>
      </c>
      <c r="C4441" s="226" t="s">
        <v>8287</v>
      </c>
    </row>
    <row r="4442" spans="1:3">
      <c r="A4442" s="227" t="s">
        <v>5609</v>
      </c>
      <c r="B4442" s="223">
        <v>34957</v>
      </c>
      <c r="C4442" s="222" t="s">
        <v>5938</v>
      </c>
    </row>
    <row r="4443" spans="1:3">
      <c r="A4443" t="s">
        <v>7915</v>
      </c>
      <c r="B4443" s="230">
        <v>35857</v>
      </c>
      <c r="C4443" s="226" t="s">
        <v>7812</v>
      </c>
    </row>
    <row r="4444" spans="1:3">
      <c r="A4444" s="64" t="s">
        <v>6769</v>
      </c>
      <c r="B4444" s="232">
        <v>35774</v>
      </c>
      <c r="C4444" s="233" t="s">
        <v>6853</v>
      </c>
    </row>
    <row r="4445" spans="1:3">
      <c r="A4445" s="227" t="s">
        <v>4751</v>
      </c>
      <c r="B4445" s="223">
        <v>33838</v>
      </c>
      <c r="C4445" s="222" t="s">
        <v>5011</v>
      </c>
    </row>
    <row r="4446" spans="1:3">
      <c r="A4446" t="s">
        <v>7034</v>
      </c>
      <c r="B4446" s="228">
        <v>35855</v>
      </c>
      <c r="C4446" s="228" t="s">
        <v>6914</v>
      </c>
    </row>
    <row r="4447" spans="1:3">
      <c r="A4447" s="227" t="s">
        <v>4724</v>
      </c>
      <c r="B4447" s="223">
        <v>33921</v>
      </c>
      <c r="C4447" s="222" t="s">
        <v>5008</v>
      </c>
    </row>
    <row r="4448" spans="1:3">
      <c r="A4448" s="64" t="s">
        <v>6712</v>
      </c>
      <c r="B4448" s="232">
        <v>35292</v>
      </c>
      <c r="C4448" s="233" t="s">
        <v>6855</v>
      </c>
    </row>
    <row r="4449" spans="1:3">
      <c r="A4449" t="s">
        <v>1181</v>
      </c>
      <c r="B4449" s="228">
        <v>31624</v>
      </c>
      <c r="C4449" s="229" t="s">
        <v>1182</v>
      </c>
    </row>
    <row r="4450" spans="1:3">
      <c r="A4450" s="227" t="s">
        <v>4209</v>
      </c>
      <c r="B4450" s="223">
        <v>33974</v>
      </c>
      <c r="C4450" s="222" t="s">
        <v>4514</v>
      </c>
    </row>
    <row r="4451" spans="1:3" ht="12.75">
      <c r="A4451" t="s">
        <v>8934</v>
      </c>
      <c r="B4451" s="234">
        <v>37177</v>
      </c>
      <c r="C4451" s="234" t="s">
        <v>9194</v>
      </c>
    </row>
    <row r="4452" spans="1:3" ht="12.75">
      <c r="A4452" t="s">
        <v>8935</v>
      </c>
      <c r="B4452" s="234">
        <v>36805</v>
      </c>
      <c r="C4452" s="234" t="s">
        <v>8803</v>
      </c>
    </row>
    <row r="4453" spans="1:3">
      <c r="A4453" t="s">
        <v>2968</v>
      </c>
      <c r="B4453" s="228">
        <v>30546</v>
      </c>
      <c r="C4453" s="229" t="s">
        <v>1813</v>
      </c>
    </row>
    <row r="4454" spans="1:3">
      <c r="A4454" s="227" t="s">
        <v>4280</v>
      </c>
      <c r="B4454" s="223">
        <v>33645</v>
      </c>
      <c r="C4454" s="222" t="s">
        <v>4515</v>
      </c>
    </row>
    <row r="4455" spans="1:3">
      <c r="A4455" s="227" t="s">
        <v>4175</v>
      </c>
      <c r="B4455" s="223">
        <v>33764</v>
      </c>
      <c r="C4455" s="222" t="s">
        <v>4063</v>
      </c>
    </row>
    <row r="4456" spans="1:3">
      <c r="A4456" s="227" t="s">
        <v>5836</v>
      </c>
      <c r="B4456" s="223">
        <v>34439</v>
      </c>
      <c r="C4456" s="222" t="s">
        <v>5497</v>
      </c>
    </row>
    <row r="4457" spans="1:3">
      <c r="A4457" t="s">
        <v>2504</v>
      </c>
      <c r="B4457" s="228">
        <v>29539</v>
      </c>
      <c r="C4457" s="229" t="s">
        <v>1811</v>
      </c>
    </row>
    <row r="4458" spans="1:3">
      <c r="A4458" s="227" t="s">
        <v>6081</v>
      </c>
      <c r="B4458" s="223">
        <v>35104</v>
      </c>
      <c r="C4458" s="235" t="s">
        <v>6425</v>
      </c>
    </row>
    <row r="4459" spans="1:3">
      <c r="A4459" s="64" t="s">
        <v>6819</v>
      </c>
      <c r="B4459" s="232">
        <v>35591</v>
      </c>
      <c r="C4459" s="233" t="s">
        <v>6861</v>
      </c>
    </row>
    <row r="4460" spans="1:3">
      <c r="A4460" s="227" t="s">
        <v>199</v>
      </c>
      <c r="B4460" s="223">
        <v>32683</v>
      </c>
      <c r="C4460" s="222" t="s">
        <v>449</v>
      </c>
    </row>
    <row r="4461" spans="1:3">
      <c r="A4461" t="s">
        <v>613</v>
      </c>
      <c r="B4461" s="228">
        <v>29361</v>
      </c>
      <c r="C4461" s="229" t="s">
        <v>2149</v>
      </c>
    </row>
    <row r="4462" spans="1:3">
      <c r="A4462" t="s">
        <v>4421</v>
      </c>
      <c r="B4462" s="223">
        <v>33617</v>
      </c>
      <c r="C4462" s="222" t="s">
        <v>4517</v>
      </c>
    </row>
    <row r="4463" spans="1:3">
      <c r="A4463" t="s">
        <v>7271</v>
      </c>
      <c r="B4463" s="230">
        <v>36629</v>
      </c>
      <c r="C4463" s="226" t="s">
        <v>6919</v>
      </c>
    </row>
    <row r="4464" spans="1:3">
      <c r="A4464" s="227" t="s">
        <v>190</v>
      </c>
      <c r="B4464" s="223">
        <v>33199</v>
      </c>
      <c r="C4464" s="222" t="s">
        <v>449</v>
      </c>
    </row>
    <row r="4465" spans="1:3">
      <c r="A4465" t="s">
        <v>2311</v>
      </c>
      <c r="B4465" s="228">
        <v>31580</v>
      </c>
      <c r="C4465" s="229" t="s">
        <v>1148</v>
      </c>
    </row>
    <row r="4466" spans="1:3">
      <c r="A4466" t="s">
        <v>7764</v>
      </c>
      <c r="B4466" s="230">
        <v>36228</v>
      </c>
      <c r="C4466" s="226" t="s">
        <v>7516</v>
      </c>
    </row>
    <row r="4467" spans="1:3">
      <c r="A4467" t="s">
        <v>2969</v>
      </c>
      <c r="B4467" s="228">
        <v>30521</v>
      </c>
      <c r="C4467" s="229" t="s">
        <v>1395</v>
      </c>
    </row>
    <row r="4468" spans="1:3">
      <c r="A4468" t="s">
        <v>7613</v>
      </c>
      <c r="B4468" s="230">
        <v>36265</v>
      </c>
      <c r="C4468" s="226" t="s">
        <v>7509</v>
      </c>
    </row>
    <row r="4469" spans="1:3">
      <c r="A4469" s="224" t="s">
        <v>8392</v>
      </c>
      <c r="B4469" s="225">
        <v>36751</v>
      </c>
      <c r="C4469" s="226" t="s">
        <v>8054</v>
      </c>
    </row>
    <row r="4470" spans="1:3">
      <c r="A4470" t="s">
        <v>7089</v>
      </c>
      <c r="B4470" s="228">
        <v>36144</v>
      </c>
      <c r="C4470" s="228" t="s">
        <v>7281</v>
      </c>
    </row>
    <row r="4471" spans="1:3">
      <c r="A4471" t="s">
        <v>2912</v>
      </c>
      <c r="B4471" s="228">
        <v>31747</v>
      </c>
      <c r="C4471" s="229" t="s">
        <v>2581</v>
      </c>
    </row>
    <row r="4472" spans="1:3">
      <c r="A4472" s="224" t="s">
        <v>8393</v>
      </c>
      <c r="B4472" s="225">
        <v>36447</v>
      </c>
      <c r="C4472" s="226" t="s">
        <v>8098</v>
      </c>
    </row>
    <row r="4473" spans="1:3">
      <c r="A4473" t="s">
        <v>7113</v>
      </c>
      <c r="B4473" s="228">
        <v>34881</v>
      </c>
      <c r="C4473" s="226" t="s">
        <v>6862</v>
      </c>
    </row>
    <row r="4474" spans="1:3">
      <c r="A4474" t="s">
        <v>594</v>
      </c>
      <c r="B4474" s="228">
        <v>30806</v>
      </c>
      <c r="C4474" s="229" t="s">
        <v>2848</v>
      </c>
    </row>
    <row r="4475" spans="1:3">
      <c r="A4475" s="227" t="s">
        <v>2920</v>
      </c>
      <c r="B4475" s="223">
        <v>27005</v>
      </c>
      <c r="C4475" s="237">
        <v>0</v>
      </c>
    </row>
    <row r="4476" spans="1:3" ht="12.75">
      <c r="A4476" t="s">
        <v>9479</v>
      </c>
      <c r="B4476" s="234">
        <v>37023</v>
      </c>
      <c r="C4476" s="234" t="s">
        <v>8803</v>
      </c>
    </row>
    <row r="4477" spans="1:3">
      <c r="A4477" s="220" t="s">
        <v>3334</v>
      </c>
      <c r="B4477" s="223">
        <v>32879</v>
      </c>
      <c r="C4477" s="222" t="s">
        <v>465</v>
      </c>
    </row>
    <row r="4478" spans="1:3">
      <c r="A4478" t="s">
        <v>1771</v>
      </c>
      <c r="B4478" s="228">
        <v>32243</v>
      </c>
      <c r="C4478" s="229" t="s">
        <v>1961</v>
      </c>
    </row>
    <row r="4479" spans="1:3">
      <c r="A4479" t="s">
        <v>7964</v>
      </c>
      <c r="B4479" s="228">
        <v>36465</v>
      </c>
      <c r="C4479" s="228" t="s">
        <v>6914</v>
      </c>
    </row>
    <row r="4480" spans="1:3">
      <c r="A4480" s="227" t="s">
        <v>6312</v>
      </c>
      <c r="B4480" s="223">
        <v>35340</v>
      </c>
      <c r="C4480" s="235" t="s">
        <v>6422</v>
      </c>
    </row>
    <row r="4481" spans="1:3">
      <c r="A4481" s="220" t="s">
        <v>3335</v>
      </c>
      <c r="B4481" s="223">
        <v>32465</v>
      </c>
      <c r="C4481" s="222" t="s">
        <v>1055</v>
      </c>
    </row>
    <row r="4482" spans="1:3">
      <c r="A4482" s="37" t="s">
        <v>9579</v>
      </c>
      <c r="B4482" s="225">
        <v>36876</v>
      </c>
      <c r="C4482" s="226" t="s">
        <v>8287</v>
      </c>
    </row>
    <row r="4483" spans="1:3">
      <c r="A4483" t="s">
        <v>1139</v>
      </c>
      <c r="B4483" s="228">
        <v>29522</v>
      </c>
      <c r="C4483" s="229" t="s">
        <v>1140</v>
      </c>
    </row>
    <row r="4484" spans="1:3">
      <c r="A4484" t="s">
        <v>7582</v>
      </c>
      <c r="B4484" s="230">
        <v>36221</v>
      </c>
      <c r="C4484" s="226" t="s">
        <v>7419</v>
      </c>
    </row>
    <row r="4485" spans="1:3">
      <c r="A4485" t="s">
        <v>595</v>
      </c>
      <c r="B4485" s="228">
        <v>32274</v>
      </c>
      <c r="C4485" s="229" t="s">
        <v>1062</v>
      </c>
    </row>
    <row r="4486" spans="1:3">
      <c r="A4486" s="5" t="s">
        <v>3627</v>
      </c>
      <c r="B4486" s="228">
        <v>34130</v>
      </c>
      <c r="C4486" s="222" t="s">
        <v>4078</v>
      </c>
    </row>
    <row r="4487" spans="1:3">
      <c r="A4487" t="s">
        <v>3107</v>
      </c>
      <c r="B4487" s="228">
        <v>33504</v>
      </c>
      <c r="C4487" s="229" t="s">
        <v>465</v>
      </c>
    </row>
    <row r="4488" spans="1:3">
      <c r="A4488" t="s">
        <v>1772</v>
      </c>
      <c r="B4488" s="228">
        <v>30974</v>
      </c>
      <c r="C4488" s="229" t="s">
        <v>2847</v>
      </c>
    </row>
    <row r="4489" spans="1:3">
      <c r="A4489" t="s">
        <v>2117</v>
      </c>
      <c r="B4489" s="228">
        <v>31222</v>
      </c>
      <c r="C4489" s="229" t="s">
        <v>2578</v>
      </c>
    </row>
    <row r="4490" spans="1:3">
      <c r="A4490" s="227" t="s">
        <v>5120</v>
      </c>
      <c r="B4490" s="223">
        <v>32792</v>
      </c>
      <c r="C4490" s="235" t="s">
        <v>3446</v>
      </c>
    </row>
    <row r="4491" spans="1:3">
      <c r="A4491" s="227" t="s">
        <v>4938</v>
      </c>
      <c r="B4491" s="223">
        <v>33791</v>
      </c>
      <c r="C4491" s="235" t="s">
        <v>4063</v>
      </c>
    </row>
    <row r="4492" spans="1:3">
      <c r="A4492" s="224" t="s">
        <v>8394</v>
      </c>
      <c r="B4492" s="225">
        <v>36375</v>
      </c>
      <c r="C4492" s="226" t="s">
        <v>8287</v>
      </c>
    </row>
    <row r="4493" spans="1:3" ht="12.75">
      <c r="A4493" t="s">
        <v>9012</v>
      </c>
      <c r="B4493" s="234">
        <v>36375</v>
      </c>
      <c r="C4493" s="234" t="s">
        <v>8803</v>
      </c>
    </row>
    <row r="4494" spans="1:3">
      <c r="A4494" s="231" t="s">
        <v>3702</v>
      </c>
      <c r="B4494" s="228">
        <v>33226</v>
      </c>
      <c r="C4494" s="222" t="s">
        <v>4063</v>
      </c>
    </row>
    <row r="4495" spans="1:3">
      <c r="A4495" t="s">
        <v>614</v>
      </c>
      <c r="B4495" s="228">
        <v>30537</v>
      </c>
      <c r="C4495" s="229" t="s">
        <v>2308</v>
      </c>
    </row>
    <row r="4496" spans="1:3">
      <c r="A4496" t="s">
        <v>1199</v>
      </c>
      <c r="B4496" s="228">
        <v>31509</v>
      </c>
      <c r="C4496" s="229" t="s">
        <v>2580</v>
      </c>
    </row>
    <row r="4497" spans="1:3">
      <c r="A4497" t="s">
        <v>1632</v>
      </c>
      <c r="B4497" s="228">
        <v>29216</v>
      </c>
      <c r="C4497" s="229" t="s">
        <v>1633</v>
      </c>
    </row>
    <row r="4498" spans="1:3">
      <c r="A4498" t="s">
        <v>7230</v>
      </c>
      <c r="B4498" s="228">
        <v>36039</v>
      </c>
      <c r="C4498" s="228" t="s">
        <v>6919</v>
      </c>
    </row>
    <row r="4499" spans="1:3">
      <c r="A4499" t="s">
        <v>596</v>
      </c>
      <c r="B4499" s="228">
        <v>32160</v>
      </c>
      <c r="C4499" s="229" t="s">
        <v>1959</v>
      </c>
    </row>
    <row r="4500" spans="1:3">
      <c r="A4500" s="220" t="s">
        <v>3336</v>
      </c>
      <c r="B4500" s="223">
        <v>32774</v>
      </c>
      <c r="C4500" s="222" t="s">
        <v>3446</v>
      </c>
    </row>
    <row r="4501" spans="1:3">
      <c r="A4501" s="224" t="s">
        <v>8395</v>
      </c>
      <c r="B4501" s="225">
        <v>36983</v>
      </c>
      <c r="C4501" s="226" t="s">
        <v>8092</v>
      </c>
    </row>
    <row r="4502" spans="1:3">
      <c r="A4502" s="5" t="s">
        <v>3841</v>
      </c>
      <c r="B4502" s="228">
        <v>33204</v>
      </c>
      <c r="C4502" s="222" t="s">
        <v>4066</v>
      </c>
    </row>
    <row r="4503" spans="1:3">
      <c r="A4503" s="227" t="s">
        <v>6353</v>
      </c>
      <c r="B4503" s="223">
        <v>34367</v>
      </c>
      <c r="C4503" s="235" t="s">
        <v>5497</v>
      </c>
    </row>
    <row r="4504" spans="1:3">
      <c r="A4504" s="224" t="s">
        <v>8396</v>
      </c>
      <c r="B4504" s="225">
        <v>36798</v>
      </c>
      <c r="C4504" s="226" t="s">
        <v>8090</v>
      </c>
    </row>
    <row r="4505" spans="1:3">
      <c r="A4505" s="227" t="s">
        <v>4337</v>
      </c>
      <c r="B4505" s="223">
        <v>32793</v>
      </c>
      <c r="C4505" s="222" t="s">
        <v>4078</v>
      </c>
    </row>
    <row r="4506" spans="1:3">
      <c r="A4506" s="64" t="s">
        <v>6758</v>
      </c>
      <c r="B4506" s="232">
        <v>35658</v>
      </c>
      <c r="C4506" s="233" t="s">
        <v>6855</v>
      </c>
    </row>
    <row r="4507" spans="1:3">
      <c r="A4507" t="s">
        <v>7737</v>
      </c>
      <c r="B4507" s="230">
        <v>36396</v>
      </c>
    </row>
    <row r="4508" spans="1:3">
      <c r="A4508" t="s">
        <v>7040</v>
      </c>
      <c r="B4508" s="228">
        <v>35827</v>
      </c>
    </row>
    <row r="4509" spans="1:3">
      <c r="A4509" s="227" t="s">
        <v>5615</v>
      </c>
      <c r="B4509" s="223">
        <v>34993</v>
      </c>
      <c r="C4509" s="222" t="s">
        <v>5931</v>
      </c>
    </row>
    <row r="4510" spans="1:3">
      <c r="A4510" s="227" t="s">
        <v>4384</v>
      </c>
      <c r="B4510" s="223">
        <v>33989</v>
      </c>
      <c r="C4510" s="222" t="s">
        <v>4538</v>
      </c>
    </row>
    <row r="4511" spans="1:3" ht="12.75">
      <c r="A4511" t="s">
        <v>9480</v>
      </c>
      <c r="B4511" s="234">
        <v>35669</v>
      </c>
      <c r="C4511" s="234" t="s">
        <v>8803</v>
      </c>
    </row>
    <row r="4512" spans="1:3">
      <c r="A4512" t="s">
        <v>2057</v>
      </c>
      <c r="B4512" s="228">
        <v>28625</v>
      </c>
      <c r="C4512" s="229" t="s">
        <v>1521</v>
      </c>
    </row>
    <row r="4513" spans="1:3">
      <c r="A4513" t="s">
        <v>597</v>
      </c>
      <c r="B4513" s="228">
        <v>31821</v>
      </c>
      <c r="C4513" s="229" t="s">
        <v>1959</v>
      </c>
    </row>
    <row r="4514" spans="1:3">
      <c r="A4514" s="227" t="s">
        <v>200</v>
      </c>
      <c r="B4514" s="223">
        <v>32006</v>
      </c>
      <c r="C4514" s="222" t="s">
        <v>1045</v>
      </c>
    </row>
    <row r="4515" spans="1:3">
      <c r="A4515" s="227" t="s">
        <v>6134</v>
      </c>
      <c r="B4515" s="223">
        <v>35047</v>
      </c>
      <c r="C4515" s="235" t="s">
        <v>5929</v>
      </c>
    </row>
    <row r="4516" spans="1:3">
      <c r="A4516" s="227" t="s">
        <v>3876</v>
      </c>
      <c r="B4516" s="223">
        <v>33653</v>
      </c>
      <c r="C4516" s="222" t="s">
        <v>4063</v>
      </c>
    </row>
    <row r="4517" spans="1:3">
      <c r="A4517" t="s">
        <v>7176</v>
      </c>
      <c r="B4517" s="228">
        <v>36161</v>
      </c>
      <c r="C4517" s="226" t="s">
        <v>6860</v>
      </c>
    </row>
    <row r="4518" spans="1:3">
      <c r="A4518" s="227" t="s">
        <v>4726</v>
      </c>
      <c r="B4518" s="223">
        <v>34544</v>
      </c>
      <c r="C4518" s="222" t="s">
        <v>5010</v>
      </c>
    </row>
    <row r="4519" spans="1:3">
      <c r="A4519" t="s">
        <v>1773</v>
      </c>
      <c r="B4519" s="228">
        <v>31411</v>
      </c>
      <c r="C4519" s="229" t="s">
        <v>1153</v>
      </c>
    </row>
    <row r="4520" spans="1:3">
      <c r="A4520" t="s">
        <v>598</v>
      </c>
      <c r="B4520" s="228">
        <v>31613</v>
      </c>
      <c r="C4520" s="229" t="s">
        <v>2580</v>
      </c>
    </row>
    <row r="4521" spans="1:3">
      <c r="A4521" t="s">
        <v>1470</v>
      </c>
      <c r="B4521" s="228">
        <v>30148</v>
      </c>
      <c r="C4521" s="229" t="s">
        <v>1812</v>
      </c>
    </row>
    <row r="4522" spans="1:3">
      <c r="A4522" s="227" t="s">
        <v>4232</v>
      </c>
      <c r="B4522" s="223">
        <v>33670</v>
      </c>
      <c r="C4522" s="222" t="s">
        <v>4517</v>
      </c>
    </row>
    <row r="4523" spans="1:3">
      <c r="A4523" s="227" t="s">
        <v>201</v>
      </c>
      <c r="B4523" s="223">
        <v>32034</v>
      </c>
      <c r="C4523" s="222" t="s">
        <v>1959</v>
      </c>
    </row>
    <row r="4524" spans="1:3">
      <c r="A4524" t="s">
        <v>7027</v>
      </c>
      <c r="B4524" s="228">
        <v>36281</v>
      </c>
      <c r="C4524" s="228" t="s">
        <v>7293</v>
      </c>
    </row>
    <row r="4525" spans="1:3">
      <c r="A4525" s="227" t="s">
        <v>5861</v>
      </c>
      <c r="B4525" s="223">
        <v>34686</v>
      </c>
      <c r="C4525" s="222" t="s">
        <v>5497</v>
      </c>
    </row>
    <row r="4526" spans="1:3">
      <c r="A4526" t="s">
        <v>7703</v>
      </c>
      <c r="B4526" s="230">
        <v>36511</v>
      </c>
      <c r="C4526" s="226" t="s">
        <v>7506</v>
      </c>
    </row>
    <row r="4527" spans="1:3">
      <c r="A4527" t="s">
        <v>1774</v>
      </c>
      <c r="B4527" s="228">
        <v>31466</v>
      </c>
      <c r="C4527" s="229" t="s">
        <v>2578</v>
      </c>
    </row>
    <row r="4528" spans="1:3">
      <c r="A4528" t="s">
        <v>1775</v>
      </c>
      <c r="B4528" s="228">
        <v>29436</v>
      </c>
      <c r="C4528" s="229" t="s">
        <v>2589</v>
      </c>
    </row>
    <row r="4529" spans="1:3">
      <c r="A4529" s="227" t="s">
        <v>202</v>
      </c>
      <c r="B4529" s="223">
        <v>33203</v>
      </c>
      <c r="C4529" s="222" t="s">
        <v>465</v>
      </c>
    </row>
    <row r="4530" spans="1:3">
      <c r="A4530" s="5" t="s">
        <v>3713</v>
      </c>
      <c r="B4530" s="228">
        <v>33264</v>
      </c>
      <c r="C4530" s="222" t="s">
        <v>4063</v>
      </c>
    </row>
    <row r="4531" spans="1:3">
      <c r="A4531" s="227" t="s">
        <v>1776</v>
      </c>
      <c r="B4531" s="223">
        <v>30917</v>
      </c>
      <c r="C4531" s="237" t="s">
        <v>1395</v>
      </c>
    </row>
    <row r="4532" spans="1:3">
      <c r="A4532" s="227" t="s">
        <v>615</v>
      </c>
      <c r="B4532" s="223">
        <v>32372</v>
      </c>
      <c r="C4532" s="222" t="s">
        <v>1064</v>
      </c>
    </row>
    <row r="4533" spans="1:3">
      <c r="A4533" s="227" t="s">
        <v>5136</v>
      </c>
      <c r="B4533" s="223">
        <v>34180</v>
      </c>
      <c r="C4533" s="235" t="s">
        <v>5011</v>
      </c>
    </row>
    <row r="4534" spans="1:3">
      <c r="A4534" s="227" t="s">
        <v>6125</v>
      </c>
      <c r="B4534" s="223">
        <v>35620</v>
      </c>
      <c r="C4534" s="235" t="s">
        <v>6422</v>
      </c>
    </row>
    <row r="4535" spans="1:3">
      <c r="A4535" s="227" t="s">
        <v>5849</v>
      </c>
      <c r="B4535" s="223">
        <v>34296</v>
      </c>
      <c r="C4535" s="222" t="s">
        <v>5497</v>
      </c>
    </row>
    <row r="4536" spans="1:3">
      <c r="A4536" s="77" t="s">
        <v>9599</v>
      </c>
      <c r="B4536" s="223">
        <v>33314</v>
      </c>
      <c r="C4536" s="222" t="s">
        <v>3468</v>
      </c>
    </row>
    <row r="4537" spans="1:3">
      <c r="A4537" t="s">
        <v>1777</v>
      </c>
      <c r="B4537" s="228">
        <v>30286</v>
      </c>
      <c r="C4537" s="229" t="s">
        <v>1815</v>
      </c>
    </row>
    <row r="4538" spans="1:3">
      <c r="A4538" s="227" t="s">
        <v>4281</v>
      </c>
      <c r="B4538" s="223">
        <v>34005</v>
      </c>
      <c r="C4538" s="222" t="s">
        <v>4515</v>
      </c>
    </row>
    <row r="4539" spans="1:3">
      <c r="A4539" t="s">
        <v>7187</v>
      </c>
      <c r="B4539" s="228">
        <v>36495</v>
      </c>
      <c r="C4539" s="226" t="s">
        <v>6862</v>
      </c>
    </row>
    <row r="4540" spans="1:3">
      <c r="A4540" s="224" t="s">
        <v>8397</v>
      </c>
      <c r="B4540" s="225">
        <v>36404</v>
      </c>
      <c r="C4540" s="226" t="s">
        <v>8092</v>
      </c>
    </row>
    <row r="4541" spans="1:3">
      <c r="A4541" t="s">
        <v>1623</v>
      </c>
      <c r="B4541" s="228">
        <v>30560</v>
      </c>
      <c r="C4541" s="229" t="s">
        <v>2816</v>
      </c>
    </row>
    <row r="4542" spans="1:3">
      <c r="A4542" t="s">
        <v>7408</v>
      </c>
      <c r="B4542" s="228">
        <v>36404</v>
      </c>
    </row>
    <row r="4543" spans="1:3">
      <c r="A4543" s="227" t="s">
        <v>6281</v>
      </c>
      <c r="B4543" s="223">
        <v>34482</v>
      </c>
      <c r="C4543" s="235" t="s">
        <v>5497</v>
      </c>
    </row>
    <row r="4544" spans="1:3">
      <c r="A4544" s="227" t="s">
        <v>4310</v>
      </c>
      <c r="B4544" s="223">
        <v>33094</v>
      </c>
      <c r="C4544" s="222" t="s">
        <v>3444</v>
      </c>
    </row>
    <row r="4545" spans="1:3">
      <c r="A4545" s="227" t="s">
        <v>3885</v>
      </c>
      <c r="B4545" s="223">
        <v>33163</v>
      </c>
      <c r="C4545" s="222" t="s">
        <v>4063</v>
      </c>
    </row>
    <row r="4546" spans="1:3">
      <c r="A4546" t="s">
        <v>7809</v>
      </c>
      <c r="B4546" s="230">
        <v>36118</v>
      </c>
      <c r="C4546" s="226" t="s">
        <v>7419</v>
      </c>
    </row>
    <row r="4547" spans="1:3">
      <c r="A4547" s="227" t="s">
        <v>616</v>
      </c>
      <c r="B4547" s="223">
        <v>32729</v>
      </c>
      <c r="C4547" s="222" t="s">
        <v>918</v>
      </c>
    </row>
    <row r="4548" spans="1:3" ht="12.75">
      <c r="A4548" t="s">
        <v>9043</v>
      </c>
      <c r="B4548" s="234">
        <v>37196</v>
      </c>
      <c r="C4548" s="234" t="s">
        <v>9213</v>
      </c>
    </row>
    <row r="4549" spans="1:3">
      <c r="A4549" t="s">
        <v>599</v>
      </c>
      <c r="B4549" s="228">
        <v>31834</v>
      </c>
      <c r="C4549" s="229" t="s">
        <v>1959</v>
      </c>
    </row>
    <row r="4550" spans="1:3">
      <c r="A4550" s="227" t="s">
        <v>203</v>
      </c>
      <c r="B4550" s="223">
        <v>32561</v>
      </c>
      <c r="C4550" s="222" t="s">
        <v>453</v>
      </c>
    </row>
    <row r="4551" spans="1:3">
      <c r="A4551" t="s">
        <v>600</v>
      </c>
      <c r="B4551" s="228">
        <v>30350</v>
      </c>
      <c r="C4551" s="229" t="s">
        <v>2848</v>
      </c>
    </row>
    <row r="4552" spans="1:3">
      <c r="A4552" t="s">
        <v>7006</v>
      </c>
      <c r="B4552" s="228">
        <v>36100</v>
      </c>
      <c r="C4552" s="228" t="s">
        <v>7311</v>
      </c>
    </row>
    <row r="4553" spans="1:3">
      <c r="A4553" t="s">
        <v>601</v>
      </c>
      <c r="B4553" s="228">
        <v>30284</v>
      </c>
      <c r="C4553" s="229" t="s">
        <v>1814</v>
      </c>
    </row>
    <row r="4554" spans="1:3">
      <c r="A4554" s="227" t="s">
        <v>5795</v>
      </c>
      <c r="B4554" s="223">
        <v>35577</v>
      </c>
      <c r="C4554" s="222" t="s">
        <v>5955</v>
      </c>
    </row>
    <row r="4555" spans="1:3">
      <c r="A4555" s="227" t="s">
        <v>5259</v>
      </c>
      <c r="B4555" s="223">
        <v>34527</v>
      </c>
      <c r="C4555" s="235" t="s">
        <v>5497</v>
      </c>
    </row>
    <row r="4556" spans="1:3">
      <c r="A4556" t="s">
        <v>602</v>
      </c>
      <c r="B4556" s="228">
        <v>32320</v>
      </c>
      <c r="C4556" s="229" t="s">
        <v>1045</v>
      </c>
    </row>
    <row r="4557" spans="1:3" ht="12.75">
      <c r="A4557" t="s">
        <v>9481</v>
      </c>
      <c r="B4557" s="234">
        <v>36492</v>
      </c>
      <c r="C4557" s="234" t="s">
        <v>8803</v>
      </c>
    </row>
    <row r="4558" spans="1:3">
      <c r="A4558" s="227" t="s">
        <v>181</v>
      </c>
      <c r="B4558" s="223">
        <v>32856</v>
      </c>
      <c r="C4558" s="222" t="s">
        <v>449</v>
      </c>
    </row>
    <row r="4559" spans="1:3">
      <c r="A4559" s="227" t="s">
        <v>4893</v>
      </c>
      <c r="B4559" s="223">
        <v>33893</v>
      </c>
      <c r="C4559" s="222" t="s">
        <v>5022</v>
      </c>
    </row>
    <row r="4560" spans="1:3">
      <c r="A4560" t="s">
        <v>2566</v>
      </c>
      <c r="B4560" s="228">
        <v>30173</v>
      </c>
      <c r="C4560" s="229" t="s">
        <v>1811</v>
      </c>
    </row>
    <row r="4561" spans="1:3">
      <c r="A4561" t="s">
        <v>1778</v>
      </c>
      <c r="B4561" s="228">
        <v>30127</v>
      </c>
      <c r="C4561" s="229" t="s">
        <v>2848</v>
      </c>
    </row>
    <row r="4562" spans="1:3" ht="12.75">
      <c r="A4562" t="s">
        <v>9073</v>
      </c>
      <c r="B4562" s="234">
        <v>36778</v>
      </c>
      <c r="C4562" s="234" t="s">
        <v>9184</v>
      </c>
    </row>
    <row r="4563" spans="1:3">
      <c r="A4563" s="64" t="s">
        <v>6706</v>
      </c>
      <c r="B4563" s="232">
        <v>35592</v>
      </c>
      <c r="C4563" s="233" t="s">
        <v>6854</v>
      </c>
    </row>
    <row r="4564" spans="1:3">
      <c r="A4564" s="227" t="s">
        <v>4392</v>
      </c>
      <c r="B4564" s="223">
        <v>34277</v>
      </c>
      <c r="C4564" s="222" t="s">
        <v>4539</v>
      </c>
    </row>
    <row r="4565" spans="1:3">
      <c r="A4565" t="s">
        <v>1968</v>
      </c>
      <c r="B4565" s="228">
        <v>28929</v>
      </c>
      <c r="C4565" s="229" t="s">
        <v>1969</v>
      </c>
    </row>
    <row r="4566" spans="1:3">
      <c r="A4566" s="227" t="s">
        <v>617</v>
      </c>
      <c r="B4566" s="223">
        <v>31695</v>
      </c>
      <c r="C4566" s="222" t="s">
        <v>2578</v>
      </c>
    </row>
    <row r="4567" spans="1:3">
      <c r="A4567" t="s">
        <v>7916</v>
      </c>
      <c r="B4567" s="230">
        <v>36406</v>
      </c>
      <c r="C4567" s="226" t="s">
        <v>7812</v>
      </c>
    </row>
    <row r="4568" spans="1:3">
      <c r="A4568" t="s">
        <v>1420</v>
      </c>
      <c r="B4568" s="228">
        <v>31013</v>
      </c>
      <c r="C4568" s="229" t="s">
        <v>2844</v>
      </c>
    </row>
    <row r="4569" spans="1:3">
      <c r="A4569" s="227" t="s">
        <v>4752</v>
      </c>
      <c r="B4569" s="223">
        <v>34173</v>
      </c>
      <c r="C4569" s="222" t="s">
        <v>5011</v>
      </c>
    </row>
    <row r="4570" spans="1:3">
      <c r="A4570" s="220" t="s">
        <v>3337</v>
      </c>
      <c r="B4570" s="223">
        <v>30627</v>
      </c>
      <c r="C4570" s="222" t="s">
        <v>453</v>
      </c>
    </row>
    <row r="4571" spans="1:3">
      <c r="A4571" s="64" t="s">
        <v>6531</v>
      </c>
      <c r="B4571" s="232">
        <v>35581</v>
      </c>
      <c r="C4571" s="233" t="s">
        <v>6853</v>
      </c>
    </row>
    <row r="4572" spans="1:3" ht="12.75">
      <c r="A4572" t="s">
        <v>9744</v>
      </c>
      <c r="B4572" s="234">
        <v>36654</v>
      </c>
      <c r="C4572" s="234" t="s">
        <v>9190</v>
      </c>
    </row>
    <row r="4573" spans="1:3">
      <c r="A4573" t="s">
        <v>1683</v>
      </c>
      <c r="B4573" s="228">
        <v>30433</v>
      </c>
      <c r="C4573" s="229" t="s">
        <v>2848</v>
      </c>
    </row>
    <row r="4574" spans="1:3">
      <c r="A4574" s="5" t="s">
        <v>3686</v>
      </c>
      <c r="B4574" s="228">
        <v>33367</v>
      </c>
      <c r="C4574" s="222" t="s">
        <v>4063</v>
      </c>
    </row>
    <row r="4575" spans="1:3">
      <c r="A4575" t="s">
        <v>7629</v>
      </c>
      <c r="B4575" s="230">
        <v>36295</v>
      </c>
      <c r="C4575" s="226" t="s">
        <v>7646</v>
      </c>
    </row>
    <row r="4576" spans="1:3">
      <c r="A4576" s="227" t="s">
        <v>5366</v>
      </c>
      <c r="B4576" s="223">
        <v>34198</v>
      </c>
      <c r="C4576" s="235" t="s">
        <v>5011</v>
      </c>
    </row>
    <row r="4577" spans="1:3">
      <c r="A4577" s="227" t="s">
        <v>5825</v>
      </c>
      <c r="B4577" s="223">
        <v>35097</v>
      </c>
      <c r="C4577" s="222" t="s">
        <v>5956</v>
      </c>
    </row>
    <row r="4578" spans="1:3">
      <c r="A4578" s="64" t="s">
        <v>6738</v>
      </c>
      <c r="B4578" s="232">
        <v>36210</v>
      </c>
      <c r="C4578" s="233" t="s">
        <v>6853</v>
      </c>
    </row>
    <row r="4579" spans="1:3">
      <c r="A4579" s="227" t="s">
        <v>5204</v>
      </c>
      <c r="B4579" s="223">
        <v>34976</v>
      </c>
      <c r="C4579" s="235" t="s">
        <v>5527</v>
      </c>
    </row>
    <row r="4580" spans="1:3">
      <c r="A4580" t="s">
        <v>1481</v>
      </c>
      <c r="B4580" s="228">
        <v>29238</v>
      </c>
      <c r="C4580" s="229" t="s">
        <v>1482</v>
      </c>
    </row>
    <row r="4581" spans="1:3">
      <c r="A4581" t="s">
        <v>1779</v>
      </c>
      <c r="B4581" s="228">
        <v>30371</v>
      </c>
      <c r="C4581" s="229" t="s">
        <v>2845</v>
      </c>
    </row>
    <row r="4582" spans="1:3">
      <c r="A4582" s="227" t="s">
        <v>4342</v>
      </c>
      <c r="B4582" s="223">
        <v>33253</v>
      </c>
      <c r="C4582" s="222" t="s">
        <v>4063</v>
      </c>
    </row>
    <row r="4583" spans="1:3">
      <c r="A4583" s="64" t="s">
        <v>6777</v>
      </c>
      <c r="B4583" s="232">
        <v>35825</v>
      </c>
      <c r="C4583" s="233" t="s">
        <v>6860</v>
      </c>
    </row>
    <row r="4584" spans="1:3">
      <c r="A4584" s="227" t="s">
        <v>5363</v>
      </c>
      <c r="B4584" s="223">
        <v>34958</v>
      </c>
      <c r="C4584" s="235" t="s">
        <v>5499</v>
      </c>
    </row>
    <row r="4585" spans="1:3">
      <c r="A4585" t="s">
        <v>7566</v>
      </c>
      <c r="B4585" s="230">
        <v>35419</v>
      </c>
      <c r="C4585" s="226" t="s">
        <v>7812</v>
      </c>
    </row>
    <row r="4586" spans="1:3">
      <c r="A4586" s="227" t="s">
        <v>5873</v>
      </c>
      <c r="B4586" s="223">
        <v>34186</v>
      </c>
      <c r="C4586" s="222" t="s">
        <v>5011</v>
      </c>
    </row>
    <row r="4587" spans="1:3">
      <c r="A4587" s="227" t="s">
        <v>4888</v>
      </c>
      <c r="B4587" s="223">
        <v>34654</v>
      </c>
      <c r="C4587" s="222" t="s">
        <v>5012</v>
      </c>
    </row>
    <row r="4588" spans="1:3">
      <c r="A4588" t="s">
        <v>7358</v>
      </c>
      <c r="B4588" s="228"/>
      <c r="C4588" s="228" t="s">
        <v>6919</v>
      </c>
    </row>
    <row r="4589" spans="1:3">
      <c r="A4589" s="227" t="s">
        <v>4807</v>
      </c>
      <c r="B4589" s="223">
        <v>34222</v>
      </c>
      <c r="C4589" s="222" t="s">
        <v>5016</v>
      </c>
    </row>
    <row r="4590" spans="1:3">
      <c r="A4590" s="224" t="s">
        <v>8398</v>
      </c>
      <c r="B4590" s="225">
        <v>36459</v>
      </c>
      <c r="C4590" s="226" t="s">
        <v>8092</v>
      </c>
    </row>
    <row r="4591" spans="1:3">
      <c r="A4591" s="64" t="s">
        <v>6645</v>
      </c>
      <c r="B4591" s="232">
        <v>34630</v>
      </c>
      <c r="C4591" s="233" t="s">
        <v>6422</v>
      </c>
    </row>
    <row r="4592" spans="1:3">
      <c r="A4592" s="227" t="s">
        <v>4681</v>
      </c>
      <c r="B4592" s="223">
        <v>34450</v>
      </c>
      <c r="C4592" s="222" t="s">
        <v>5008</v>
      </c>
    </row>
    <row r="4593" spans="1:3">
      <c r="A4593" s="227" t="s">
        <v>204</v>
      </c>
      <c r="B4593" s="223">
        <v>32975</v>
      </c>
      <c r="C4593" s="222" t="s">
        <v>205</v>
      </c>
    </row>
    <row r="4594" spans="1:3">
      <c r="A4594" t="s">
        <v>7917</v>
      </c>
      <c r="B4594" s="230">
        <v>35767</v>
      </c>
      <c r="C4594" s="226" t="s">
        <v>7812</v>
      </c>
    </row>
    <row r="4595" spans="1:3">
      <c r="A4595" s="227" t="s">
        <v>5365</v>
      </c>
      <c r="B4595" s="223">
        <v>33500</v>
      </c>
      <c r="C4595" s="235" t="s">
        <v>4063</v>
      </c>
    </row>
    <row r="4596" spans="1:3">
      <c r="A4596" s="227" t="s">
        <v>4212</v>
      </c>
      <c r="B4596" s="223">
        <v>33943</v>
      </c>
      <c r="C4596" s="222" t="s">
        <v>4514</v>
      </c>
    </row>
    <row r="4597" spans="1:3">
      <c r="A4597" s="5" t="s">
        <v>3724</v>
      </c>
      <c r="B4597" s="228">
        <v>32280</v>
      </c>
      <c r="C4597" s="222" t="s">
        <v>1055</v>
      </c>
    </row>
    <row r="4598" spans="1:3">
      <c r="A4598" s="227" t="s">
        <v>5340</v>
      </c>
      <c r="B4598" s="223">
        <v>34458</v>
      </c>
      <c r="C4598" s="235" t="s">
        <v>5496</v>
      </c>
    </row>
    <row r="4599" spans="1:3">
      <c r="A4599" t="s">
        <v>2179</v>
      </c>
      <c r="B4599" s="228">
        <v>29962</v>
      </c>
      <c r="C4599" s="229" t="s">
        <v>1409</v>
      </c>
    </row>
    <row r="4600" spans="1:3">
      <c r="A4600" s="227" t="s">
        <v>5246</v>
      </c>
      <c r="B4600" s="223">
        <v>32447</v>
      </c>
      <c r="C4600" s="235" t="s">
        <v>465</v>
      </c>
    </row>
    <row r="4601" spans="1:3">
      <c r="A4601" t="s">
        <v>1780</v>
      </c>
      <c r="B4601" s="228">
        <v>32302</v>
      </c>
      <c r="C4601" s="229" t="s">
        <v>1882</v>
      </c>
    </row>
    <row r="4602" spans="1:3">
      <c r="A4602" t="s">
        <v>1937</v>
      </c>
      <c r="B4602" s="228">
        <v>29973</v>
      </c>
      <c r="C4602" s="229" t="s">
        <v>2490</v>
      </c>
    </row>
    <row r="4603" spans="1:3">
      <c r="A4603" s="227" t="s">
        <v>4242</v>
      </c>
      <c r="B4603" s="223">
        <v>33978</v>
      </c>
      <c r="C4603" s="222" t="s">
        <v>4540</v>
      </c>
    </row>
    <row r="4604" spans="1:3" ht="12.75">
      <c r="A4604" t="s">
        <v>9482</v>
      </c>
      <c r="B4604" s="234">
        <v>36416</v>
      </c>
      <c r="C4604" s="234" t="s">
        <v>8803</v>
      </c>
    </row>
    <row r="4605" spans="1:3">
      <c r="A4605" t="s">
        <v>206</v>
      </c>
      <c r="B4605" s="228">
        <v>31127</v>
      </c>
      <c r="C4605" s="229" t="s">
        <v>1394</v>
      </c>
    </row>
    <row r="4606" spans="1:3">
      <c r="A4606" s="5" t="s">
        <v>9483</v>
      </c>
      <c r="B4606" s="228">
        <v>31127</v>
      </c>
      <c r="C4606" s="229" t="s">
        <v>1394</v>
      </c>
    </row>
    <row r="4607" spans="1:3">
      <c r="A4607" t="s">
        <v>1781</v>
      </c>
      <c r="B4607" s="228">
        <v>28699</v>
      </c>
      <c r="C4607" s="229" t="s">
        <v>1782</v>
      </c>
    </row>
    <row r="4608" spans="1:3">
      <c r="A4608" s="227" t="s">
        <v>5270</v>
      </c>
      <c r="B4608" s="223">
        <v>34415</v>
      </c>
      <c r="C4608" s="235" t="s">
        <v>5011</v>
      </c>
    </row>
    <row r="4609" spans="1:3">
      <c r="A4609" t="s">
        <v>2590</v>
      </c>
      <c r="B4609" s="228">
        <v>27928</v>
      </c>
      <c r="C4609" s="229" t="s">
        <v>2753</v>
      </c>
    </row>
    <row r="4610" spans="1:3">
      <c r="A4610" t="s">
        <v>603</v>
      </c>
      <c r="B4610" s="228">
        <v>33065</v>
      </c>
      <c r="C4610" s="229" t="s">
        <v>604</v>
      </c>
    </row>
    <row r="4611" spans="1:3">
      <c r="A4611" t="s">
        <v>7803</v>
      </c>
      <c r="B4611" s="230">
        <v>36418</v>
      </c>
      <c r="C4611" s="226" t="s">
        <v>7506</v>
      </c>
    </row>
    <row r="4612" spans="1:3">
      <c r="A4612" t="s">
        <v>605</v>
      </c>
      <c r="B4612" s="228">
        <v>31908</v>
      </c>
      <c r="C4612" s="229" t="s">
        <v>1998</v>
      </c>
    </row>
    <row r="4613" spans="1:3">
      <c r="A4613" t="s">
        <v>2639</v>
      </c>
      <c r="B4613" s="228">
        <v>31101</v>
      </c>
      <c r="C4613" s="229" t="s">
        <v>2640</v>
      </c>
    </row>
    <row r="4614" spans="1:3">
      <c r="A4614" t="s">
        <v>606</v>
      </c>
      <c r="B4614" s="228">
        <v>32270</v>
      </c>
      <c r="C4614" s="229" t="s">
        <v>1064</v>
      </c>
    </row>
    <row r="4615" spans="1:3">
      <c r="A4615" s="227" t="s">
        <v>5837</v>
      </c>
      <c r="B4615" s="223">
        <v>34995</v>
      </c>
      <c r="C4615" s="222" t="s">
        <v>5938</v>
      </c>
    </row>
    <row r="4616" spans="1:3" ht="12.75">
      <c r="A4616" t="s">
        <v>8936</v>
      </c>
      <c r="B4616" s="234">
        <v>37044</v>
      </c>
      <c r="C4616" s="234" t="s">
        <v>8803</v>
      </c>
    </row>
    <row r="4617" spans="1:3">
      <c r="A4617" s="227" t="s">
        <v>4795</v>
      </c>
      <c r="B4617" s="223">
        <v>33389</v>
      </c>
      <c r="C4617" s="235" t="s">
        <v>4518</v>
      </c>
    </row>
    <row r="4618" spans="1:3">
      <c r="A4618" s="37" t="s">
        <v>9576</v>
      </c>
      <c r="B4618" s="225">
        <v>35242</v>
      </c>
      <c r="C4618" s="226" t="s">
        <v>6855</v>
      </c>
    </row>
    <row r="4619" spans="1:3" ht="12.75">
      <c r="A4619" t="s">
        <v>8399</v>
      </c>
      <c r="B4619" s="234">
        <v>35354</v>
      </c>
      <c r="C4619" s="234" t="s">
        <v>8803</v>
      </c>
    </row>
    <row r="4620" spans="1:3">
      <c r="A4620" t="s">
        <v>7804</v>
      </c>
      <c r="B4620" s="230">
        <v>36328</v>
      </c>
      <c r="C4620" s="226" t="s">
        <v>7516</v>
      </c>
    </row>
    <row r="4621" spans="1:3">
      <c r="A4621" s="37" t="s">
        <v>8400</v>
      </c>
      <c r="B4621" s="225">
        <v>37244</v>
      </c>
      <c r="C4621" s="226" t="s">
        <v>8087</v>
      </c>
    </row>
    <row r="4622" spans="1:3">
      <c r="A4622" s="227" t="s">
        <v>4187</v>
      </c>
      <c r="B4622" s="223">
        <v>33691</v>
      </c>
      <c r="C4622" s="222" t="s">
        <v>4063</v>
      </c>
    </row>
    <row r="4623" spans="1:3" ht="12.75">
      <c r="A4623" t="s">
        <v>8937</v>
      </c>
      <c r="B4623" s="234">
        <v>37225</v>
      </c>
      <c r="C4623" s="234" t="s">
        <v>9229</v>
      </c>
    </row>
    <row r="4624" spans="1:3">
      <c r="A4624" s="227" t="s">
        <v>5697</v>
      </c>
      <c r="B4624" s="223">
        <v>33849</v>
      </c>
      <c r="C4624" s="222" t="s">
        <v>5497</v>
      </c>
    </row>
    <row r="4625" spans="1:3">
      <c r="A4625" s="227" t="s">
        <v>5663</v>
      </c>
      <c r="B4625" s="223">
        <v>35242</v>
      </c>
      <c r="C4625" s="222" t="s">
        <v>5936</v>
      </c>
    </row>
    <row r="4626" spans="1:3">
      <c r="A4626" t="s">
        <v>6982</v>
      </c>
      <c r="B4626" s="228">
        <v>35339</v>
      </c>
      <c r="C4626" s="226" t="s">
        <v>6862</v>
      </c>
    </row>
    <row r="4627" spans="1:3">
      <c r="A4627" s="227" t="s">
        <v>5044</v>
      </c>
      <c r="B4627" s="223">
        <v>33241</v>
      </c>
      <c r="C4627" s="222" t="s">
        <v>4063</v>
      </c>
    </row>
    <row r="4628" spans="1:3">
      <c r="A4628" s="227" t="s">
        <v>5641</v>
      </c>
      <c r="B4628" s="223">
        <v>35089</v>
      </c>
      <c r="C4628" s="222" t="s">
        <v>5931</v>
      </c>
    </row>
    <row r="4629" spans="1:3">
      <c r="A4629" t="s">
        <v>7101</v>
      </c>
      <c r="B4629" s="228">
        <v>36251</v>
      </c>
      <c r="C4629" s="226" t="s">
        <v>6854</v>
      </c>
    </row>
    <row r="4630" spans="1:3">
      <c r="A4630" s="265" t="s">
        <v>6990</v>
      </c>
      <c r="B4630" s="266">
        <v>36281</v>
      </c>
      <c r="C4630" s="266" t="s">
        <v>7341</v>
      </c>
    </row>
    <row r="4631" spans="1:3">
      <c r="A4631" s="262" t="s">
        <v>207</v>
      </c>
      <c r="B4631" s="263">
        <v>31457</v>
      </c>
      <c r="C4631" s="264" t="s">
        <v>2695</v>
      </c>
    </row>
    <row r="4632" spans="1:3">
      <c r="A4632" s="262" t="s">
        <v>1493</v>
      </c>
      <c r="B4632" s="263">
        <v>28941</v>
      </c>
      <c r="C4632" s="268" t="s">
        <v>1494</v>
      </c>
    </row>
    <row r="4633" spans="1:3">
      <c r="A4633" s="265" t="s">
        <v>2637</v>
      </c>
      <c r="B4633" s="266">
        <v>31939</v>
      </c>
      <c r="C4633" s="269" t="s">
        <v>2578</v>
      </c>
    </row>
    <row r="4634" spans="1:3">
      <c r="A4634" s="262" t="s">
        <v>4245</v>
      </c>
      <c r="B4634" s="263">
        <v>33868</v>
      </c>
      <c r="C4634" s="264" t="s">
        <v>4514</v>
      </c>
    </row>
    <row r="4635" spans="1:3">
      <c r="A4635" s="265" t="s">
        <v>2054</v>
      </c>
      <c r="B4635" s="266">
        <v>31740</v>
      </c>
      <c r="C4635" s="269" t="s">
        <v>1286</v>
      </c>
    </row>
    <row r="4636" spans="1:3">
      <c r="A4636" s="262" t="s">
        <v>6155</v>
      </c>
      <c r="B4636" s="263">
        <v>35555</v>
      </c>
      <c r="C4636" s="270" t="s">
        <v>6422</v>
      </c>
    </row>
    <row r="4637" spans="1:3">
      <c r="A4637" s="265" t="s">
        <v>2749</v>
      </c>
      <c r="B4637" s="266">
        <v>29292</v>
      </c>
      <c r="C4637" s="269" t="s">
        <v>2516</v>
      </c>
    </row>
    <row r="4638" spans="1:3">
      <c r="A4638" s="271" t="s">
        <v>6728</v>
      </c>
      <c r="B4638" s="272">
        <v>35459</v>
      </c>
      <c r="C4638" s="273" t="s">
        <v>6854</v>
      </c>
    </row>
    <row r="4639" spans="1:3">
      <c r="A4639" s="262" t="s">
        <v>4262</v>
      </c>
      <c r="B4639" s="263">
        <v>34356</v>
      </c>
      <c r="C4639" s="264" t="s">
        <v>4523</v>
      </c>
    </row>
    <row r="4640" spans="1:3">
      <c r="A4640" s="265" t="s">
        <v>7607</v>
      </c>
      <c r="B4640" s="266">
        <v>36951</v>
      </c>
      <c r="C4640" s="269" t="s">
        <v>7508</v>
      </c>
    </row>
    <row r="4641" spans="1:3">
      <c r="A4641" s="274" t="s">
        <v>8401</v>
      </c>
      <c r="B4641" s="275">
        <v>36591</v>
      </c>
      <c r="C4641" s="267" t="s">
        <v>8054</v>
      </c>
    </row>
    <row r="4642" spans="1:3">
      <c r="A4642" s="265" t="s">
        <v>7562</v>
      </c>
      <c r="B4642" s="276">
        <v>35968</v>
      </c>
      <c r="C4642" s="267" t="s">
        <v>7646</v>
      </c>
    </row>
    <row r="4643" spans="1:3">
      <c r="A4643" s="265" t="s">
        <v>2709</v>
      </c>
      <c r="B4643" s="266">
        <v>29136</v>
      </c>
      <c r="C4643" s="269" t="s">
        <v>2412</v>
      </c>
    </row>
    <row r="4644" spans="1:3">
      <c r="A4644" s="265" t="s">
        <v>7600</v>
      </c>
      <c r="B4644" s="277">
        <v>36648</v>
      </c>
      <c r="C4644" s="267" t="s">
        <v>7508</v>
      </c>
    </row>
    <row r="4645" spans="1:3">
      <c r="A4645" s="271" t="s">
        <v>6679</v>
      </c>
      <c r="B4645" s="272">
        <v>35202</v>
      </c>
      <c r="C4645" s="273" t="s">
        <v>6855</v>
      </c>
    </row>
    <row r="4646" spans="1:3">
      <c r="A4646" s="262" t="s">
        <v>95</v>
      </c>
      <c r="B4646" s="263">
        <v>33003</v>
      </c>
      <c r="C4646" s="264" t="s">
        <v>455</v>
      </c>
    </row>
    <row r="4647" spans="1:3">
      <c r="A4647" s="265" t="s">
        <v>7577</v>
      </c>
      <c r="B4647" s="277">
        <v>36575</v>
      </c>
      <c r="C4647" s="267" t="s">
        <v>7509</v>
      </c>
    </row>
    <row r="4648" spans="1:3">
      <c r="A4648" s="262" t="s">
        <v>4753</v>
      </c>
      <c r="B4648" s="263">
        <v>33914</v>
      </c>
      <c r="C4648" s="264" t="s">
        <v>5011</v>
      </c>
    </row>
    <row r="4649" spans="1:3">
      <c r="A4649" s="265" t="s">
        <v>6978</v>
      </c>
      <c r="B4649" s="266">
        <v>35309</v>
      </c>
      <c r="C4649" s="267" t="s">
        <v>6862</v>
      </c>
    </row>
    <row r="4650" spans="1:3">
      <c r="A4650" s="262" t="s">
        <v>5169</v>
      </c>
      <c r="B4650" s="263">
        <v>33477</v>
      </c>
      <c r="C4650" s="270" t="s">
        <v>4515</v>
      </c>
    </row>
    <row r="4651" spans="1:3">
      <c r="A4651" s="278" t="s">
        <v>3630</v>
      </c>
      <c r="B4651" s="266">
        <v>33518</v>
      </c>
      <c r="C4651" s="264" t="s">
        <v>4069</v>
      </c>
    </row>
    <row r="4652" spans="1:3">
      <c r="A4652" s="265" t="s">
        <v>1783</v>
      </c>
      <c r="B4652" s="266">
        <v>32567</v>
      </c>
      <c r="C4652" s="269" t="s">
        <v>1784</v>
      </c>
    </row>
    <row r="4653" spans="1:3">
      <c r="A4653" s="265" t="s">
        <v>618</v>
      </c>
      <c r="B4653" s="266">
        <v>32193</v>
      </c>
      <c r="C4653" s="269" t="s">
        <v>918</v>
      </c>
    </row>
    <row r="4654" spans="1:3">
      <c r="A4654" s="279" t="s">
        <v>8402</v>
      </c>
      <c r="B4654" s="275">
        <v>36276</v>
      </c>
      <c r="C4654" s="267" t="s">
        <v>8287</v>
      </c>
    </row>
    <row r="4655" spans="1:3" ht="12.75">
      <c r="A4655" s="265" t="s">
        <v>8402</v>
      </c>
      <c r="B4655" s="280">
        <v>36252</v>
      </c>
      <c r="C4655" s="280" t="s">
        <v>8803</v>
      </c>
    </row>
    <row r="4656" spans="1:3">
      <c r="A4656" s="262" t="s">
        <v>6362</v>
      </c>
      <c r="B4656" s="263">
        <v>34955</v>
      </c>
      <c r="C4656" s="270" t="s">
        <v>5929</v>
      </c>
    </row>
    <row r="4657" spans="1:3">
      <c r="A4657" s="262" t="s">
        <v>4468</v>
      </c>
      <c r="B4657" s="263">
        <v>34486</v>
      </c>
      <c r="C4657" s="264" t="s">
        <v>4517</v>
      </c>
    </row>
    <row r="4658" spans="1:3">
      <c r="A4658" s="262" t="s">
        <v>4602</v>
      </c>
      <c r="B4658" s="263">
        <v>33457</v>
      </c>
      <c r="C4658" s="264" t="s">
        <v>4078</v>
      </c>
    </row>
    <row r="4659" spans="1:3">
      <c r="A4659" s="265" t="s">
        <v>607</v>
      </c>
      <c r="B4659" s="266">
        <v>32025</v>
      </c>
      <c r="C4659" s="269" t="s">
        <v>918</v>
      </c>
    </row>
    <row r="4660" spans="1:3">
      <c r="A4660" s="265" t="s">
        <v>6985</v>
      </c>
      <c r="B4660" s="266">
        <v>36312</v>
      </c>
      <c r="C4660" s="266" t="s">
        <v>6926</v>
      </c>
    </row>
    <row r="4661" spans="1:3">
      <c r="A4661" s="271" t="s">
        <v>6749</v>
      </c>
      <c r="B4661" s="272">
        <v>35235</v>
      </c>
      <c r="C4661" s="273" t="s">
        <v>6861</v>
      </c>
    </row>
    <row r="4662" spans="1:3">
      <c r="A4662" s="262" t="s">
        <v>7958</v>
      </c>
      <c r="B4662" s="263">
        <v>35313</v>
      </c>
      <c r="C4662" s="270" t="s">
        <v>6421</v>
      </c>
    </row>
    <row r="4663" spans="1:3">
      <c r="A4663" s="262" t="s">
        <v>5241</v>
      </c>
      <c r="B4663" s="263">
        <v>34280</v>
      </c>
      <c r="C4663" s="270" t="s">
        <v>5497</v>
      </c>
    </row>
    <row r="4664" spans="1:3">
      <c r="A4664" s="265" t="s">
        <v>2970</v>
      </c>
      <c r="B4664" s="266">
        <v>30552</v>
      </c>
      <c r="C4664" s="269" t="s">
        <v>2395</v>
      </c>
    </row>
    <row r="4665" spans="1:3">
      <c r="A4665" s="265" t="s">
        <v>608</v>
      </c>
      <c r="B4665" s="266">
        <v>31143</v>
      </c>
      <c r="C4665" s="269" t="s">
        <v>1279</v>
      </c>
    </row>
    <row r="4666" spans="1:3">
      <c r="A4666" s="265" t="s">
        <v>7715</v>
      </c>
      <c r="B4666" s="277">
        <v>36314</v>
      </c>
      <c r="C4666" s="267" t="s">
        <v>7508</v>
      </c>
    </row>
    <row r="4667" spans="1:3">
      <c r="A4667" s="265" t="s">
        <v>1785</v>
      </c>
      <c r="B4667" s="266">
        <v>31227</v>
      </c>
      <c r="C4667" s="269" t="s">
        <v>1961</v>
      </c>
    </row>
    <row r="4668" spans="1:3">
      <c r="A4668" s="271" t="s">
        <v>8543</v>
      </c>
      <c r="B4668" s="272">
        <v>35708</v>
      </c>
      <c r="C4668" s="273" t="s">
        <v>6857</v>
      </c>
    </row>
    <row r="4669" spans="1:3">
      <c r="A4669" s="265" t="s">
        <v>7036</v>
      </c>
      <c r="B4669" s="266">
        <v>35370</v>
      </c>
      <c r="C4669" s="267"/>
    </row>
    <row r="4670" spans="1:3">
      <c r="A4670" s="265" t="s">
        <v>1786</v>
      </c>
      <c r="B4670" s="266">
        <v>29032</v>
      </c>
      <c r="C4670" s="269" t="s">
        <v>1897</v>
      </c>
    </row>
    <row r="4671" spans="1:3">
      <c r="A4671" s="265" t="s">
        <v>7118</v>
      </c>
      <c r="B4671" s="266">
        <v>36805</v>
      </c>
      <c r="C4671" s="266" t="s">
        <v>7279</v>
      </c>
    </row>
    <row r="4672" spans="1:3">
      <c r="A4672" s="262" t="s">
        <v>5188</v>
      </c>
      <c r="B4672" s="263">
        <v>33871</v>
      </c>
      <c r="C4672" s="270" t="s">
        <v>5011</v>
      </c>
    </row>
    <row r="4673" spans="1:3">
      <c r="A4673" s="281" t="s">
        <v>3338</v>
      </c>
      <c r="B4673" s="263">
        <v>32494</v>
      </c>
      <c r="C4673" s="264" t="s">
        <v>465</v>
      </c>
    </row>
    <row r="4674" spans="1:3">
      <c r="A4674" s="279" t="s">
        <v>8403</v>
      </c>
      <c r="B4674" s="275">
        <v>35668</v>
      </c>
      <c r="C4674" s="267" t="s">
        <v>8287</v>
      </c>
    </row>
    <row r="4675" spans="1:3" ht="12.75">
      <c r="A4675" s="265" t="s">
        <v>9484</v>
      </c>
      <c r="B4675" s="280">
        <v>36561</v>
      </c>
      <c r="C4675" s="280" t="s">
        <v>8803</v>
      </c>
    </row>
    <row r="4676" spans="1:3">
      <c r="A4676" s="262" t="s">
        <v>5161</v>
      </c>
      <c r="B4676" s="263">
        <v>34916</v>
      </c>
      <c r="C4676" s="270" t="s">
        <v>5498</v>
      </c>
    </row>
    <row r="4677" spans="1:3">
      <c r="A4677" s="265" t="s">
        <v>1787</v>
      </c>
      <c r="B4677" s="266">
        <v>30539</v>
      </c>
      <c r="C4677" s="269" t="s">
        <v>2397</v>
      </c>
    </row>
    <row r="4678" spans="1:3">
      <c r="A4678" s="262" t="s">
        <v>96</v>
      </c>
      <c r="B4678" s="263">
        <v>33103</v>
      </c>
      <c r="C4678" s="264" t="s">
        <v>97</v>
      </c>
    </row>
    <row r="4679" spans="1:3">
      <c r="A4679" s="262" t="s">
        <v>98</v>
      </c>
      <c r="B4679" s="263">
        <v>32249</v>
      </c>
      <c r="C4679" s="264" t="s">
        <v>465</v>
      </c>
    </row>
    <row r="4680" spans="1:3">
      <c r="A4680" s="265" t="s">
        <v>1854</v>
      </c>
      <c r="B4680" s="266">
        <v>29695</v>
      </c>
      <c r="C4680" s="269" t="s">
        <v>1807</v>
      </c>
    </row>
    <row r="4681" spans="1:3">
      <c r="A4681" s="265" t="s">
        <v>7918</v>
      </c>
      <c r="B4681" s="277">
        <v>36341</v>
      </c>
      <c r="C4681" s="267" t="s">
        <v>7812</v>
      </c>
    </row>
    <row r="4682" spans="1:3">
      <c r="A4682" s="271" t="s">
        <v>6541</v>
      </c>
      <c r="B4682" s="272">
        <v>35519</v>
      </c>
      <c r="C4682" s="273" t="s">
        <v>6421</v>
      </c>
    </row>
    <row r="4683" spans="1:3">
      <c r="A4683" s="265" t="s">
        <v>2178</v>
      </c>
      <c r="B4683" s="266">
        <v>29843</v>
      </c>
      <c r="C4683" s="269" t="s">
        <v>2490</v>
      </c>
    </row>
    <row r="4684" spans="1:3">
      <c r="A4684" s="281" t="s">
        <v>3339</v>
      </c>
      <c r="B4684" s="263">
        <v>32858</v>
      </c>
      <c r="C4684" s="264" t="s">
        <v>465</v>
      </c>
    </row>
    <row r="4685" spans="1:3" ht="12.75">
      <c r="A4685" s="265" t="s">
        <v>9048</v>
      </c>
      <c r="B4685" s="280">
        <v>37357</v>
      </c>
      <c r="C4685" s="280" t="s">
        <v>9196</v>
      </c>
    </row>
    <row r="4686" spans="1:3">
      <c r="A4686" s="265" t="s">
        <v>1788</v>
      </c>
      <c r="B4686" s="266">
        <v>31094</v>
      </c>
      <c r="C4686" s="269" t="s">
        <v>1283</v>
      </c>
    </row>
    <row r="4687" spans="1:3">
      <c r="A4687" s="265" t="s">
        <v>2666</v>
      </c>
      <c r="B4687" s="266">
        <v>31039</v>
      </c>
      <c r="C4687" s="269" t="s">
        <v>2842</v>
      </c>
    </row>
    <row r="4688" spans="1:3">
      <c r="A4688" s="262" t="s">
        <v>6314</v>
      </c>
      <c r="B4688" s="263">
        <v>35550</v>
      </c>
      <c r="C4688" s="270" t="s">
        <v>6423</v>
      </c>
    </row>
    <row r="4689" spans="1:3">
      <c r="A4689" s="265" t="s">
        <v>2558</v>
      </c>
      <c r="B4689" s="266">
        <v>31147</v>
      </c>
      <c r="C4689" s="269" t="s">
        <v>1279</v>
      </c>
    </row>
    <row r="4690" spans="1:3">
      <c r="A4690" s="265" t="s">
        <v>619</v>
      </c>
      <c r="B4690" s="266">
        <v>32198</v>
      </c>
      <c r="C4690" s="269" t="s">
        <v>446</v>
      </c>
    </row>
    <row r="4691" spans="1:3">
      <c r="A4691" s="265" t="s">
        <v>2699</v>
      </c>
      <c r="B4691" s="266">
        <v>30826</v>
      </c>
      <c r="C4691" s="269" t="s">
        <v>1812</v>
      </c>
    </row>
    <row r="4692" spans="1:3">
      <c r="A4692" s="262" t="s">
        <v>4734</v>
      </c>
      <c r="B4692" s="263">
        <v>33897</v>
      </c>
      <c r="C4692" s="264" t="s">
        <v>5011</v>
      </c>
    </row>
    <row r="4693" spans="1:3">
      <c r="A4693" s="265" t="s">
        <v>2559</v>
      </c>
      <c r="B4693" s="266">
        <v>30568</v>
      </c>
      <c r="C4693" s="269" t="s">
        <v>2843</v>
      </c>
    </row>
    <row r="4694" spans="1:3">
      <c r="A4694" s="262" t="s">
        <v>6374</v>
      </c>
      <c r="B4694" s="263">
        <v>34302</v>
      </c>
      <c r="C4694" s="270" t="s">
        <v>5011</v>
      </c>
    </row>
    <row r="4695" spans="1:3">
      <c r="A4695" s="265" t="s">
        <v>609</v>
      </c>
      <c r="B4695" s="266">
        <v>29119</v>
      </c>
      <c r="C4695" s="269" t="s">
        <v>1811</v>
      </c>
    </row>
    <row r="4696" spans="1:3">
      <c r="A4696" s="274" t="s">
        <v>9094</v>
      </c>
      <c r="B4696" s="275">
        <v>36733</v>
      </c>
      <c r="C4696" s="267" t="s">
        <v>9604</v>
      </c>
    </row>
    <row r="4697" spans="1:3">
      <c r="A4697" s="265" t="s">
        <v>610</v>
      </c>
      <c r="B4697" s="266">
        <v>31378</v>
      </c>
      <c r="C4697" s="269" t="s">
        <v>2308</v>
      </c>
    </row>
    <row r="4698" spans="1:3">
      <c r="A4698" s="265" t="s">
        <v>2414</v>
      </c>
      <c r="B4698" s="266">
        <v>28206</v>
      </c>
      <c r="C4698" s="269" t="s">
        <v>2207</v>
      </c>
    </row>
    <row r="4699" spans="1:3">
      <c r="A4699" s="265" t="s">
        <v>620</v>
      </c>
      <c r="B4699" s="266">
        <v>31445</v>
      </c>
      <c r="C4699" s="269" t="s">
        <v>1959</v>
      </c>
    </row>
    <row r="4700" spans="1:3">
      <c r="A4700" s="262" t="s">
        <v>4592</v>
      </c>
      <c r="B4700" s="263">
        <v>33250</v>
      </c>
      <c r="C4700" s="264" t="s">
        <v>3444</v>
      </c>
    </row>
    <row r="4701" spans="1:3">
      <c r="A4701" s="265" t="s">
        <v>1159</v>
      </c>
      <c r="B4701" s="266">
        <v>31635</v>
      </c>
      <c r="C4701" s="269" t="s">
        <v>1283</v>
      </c>
    </row>
    <row r="4702" spans="1:3">
      <c r="A4702" s="265" t="s">
        <v>4120</v>
      </c>
      <c r="B4702" s="266">
        <v>29830</v>
      </c>
      <c r="C4702" s="269" t="s">
        <v>1897</v>
      </c>
    </row>
    <row r="4703" spans="1:3">
      <c r="A4703" s="262" t="s">
        <v>99</v>
      </c>
      <c r="B4703" s="263">
        <v>32947</v>
      </c>
      <c r="C4703" s="264" t="s">
        <v>455</v>
      </c>
    </row>
    <row r="4704" spans="1:3">
      <c r="A4704" s="281" t="s">
        <v>3340</v>
      </c>
      <c r="B4704" s="263">
        <v>32341</v>
      </c>
      <c r="C4704" s="264" t="s">
        <v>1045</v>
      </c>
    </row>
    <row r="4705" spans="1:3">
      <c r="A4705" s="265" t="s">
        <v>1323</v>
      </c>
      <c r="B4705" s="266">
        <v>30965</v>
      </c>
      <c r="C4705" s="269" t="s">
        <v>2395</v>
      </c>
    </row>
    <row r="4706" spans="1:3">
      <c r="A4706" s="271" t="s">
        <v>6580</v>
      </c>
      <c r="B4706" s="272">
        <v>35325</v>
      </c>
      <c r="C4706" s="273" t="s">
        <v>6855</v>
      </c>
    </row>
    <row r="4707" spans="1:3">
      <c r="A4707" s="262" t="s">
        <v>100</v>
      </c>
      <c r="B4707" s="263">
        <v>32279</v>
      </c>
      <c r="C4707" s="264" t="s">
        <v>453</v>
      </c>
    </row>
    <row r="4708" spans="1:3">
      <c r="A4708" s="265" t="s">
        <v>782</v>
      </c>
      <c r="B4708" s="266">
        <v>31536</v>
      </c>
      <c r="C4708" s="269" t="s">
        <v>2580</v>
      </c>
    </row>
    <row r="4709" spans="1:3">
      <c r="A4709" s="265" t="s">
        <v>1973</v>
      </c>
      <c r="B4709" s="266">
        <v>28889</v>
      </c>
      <c r="C4709" s="269" t="s">
        <v>1814</v>
      </c>
    </row>
    <row r="4710" spans="1:3">
      <c r="A4710" s="265" t="s">
        <v>1789</v>
      </c>
      <c r="B4710" s="266">
        <v>32713</v>
      </c>
      <c r="C4710" s="269" t="s">
        <v>1790</v>
      </c>
    </row>
    <row r="4711" spans="1:3">
      <c r="A4711" s="265" t="s">
        <v>783</v>
      </c>
      <c r="B4711" s="266">
        <v>32713</v>
      </c>
      <c r="C4711" s="269" t="s">
        <v>784</v>
      </c>
    </row>
    <row r="4712" spans="1:3">
      <c r="A4712" s="262" t="s">
        <v>4412</v>
      </c>
      <c r="B4712" s="263">
        <v>34553</v>
      </c>
      <c r="C4712" s="264" t="s">
        <v>4519</v>
      </c>
    </row>
    <row r="4713" spans="1:3">
      <c r="A4713" s="262" t="s">
        <v>101</v>
      </c>
      <c r="B4713" s="263">
        <v>31851</v>
      </c>
      <c r="C4713" s="264" t="s">
        <v>775</v>
      </c>
    </row>
    <row r="4714" spans="1:3">
      <c r="A4714" s="45" t="s">
        <v>785</v>
      </c>
      <c r="B4714" s="266">
        <v>32443</v>
      </c>
      <c r="C4714" s="269" t="s">
        <v>1048</v>
      </c>
    </row>
    <row r="4715" spans="1:3">
      <c r="A4715" s="271" t="s">
        <v>6813</v>
      </c>
      <c r="B4715" s="272">
        <v>34954</v>
      </c>
      <c r="C4715" s="273" t="s">
        <v>5929</v>
      </c>
    </row>
    <row r="4716" spans="1:3">
      <c r="A4716" s="265" t="s">
        <v>786</v>
      </c>
      <c r="B4716" s="266">
        <v>31273</v>
      </c>
      <c r="C4716" s="269" t="s">
        <v>1278</v>
      </c>
    </row>
    <row r="4717" spans="1:3">
      <c r="A4717" s="265" t="s">
        <v>7325</v>
      </c>
      <c r="B4717" s="266"/>
      <c r="C4717" s="266" t="s">
        <v>6926</v>
      </c>
    </row>
    <row r="4718" spans="1:3">
      <c r="A4718" s="265" t="s">
        <v>7325</v>
      </c>
      <c r="B4718" s="277">
        <v>35733</v>
      </c>
      <c r="C4718" s="267" t="s">
        <v>6926</v>
      </c>
    </row>
    <row r="4719" spans="1:3">
      <c r="A4719" s="262" t="s">
        <v>175</v>
      </c>
      <c r="B4719" s="263">
        <v>32476</v>
      </c>
      <c r="C4719" s="264" t="s">
        <v>465</v>
      </c>
    </row>
    <row r="4720" spans="1:3">
      <c r="A4720" s="281" t="s">
        <v>3341</v>
      </c>
      <c r="B4720" s="263">
        <v>32260</v>
      </c>
      <c r="C4720" s="264" t="s">
        <v>3443</v>
      </c>
    </row>
    <row r="4721" spans="1:3">
      <c r="A4721" s="262" t="s">
        <v>5775</v>
      </c>
      <c r="B4721" s="263">
        <v>34381</v>
      </c>
      <c r="C4721" s="264" t="s">
        <v>5011</v>
      </c>
    </row>
    <row r="4722" spans="1:3">
      <c r="A4722" s="262" t="s">
        <v>3881</v>
      </c>
      <c r="B4722" s="263">
        <v>33565</v>
      </c>
      <c r="C4722" s="264" t="s">
        <v>4078</v>
      </c>
    </row>
    <row r="4723" spans="1:3">
      <c r="A4723" s="262" t="s">
        <v>102</v>
      </c>
      <c r="B4723" s="263">
        <v>32211</v>
      </c>
      <c r="C4723" s="264" t="s">
        <v>1045</v>
      </c>
    </row>
    <row r="4724" spans="1:3">
      <c r="A4724" s="271" t="s">
        <v>6726</v>
      </c>
      <c r="B4724" s="272">
        <v>35367</v>
      </c>
      <c r="C4724" s="273" t="s">
        <v>6423</v>
      </c>
    </row>
    <row r="4725" spans="1:3">
      <c r="A4725" s="265" t="s">
        <v>931</v>
      </c>
      <c r="B4725" s="266">
        <v>31977</v>
      </c>
      <c r="C4725" s="269" t="s">
        <v>2581</v>
      </c>
    </row>
    <row r="4726" spans="1:3" ht="12.75">
      <c r="A4726" s="265" t="s">
        <v>9041</v>
      </c>
      <c r="B4726" s="280">
        <v>37644</v>
      </c>
      <c r="C4726" s="280" t="s">
        <v>9203</v>
      </c>
    </row>
    <row r="4727" spans="1:3">
      <c r="A4727" s="265" t="s">
        <v>3087</v>
      </c>
      <c r="B4727" s="266">
        <v>33353</v>
      </c>
      <c r="C4727" s="269" t="s">
        <v>3443</v>
      </c>
    </row>
    <row r="4728" spans="1:3">
      <c r="A4728" s="265" t="s">
        <v>2126</v>
      </c>
      <c r="B4728" s="266">
        <v>30904</v>
      </c>
      <c r="C4728" s="269" t="s">
        <v>2848</v>
      </c>
    </row>
    <row r="4729" spans="1:3">
      <c r="A4729" s="262" t="s">
        <v>6074</v>
      </c>
      <c r="B4729" s="263">
        <v>35206</v>
      </c>
      <c r="C4729" s="270" t="s">
        <v>6421</v>
      </c>
    </row>
    <row r="4730" spans="1:3">
      <c r="A4730" s="262" t="s">
        <v>4859</v>
      </c>
      <c r="B4730" s="263">
        <v>34179</v>
      </c>
      <c r="C4730" s="270" t="s">
        <v>5008</v>
      </c>
    </row>
    <row r="4731" spans="1:3">
      <c r="A4731" s="265" t="s">
        <v>1791</v>
      </c>
      <c r="B4731" s="266">
        <v>31632</v>
      </c>
      <c r="C4731" s="269" t="s">
        <v>2580</v>
      </c>
    </row>
    <row r="4732" spans="1:3">
      <c r="A4732" s="262" t="s">
        <v>5593</v>
      </c>
      <c r="B4732" s="263">
        <v>34618</v>
      </c>
      <c r="C4732" s="264" t="s">
        <v>5957</v>
      </c>
    </row>
    <row r="4733" spans="1:3">
      <c r="A4733" s="265" t="s">
        <v>7041</v>
      </c>
      <c r="B4733" s="266">
        <v>35886</v>
      </c>
      <c r="C4733" s="267"/>
    </row>
    <row r="4734" spans="1:3">
      <c r="A4734" s="265" t="s">
        <v>787</v>
      </c>
      <c r="B4734" s="266">
        <v>32608</v>
      </c>
      <c r="C4734" s="269" t="s">
        <v>1963</v>
      </c>
    </row>
    <row r="4735" spans="1:3">
      <c r="A4735" s="265" t="s">
        <v>7919</v>
      </c>
      <c r="B4735" s="277">
        <v>36313</v>
      </c>
      <c r="C4735" s="267" t="s">
        <v>7812</v>
      </c>
    </row>
    <row r="4736" spans="1:3">
      <c r="A4736" s="262" t="s">
        <v>4903</v>
      </c>
      <c r="B4736" s="263">
        <v>34610</v>
      </c>
      <c r="C4736" s="264" t="s">
        <v>5011</v>
      </c>
    </row>
    <row r="4737" spans="1:3">
      <c r="A4737" s="278" t="s">
        <v>3637</v>
      </c>
      <c r="B4737" s="266">
        <v>33847</v>
      </c>
      <c r="C4737" s="264" t="s">
        <v>4072</v>
      </c>
    </row>
    <row r="4738" spans="1:3">
      <c r="A4738" s="271" t="s">
        <v>9589</v>
      </c>
      <c r="B4738" s="272">
        <v>35814</v>
      </c>
      <c r="C4738" s="273" t="s">
        <v>6860</v>
      </c>
    </row>
    <row r="4739" spans="1:3" ht="12.75">
      <c r="A4739" s="265" t="s">
        <v>8938</v>
      </c>
      <c r="B4739" s="280">
        <v>36811</v>
      </c>
      <c r="C4739" s="280" t="s">
        <v>9305</v>
      </c>
    </row>
    <row r="4740" spans="1:3">
      <c r="A4740" s="274" t="s">
        <v>8404</v>
      </c>
      <c r="B4740" s="275">
        <v>35667</v>
      </c>
      <c r="C4740" s="267" t="s">
        <v>7395</v>
      </c>
    </row>
    <row r="4741" spans="1:3">
      <c r="A4741" s="262" t="s">
        <v>6240</v>
      </c>
      <c r="B4741" s="263">
        <v>35640</v>
      </c>
      <c r="C4741" s="270" t="s">
        <v>6426</v>
      </c>
    </row>
    <row r="4742" spans="1:3">
      <c r="A4742" s="262" t="s">
        <v>6276</v>
      </c>
      <c r="B4742" s="263">
        <v>34290</v>
      </c>
      <c r="C4742" s="270" t="s">
        <v>5929</v>
      </c>
    </row>
    <row r="4743" spans="1:3" ht="12.75">
      <c r="A4743" s="265" t="s">
        <v>8939</v>
      </c>
      <c r="B4743" s="280">
        <v>36933</v>
      </c>
      <c r="C4743" s="280" t="s">
        <v>9289</v>
      </c>
    </row>
    <row r="4744" spans="1:3">
      <c r="A4744" s="271" t="s">
        <v>6812</v>
      </c>
      <c r="B4744" s="272">
        <v>35329</v>
      </c>
      <c r="C4744" s="273" t="s">
        <v>6853</v>
      </c>
    </row>
    <row r="4745" spans="1:3">
      <c r="A4745" s="278" t="s">
        <v>3819</v>
      </c>
      <c r="B4745" s="266">
        <v>33837</v>
      </c>
      <c r="C4745" s="264" t="s">
        <v>4078</v>
      </c>
    </row>
    <row r="4746" spans="1:3">
      <c r="A4746" s="265" t="s">
        <v>788</v>
      </c>
      <c r="B4746" s="266">
        <v>31895</v>
      </c>
      <c r="C4746" s="269" t="s">
        <v>1048</v>
      </c>
    </row>
    <row r="4747" spans="1:3">
      <c r="A4747" s="262" t="s">
        <v>4883</v>
      </c>
      <c r="B4747" s="263">
        <v>34474</v>
      </c>
      <c r="C4747" s="264" t="s">
        <v>5013</v>
      </c>
    </row>
    <row r="4748" spans="1:3">
      <c r="A4748" s="262" t="s">
        <v>5875</v>
      </c>
      <c r="B4748" s="263">
        <v>33687</v>
      </c>
      <c r="C4748" s="264" t="s">
        <v>4517</v>
      </c>
    </row>
    <row r="4749" spans="1:3">
      <c r="A4749" s="265" t="s">
        <v>2698</v>
      </c>
      <c r="B4749" s="266">
        <v>27609</v>
      </c>
      <c r="C4749" s="269"/>
    </row>
    <row r="4750" spans="1:3">
      <c r="A4750" s="282" t="s">
        <v>3610</v>
      </c>
      <c r="B4750" s="266">
        <v>33787</v>
      </c>
      <c r="C4750" s="264" t="s">
        <v>4096</v>
      </c>
    </row>
    <row r="4751" spans="1:3">
      <c r="A4751" s="274" t="s">
        <v>8405</v>
      </c>
      <c r="B4751" s="275">
        <v>36458</v>
      </c>
      <c r="C4751" s="267" t="s">
        <v>8287</v>
      </c>
    </row>
    <row r="4752" spans="1:3" ht="12.75">
      <c r="A4752" s="265" t="s">
        <v>9485</v>
      </c>
      <c r="B4752" s="280">
        <v>35801</v>
      </c>
      <c r="C4752" s="280" t="s">
        <v>8803</v>
      </c>
    </row>
    <row r="4753" spans="1:3">
      <c r="A4753" s="262" t="s">
        <v>6252</v>
      </c>
      <c r="B4753" s="263">
        <v>34684</v>
      </c>
      <c r="C4753" s="270" t="s">
        <v>5934</v>
      </c>
    </row>
    <row r="4754" spans="1:3">
      <c r="A4754" s="265" t="s">
        <v>959</v>
      </c>
      <c r="B4754" s="266">
        <v>31576</v>
      </c>
      <c r="C4754" s="269" t="s">
        <v>2578</v>
      </c>
    </row>
    <row r="4755" spans="1:3">
      <c r="A4755" s="262" t="s">
        <v>195</v>
      </c>
      <c r="B4755" s="263">
        <v>32679</v>
      </c>
      <c r="C4755" s="264" t="s">
        <v>68</v>
      </c>
    </row>
    <row r="4756" spans="1:3">
      <c r="A4756" s="265" t="s">
        <v>1792</v>
      </c>
      <c r="B4756" s="266">
        <v>32171</v>
      </c>
      <c r="C4756" s="269" t="s">
        <v>1880</v>
      </c>
    </row>
    <row r="4757" spans="1:3">
      <c r="A4757" s="281" t="s">
        <v>3342</v>
      </c>
      <c r="B4757" s="263">
        <v>33086</v>
      </c>
      <c r="C4757" s="264" t="s">
        <v>3472</v>
      </c>
    </row>
    <row r="4758" spans="1:3">
      <c r="A4758" s="262" t="s">
        <v>4349</v>
      </c>
      <c r="B4758" s="263">
        <v>33225</v>
      </c>
      <c r="C4758" s="264" t="s">
        <v>4515</v>
      </c>
    </row>
    <row r="4759" spans="1:3">
      <c r="A4759" s="262" t="s">
        <v>4214</v>
      </c>
      <c r="B4759" s="263">
        <v>33712</v>
      </c>
      <c r="C4759" s="264" t="s">
        <v>4525</v>
      </c>
    </row>
    <row r="4760" spans="1:3">
      <c r="A4760" s="262" t="s">
        <v>4921</v>
      </c>
      <c r="B4760" s="263">
        <v>34062</v>
      </c>
      <c r="C4760" s="264" t="s">
        <v>5011</v>
      </c>
    </row>
    <row r="4761" spans="1:3" ht="12.75">
      <c r="A4761" s="265" t="s">
        <v>9074</v>
      </c>
      <c r="B4761" s="280">
        <v>36580</v>
      </c>
      <c r="C4761" s="280" t="s">
        <v>9243</v>
      </c>
    </row>
    <row r="4762" spans="1:3">
      <c r="A4762" s="278" t="s">
        <v>3602</v>
      </c>
      <c r="B4762" s="266">
        <v>33348</v>
      </c>
      <c r="C4762" s="264" t="s">
        <v>3441</v>
      </c>
    </row>
    <row r="4763" spans="1:3">
      <c r="A4763" s="265" t="s">
        <v>7563</v>
      </c>
      <c r="B4763" s="277">
        <v>36521</v>
      </c>
      <c r="C4763" s="267" t="s">
        <v>7419</v>
      </c>
    </row>
    <row r="4764" spans="1:3">
      <c r="A4764" s="262" t="s">
        <v>5310</v>
      </c>
      <c r="B4764" s="263">
        <v>34741</v>
      </c>
      <c r="C4764" s="270" t="s">
        <v>5501</v>
      </c>
    </row>
    <row r="4765" spans="1:3">
      <c r="A4765" s="265" t="s">
        <v>1793</v>
      </c>
      <c r="B4765" s="266">
        <v>32422</v>
      </c>
      <c r="C4765" s="269" t="s">
        <v>1998</v>
      </c>
    </row>
    <row r="4766" spans="1:3">
      <c r="A4766" s="265" t="s">
        <v>7003</v>
      </c>
      <c r="B4766" s="266">
        <v>35704</v>
      </c>
      <c r="C4766" s="267" t="s">
        <v>6860</v>
      </c>
    </row>
    <row r="4767" spans="1:3">
      <c r="A4767" s="271" t="s">
        <v>6589</v>
      </c>
      <c r="B4767" s="272">
        <v>36385</v>
      </c>
      <c r="C4767" s="273" t="s">
        <v>6856</v>
      </c>
    </row>
    <row r="4768" spans="1:3">
      <c r="A4768" s="262" t="s">
        <v>5139</v>
      </c>
      <c r="B4768" s="263">
        <v>33109</v>
      </c>
      <c r="C4768" s="270" t="s">
        <v>3446</v>
      </c>
    </row>
    <row r="4769" spans="1:3">
      <c r="A4769" s="262" t="s">
        <v>5605</v>
      </c>
      <c r="B4769" s="263">
        <v>34781</v>
      </c>
      <c r="C4769" s="264" t="s">
        <v>5936</v>
      </c>
    </row>
    <row r="4770" spans="1:3">
      <c r="A4770" s="262" t="s">
        <v>103</v>
      </c>
      <c r="B4770" s="263">
        <v>32664</v>
      </c>
      <c r="C4770" s="264" t="s">
        <v>449</v>
      </c>
    </row>
    <row r="4771" spans="1:3">
      <c r="A4771" s="283" t="s">
        <v>3343</v>
      </c>
      <c r="B4771" s="263">
        <v>32899</v>
      </c>
      <c r="C4771" s="264" t="s">
        <v>465</v>
      </c>
    </row>
    <row r="4772" spans="1:3">
      <c r="A4772" s="265" t="s">
        <v>923</v>
      </c>
      <c r="B4772" s="266">
        <v>31427</v>
      </c>
      <c r="C4772" s="269" t="s">
        <v>2583</v>
      </c>
    </row>
    <row r="4773" spans="1:3">
      <c r="A4773" s="265" t="s">
        <v>789</v>
      </c>
      <c r="B4773" s="266">
        <v>30982</v>
      </c>
      <c r="C4773" s="269" t="s">
        <v>790</v>
      </c>
    </row>
    <row r="4774" spans="1:3">
      <c r="A4774" s="265" t="s">
        <v>791</v>
      </c>
      <c r="B4774" s="266">
        <v>33011</v>
      </c>
      <c r="C4774" s="269" t="s">
        <v>792</v>
      </c>
    </row>
    <row r="4775" spans="1:3">
      <c r="A4775" s="262" t="s">
        <v>5887</v>
      </c>
      <c r="B4775" s="263">
        <v>35040</v>
      </c>
      <c r="C4775" s="264" t="s">
        <v>5930</v>
      </c>
    </row>
    <row r="4776" spans="1:3">
      <c r="A4776" s="265" t="s">
        <v>7717</v>
      </c>
      <c r="B4776" s="277">
        <v>36600</v>
      </c>
      <c r="C4776" s="267" t="s">
        <v>7516</v>
      </c>
    </row>
    <row r="4777" spans="1:3">
      <c r="A4777" s="262" t="s">
        <v>4352</v>
      </c>
      <c r="B4777" s="263">
        <v>33308</v>
      </c>
      <c r="C4777" s="264" t="s">
        <v>4063</v>
      </c>
    </row>
    <row r="4778" spans="1:3">
      <c r="A4778" s="265" t="s">
        <v>1938</v>
      </c>
      <c r="B4778" s="266">
        <v>28392</v>
      </c>
      <c r="C4778" s="269" t="s">
        <v>2798</v>
      </c>
    </row>
    <row r="4779" spans="1:3">
      <c r="A4779" s="265" t="s">
        <v>1270</v>
      </c>
      <c r="B4779" s="266">
        <v>31486</v>
      </c>
      <c r="C4779" s="269" t="s">
        <v>1283</v>
      </c>
    </row>
    <row r="4780" spans="1:3">
      <c r="A4780" s="265" t="s">
        <v>1794</v>
      </c>
      <c r="B4780" s="266">
        <v>27988</v>
      </c>
      <c r="C4780" s="269" t="s">
        <v>1136</v>
      </c>
    </row>
    <row r="4781" spans="1:3">
      <c r="A4781" s="265" t="s">
        <v>793</v>
      </c>
      <c r="B4781" s="266">
        <v>32792</v>
      </c>
      <c r="C4781" s="269" t="s">
        <v>1064</v>
      </c>
    </row>
    <row r="4782" spans="1:3">
      <c r="A4782" s="265" t="s">
        <v>7245</v>
      </c>
      <c r="B4782" s="266">
        <v>35855</v>
      </c>
      <c r="C4782" s="266" t="s">
        <v>6914</v>
      </c>
    </row>
    <row r="4783" spans="1:3">
      <c r="A4783" s="262" t="s">
        <v>5264</v>
      </c>
      <c r="B4783" s="263">
        <v>34235</v>
      </c>
      <c r="C4783" s="270" t="s">
        <v>5014</v>
      </c>
    </row>
    <row r="4784" spans="1:3">
      <c r="A4784" s="262" t="s">
        <v>5596</v>
      </c>
      <c r="B4784" s="263">
        <v>35202</v>
      </c>
      <c r="C4784" s="264" t="s">
        <v>5958</v>
      </c>
    </row>
    <row r="4785" spans="1:3">
      <c r="A4785" s="265" t="s">
        <v>7719</v>
      </c>
      <c r="B4785" s="277">
        <v>35696</v>
      </c>
      <c r="C4785" s="267" t="s">
        <v>7506</v>
      </c>
    </row>
    <row r="4786" spans="1:3">
      <c r="A4786" s="281" t="s">
        <v>3344</v>
      </c>
      <c r="B4786" s="263">
        <v>32066</v>
      </c>
      <c r="C4786" s="264" t="s">
        <v>465</v>
      </c>
    </row>
    <row r="4787" spans="1:3">
      <c r="A4787" s="262" t="s">
        <v>180</v>
      </c>
      <c r="B4787" s="263">
        <v>32204</v>
      </c>
      <c r="C4787" s="264" t="s">
        <v>463</v>
      </c>
    </row>
    <row r="4788" spans="1:3">
      <c r="A4788" s="265" t="s">
        <v>1263</v>
      </c>
      <c r="B4788" s="266">
        <v>28854</v>
      </c>
      <c r="C4788" s="269" t="s">
        <v>1287</v>
      </c>
    </row>
    <row r="4789" spans="1:3">
      <c r="A4789" s="265" t="s">
        <v>2647</v>
      </c>
      <c r="B4789" s="266">
        <v>31604</v>
      </c>
      <c r="C4789" s="269" t="s">
        <v>2648</v>
      </c>
    </row>
    <row r="4790" spans="1:3" ht="12.75">
      <c r="A4790" s="265" t="s">
        <v>9111</v>
      </c>
      <c r="B4790" s="280">
        <v>37412</v>
      </c>
      <c r="C4790" s="280" t="s">
        <v>9219</v>
      </c>
    </row>
    <row r="4791" spans="1:3">
      <c r="A4791" s="281" t="s">
        <v>3345</v>
      </c>
      <c r="B4791" s="263">
        <v>33051</v>
      </c>
      <c r="C4791" s="264" t="s">
        <v>3446</v>
      </c>
    </row>
    <row r="4792" spans="1:3">
      <c r="A4792" s="262" t="s">
        <v>5154</v>
      </c>
      <c r="B4792" s="263">
        <v>34446</v>
      </c>
      <c r="C4792" s="270" t="s">
        <v>5528</v>
      </c>
    </row>
    <row r="4793" spans="1:3" ht="12.75">
      <c r="A4793" s="265" t="s">
        <v>9486</v>
      </c>
      <c r="B4793" s="280">
        <v>36289</v>
      </c>
      <c r="C4793" s="280" t="s">
        <v>8803</v>
      </c>
    </row>
    <row r="4794" spans="1:3">
      <c r="A4794" s="265" t="s">
        <v>794</v>
      </c>
      <c r="B4794" s="266">
        <v>30366</v>
      </c>
      <c r="C4794" s="269" t="s">
        <v>2397</v>
      </c>
    </row>
    <row r="4795" spans="1:3">
      <c r="A4795" s="262" t="s">
        <v>4669</v>
      </c>
      <c r="B4795" s="263">
        <v>34631</v>
      </c>
      <c r="C4795" s="264" t="s">
        <v>5030</v>
      </c>
    </row>
    <row r="4796" spans="1:3">
      <c r="A4796" s="271" t="s">
        <v>6536</v>
      </c>
      <c r="B4796" s="272">
        <v>34949</v>
      </c>
      <c r="C4796" s="273" t="s">
        <v>6855</v>
      </c>
    </row>
    <row r="4797" spans="1:3">
      <c r="A4797" s="262" t="s">
        <v>4226</v>
      </c>
      <c r="B4797" s="263">
        <v>33845</v>
      </c>
      <c r="C4797" s="264" t="s">
        <v>4541</v>
      </c>
    </row>
    <row r="4798" spans="1:3">
      <c r="A4798" s="262" t="s">
        <v>104</v>
      </c>
      <c r="B4798" s="263">
        <v>33000</v>
      </c>
      <c r="C4798" s="264" t="s">
        <v>453</v>
      </c>
    </row>
    <row r="4799" spans="1:3">
      <c r="A4799" s="281" t="s">
        <v>3346</v>
      </c>
      <c r="B4799" s="263">
        <v>33601</v>
      </c>
      <c r="C4799" s="264" t="s">
        <v>3449</v>
      </c>
    </row>
    <row r="4800" spans="1:3">
      <c r="A4800" s="262" t="s">
        <v>185</v>
      </c>
      <c r="B4800" s="263">
        <v>33365</v>
      </c>
      <c r="C4800" s="264" t="s">
        <v>449</v>
      </c>
    </row>
    <row r="4801" spans="1:3">
      <c r="A4801" s="265" t="s">
        <v>9487</v>
      </c>
      <c r="B4801" s="266">
        <v>29084</v>
      </c>
      <c r="C4801" s="269" t="s">
        <v>1897</v>
      </c>
    </row>
    <row r="4802" spans="1:3">
      <c r="A4802" s="262" t="s">
        <v>5600</v>
      </c>
      <c r="B4802" s="263">
        <v>34627</v>
      </c>
      <c r="C4802" s="264" t="s">
        <v>5931</v>
      </c>
    </row>
    <row r="4803" spans="1:3">
      <c r="A4803" s="262" t="s">
        <v>4653</v>
      </c>
      <c r="B4803" s="263">
        <v>34426</v>
      </c>
      <c r="C4803" s="264" t="s">
        <v>5033</v>
      </c>
    </row>
    <row r="4804" spans="1:3">
      <c r="A4804" s="262" t="s">
        <v>6126</v>
      </c>
      <c r="B4804" s="263">
        <v>35786</v>
      </c>
      <c r="C4804" s="270" t="s">
        <v>6424</v>
      </c>
    </row>
    <row r="4805" spans="1:3">
      <c r="A4805" s="262" t="s">
        <v>6282</v>
      </c>
      <c r="B4805" s="263">
        <v>34805</v>
      </c>
      <c r="C4805" s="270" t="s">
        <v>5934</v>
      </c>
    </row>
    <row r="4806" spans="1:3">
      <c r="A4806" s="265" t="s">
        <v>2878</v>
      </c>
      <c r="B4806" s="266">
        <v>29827</v>
      </c>
      <c r="C4806" s="269" t="s">
        <v>2554</v>
      </c>
    </row>
    <row r="4807" spans="1:3">
      <c r="A4807" s="265" t="s">
        <v>3347</v>
      </c>
      <c r="B4807" s="266">
        <v>29827</v>
      </c>
      <c r="C4807" s="269" t="s">
        <v>2554</v>
      </c>
    </row>
    <row r="4808" spans="1:3" ht="12.75">
      <c r="A4808" s="265" t="s">
        <v>9126</v>
      </c>
      <c r="B4808" s="280">
        <v>36797</v>
      </c>
      <c r="C4808" s="280" t="s">
        <v>9302</v>
      </c>
    </row>
    <row r="4809" spans="1:3">
      <c r="A4809" s="262" t="s">
        <v>4436</v>
      </c>
      <c r="B4809" s="263">
        <v>34184</v>
      </c>
      <c r="C4809" s="264" t="s">
        <v>4515</v>
      </c>
    </row>
    <row r="4810" spans="1:3">
      <c r="A4810" s="274" t="s">
        <v>8406</v>
      </c>
      <c r="B4810" s="275">
        <v>35769</v>
      </c>
      <c r="C4810" s="267" t="s">
        <v>7812</v>
      </c>
    </row>
    <row r="4811" spans="1:3">
      <c r="A4811" s="262" t="s">
        <v>4238</v>
      </c>
      <c r="B4811" s="263">
        <v>34105</v>
      </c>
      <c r="C4811" s="264" t="s">
        <v>4542</v>
      </c>
    </row>
    <row r="4812" spans="1:3">
      <c r="A4812" s="271" t="s">
        <v>6665</v>
      </c>
      <c r="B4812" s="272">
        <v>35362</v>
      </c>
      <c r="C4812" s="273" t="s">
        <v>6855</v>
      </c>
    </row>
    <row r="4813" spans="1:3">
      <c r="A4813" s="281" t="s">
        <v>3348</v>
      </c>
      <c r="B4813" s="263">
        <v>31475</v>
      </c>
      <c r="C4813" s="264" t="s">
        <v>1279</v>
      </c>
    </row>
    <row r="4814" spans="1:3">
      <c r="A4814" s="262" t="s">
        <v>4936</v>
      </c>
      <c r="B4814" s="263">
        <v>34554</v>
      </c>
      <c r="C4814" s="270" t="s">
        <v>5011</v>
      </c>
    </row>
    <row r="4815" spans="1:3">
      <c r="A4815" s="265" t="s">
        <v>795</v>
      </c>
      <c r="B4815" s="266">
        <v>32027</v>
      </c>
      <c r="C4815" s="269" t="s">
        <v>775</v>
      </c>
    </row>
    <row r="4816" spans="1:3">
      <c r="A4816" s="265" t="s">
        <v>2971</v>
      </c>
      <c r="B4816" s="266">
        <v>30250</v>
      </c>
      <c r="C4816" s="269" t="s">
        <v>2486</v>
      </c>
    </row>
    <row r="4817" spans="1:3">
      <c r="A4817" s="262" t="s">
        <v>4697</v>
      </c>
      <c r="B4817" s="263">
        <v>34516</v>
      </c>
      <c r="C4817" s="264" t="s">
        <v>5012</v>
      </c>
    </row>
    <row r="4818" spans="1:3">
      <c r="A4818" s="271" t="s">
        <v>6786</v>
      </c>
      <c r="B4818" s="272">
        <v>36162</v>
      </c>
      <c r="C4818" s="273" t="s">
        <v>6856</v>
      </c>
    </row>
    <row r="4819" spans="1:3">
      <c r="A4819" s="262" t="s">
        <v>4157</v>
      </c>
      <c r="B4819" s="263">
        <v>33450</v>
      </c>
      <c r="C4819" s="264" t="s">
        <v>4066</v>
      </c>
    </row>
    <row r="4820" spans="1:3">
      <c r="A4820" s="278" t="s">
        <v>3870</v>
      </c>
      <c r="B4820" s="266">
        <v>34076</v>
      </c>
      <c r="C4820" s="264" t="s">
        <v>4063</v>
      </c>
    </row>
    <row r="4821" spans="1:3">
      <c r="A4821" s="262" t="s">
        <v>6206</v>
      </c>
      <c r="B4821" s="263">
        <v>35306</v>
      </c>
      <c r="C4821" s="270" t="s">
        <v>5929</v>
      </c>
    </row>
    <row r="4822" spans="1:3">
      <c r="A4822" s="262" t="s">
        <v>5170</v>
      </c>
      <c r="B4822" s="263">
        <v>34599</v>
      </c>
      <c r="C4822" s="270" t="s">
        <v>5529</v>
      </c>
    </row>
    <row r="4823" spans="1:3">
      <c r="A4823" s="281" t="s">
        <v>3349</v>
      </c>
      <c r="B4823" s="263">
        <v>32870</v>
      </c>
      <c r="C4823" s="264" t="s">
        <v>3441</v>
      </c>
    </row>
    <row r="4824" spans="1:3">
      <c r="A4824" s="265" t="s">
        <v>2621</v>
      </c>
      <c r="B4824" s="266">
        <v>29540</v>
      </c>
      <c r="C4824" s="269" t="s">
        <v>2838</v>
      </c>
    </row>
    <row r="4825" spans="1:3">
      <c r="A4825" s="265" t="s">
        <v>1367</v>
      </c>
      <c r="B4825" s="266">
        <v>28313</v>
      </c>
      <c r="C4825" s="269" t="s">
        <v>1915</v>
      </c>
    </row>
    <row r="4826" spans="1:3">
      <c r="A4826" s="265" t="s">
        <v>1795</v>
      </c>
      <c r="B4826" s="266">
        <v>30996</v>
      </c>
      <c r="C4826" s="269" t="s">
        <v>2580</v>
      </c>
    </row>
    <row r="4827" spans="1:3">
      <c r="A4827" s="262" t="s">
        <v>5127</v>
      </c>
      <c r="B4827" s="263">
        <v>34108</v>
      </c>
      <c r="C4827" s="270" t="s">
        <v>5011</v>
      </c>
    </row>
    <row r="4828" spans="1:3">
      <c r="A4828" s="262" t="s">
        <v>5131</v>
      </c>
      <c r="B4828" s="263">
        <v>34717</v>
      </c>
      <c r="C4828" s="270" t="s">
        <v>5011</v>
      </c>
    </row>
    <row r="4829" spans="1:3" ht="12.75">
      <c r="A4829" s="265" t="s">
        <v>8940</v>
      </c>
      <c r="B4829" s="280">
        <v>36231</v>
      </c>
      <c r="C4829" s="280" t="s">
        <v>8803</v>
      </c>
    </row>
    <row r="4830" spans="1:3">
      <c r="A4830" s="262" t="s">
        <v>6095</v>
      </c>
      <c r="B4830" s="263">
        <v>34331</v>
      </c>
      <c r="C4830" s="270" t="s">
        <v>5013</v>
      </c>
    </row>
    <row r="4831" spans="1:3">
      <c r="A4831" s="262" t="s">
        <v>6068</v>
      </c>
      <c r="B4831" s="263">
        <v>35375</v>
      </c>
      <c r="C4831" s="270" t="s">
        <v>6423</v>
      </c>
    </row>
    <row r="4832" spans="1:3">
      <c r="A4832" s="278" t="s">
        <v>621</v>
      </c>
      <c r="B4832" s="266">
        <v>31221</v>
      </c>
      <c r="C4832" s="269" t="s">
        <v>1279</v>
      </c>
    </row>
    <row r="4833" spans="1:3">
      <c r="A4833" s="265" t="s">
        <v>796</v>
      </c>
      <c r="B4833" s="266">
        <v>31836</v>
      </c>
      <c r="C4833" s="269" t="s">
        <v>1062</v>
      </c>
    </row>
    <row r="4834" spans="1:3">
      <c r="A4834" s="262" t="s">
        <v>4821</v>
      </c>
      <c r="B4834" s="263">
        <v>33807</v>
      </c>
      <c r="C4834" s="264" t="s">
        <v>4515</v>
      </c>
    </row>
    <row r="4835" spans="1:3">
      <c r="A4835" s="262" t="s">
        <v>5776</v>
      </c>
      <c r="B4835" s="263">
        <v>35380</v>
      </c>
      <c r="C4835" s="264" t="s">
        <v>5936</v>
      </c>
    </row>
    <row r="4836" spans="1:3">
      <c r="A4836" s="262" t="s">
        <v>105</v>
      </c>
      <c r="B4836" s="263">
        <v>32143</v>
      </c>
      <c r="C4836" s="264" t="s">
        <v>1055</v>
      </c>
    </row>
    <row r="4837" spans="1:3">
      <c r="A4837" s="265" t="s">
        <v>1796</v>
      </c>
      <c r="B4837" s="266">
        <v>31858</v>
      </c>
      <c r="C4837" s="269" t="s">
        <v>1998</v>
      </c>
    </row>
    <row r="4838" spans="1:3">
      <c r="A4838" s="265" t="s">
        <v>2513</v>
      </c>
      <c r="B4838" s="266">
        <v>28744</v>
      </c>
      <c r="C4838" s="269" t="s">
        <v>2514</v>
      </c>
    </row>
    <row r="4839" spans="1:3">
      <c r="A4839" s="262" t="s">
        <v>4649</v>
      </c>
      <c r="B4839" s="263">
        <v>34319</v>
      </c>
      <c r="C4839" s="264" t="s">
        <v>5014</v>
      </c>
    </row>
    <row r="4840" spans="1:3">
      <c r="A4840" s="274" t="s">
        <v>8407</v>
      </c>
      <c r="B4840" s="275">
        <v>36644</v>
      </c>
      <c r="C4840" s="267" t="s">
        <v>9604</v>
      </c>
    </row>
    <row r="4841" spans="1:3">
      <c r="A4841" s="265" t="s">
        <v>2561</v>
      </c>
      <c r="B4841" s="266">
        <v>28954</v>
      </c>
      <c r="C4841" s="269" t="s">
        <v>2181</v>
      </c>
    </row>
    <row r="4842" spans="1:3">
      <c r="A4842" s="274" t="s">
        <v>8408</v>
      </c>
      <c r="B4842" s="275">
        <v>36745</v>
      </c>
      <c r="C4842" s="267" t="s">
        <v>8092</v>
      </c>
    </row>
    <row r="4843" spans="1:3">
      <c r="A4843" s="271" t="s">
        <v>6818</v>
      </c>
      <c r="B4843" s="272">
        <v>35799</v>
      </c>
      <c r="C4843" s="273" t="s">
        <v>6861</v>
      </c>
    </row>
    <row r="4844" spans="1:3">
      <c r="A4844" s="281" t="s">
        <v>3350</v>
      </c>
      <c r="B4844" s="263">
        <v>33057</v>
      </c>
      <c r="C4844" s="264" t="s">
        <v>3442</v>
      </c>
    </row>
    <row r="4845" spans="1:3">
      <c r="A4845" s="262" t="s">
        <v>4730</v>
      </c>
      <c r="B4845" s="263">
        <v>34332</v>
      </c>
      <c r="C4845" s="264" t="s">
        <v>5022</v>
      </c>
    </row>
    <row r="4846" spans="1:3">
      <c r="A4846" s="262" t="s">
        <v>6091</v>
      </c>
      <c r="B4846" s="263">
        <v>35282</v>
      </c>
      <c r="C4846" s="270" t="s">
        <v>6422</v>
      </c>
    </row>
    <row r="4847" spans="1:3">
      <c r="A4847" s="265" t="s">
        <v>622</v>
      </c>
      <c r="B4847" s="266">
        <v>32021</v>
      </c>
      <c r="C4847" s="269" t="s">
        <v>2576</v>
      </c>
    </row>
    <row r="4848" spans="1:3">
      <c r="A4848" s="262" t="s">
        <v>4632</v>
      </c>
      <c r="B4848" s="263">
        <v>33237</v>
      </c>
      <c r="C4848" s="264" t="s">
        <v>4515</v>
      </c>
    </row>
    <row r="4849" spans="1:3">
      <c r="A4849" s="262" t="s">
        <v>6127</v>
      </c>
      <c r="B4849" s="263">
        <v>34590</v>
      </c>
      <c r="C4849" s="270" t="s">
        <v>6422</v>
      </c>
    </row>
    <row r="4850" spans="1:3">
      <c r="A4850" s="262" t="s">
        <v>5434</v>
      </c>
      <c r="B4850" s="263">
        <v>33603</v>
      </c>
      <c r="C4850" s="270" t="s">
        <v>4063</v>
      </c>
    </row>
    <row r="4851" spans="1:3">
      <c r="A4851" s="274" t="s">
        <v>8409</v>
      </c>
      <c r="B4851" s="275">
        <v>35978</v>
      </c>
      <c r="C4851" s="267" t="s">
        <v>8287</v>
      </c>
    </row>
    <row r="4852" spans="1:3">
      <c r="A4852" s="265" t="s">
        <v>85</v>
      </c>
      <c r="B4852" s="266">
        <v>30232</v>
      </c>
      <c r="C4852" s="269" t="s">
        <v>1733</v>
      </c>
    </row>
    <row r="4853" spans="1:3">
      <c r="A4853" s="262" t="s">
        <v>5226</v>
      </c>
      <c r="B4853" s="263">
        <v>34730</v>
      </c>
      <c r="C4853" s="270" t="s">
        <v>5499</v>
      </c>
    </row>
    <row r="4854" spans="1:3" ht="12.75">
      <c r="A4854" s="265" t="s">
        <v>9488</v>
      </c>
      <c r="B4854" s="280">
        <v>36049</v>
      </c>
      <c r="C4854" s="280" t="s">
        <v>8803</v>
      </c>
    </row>
    <row r="4855" spans="1:3" ht="12.75">
      <c r="A4855" s="265" t="s">
        <v>9145</v>
      </c>
      <c r="B4855" s="280">
        <v>36900</v>
      </c>
      <c r="C4855" s="280" t="s">
        <v>9344</v>
      </c>
    </row>
    <row r="4856" spans="1:3">
      <c r="A4856" s="262" t="s">
        <v>4164</v>
      </c>
      <c r="B4856" s="263">
        <v>33565</v>
      </c>
      <c r="C4856" s="264" t="s">
        <v>4066</v>
      </c>
    </row>
    <row r="4857" spans="1:3">
      <c r="A4857" s="281" t="s">
        <v>3351</v>
      </c>
      <c r="B4857" s="263">
        <v>33582</v>
      </c>
      <c r="C4857" s="264" t="s">
        <v>3476</v>
      </c>
    </row>
    <row r="4858" spans="1:3">
      <c r="A4858" s="265" t="s">
        <v>797</v>
      </c>
      <c r="B4858" s="266">
        <v>32345</v>
      </c>
      <c r="C4858" s="269" t="s">
        <v>1064</v>
      </c>
    </row>
    <row r="4859" spans="1:3">
      <c r="A4859" s="271" t="s">
        <v>6615</v>
      </c>
      <c r="B4859" s="272">
        <v>35200</v>
      </c>
      <c r="C4859" s="273" t="s">
        <v>6860</v>
      </c>
    </row>
    <row r="4860" spans="1:3">
      <c r="A4860" s="262" t="s">
        <v>5688</v>
      </c>
      <c r="B4860" s="263">
        <v>35476</v>
      </c>
      <c r="C4860" s="264" t="s">
        <v>5931</v>
      </c>
    </row>
    <row r="4861" spans="1:3" ht="12.75">
      <c r="A4861" s="265" t="s">
        <v>8941</v>
      </c>
      <c r="B4861" s="280">
        <v>36375</v>
      </c>
      <c r="C4861" s="280" t="s">
        <v>8803</v>
      </c>
    </row>
    <row r="4862" spans="1:3">
      <c r="A4862" s="262" t="s">
        <v>220</v>
      </c>
      <c r="B4862" s="263">
        <v>32478</v>
      </c>
      <c r="C4862" s="264" t="s">
        <v>221</v>
      </c>
    </row>
    <row r="4863" spans="1:3">
      <c r="A4863" s="282" t="s">
        <v>3641</v>
      </c>
      <c r="B4863" s="266">
        <v>32159</v>
      </c>
      <c r="C4863" s="264" t="s">
        <v>4072</v>
      </c>
    </row>
    <row r="4864" spans="1:3" ht="12.75">
      <c r="A4864" s="265" t="s">
        <v>8985</v>
      </c>
      <c r="B4864" s="280">
        <v>37151</v>
      </c>
      <c r="C4864" s="280" t="s">
        <v>9239</v>
      </c>
    </row>
    <row r="4865" spans="1:3">
      <c r="A4865" s="262" t="s">
        <v>4815</v>
      </c>
      <c r="B4865" s="263">
        <v>33569</v>
      </c>
      <c r="C4865" s="264" t="s">
        <v>4525</v>
      </c>
    </row>
    <row r="4866" spans="1:3">
      <c r="A4866" s="265" t="s">
        <v>798</v>
      </c>
      <c r="B4866" s="266">
        <v>31283</v>
      </c>
      <c r="C4866" s="269" t="s">
        <v>1279</v>
      </c>
    </row>
    <row r="4867" spans="1:3" ht="12.75">
      <c r="A4867" s="265" t="s">
        <v>9489</v>
      </c>
      <c r="B4867" s="280">
        <v>36468</v>
      </c>
      <c r="C4867" s="280" t="s">
        <v>8803</v>
      </c>
    </row>
    <row r="4868" spans="1:3">
      <c r="A4868" s="278" t="s">
        <v>3738</v>
      </c>
      <c r="B4868" s="266">
        <v>32609</v>
      </c>
      <c r="C4868" s="264" t="s">
        <v>465</v>
      </c>
    </row>
    <row r="4869" spans="1:3">
      <c r="A4869" s="262" t="s">
        <v>4320</v>
      </c>
      <c r="B4869" s="263">
        <v>32991</v>
      </c>
      <c r="C4869" s="264" t="s">
        <v>3443</v>
      </c>
    </row>
    <row r="4870" spans="1:3">
      <c r="A4870" s="262" t="s">
        <v>6265</v>
      </c>
      <c r="B4870" s="263">
        <v>35054</v>
      </c>
      <c r="C4870" s="270" t="s">
        <v>6425</v>
      </c>
    </row>
    <row r="4871" spans="1:3">
      <c r="A4871" s="262" t="s">
        <v>222</v>
      </c>
      <c r="B4871" s="263">
        <v>31871</v>
      </c>
      <c r="C4871" s="264" t="s">
        <v>1045</v>
      </c>
    </row>
    <row r="4872" spans="1:3">
      <c r="A4872" s="265" t="s">
        <v>1086</v>
      </c>
      <c r="B4872" s="266">
        <v>31242</v>
      </c>
      <c r="C4872" s="269" t="s">
        <v>1495</v>
      </c>
    </row>
    <row r="4873" spans="1:3">
      <c r="A4873" s="265" t="s">
        <v>799</v>
      </c>
      <c r="B4873" s="266">
        <v>32026</v>
      </c>
      <c r="C4873" s="269" t="s">
        <v>1959</v>
      </c>
    </row>
    <row r="4874" spans="1:3">
      <c r="A4874" s="262" t="s">
        <v>223</v>
      </c>
      <c r="B4874" s="263">
        <v>32777</v>
      </c>
      <c r="C4874" s="264" t="s">
        <v>449</v>
      </c>
    </row>
    <row r="4875" spans="1:3">
      <c r="A4875" s="265" t="s">
        <v>2107</v>
      </c>
      <c r="B4875" s="266">
        <v>31410</v>
      </c>
      <c r="C4875" s="269" t="s">
        <v>1279</v>
      </c>
    </row>
    <row r="4876" spans="1:3">
      <c r="A4876" s="265" t="s">
        <v>7140</v>
      </c>
      <c r="B4876" s="266">
        <v>35217</v>
      </c>
      <c r="C4876" s="267"/>
    </row>
    <row r="4877" spans="1:3">
      <c r="A4877" s="262" t="s">
        <v>224</v>
      </c>
      <c r="B4877" s="263">
        <v>30795</v>
      </c>
      <c r="C4877" s="264" t="s">
        <v>2580</v>
      </c>
    </row>
    <row r="4878" spans="1:3">
      <c r="A4878" s="262" t="s">
        <v>4160</v>
      </c>
      <c r="B4878" s="263">
        <v>33529</v>
      </c>
      <c r="C4878" s="264" t="s">
        <v>4066</v>
      </c>
    </row>
    <row r="4879" spans="1:3">
      <c r="A4879" s="265" t="s">
        <v>2694</v>
      </c>
      <c r="B4879" s="266">
        <v>31959</v>
      </c>
      <c r="C4879" s="269" t="s">
        <v>2695</v>
      </c>
    </row>
    <row r="4880" spans="1:3">
      <c r="A4880" s="262" t="s">
        <v>5394</v>
      </c>
      <c r="B4880" s="263">
        <v>34746</v>
      </c>
      <c r="C4880" s="270" t="s">
        <v>5499</v>
      </c>
    </row>
    <row r="4881" spans="1:3">
      <c r="A4881" s="281" t="s">
        <v>3352</v>
      </c>
      <c r="B4881" s="263">
        <v>33180</v>
      </c>
      <c r="C4881" s="264" t="s">
        <v>3441</v>
      </c>
    </row>
    <row r="4882" spans="1:3">
      <c r="A4882" s="262" t="s">
        <v>4335</v>
      </c>
      <c r="B4882" s="263">
        <v>33777</v>
      </c>
      <c r="C4882" s="264" t="s">
        <v>4072</v>
      </c>
    </row>
    <row r="4883" spans="1:3">
      <c r="A4883" s="279" t="s">
        <v>8410</v>
      </c>
      <c r="B4883" s="275">
        <v>36217</v>
      </c>
      <c r="C4883" s="267" t="s">
        <v>7395</v>
      </c>
    </row>
    <row r="4884" spans="1:3">
      <c r="A4884" s="265" t="s">
        <v>1972</v>
      </c>
      <c r="B4884" s="266">
        <v>30165</v>
      </c>
      <c r="C4884" s="269" t="s">
        <v>1811</v>
      </c>
    </row>
    <row r="4885" spans="1:3">
      <c r="A4885" s="281" t="s">
        <v>3353</v>
      </c>
      <c r="B4885" s="263">
        <v>33043</v>
      </c>
      <c r="C4885" s="264" t="s">
        <v>3470</v>
      </c>
    </row>
    <row r="4886" spans="1:3">
      <c r="A4886" s="265" t="s">
        <v>7709</v>
      </c>
      <c r="B4886" s="277">
        <v>36058</v>
      </c>
      <c r="C4886" s="267" t="s">
        <v>7506</v>
      </c>
    </row>
    <row r="4887" spans="1:3">
      <c r="A4887" s="265" t="s">
        <v>7920</v>
      </c>
      <c r="B4887" s="277">
        <v>36309</v>
      </c>
      <c r="C4887" s="267" t="s">
        <v>7812</v>
      </c>
    </row>
    <row r="4888" spans="1:3">
      <c r="A4888" s="262" t="s">
        <v>5376</v>
      </c>
      <c r="B4888" s="263">
        <v>34481</v>
      </c>
      <c r="C4888" s="270" t="s">
        <v>5497</v>
      </c>
    </row>
    <row r="4889" spans="1:3" ht="12.75">
      <c r="A4889" s="265" t="s">
        <v>9153</v>
      </c>
      <c r="B4889" s="280">
        <v>37333</v>
      </c>
      <c r="C4889" s="280" t="s">
        <v>9362</v>
      </c>
    </row>
    <row r="4890" spans="1:3">
      <c r="A4890" s="262" t="s">
        <v>4287</v>
      </c>
      <c r="B4890" s="263">
        <v>34059</v>
      </c>
      <c r="C4890" s="264" t="s">
        <v>4515</v>
      </c>
    </row>
    <row r="4891" spans="1:3">
      <c r="A4891" s="265" t="s">
        <v>6974</v>
      </c>
      <c r="B4891" s="266">
        <v>36161</v>
      </c>
      <c r="C4891" s="266" t="s">
        <v>6919</v>
      </c>
    </row>
    <row r="4892" spans="1:3">
      <c r="A4892" s="274" t="s">
        <v>8411</v>
      </c>
      <c r="B4892" s="275">
        <v>36638</v>
      </c>
      <c r="C4892" s="267" t="s">
        <v>9604</v>
      </c>
    </row>
    <row r="4893" spans="1:3">
      <c r="A4893" s="265" t="s">
        <v>1387</v>
      </c>
      <c r="B4893" s="266">
        <v>31799</v>
      </c>
      <c r="C4893" s="269" t="s">
        <v>1283</v>
      </c>
    </row>
    <row r="4894" spans="1:3">
      <c r="A4894" s="265" t="s">
        <v>2336</v>
      </c>
      <c r="B4894" s="266">
        <v>31656</v>
      </c>
      <c r="C4894" s="269" t="s">
        <v>2395</v>
      </c>
    </row>
    <row r="4895" spans="1:3">
      <c r="A4895" s="262" t="s">
        <v>4923</v>
      </c>
      <c r="B4895" s="263">
        <v>34257</v>
      </c>
      <c r="C4895" s="264" t="s">
        <v>5011</v>
      </c>
    </row>
    <row r="4896" spans="1:3">
      <c r="A4896" s="265" t="s">
        <v>1797</v>
      </c>
      <c r="B4896" s="266">
        <v>30964</v>
      </c>
      <c r="C4896" s="269" t="s">
        <v>1150</v>
      </c>
    </row>
    <row r="4897" spans="1:3">
      <c r="A4897" s="274" t="s">
        <v>8412</v>
      </c>
      <c r="B4897" s="275">
        <v>36801</v>
      </c>
      <c r="C4897" s="267" t="s">
        <v>8090</v>
      </c>
    </row>
    <row r="4898" spans="1:3">
      <c r="A4898" s="262" t="s">
        <v>4228</v>
      </c>
      <c r="B4898" s="263">
        <v>33990</v>
      </c>
      <c r="C4898" s="264" t="s">
        <v>4514</v>
      </c>
    </row>
    <row r="4899" spans="1:3">
      <c r="A4899" s="284" t="s">
        <v>9561</v>
      </c>
      <c r="B4899" s="285">
        <v>35068</v>
      </c>
      <c r="C4899" s="286" t="s">
        <v>5935</v>
      </c>
    </row>
    <row r="4900" spans="1:3">
      <c r="A4900" s="274" t="s">
        <v>8413</v>
      </c>
      <c r="B4900" s="275">
        <v>37398</v>
      </c>
      <c r="C4900" s="267" t="s">
        <v>9603</v>
      </c>
    </row>
    <row r="4901" spans="1:3">
      <c r="A4901" s="265" t="s">
        <v>2556</v>
      </c>
      <c r="B4901" s="266">
        <v>31547</v>
      </c>
      <c r="C4901" s="269" t="s">
        <v>1153</v>
      </c>
    </row>
    <row r="4902" spans="1:3">
      <c r="A4902" s="262" t="s">
        <v>4294</v>
      </c>
      <c r="B4902" s="263">
        <v>33928</v>
      </c>
      <c r="C4902" s="264" t="s">
        <v>4515</v>
      </c>
    </row>
    <row r="4903" spans="1:3">
      <c r="A4903" s="278" t="s">
        <v>3820</v>
      </c>
      <c r="B4903" s="266">
        <v>33234</v>
      </c>
      <c r="C4903" s="264" t="s">
        <v>4066</v>
      </c>
    </row>
    <row r="4904" spans="1:3">
      <c r="A4904" s="262" t="s">
        <v>225</v>
      </c>
      <c r="B4904" s="263">
        <v>32975</v>
      </c>
      <c r="C4904" s="264" t="s">
        <v>453</v>
      </c>
    </row>
    <row r="4905" spans="1:3" ht="12.75">
      <c r="A4905" s="265" t="s">
        <v>8942</v>
      </c>
      <c r="B4905" s="280">
        <v>36966</v>
      </c>
      <c r="C4905" s="280" t="s">
        <v>9267</v>
      </c>
    </row>
    <row r="4906" spans="1:3" ht="12.75">
      <c r="A4906" s="265" t="s">
        <v>8943</v>
      </c>
      <c r="B4906" s="280">
        <v>36806</v>
      </c>
      <c r="C4906" s="280" t="s">
        <v>8803</v>
      </c>
    </row>
    <row r="4907" spans="1:3">
      <c r="A4907" s="265" t="s">
        <v>1374</v>
      </c>
      <c r="B4907" s="266">
        <v>30708</v>
      </c>
      <c r="C4907" s="269" t="s">
        <v>2305</v>
      </c>
    </row>
    <row r="4908" spans="1:3">
      <c r="A4908" s="278" t="s">
        <v>3788</v>
      </c>
      <c r="B4908" s="266">
        <v>33707</v>
      </c>
      <c r="C4908" s="264" t="s">
        <v>4070</v>
      </c>
    </row>
    <row r="4909" spans="1:3">
      <c r="A4909" s="278" t="s">
        <v>3568</v>
      </c>
      <c r="B4909" s="266">
        <v>32894</v>
      </c>
      <c r="C4909" s="264" t="s">
        <v>465</v>
      </c>
    </row>
    <row r="4910" spans="1:3">
      <c r="A4910" s="281" t="s">
        <v>3354</v>
      </c>
      <c r="B4910" s="263">
        <v>33145</v>
      </c>
      <c r="C4910" s="264" t="s">
        <v>3448</v>
      </c>
    </row>
    <row r="4911" spans="1:3">
      <c r="A4911" s="265" t="s">
        <v>1608</v>
      </c>
      <c r="B4911" s="266">
        <v>26284</v>
      </c>
      <c r="C4911" s="269"/>
    </row>
    <row r="4912" spans="1:3">
      <c r="A4912" s="262" t="s">
        <v>226</v>
      </c>
      <c r="B4912" s="263">
        <v>33429</v>
      </c>
      <c r="C4912" s="264" t="s">
        <v>227</v>
      </c>
    </row>
    <row r="4913" spans="1:3">
      <c r="A4913" s="278" t="s">
        <v>3822</v>
      </c>
      <c r="B4913" s="266">
        <v>33428</v>
      </c>
      <c r="C4913" s="264" t="s">
        <v>4070</v>
      </c>
    </row>
    <row r="4914" spans="1:3" ht="12.75">
      <c r="A4914" s="265" t="s">
        <v>9490</v>
      </c>
      <c r="B4914" s="280">
        <v>36751</v>
      </c>
      <c r="C4914" s="280" t="s">
        <v>8803</v>
      </c>
    </row>
    <row r="4915" spans="1:3">
      <c r="A4915" s="274" t="s">
        <v>8414</v>
      </c>
      <c r="B4915" s="275">
        <v>37160</v>
      </c>
      <c r="C4915" s="267" t="s">
        <v>8287</v>
      </c>
    </row>
    <row r="4916" spans="1:3">
      <c r="A4916" s="265" t="s">
        <v>7560</v>
      </c>
      <c r="B4916" s="277">
        <v>36403</v>
      </c>
      <c r="C4916" s="267" t="s">
        <v>7506</v>
      </c>
    </row>
    <row r="4917" spans="1:3">
      <c r="A4917" s="281" t="s">
        <v>3355</v>
      </c>
      <c r="B4917" s="263">
        <v>33362</v>
      </c>
      <c r="C4917" s="264" t="s">
        <v>3446</v>
      </c>
    </row>
    <row r="4918" spans="1:3">
      <c r="A4918" s="262" t="s">
        <v>4703</v>
      </c>
      <c r="B4918" s="263">
        <v>34640</v>
      </c>
      <c r="C4918" s="264" t="s">
        <v>5008</v>
      </c>
    </row>
    <row r="4919" spans="1:3">
      <c r="A4919" s="265" t="s">
        <v>7691</v>
      </c>
      <c r="B4919" s="277">
        <v>36287</v>
      </c>
      <c r="C4919" s="267" t="s">
        <v>7516</v>
      </c>
    </row>
    <row r="4920" spans="1:3">
      <c r="A4920" s="262" t="s">
        <v>5844</v>
      </c>
      <c r="B4920" s="263">
        <v>34688</v>
      </c>
      <c r="C4920" s="264" t="s">
        <v>5959</v>
      </c>
    </row>
    <row r="4921" spans="1:3">
      <c r="A4921" s="265" t="s">
        <v>800</v>
      </c>
      <c r="B4921" s="266">
        <v>32535</v>
      </c>
      <c r="C4921" s="269" t="s">
        <v>1064</v>
      </c>
    </row>
    <row r="4922" spans="1:3">
      <c r="A4922" s="262" t="s">
        <v>4295</v>
      </c>
      <c r="B4922" s="263">
        <v>33600</v>
      </c>
      <c r="C4922" s="264" t="s">
        <v>4515</v>
      </c>
    </row>
    <row r="4923" spans="1:3">
      <c r="A4923" s="262" t="s">
        <v>5331</v>
      </c>
      <c r="B4923" s="263">
        <v>33803</v>
      </c>
      <c r="C4923" s="270" t="s">
        <v>4515</v>
      </c>
    </row>
    <row r="4924" spans="1:3">
      <c r="A4924" s="262" t="s">
        <v>5174</v>
      </c>
      <c r="B4924" s="263">
        <v>34555</v>
      </c>
      <c r="C4924" s="270" t="s">
        <v>5495</v>
      </c>
    </row>
    <row r="4925" spans="1:3">
      <c r="A4925" s="265" t="s">
        <v>6979</v>
      </c>
      <c r="B4925" s="266">
        <v>35947</v>
      </c>
      <c r="C4925" s="267" t="s">
        <v>6862</v>
      </c>
    </row>
    <row r="4926" spans="1:3">
      <c r="A4926" s="274" t="s">
        <v>8415</v>
      </c>
      <c r="B4926" s="275">
        <v>35934</v>
      </c>
      <c r="C4926" s="267" t="s">
        <v>8098</v>
      </c>
    </row>
    <row r="4927" spans="1:3">
      <c r="A4927" s="265" t="s">
        <v>801</v>
      </c>
      <c r="B4927" s="266">
        <v>32266</v>
      </c>
      <c r="C4927" s="269" t="s">
        <v>1961</v>
      </c>
    </row>
    <row r="4928" spans="1:3">
      <c r="A4928" s="265" t="s">
        <v>1798</v>
      </c>
      <c r="B4928" s="266">
        <v>31171</v>
      </c>
      <c r="C4928" s="269" t="s">
        <v>1280</v>
      </c>
    </row>
    <row r="4929" spans="1:3">
      <c r="A4929" s="265" t="s">
        <v>1126</v>
      </c>
      <c r="B4929" s="266">
        <v>31810</v>
      </c>
      <c r="C4929" s="269" t="s">
        <v>2695</v>
      </c>
    </row>
    <row r="4930" spans="1:3">
      <c r="A4930" s="262" t="s">
        <v>4621</v>
      </c>
      <c r="B4930" s="263">
        <v>34038</v>
      </c>
      <c r="C4930" s="264" t="s">
        <v>4523</v>
      </c>
    </row>
    <row r="4931" spans="1:3">
      <c r="A4931" s="274" t="s">
        <v>8416</v>
      </c>
      <c r="B4931" s="275">
        <v>37434</v>
      </c>
      <c r="C4931" s="267" t="s">
        <v>8087</v>
      </c>
    </row>
    <row r="4932" spans="1:3">
      <c r="A4932" s="262" t="s">
        <v>5232</v>
      </c>
      <c r="B4932" s="263">
        <v>34632</v>
      </c>
      <c r="C4932" s="270" t="s">
        <v>5497</v>
      </c>
    </row>
    <row r="4933" spans="1:3">
      <c r="A4933" s="262" t="s">
        <v>4803</v>
      </c>
      <c r="B4933" s="263">
        <v>33958</v>
      </c>
      <c r="C4933" s="264" t="s">
        <v>4523</v>
      </c>
    </row>
    <row r="4934" spans="1:3">
      <c r="A4934" s="262" t="s">
        <v>6224</v>
      </c>
      <c r="B4934" s="263">
        <v>34893</v>
      </c>
      <c r="C4934" s="270" t="s">
        <v>6424</v>
      </c>
    </row>
    <row r="4935" spans="1:3">
      <c r="A4935" s="262" t="s">
        <v>228</v>
      </c>
      <c r="B4935" s="263">
        <v>31422</v>
      </c>
      <c r="C4935" s="264" t="s">
        <v>2580</v>
      </c>
    </row>
    <row r="4936" spans="1:3">
      <c r="A4936" s="281" t="s">
        <v>3356</v>
      </c>
      <c r="B4936" s="263">
        <v>33124</v>
      </c>
      <c r="C4936" s="264" t="s">
        <v>3446</v>
      </c>
    </row>
    <row r="4937" spans="1:3">
      <c r="A4937" s="278" t="s">
        <v>7046</v>
      </c>
      <c r="B4937" s="266">
        <v>35582</v>
      </c>
      <c r="C4937" s="267" t="s">
        <v>6862</v>
      </c>
    </row>
    <row r="4938" spans="1:3">
      <c r="A4938" s="262" t="s">
        <v>5732</v>
      </c>
      <c r="B4938" s="263">
        <v>34463</v>
      </c>
      <c r="C4938" s="264" t="s">
        <v>5495</v>
      </c>
    </row>
    <row r="4939" spans="1:3">
      <c r="A4939" s="281" t="s">
        <v>3357</v>
      </c>
      <c r="B4939" s="263">
        <v>33046</v>
      </c>
      <c r="C4939" s="264" t="s">
        <v>3441</v>
      </c>
    </row>
    <row r="4940" spans="1:3">
      <c r="A4940" s="265" t="s">
        <v>1204</v>
      </c>
      <c r="B4940" s="266">
        <v>31537</v>
      </c>
      <c r="C4940" s="269" t="s">
        <v>1205</v>
      </c>
    </row>
    <row r="4941" spans="1:3">
      <c r="A4941" s="265" t="s">
        <v>2524</v>
      </c>
      <c r="B4941" s="266">
        <v>29928</v>
      </c>
      <c r="C4941" s="269" t="s">
        <v>1491</v>
      </c>
    </row>
    <row r="4942" spans="1:3">
      <c r="A4942" s="265" t="s">
        <v>7921</v>
      </c>
      <c r="B4942" s="277">
        <v>36191</v>
      </c>
      <c r="C4942" s="267" t="s">
        <v>7812</v>
      </c>
    </row>
    <row r="4943" spans="1:3">
      <c r="A4943" s="271" t="s">
        <v>6553</v>
      </c>
      <c r="B4943" s="272">
        <v>35955</v>
      </c>
      <c r="C4943" s="273" t="s">
        <v>6855</v>
      </c>
    </row>
    <row r="4944" spans="1:3">
      <c r="A4944" s="265" t="s">
        <v>1799</v>
      </c>
      <c r="B4944" s="266">
        <v>31214</v>
      </c>
      <c r="C4944" s="269" t="s">
        <v>2308</v>
      </c>
    </row>
    <row r="4945" spans="1:3">
      <c r="A4945" s="262" t="s">
        <v>4628</v>
      </c>
      <c r="B4945" s="263">
        <v>33669</v>
      </c>
      <c r="C4945" s="264" t="s">
        <v>4515</v>
      </c>
    </row>
    <row r="4946" spans="1:3">
      <c r="A4946" s="274" t="s">
        <v>8417</v>
      </c>
      <c r="B4946" s="275">
        <v>36074</v>
      </c>
      <c r="C4946" s="267" t="s">
        <v>8092</v>
      </c>
    </row>
    <row r="4947" spans="1:3">
      <c r="A4947" s="265" t="s">
        <v>2591</v>
      </c>
      <c r="B4947" s="266">
        <v>28209</v>
      </c>
      <c r="C4947" s="269" t="s">
        <v>1405</v>
      </c>
    </row>
    <row r="4948" spans="1:3">
      <c r="A4948" s="265" t="s">
        <v>6200</v>
      </c>
      <c r="B4948" s="263">
        <v>35018</v>
      </c>
      <c r="C4948" s="270" t="s">
        <v>6422</v>
      </c>
    </row>
    <row r="4949" spans="1:3">
      <c r="A4949" s="278" t="s">
        <v>3699</v>
      </c>
      <c r="B4949" s="266">
        <v>33881</v>
      </c>
      <c r="C4949" s="264" t="s">
        <v>4063</v>
      </c>
    </row>
    <row r="4950" spans="1:3">
      <c r="A4950" s="265" t="s">
        <v>1800</v>
      </c>
      <c r="B4950" s="266">
        <v>32151</v>
      </c>
      <c r="C4950" s="269" t="s">
        <v>1882</v>
      </c>
    </row>
    <row r="4951" spans="1:3">
      <c r="A4951" s="262" t="s">
        <v>4618</v>
      </c>
      <c r="B4951" s="263">
        <v>33203</v>
      </c>
      <c r="C4951" s="264" t="s">
        <v>4525</v>
      </c>
    </row>
    <row r="4952" spans="1:3">
      <c r="A4952" s="262" t="s">
        <v>4721</v>
      </c>
      <c r="B4952" s="263">
        <v>34446</v>
      </c>
      <c r="C4952" s="264" t="s">
        <v>5010</v>
      </c>
    </row>
    <row r="4953" spans="1:3">
      <c r="A4953" s="262" t="s">
        <v>5408</v>
      </c>
      <c r="B4953" s="263">
        <v>34461</v>
      </c>
      <c r="C4953" s="270" t="s">
        <v>5499</v>
      </c>
    </row>
    <row r="4954" spans="1:3">
      <c r="A4954" s="265" t="s">
        <v>7773</v>
      </c>
      <c r="B4954" s="277">
        <v>35899</v>
      </c>
      <c r="C4954" s="267" t="s">
        <v>7523</v>
      </c>
    </row>
    <row r="4955" spans="1:3">
      <c r="A4955" s="262" t="s">
        <v>4354</v>
      </c>
      <c r="B4955" s="263">
        <v>33291</v>
      </c>
      <c r="C4955" s="264" t="s">
        <v>4515</v>
      </c>
    </row>
    <row r="4956" spans="1:3">
      <c r="A4956" s="265" t="s">
        <v>7000</v>
      </c>
      <c r="B4956" s="266">
        <v>35977</v>
      </c>
      <c r="C4956" s="267" t="s">
        <v>6860</v>
      </c>
    </row>
    <row r="4957" spans="1:3">
      <c r="A4957" s="262" t="s">
        <v>229</v>
      </c>
      <c r="B4957" s="263">
        <v>32184</v>
      </c>
      <c r="C4957" s="264" t="s">
        <v>1045</v>
      </c>
    </row>
    <row r="4958" spans="1:3">
      <c r="A4958" s="262" t="s">
        <v>230</v>
      </c>
      <c r="B4958" s="263">
        <v>32486</v>
      </c>
      <c r="C4958" s="264" t="s">
        <v>453</v>
      </c>
    </row>
    <row r="4959" spans="1:3">
      <c r="A4959" s="265" t="s">
        <v>6522</v>
      </c>
      <c r="B4959" s="267"/>
      <c r="C4959" s="267" t="s">
        <v>6862</v>
      </c>
    </row>
    <row r="4960" spans="1:3">
      <c r="A4960" s="262" t="s">
        <v>5530</v>
      </c>
      <c r="B4960" s="263">
        <v>34173</v>
      </c>
      <c r="C4960" s="270" t="s">
        <v>5011</v>
      </c>
    </row>
    <row r="4961" spans="1:3">
      <c r="A4961" s="271" t="s">
        <v>4593</v>
      </c>
      <c r="B4961" s="263">
        <v>33620</v>
      </c>
      <c r="C4961" s="264" t="s">
        <v>3441</v>
      </c>
    </row>
    <row r="4962" spans="1:3">
      <c r="A4962" s="278" t="s">
        <v>3796</v>
      </c>
      <c r="B4962" s="266">
        <v>34205</v>
      </c>
      <c r="C4962" s="264" t="s">
        <v>4070</v>
      </c>
    </row>
    <row r="4963" spans="1:3">
      <c r="A4963" s="265" t="s">
        <v>9095</v>
      </c>
      <c r="B4963" s="277">
        <v>36241</v>
      </c>
      <c r="C4963" s="267" t="s">
        <v>7506</v>
      </c>
    </row>
    <row r="4964" spans="1:3">
      <c r="A4964" s="265" t="s">
        <v>7067</v>
      </c>
      <c r="B4964" s="266">
        <v>35735</v>
      </c>
      <c r="C4964" s="266" t="s">
        <v>6919</v>
      </c>
    </row>
    <row r="4965" spans="1:3">
      <c r="A4965" s="278" t="s">
        <v>3736</v>
      </c>
      <c r="B4965" s="266">
        <v>32409</v>
      </c>
      <c r="C4965" s="264" t="s">
        <v>451</v>
      </c>
    </row>
    <row r="4966" spans="1:3">
      <c r="A4966" s="262" t="s">
        <v>106</v>
      </c>
      <c r="B4966" s="263">
        <v>32410</v>
      </c>
      <c r="C4966" s="264" t="s">
        <v>775</v>
      </c>
    </row>
    <row r="4967" spans="1:3">
      <c r="A4967" s="271" t="s">
        <v>6576</v>
      </c>
      <c r="B4967" s="272">
        <v>35948</v>
      </c>
      <c r="C4967" s="273" t="s">
        <v>6861</v>
      </c>
    </row>
    <row r="4968" spans="1:3">
      <c r="A4968" s="262" t="s">
        <v>4662</v>
      </c>
      <c r="B4968" s="263">
        <v>34779</v>
      </c>
      <c r="C4968" s="264" t="s">
        <v>5014</v>
      </c>
    </row>
    <row r="4969" spans="1:3">
      <c r="A4969" s="274" t="s">
        <v>8418</v>
      </c>
      <c r="B4969" s="275">
        <v>37286</v>
      </c>
      <c r="C4969" s="267" t="s">
        <v>9603</v>
      </c>
    </row>
    <row r="4970" spans="1:3">
      <c r="A4970" s="262" t="s">
        <v>5143</v>
      </c>
      <c r="B4970" s="263">
        <v>34981</v>
      </c>
      <c r="C4970" s="270" t="s">
        <v>5498</v>
      </c>
    </row>
    <row r="4971" spans="1:3" ht="12.75">
      <c r="A4971" s="265" t="s">
        <v>8944</v>
      </c>
      <c r="B4971" s="280">
        <v>37623</v>
      </c>
      <c r="C4971" s="280" t="s">
        <v>9173</v>
      </c>
    </row>
    <row r="4972" spans="1:3">
      <c r="A4972" s="262" t="s">
        <v>4793</v>
      </c>
      <c r="B4972" s="263">
        <v>33745</v>
      </c>
      <c r="C4972" s="264" t="s">
        <v>4525</v>
      </c>
    </row>
    <row r="4973" spans="1:3" ht="12.75">
      <c r="A4973" t="s">
        <v>8945</v>
      </c>
      <c r="B4973" s="234">
        <v>37147</v>
      </c>
      <c r="C4973" s="234" t="s">
        <v>9179</v>
      </c>
    </row>
    <row r="4974" spans="1:3">
      <c r="A4974" s="227" t="s">
        <v>5397</v>
      </c>
      <c r="B4974" s="223">
        <v>34598</v>
      </c>
      <c r="C4974" s="235" t="s">
        <v>5008</v>
      </c>
    </row>
    <row r="4975" spans="1:3">
      <c r="A4975" s="220" t="s">
        <v>3358</v>
      </c>
      <c r="B4975" s="223">
        <v>33138</v>
      </c>
      <c r="C4975" s="222" t="s">
        <v>3449</v>
      </c>
    </row>
    <row r="4976" spans="1:3">
      <c r="A4976" t="s">
        <v>7671</v>
      </c>
      <c r="B4976" s="230">
        <v>35978</v>
      </c>
      <c r="C4976" s="226" t="s">
        <v>7516</v>
      </c>
    </row>
    <row r="4977" spans="1:3">
      <c r="A4977" t="s">
        <v>2868</v>
      </c>
      <c r="B4977" s="228">
        <v>30052</v>
      </c>
      <c r="C4977" s="229" t="s">
        <v>2869</v>
      </c>
    </row>
    <row r="4978" spans="1:3">
      <c r="A4978" s="227" t="s">
        <v>4233</v>
      </c>
      <c r="B4978" s="223">
        <v>33657</v>
      </c>
      <c r="C4978" s="222" t="s">
        <v>4525</v>
      </c>
    </row>
    <row r="4979" spans="1:3">
      <c r="A4979" s="5" t="s">
        <v>3776</v>
      </c>
      <c r="B4979" s="228">
        <v>33898</v>
      </c>
      <c r="C4979" s="222" t="s">
        <v>4082</v>
      </c>
    </row>
    <row r="4980" spans="1:3">
      <c r="A4980" s="64" t="s">
        <v>6751</v>
      </c>
      <c r="B4980" s="232">
        <v>36016</v>
      </c>
      <c r="C4980" s="233" t="s">
        <v>6855</v>
      </c>
    </row>
    <row r="4981" spans="1:3">
      <c r="A4981" s="224" t="s">
        <v>8419</v>
      </c>
      <c r="B4981" s="225">
        <v>36915</v>
      </c>
      <c r="C4981" s="226" t="s">
        <v>8090</v>
      </c>
    </row>
    <row r="4982" spans="1:3">
      <c r="A4982" t="s">
        <v>7350</v>
      </c>
      <c r="B4982" s="228"/>
      <c r="C4982" s="228" t="s">
        <v>6921</v>
      </c>
    </row>
    <row r="4983" spans="1:3">
      <c r="A4983" s="224" t="s">
        <v>7350</v>
      </c>
      <c r="B4983" s="225">
        <v>36285</v>
      </c>
      <c r="C4983" s="226" t="s">
        <v>8087</v>
      </c>
    </row>
    <row r="4984" spans="1:3">
      <c r="A4984" s="227" t="s">
        <v>107</v>
      </c>
      <c r="B4984" s="223">
        <v>33246</v>
      </c>
      <c r="C4984" s="222" t="s">
        <v>455</v>
      </c>
    </row>
    <row r="4985" spans="1:3">
      <c r="A4985" s="227" t="s">
        <v>108</v>
      </c>
      <c r="B4985" s="223">
        <v>32696</v>
      </c>
      <c r="C4985" s="222" t="s">
        <v>451</v>
      </c>
    </row>
    <row r="4986" spans="1:3" ht="12.75">
      <c r="A4986" t="s">
        <v>9133</v>
      </c>
      <c r="B4986" s="234">
        <v>36572</v>
      </c>
      <c r="C4986" s="234" t="s">
        <v>9316</v>
      </c>
    </row>
    <row r="4987" spans="1:3">
      <c r="A4987" s="220" t="s">
        <v>3359</v>
      </c>
      <c r="B4987" s="223">
        <v>32870</v>
      </c>
      <c r="C4987" s="222" t="s">
        <v>3441</v>
      </c>
    </row>
    <row r="4988" spans="1:3">
      <c r="A4988" t="s">
        <v>1801</v>
      </c>
      <c r="B4988" s="228">
        <v>31187</v>
      </c>
      <c r="C4988" s="229" t="s">
        <v>2396</v>
      </c>
    </row>
    <row r="4989" spans="1:3" ht="12.75">
      <c r="A4989" t="s">
        <v>9049</v>
      </c>
      <c r="B4989" s="234">
        <v>37014</v>
      </c>
      <c r="C4989" s="234" t="s">
        <v>9259</v>
      </c>
    </row>
    <row r="4990" spans="1:3">
      <c r="A4990" s="5" t="s">
        <v>3709</v>
      </c>
      <c r="B4990" s="228">
        <v>33293</v>
      </c>
      <c r="C4990" s="222" t="s">
        <v>4063</v>
      </c>
    </row>
    <row r="4991" spans="1:3">
      <c r="A4991" t="s">
        <v>2074</v>
      </c>
      <c r="B4991" s="228">
        <v>30353</v>
      </c>
      <c r="C4991" s="229" t="s">
        <v>2844</v>
      </c>
    </row>
    <row r="4992" spans="1:3">
      <c r="A4992" t="s">
        <v>1684</v>
      </c>
      <c r="B4992" s="228">
        <v>32027</v>
      </c>
      <c r="C4992" s="229" t="s">
        <v>1685</v>
      </c>
    </row>
    <row r="4993" spans="1:3">
      <c r="A4993" s="227" t="s">
        <v>4713</v>
      </c>
      <c r="B4993" s="223">
        <v>34903</v>
      </c>
      <c r="C4993" s="222" t="s">
        <v>5008</v>
      </c>
    </row>
    <row r="4994" spans="1:3">
      <c r="A4994" s="64" t="s">
        <v>6530</v>
      </c>
      <c r="B4994" s="232">
        <v>35534</v>
      </c>
      <c r="C4994" s="233" t="s">
        <v>6860</v>
      </c>
    </row>
    <row r="4995" spans="1:3">
      <c r="A4995" s="220" t="s">
        <v>3360</v>
      </c>
      <c r="B4995" s="223">
        <v>33216</v>
      </c>
      <c r="C4995" s="222" t="s">
        <v>3441</v>
      </c>
    </row>
    <row r="4996" spans="1:3">
      <c r="A4996" s="224" t="s">
        <v>8420</v>
      </c>
      <c r="B4996" s="225">
        <v>36163</v>
      </c>
      <c r="C4996" s="226" t="s">
        <v>8087</v>
      </c>
    </row>
    <row r="4997" spans="1:3">
      <c r="A4997" s="220" t="s">
        <v>3361</v>
      </c>
      <c r="B4997" s="223">
        <v>32920</v>
      </c>
      <c r="C4997" s="222" t="s">
        <v>368</v>
      </c>
    </row>
    <row r="4998" spans="1:3">
      <c r="A4998" s="227" t="s">
        <v>109</v>
      </c>
      <c r="B4998" s="223">
        <v>33009</v>
      </c>
      <c r="C4998" s="222" t="s">
        <v>465</v>
      </c>
    </row>
    <row r="4999" spans="1:3" ht="12.75">
      <c r="A4999" t="s">
        <v>9050</v>
      </c>
      <c r="B4999" s="234">
        <v>36393</v>
      </c>
      <c r="C4999" s="234" t="s">
        <v>8803</v>
      </c>
    </row>
    <row r="5000" spans="1:3">
      <c r="A5000" t="s">
        <v>7596</v>
      </c>
      <c r="B5000" s="230">
        <v>36896</v>
      </c>
      <c r="C5000" s="226" t="s">
        <v>7508</v>
      </c>
    </row>
    <row r="5001" spans="1:3">
      <c r="A5001" t="s">
        <v>82</v>
      </c>
      <c r="B5001" s="228">
        <v>31036</v>
      </c>
      <c r="C5001" s="229" t="s">
        <v>1279</v>
      </c>
    </row>
    <row r="5002" spans="1:3">
      <c r="A5002" t="s">
        <v>1686</v>
      </c>
      <c r="B5002" s="228">
        <v>32114</v>
      </c>
      <c r="C5002" s="229" t="s">
        <v>2628</v>
      </c>
    </row>
    <row r="5003" spans="1:3">
      <c r="A5003" t="s">
        <v>1295</v>
      </c>
      <c r="B5003" s="228">
        <v>30434</v>
      </c>
      <c r="C5003" s="229" t="s">
        <v>2397</v>
      </c>
    </row>
    <row r="5004" spans="1:3">
      <c r="A5004" s="5" t="s">
        <v>3625</v>
      </c>
      <c r="B5004" s="228">
        <v>33725</v>
      </c>
      <c r="C5004" s="222" t="s">
        <v>4091</v>
      </c>
    </row>
    <row r="5005" spans="1:3">
      <c r="A5005" t="s">
        <v>2553</v>
      </c>
      <c r="B5005" s="228">
        <v>30326</v>
      </c>
      <c r="C5005" s="229" t="s">
        <v>1814</v>
      </c>
    </row>
    <row r="5006" spans="1:3">
      <c r="A5006" t="s">
        <v>1506</v>
      </c>
      <c r="B5006" s="228">
        <v>26988</v>
      </c>
      <c r="C5006" s="229" t="s">
        <v>2308</v>
      </c>
    </row>
    <row r="5007" spans="1:3">
      <c r="A5007" t="s">
        <v>7065</v>
      </c>
      <c r="B5007" s="228"/>
      <c r="C5007" s="228" t="s">
        <v>6927</v>
      </c>
    </row>
    <row r="5008" spans="1:3">
      <c r="A5008" s="227" t="s">
        <v>5267</v>
      </c>
      <c r="B5008" s="223">
        <v>34811</v>
      </c>
      <c r="C5008" s="235" t="s">
        <v>5504</v>
      </c>
    </row>
    <row r="5009" spans="1:3">
      <c r="A5009" t="s">
        <v>7054</v>
      </c>
      <c r="B5009" s="228">
        <v>35886</v>
      </c>
      <c r="C5009" s="228" t="s">
        <v>6921</v>
      </c>
    </row>
    <row r="5010" spans="1:3">
      <c r="A5010" t="s">
        <v>1832</v>
      </c>
      <c r="B5010" s="228">
        <v>30652</v>
      </c>
      <c r="C5010" s="229" t="s">
        <v>1490</v>
      </c>
    </row>
    <row r="5011" spans="1:3">
      <c r="A5011" t="s">
        <v>7306</v>
      </c>
      <c r="B5011" s="228">
        <v>36404</v>
      </c>
      <c r="C5011" s="228" t="s">
        <v>6919</v>
      </c>
    </row>
    <row r="5012" spans="1:3">
      <c r="A5012" s="64" t="s">
        <v>6618</v>
      </c>
      <c r="B5012" s="232">
        <v>35802</v>
      </c>
      <c r="C5012" s="233" t="s">
        <v>6853</v>
      </c>
    </row>
    <row r="5013" spans="1:3">
      <c r="A5013" t="s">
        <v>623</v>
      </c>
      <c r="B5013" s="228">
        <v>32910</v>
      </c>
      <c r="C5013" s="229" t="s">
        <v>918</v>
      </c>
    </row>
    <row r="5014" spans="1:3">
      <c r="A5014" s="227" t="s">
        <v>6225</v>
      </c>
      <c r="B5014" s="223">
        <v>33491</v>
      </c>
      <c r="C5014" s="235" t="s">
        <v>4525</v>
      </c>
    </row>
    <row r="5015" spans="1:3">
      <c r="A5015" s="5" t="s">
        <v>3858</v>
      </c>
      <c r="B5015" s="228">
        <v>33625</v>
      </c>
      <c r="C5015" s="222" t="s">
        <v>4065</v>
      </c>
    </row>
    <row r="5016" spans="1:3">
      <c r="A5016" s="38" t="s">
        <v>4137</v>
      </c>
      <c r="B5016" s="228">
        <v>31509</v>
      </c>
      <c r="C5016" s="229" t="s">
        <v>1281</v>
      </c>
    </row>
    <row r="5017" spans="1:3">
      <c r="A5017" t="s">
        <v>110</v>
      </c>
      <c r="B5017" s="228">
        <v>31509</v>
      </c>
      <c r="C5017" s="229" t="s">
        <v>1281</v>
      </c>
    </row>
    <row r="5018" spans="1:3">
      <c r="A5018" t="s">
        <v>5531</v>
      </c>
      <c r="B5018" s="228">
        <v>31509</v>
      </c>
      <c r="C5018" s="229" t="s">
        <v>1281</v>
      </c>
    </row>
    <row r="5019" spans="1:3">
      <c r="A5019" s="327" t="s">
        <v>9096</v>
      </c>
      <c r="B5019" s="225">
        <v>36795</v>
      </c>
      <c r="C5019" s="226" t="s">
        <v>8092</v>
      </c>
    </row>
    <row r="5020" spans="1:3">
      <c r="A5020" s="227" t="s">
        <v>111</v>
      </c>
      <c r="B5020" s="223">
        <v>32407</v>
      </c>
      <c r="C5020" s="222" t="s">
        <v>451</v>
      </c>
    </row>
    <row r="5021" spans="1:3">
      <c r="A5021" t="s">
        <v>7705</v>
      </c>
      <c r="B5021" s="230">
        <v>36248</v>
      </c>
      <c r="C5021" s="226" t="s">
        <v>7523</v>
      </c>
    </row>
    <row r="5022" spans="1:3">
      <c r="A5022" t="s">
        <v>1736</v>
      </c>
      <c r="B5022" s="228">
        <v>30012</v>
      </c>
      <c r="C5022" s="229" t="s">
        <v>2134</v>
      </c>
    </row>
    <row r="5023" spans="1:3">
      <c r="A5023" t="s">
        <v>7626</v>
      </c>
      <c r="B5023" s="230">
        <v>35768</v>
      </c>
      <c r="C5023" s="226" t="s">
        <v>7812</v>
      </c>
    </row>
    <row r="5024" spans="1:3">
      <c r="A5024" t="s">
        <v>2823</v>
      </c>
      <c r="B5024" s="228">
        <v>29769</v>
      </c>
      <c r="C5024" s="229" t="s">
        <v>1671</v>
      </c>
    </row>
    <row r="5025" spans="1:3" ht="12.75">
      <c r="A5025" t="s">
        <v>9491</v>
      </c>
      <c r="B5025" s="234">
        <v>36147</v>
      </c>
      <c r="C5025" s="234" t="s">
        <v>8803</v>
      </c>
    </row>
    <row r="5026" spans="1:3">
      <c r="A5026" s="227" t="s">
        <v>4900</v>
      </c>
      <c r="B5026" s="223">
        <v>34346</v>
      </c>
      <c r="C5026" s="222" t="s">
        <v>5011</v>
      </c>
    </row>
    <row r="5027" spans="1:3">
      <c r="A5027" s="220" t="s">
        <v>3362</v>
      </c>
      <c r="B5027" s="223">
        <v>33407</v>
      </c>
      <c r="C5027" s="222" t="s">
        <v>3441</v>
      </c>
    </row>
    <row r="5028" spans="1:3">
      <c r="A5028" s="227" t="s">
        <v>4823</v>
      </c>
      <c r="B5028" s="223">
        <v>33961</v>
      </c>
      <c r="C5028" s="222" t="s">
        <v>4515</v>
      </c>
    </row>
    <row r="5029" spans="1:3">
      <c r="A5029" t="s">
        <v>802</v>
      </c>
      <c r="B5029" s="228">
        <v>32158</v>
      </c>
      <c r="C5029" s="229" t="s">
        <v>1055</v>
      </c>
    </row>
    <row r="5030" spans="1:3">
      <c r="A5030" t="s">
        <v>1538</v>
      </c>
      <c r="B5030" s="228">
        <v>28926</v>
      </c>
      <c r="C5030" s="229" t="s">
        <v>1287</v>
      </c>
    </row>
    <row r="5031" spans="1:3">
      <c r="A5031" t="s">
        <v>1687</v>
      </c>
      <c r="B5031" s="228">
        <v>30385</v>
      </c>
      <c r="C5031" s="229" t="s">
        <v>2848</v>
      </c>
    </row>
    <row r="5032" spans="1:3" ht="12.75">
      <c r="A5032" t="s">
        <v>8946</v>
      </c>
      <c r="B5032" s="234">
        <v>37218</v>
      </c>
      <c r="C5032" s="234" t="s">
        <v>8803</v>
      </c>
    </row>
    <row r="5033" spans="1:3">
      <c r="A5033" t="s">
        <v>2864</v>
      </c>
      <c r="B5033" s="228">
        <v>30301</v>
      </c>
      <c r="C5033" s="229" t="s">
        <v>1851</v>
      </c>
    </row>
    <row r="5034" spans="1:3">
      <c r="A5034" s="247" t="s">
        <v>803</v>
      </c>
      <c r="B5034" s="228">
        <v>32467</v>
      </c>
      <c r="C5034" s="229" t="s">
        <v>775</v>
      </c>
    </row>
    <row r="5035" spans="1:3">
      <c r="A5035" s="5" t="s">
        <v>3603</v>
      </c>
      <c r="B5035" s="228">
        <v>33021</v>
      </c>
      <c r="C5035" s="222" t="s">
        <v>3441</v>
      </c>
    </row>
    <row r="5036" spans="1:3">
      <c r="A5036" s="227" t="s">
        <v>4194</v>
      </c>
      <c r="B5036" s="223">
        <v>33800</v>
      </c>
      <c r="C5036" s="222" t="s">
        <v>4514</v>
      </c>
    </row>
    <row r="5037" spans="1:3">
      <c r="A5037" t="s">
        <v>624</v>
      </c>
      <c r="B5037" s="228">
        <v>29138</v>
      </c>
      <c r="C5037" s="229" t="s">
        <v>2149</v>
      </c>
    </row>
    <row r="5038" spans="1:3">
      <c r="A5038" t="s">
        <v>1831</v>
      </c>
      <c r="B5038" s="228">
        <v>29332</v>
      </c>
      <c r="C5038" s="229" t="s">
        <v>2149</v>
      </c>
    </row>
    <row r="5039" spans="1:3">
      <c r="A5039" s="227" t="s">
        <v>5162</v>
      </c>
      <c r="B5039" s="223">
        <v>34156</v>
      </c>
      <c r="C5039" s="235" t="s">
        <v>5497</v>
      </c>
    </row>
    <row r="5040" spans="1:3">
      <c r="A5040" t="s">
        <v>2598</v>
      </c>
      <c r="B5040" s="228">
        <v>30229</v>
      </c>
      <c r="C5040" s="229" t="s">
        <v>1812</v>
      </c>
    </row>
    <row r="5041" spans="1:3">
      <c r="A5041" t="s">
        <v>804</v>
      </c>
      <c r="B5041" s="228">
        <v>32135</v>
      </c>
      <c r="C5041" s="229" t="s">
        <v>1959</v>
      </c>
    </row>
    <row r="5042" spans="1:3">
      <c r="A5042" t="s">
        <v>1688</v>
      </c>
      <c r="B5042" s="228">
        <v>30980</v>
      </c>
      <c r="C5042" s="229" t="s">
        <v>2305</v>
      </c>
    </row>
    <row r="5043" spans="1:3">
      <c r="A5043" s="227" t="s">
        <v>5416</v>
      </c>
      <c r="B5043" s="223">
        <v>34698</v>
      </c>
      <c r="C5043" s="235" t="s">
        <v>5011</v>
      </c>
    </row>
    <row r="5044" spans="1:3">
      <c r="A5044" s="227" t="s">
        <v>5415</v>
      </c>
      <c r="B5044" s="223">
        <v>34459</v>
      </c>
      <c r="C5044" s="235" t="s">
        <v>5011</v>
      </c>
    </row>
    <row r="5045" spans="1:3">
      <c r="A5045" s="227" t="s">
        <v>5801</v>
      </c>
      <c r="B5045" s="223">
        <v>35471</v>
      </c>
      <c r="C5045" s="222" t="s">
        <v>5969</v>
      </c>
    </row>
    <row r="5046" spans="1:3">
      <c r="A5046" s="227" t="s">
        <v>2972</v>
      </c>
      <c r="B5046" s="223">
        <v>28555</v>
      </c>
      <c r="C5046" s="237" t="s">
        <v>2535</v>
      </c>
    </row>
    <row r="5047" spans="1:3" ht="12.75">
      <c r="A5047" t="s">
        <v>8987</v>
      </c>
      <c r="B5047" s="234">
        <v>37410</v>
      </c>
      <c r="C5047" s="234" t="s">
        <v>9220</v>
      </c>
    </row>
    <row r="5048" spans="1:3">
      <c r="A5048" t="s">
        <v>1689</v>
      </c>
      <c r="B5048" s="228">
        <v>30208</v>
      </c>
      <c r="C5048" s="229" t="s">
        <v>1690</v>
      </c>
    </row>
    <row r="5049" spans="1:3">
      <c r="A5049" s="227" t="s">
        <v>112</v>
      </c>
      <c r="B5049" s="223">
        <v>32779</v>
      </c>
      <c r="C5049" s="222" t="s">
        <v>1045</v>
      </c>
    </row>
    <row r="5050" spans="1:3" ht="12.75">
      <c r="A5050" t="s">
        <v>8947</v>
      </c>
      <c r="B5050" s="234">
        <v>34243</v>
      </c>
      <c r="C5050" s="234" t="s">
        <v>6862</v>
      </c>
    </row>
    <row r="5051" spans="1:3">
      <c r="A5051" s="227" t="s">
        <v>5218</v>
      </c>
      <c r="B5051" s="223">
        <v>34043</v>
      </c>
      <c r="C5051" s="235" t="s">
        <v>5497</v>
      </c>
    </row>
    <row r="5052" spans="1:3">
      <c r="A5052" s="227" t="s">
        <v>113</v>
      </c>
      <c r="B5052" s="223">
        <v>32053</v>
      </c>
      <c r="C5052" s="222" t="s">
        <v>1959</v>
      </c>
    </row>
    <row r="5053" spans="1:3">
      <c r="A5053" s="246" t="s">
        <v>3091</v>
      </c>
      <c r="B5053" s="223">
        <v>32218</v>
      </c>
      <c r="C5053" s="222" t="s">
        <v>1045</v>
      </c>
    </row>
    <row r="5054" spans="1:3">
      <c r="A5054" s="227" t="s">
        <v>5858</v>
      </c>
      <c r="B5054" s="223">
        <v>34665</v>
      </c>
      <c r="C5054" s="222" t="s">
        <v>5960</v>
      </c>
    </row>
    <row r="5055" spans="1:3">
      <c r="A5055" t="s">
        <v>7922</v>
      </c>
      <c r="B5055" s="230">
        <v>36464</v>
      </c>
      <c r="C5055" s="226" t="s">
        <v>7812</v>
      </c>
    </row>
    <row r="5056" spans="1:3">
      <c r="A5056" s="224" t="s">
        <v>8421</v>
      </c>
      <c r="B5056" s="225">
        <v>36509</v>
      </c>
      <c r="C5056" s="226" t="s">
        <v>7395</v>
      </c>
    </row>
    <row r="5057" spans="1:3">
      <c r="A5057" s="227" t="s">
        <v>4454</v>
      </c>
      <c r="B5057" s="223">
        <v>32906</v>
      </c>
      <c r="C5057" s="222" t="s">
        <v>3441</v>
      </c>
    </row>
    <row r="5058" spans="1:3">
      <c r="A5058" t="s">
        <v>1630</v>
      </c>
      <c r="B5058" s="228">
        <v>30238</v>
      </c>
      <c r="C5058" s="229" t="s">
        <v>1812</v>
      </c>
    </row>
    <row r="5059" spans="1:3">
      <c r="A5059" t="s">
        <v>7085</v>
      </c>
      <c r="B5059" s="228">
        <v>34881</v>
      </c>
      <c r="C5059" s="226" t="s">
        <v>6862</v>
      </c>
    </row>
    <row r="5060" spans="1:3">
      <c r="A5060" s="227" t="s">
        <v>5165</v>
      </c>
      <c r="B5060" s="223">
        <v>34204</v>
      </c>
      <c r="C5060" s="235" t="s">
        <v>5501</v>
      </c>
    </row>
    <row r="5061" spans="1:3">
      <c r="A5061" t="s">
        <v>9554</v>
      </c>
      <c r="B5061" s="228">
        <v>36192</v>
      </c>
      <c r="C5061" s="226" t="s">
        <v>6862</v>
      </c>
    </row>
    <row r="5062" spans="1:3">
      <c r="A5062" t="s">
        <v>7330</v>
      </c>
      <c r="B5062" s="228">
        <v>36192</v>
      </c>
      <c r="C5062" s="228" t="s">
        <v>6927</v>
      </c>
    </row>
    <row r="5063" spans="1:3">
      <c r="A5063" s="224" t="s">
        <v>8422</v>
      </c>
      <c r="B5063" s="225">
        <v>35939</v>
      </c>
      <c r="C5063" s="226" t="s">
        <v>6855</v>
      </c>
    </row>
    <row r="5064" spans="1:3">
      <c r="A5064" t="s">
        <v>805</v>
      </c>
      <c r="B5064" s="228">
        <v>30689</v>
      </c>
      <c r="C5064" s="229" t="s">
        <v>2396</v>
      </c>
    </row>
    <row r="5065" spans="1:3" ht="12.75">
      <c r="A5065" t="s">
        <v>9136</v>
      </c>
      <c r="B5065" s="234">
        <v>36959</v>
      </c>
      <c r="C5065" s="234" t="s">
        <v>9324</v>
      </c>
    </row>
    <row r="5066" spans="1:3">
      <c r="A5066" t="s">
        <v>7092</v>
      </c>
      <c r="B5066" s="228">
        <v>36617</v>
      </c>
      <c r="C5066" s="287" t="s">
        <v>7282</v>
      </c>
    </row>
    <row r="5067" spans="1:3">
      <c r="A5067" t="s">
        <v>7260</v>
      </c>
      <c r="B5067" s="228">
        <v>36621</v>
      </c>
      <c r="C5067" s="228" t="s">
        <v>7282</v>
      </c>
    </row>
    <row r="5068" spans="1:3">
      <c r="A5068" t="s">
        <v>2937</v>
      </c>
      <c r="B5068" s="228">
        <v>30523</v>
      </c>
      <c r="C5068" s="229" t="s">
        <v>1812</v>
      </c>
    </row>
    <row r="5069" spans="1:3">
      <c r="A5069" s="227" t="s">
        <v>4190</v>
      </c>
      <c r="B5069" s="223">
        <v>33880</v>
      </c>
      <c r="C5069" s="222" t="s">
        <v>4514</v>
      </c>
    </row>
    <row r="5070" spans="1:3">
      <c r="A5070" s="64" t="s">
        <v>6514</v>
      </c>
      <c r="B5070" s="232">
        <v>35356</v>
      </c>
      <c r="C5070" s="233" t="s">
        <v>6853</v>
      </c>
    </row>
    <row r="5071" spans="1:3">
      <c r="A5071" s="224" t="s">
        <v>8423</v>
      </c>
      <c r="B5071" s="225">
        <v>36821</v>
      </c>
      <c r="C5071" s="226" t="s">
        <v>8090</v>
      </c>
    </row>
    <row r="5072" spans="1:3" ht="12.75">
      <c r="A5072" t="s">
        <v>8423</v>
      </c>
      <c r="B5072" s="234">
        <v>36821</v>
      </c>
      <c r="C5072" s="234" t="s">
        <v>8803</v>
      </c>
    </row>
    <row r="5073" spans="1:3">
      <c r="A5073" t="s">
        <v>1329</v>
      </c>
      <c r="B5073" s="228">
        <v>31553</v>
      </c>
      <c r="C5073" s="229" t="s">
        <v>1283</v>
      </c>
    </row>
    <row r="5074" spans="1:3">
      <c r="A5074" t="s">
        <v>1509</v>
      </c>
      <c r="B5074" s="228">
        <v>28990</v>
      </c>
      <c r="C5074" s="229" t="s">
        <v>1494</v>
      </c>
    </row>
    <row r="5075" spans="1:3">
      <c r="A5075" t="s">
        <v>806</v>
      </c>
      <c r="B5075" s="228">
        <v>32107</v>
      </c>
      <c r="C5075" s="229" t="s">
        <v>775</v>
      </c>
    </row>
    <row r="5076" spans="1:3">
      <c r="A5076" s="37" t="s">
        <v>8424</v>
      </c>
      <c r="B5076" s="225">
        <v>35456</v>
      </c>
      <c r="C5076" s="226" t="s">
        <v>7395</v>
      </c>
    </row>
    <row r="5077" spans="1:3">
      <c r="A5077" t="s">
        <v>1327</v>
      </c>
      <c r="B5077" s="228">
        <v>31618</v>
      </c>
      <c r="C5077" s="229" t="s">
        <v>1153</v>
      </c>
    </row>
    <row r="5078" spans="1:3">
      <c r="A5078" t="s">
        <v>807</v>
      </c>
      <c r="B5078" s="228">
        <v>32428</v>
      </c>
      <c r="C5078" s="229" t="s">
        <v>775</v>
      </c>
    </row>
    <row r="5079" spans="1:3">
      <c r="A5079" t="s">
        <v>2973</v>
      </c>
      <c r="B5079" s="228">
        <v>30573</v>
      </c>
      <c r="C5079" s="229" t="s">
        <v>2843</v>
      </c>
    </row>
    <row r="5080" spans="1:3">
      <c r="A5080" t="s">
        <v>7782</v>
      </c>
      <c r="B5080" s="230">
        <v>36749</v>
      </c>
      <c r="C5080" s="226" t="s">
        <v>7506</v>
      </c>
    </row>
    <row r="5081" spans="1:3">
      <c r="A5081" s="227" t="s">
        <v>5344</v>
      </c>
      <c r="B5081" s="223">
        <v>33990</v>
      </c>
      <c r="C5081" s="235" t="s">
        <v>5010</v>
      </c>
    </row>
    <row r="5082" spans="1:3">
      <c r="A5082" t="s">
        <v>808</v>
      </c>
      <c r="B5082" s="228">
        <v>32821</v>
      </c>
      <c r="C5082" s="229" t="s">
        <v>1062</v>
      </c>
    </row>
    <row r="5083" spans="1:3">
      <c r="A5083" s="227" t="s">
        <v>6328</v>
      </c>
      <c r="B5083" s="223">
        <v>34897</v>
      </c>
      <c r="C5083" s="235" t="s">
        <v>5931</v>
      </c>
    </row>
    <row r="5084" spans="1:3">
      <c r="A5084" t="s">
        <v>7227</v>
      </c>
      <c r="B5084" s="232">
        <v>36184</v>
      </c>
      <c r="C5084" s="233" t="s">
        <v>6856</v>
      </c>
    </row>
    <row r="5085" spans="1:3">
      <c r="A5085" s="64" t="s">
        <v>6700</v>
      </c>
      <c r="B5085" s="232">
        <v>36325</v>
      </c>
      <c r="C5085" s="233" t="s">
        <v>6856</v>
      </c>
    </row>
    <row r="5086" spans="1:3">
      <c r="A5086" t="s">
        <v>7329</v>
      </c>
      <c r="B5086" s="228">
        <v>36069</v>
      </c>
      <c r="C5086" s="228" t="s">
        <v>6921</v>
      </c>
    </row>
    <row r="5087" spans="1:3">
      <c r="A5087" t="s">
        <v>9492</v>
      </c>
      <c r="B5087" s="228">
        <v>36069</v>
      </c>
      <c r="C5087" s="226" t="s">
        <v>6921</v>
      </c>
    </row>
    <row r="5088" spans="1:3">
      <c r="A5088" s="64" t="s">
        <v>7142</v>
      </c>
      <c r="B5088" s="232">
        <v>35650</v>
      </c>
      <c r="C5088" s="233" t="s">
        <v>6853</v>
      </c>
    </row>
    <row r="5089" spans="1:3">
      <c r="A5089" s="224" t="s">
        <v>8425</v>
      </c>
      <c r="B5089" s="225">
        <v>36251</v>
      </c>
      <c r="C5089" s="226" t="s">
        <v>7812</v>
      </c>
    </row>
    <row r="5090" spans="1:3">
      <c r="A5090" s="227" t="s">
        <v>6172</v>
      </c>
      <c r="B5090" s="223">
        <v>35309</v>
      </c>
      <c r="C5090" s="235" t="s">
        <v>6422</v>
      </c>
    </row>
    <row r="5091" spans="1:3">
      <c r="A5091" s="227" t="s">
        <v>5345</v>
      </c>
      <c r="B5091" s="223">
        <v>34294</v>
      </c>
      <c r="C5091" s="235" t="s">
        <v>5497</v>
      </c>
    </row>
    <row r="5092" spans="1:3">
      <c r="A5092" s="224" t="s">
        <v>8426</v>
      </c>
      <c r="B5092" s="225">
        <v>36578</v>
      </c>
      <c r="C5092" s="226" t="s">
        <v>8090</v>
      </c>
    </row>
    <row r="5093" spans="1:3">
      <c r="A5093" s="64" t="s">
        <v>6625</v>
      </c>
      <c r="B5093" s="236">
        <v>34891</v>
      </c>
      <c r="C5093" s="253" t="s">
        <v>6422</v>
      </c>
    </row>
    <row r="5094" spans="1:3">
      <c r="A5094" s="224" t="s">
        <v>8427</v>
      </c>
      <c r="B5094" s="225">
        <v>36038</v>
      </c>
      <c r="C5094" s="226" t="s">
        <v>8287</v>
      </c>
    </row>
    <row r="5095" spans="1:3">
      <c r="A5095" t="s">
        <v>7004</v>
      </c>
      <c r="B5095" s="228">
        <v>35431</v>
      </c>
      <c r="C5095" s="226" t="s">
        <v>6858</v>
      </c>
    </row>
    <row r="5096" spans="1:3">
      <c r="A5096" s="227" t="s">
        <v>6106</v>
      </c>
      <c r="B5096" s="223">
        <v>34960</v>
      </c>
      <c r="C5096" s="235" t="s">
        <v>6419</v>
      </c>
    </row>
    <row r="5097" spans="1:3">
      <c r="A5097" t="s">
        <v>7923</v>
      </c>
      <c r="B5097" s="230">
        <v>36080</v>
      </c>
      <c r="C5097" s="226" t="s">
        <v>7812</v>
      </c>
    </row>
    <row r="5098" spans="1:3">
      <c r="A5098" t="s">
        <v>1364</v>
      </c>
      <c r="B5098" s="228">
        <v>31268</v>
      </c>
      <c r="C5098" s="229" t="s">
        <v>809</v>
      </c>
    </row>
    <row r="5099" spans="1:3">
      <c r="A5099" s="227" t="s">
        <v>4714</v>
      </c>
      <c r="B5099" s="223">
        <v>34261</v>
      </c>
      <c r="C5099" s="222" t="s">
        <v>5013</v>
      </c>
    </row>
    <row r="5100" spans="1:3">
      <c r="A5100" s="227" t="s">
        <v>4200</v>
      </c>
      <c r="B5100" s="223">
        <v>33620</v>
      </c>
      <c r="C5100" s="222" t="s">
        <v>4517</v>
      </c>
    </row>
    <row r="5101" spans="1:3">
      <c r="A5101" t="s">
        <v>810</v>
      </c>
      <c r="B5101" s="228">
        <v>32235</v>
      </c>
      <c r="C5101" s="229" t="s">
        <v>1045</v>
      </c>
    </row>
    <row r="5102" spans="1:3">
      <c r="A5102" t="s">
        <v>2822</v>
      </c>
      <c r="B5102" s="228">
        <v>30456</v>
      </c>
      <c r="C5102" s="229" t="s">
        <v>1812</v>
      </c>
    </row>
    <row r="5103" spans="1:3">
      <c r="A5103" s="227" t="s">
        <v>4215</v>
      </c>
      <c r="B5103" s="223">
        <v>33661</v>
      </c>
      <c r="C5103" s="222" t="s">
        <v>4518</v>
      </c>
    </row>
    <row r="5104" spans="1:3">
      <c r="A5104" t="s">
        <v>1691</v>
      </c>
      <c r="B5104" s="228">
        <v>29916</v>
      </c>
      <c r="C5104" s="229" t="s">
        <v>2848</v>
      </c>
    </row>
    <row r="5105" spans="1:3">
      <c r="A5105" s="220" t="s">
        <v>3363</v>
      </c>
      <c r="B5105" s="223">
        <v>33278</v>
      </c>
      <c r="C5105" s="222" t="s">
        <v>3442</v>
      </c>
    </row>
    <row r="5106" spans="1:3">
      <c r="A5106" t="s">
        <v>2808</v>
      </c>
      <c r="B5106" s="228">
        <v>31184</v>
      </c>
      <c r="C5106" s="229" t="s">
        <v>1614</v>
      </c>
    </row>
    <row r="5107" spans="1:3">
      <c r="A5107" t="s">
        <v>2062</v>
      </c>
      <c r="B5107" s="228">
        <v>30891</v>
      </c>
      <c r="C5107" s="229" t="s">
        <v>2842</v>
      </c>
    </row>
    <row r="5108" spans="1:3">
      <c r="A5108" s="224" t="s">
        <v>8428</v>
      </c>
      <c r="B5108" s="225">
        <v>36448</v>
      </c>
      <c r="C5108" s="226" t="s">
        <v>8087</v>
      </c>
    </row>
    <row r="5109" spans="1:3">
      <c r="A5109" s="64" t="s">
        <v>6797</v>
      </c>
      <c r="B5109" s="232">
        <v>35255</v>
      </c>
      <c r="C5109" s="233" t="s">
        <v>6855</v>
      </c>
    </row>
    <row r="5110" spans="1:3">
      <c r="A5110" t="s">
        <v>1692</v>
      </c>
      <c r="B5110" s="228">
        <v>32300</v>
      </c>
      <c r="C5110" s="229" t="s">
        <v>1963</v>
      </c>
    </row>
    <row r="5111" spans="1:3" ht="12.75">
      <c r="A5111" t="s">
        <v>8948</v>
      </c>
      <c r="B5111" s="234">
        <v>36802</v>
      </c>
      <c r="C5111" s="234" t="s">
        <v>9208</v>
      </c>
    </row>
    <row r="5112" spans="1:3">
      <c r="A5112" s="231" t="s">
        <v>3720</v>
      </c>
      <c r="B5112" s="228">
        <v>32380</v>
      </c>
      <c r="C5112" s="222" t="s">
        <v>1048</v>
      </c>
    </row>
    <row r="5113" spans="1:3">
      <c r="A5113" s="224" t="s">
        <v>8429</v>
      </c>
      <c r="B5113" s="225">
        <v>36752</v>
      </c>
      <c r="C5113" s="226" t="s">
        <v>8087</v>
      </c>
    </row>
    <row r="5114" spans="1:3">
      <c r="A5114" t="s">
        <v>7745</v>
      </c>
      <c r="B5114" s="230">
        <v>36720</v>
      </c>
      <c r="C5114" s="226" t="s">
        <v>7523</v>
      </c>
    </row>
    <row r="5115" spans="1:3" ht="12.75">
      <c r="A5115" t="s">
        <v>9493</v>
      </c>
      <c r="B5115" s="234">
        <v>36200</v>
      </c>
      <c r="C5115" s="234" t="s">
        <v>8803</v>
      </c>
    </row>
    <row r="5116" spans="1:3">
      <c r="A5116" s="227" t="s">
        <v>4794</v>
      </c>
      <c r="B5116" s="223">
        <v>33673</v>
      </c>
      <c r="C5116" s="222" t="s">
        <v>4514</v>
      </c>
    </row>
    <row r="5117" spans="1:3">
      <c r="A5117" s="227" t="s">
        <v>6243</v>
      </c>
      <c r="B5117" s="223">
        <v>35664</v>
      </c>
      <c r="C5117" s="235" t="s">
        <v>6423</v>
      </c>
    </row>
    <row r="5118" spans="1:3">
      <c r="A5118" t="s">
        <v>7096</v>
      </c>
      <c r="B5118" s="228">
        <v>36404</v>
      </c>
      <c r="C5118" s="228" t="s">
        <v>6921</v>
      </c>
    </row>
    <row r="5119" spans="1:3">
      <c r="A5119" s="227" t="s">
        <v>6351</v>
      </c>
      <c r="B5119" s="223">
        <v>35171</v>
      </c>
      <c r="C5119" s="235" t="s">
        <v>6424</v>
      </c>
    </row>
    <row r="5120" spans="1:3">
      <c r="A5120" t="s">
        <v>811</v>
      </c>
      <c r="B5120" s="228">
        <v>31400</v>
      </c>
      <c r="C5120" s="229" t="s">
        <v>1055</v>
      </c>
    </row>
    <row r="5121" spans="1:3">
      <c r="A5121" s="227" t="s">
        <v>114</v>
      </c>
      <c r="B5121" s="223">
        <v>32500</v>
      </c>
      <c r="C5121" s="222" t="s">
        <v>465</v>
      </c>
    </row>
    <row r="5122" spans="1:3">
      <c r="A5122" s="5" t="s">
        <v>7327</v>
      </c>
      <c r="B5122" s="228">
        <v>36434</v>
      </c>
      <c r="C5122" s="228" t="s">
        <v>6914</v>
      </c>
    </row>
    <row r="5123" spans="1:3">
      <c r="A5123" t="s">
        <v>1441</v>
      </c>
      <c r="B5123" s="228">
        <v>29592</v>
      </c>
      <c r="C5123" s="229" t="s">
        <v>2839</v>
      </c>
    </row>
    <row r="5124" spans="1:3">
      <c r="A5124" s="227" t="s">
        <v>5396</v>
      </c>
      <c r="B5124" s="223">
        <v>35288</v>
      </c>
      <c r="C5124" s="235" t="s">
        <v>5498</v>
      </c>
    </row>
    <row r="5125" spans="1:3">
      <c r="A5125" s="227" t="s">
        <v>6260</v>
      </c>
      <c r="B5125" s="223">
        <v>35079</v>
      </c>
      <c r="C5125" s="235" t="s">
        <v>6424</v>
      </c>
    </row>
    <row r="5126" spans="1:3" ht="12.75">
      <c r="A5126" t="s">
        <v>9494</v>
      </c>
      <c r="B5126" s="234">
        <v>36040</v>
      </c>
      <c r="C5126" s="234" t="s">
        <v>8803</v>
      </c>
    </row>
    <row r="5127" spans="1:3">
      <c r="A5127" s="227" t="s">
        <v>5811</v>
      </c>
      <c r="B5127" s="223">
        <v>35266</v>
      </c>
      <c r="C5127" s="222" t="s">
        <v>5936</v>
      </c>
    </row>
    <row r="5128" spans="1:3">
      <c r="A5128" t="s">
        <v>7924</v>
      </c>
      <c r="B5128" s="230">
        <v>36736</v>
      </c>
      <c r="C5128" s="226" t="s">
        <v>7812</v>
      </c>
    </row>
    <row r="5129" spans="1:3">
      <c r="A5129" t="s">
        <v>2121</v>
      </c>
      <c r="B5129" s="228">
        <v>31666</v>
      </c>
      <c r="C5129" s="229" t="s">
        <v>2122</v>
      </c>
    </row>
    <row r="5130" spans="1:3">
      <c r="A5130" s="227" t="s">
        <v>5419</v>
      </c>
      <c r="B5130" s="223">
        <v>34585</v>
      </c>
      <c r="C5130" s="235" t="s">
        <v>5497</v>
      </c>
    </row>
    <row r="5131" spans="1:3">
      <c r="A5131" s="227" t="s">
        <v>4715</v>
      </c>
      <c r="B5131" s="223">
        <v>34253</v>
      </c>
      <c r="C5131" s="222" t="s">
        <v>5012</v>
      </c>
    </row>
    <row r="5132" spans="1:3">
      <c r="A5132" s="220" t="s">
        <v>3096</v>
      </c>
      <c r="B5132" s="223">
        <v>33492</v>
      </c>
      <c r="C5132" s="222" t="s">
        <v>3444</v>
      </c>
    </row>
    <row r="5133" spans="1:3">
      <c r="A5133" t="s">
        <v>1550</v>
      </c>
      <c r="B5133" s="228">
        <v>29641</v>
      </c>
      <c r="C5133" s="229" t="s">
        <v>1574</v>
      </c>
    </row>
    <row r="5134" spans="1:3">
      <c r="A5134" t="s">
        <v>7925</v>
      </c>
      <c r="B5134" s="230">
        <v>36181</v>
      </c>
      <c r="C5134" s="226" t="s">
        <v>7812</v>
      </c>
    </row>
    <row r="5135" spans="1:3">
      <c r="A5135" s="224" t="s">
        <v>8430</v>
      </c>
      <c r="B5135" s="225">
        <v>36891</v>
      </c>
      <c r="C5135" s="226" t="s">
        <v>8054</v>
      </c>
    </row>
    <row r="5136" spans="1:3">
      <c r="A5136" t="s">
        <v>1693</v>
      </c>
      <c r="B5136" s="228">
        <v>31853</v>
      </c>
      <c r="C5136" s="229" t="s">
        <v>1882</v>
      </c>
    </row>
    <row r="5137" spans="1:3">
      <c r="A5137" t="s">
        <v>2934</v>
      </c>
      <c r="B5137" s="228">
        <v>30631</v>
      </c>
      <c r="C5137" s="229" t="s">
        <v>1811</v>
      </c>
    </row>
    <row r="5138" spans="1:3">
      <c r="A5138" s="227" t="s">
        <v>5914</v>
      </c>
      <c r="B5138" s="223">
        <v>35019</v>
      </c>
      <c r="C5138" s="222" t="s">
        <v>5930</v>
      </c>
    </row>
    <row r="5139" spans="1:3" ht="12.75">
      <c r="A5139" t="s">
        <v>8996</v>
      </c>
      <c r="B5139" s="234">
        <v>37707</v>
      </c>
      <c r="C5139" s="234" t="s">
        <v>9257</v>
      </c>
    </row>
    <row r="5140" spans="1:3">
      <c r="A5140" s="227" t="s">
        <v>6305</v>
      </c>
      <c r="B5140" s="223">
        <v>35551</v>
      </c>
      <c r="C5140" s="235" t="s">
        <v>6424</v>
      </c>
    </row>
    <row r="5141" spans="1:3">
      <c r="A5141" t="s">
        <v>7641</v>
      </c>
      <c r="B5141" s="230">
        <v>35988</v>
      </c>
      <c r="C5141" s="226" t="s">
        <v>7506</v>
      </c>
    </row>
    <row r="5142" spans="1:3">
      <c r="A5142" t="s">
        <v>812</v>
      </c>
      <c r="B5142" s="228">
        <v>32032</v>
      </c>
      <c r="C5142" s="229" t="s">
        <v>1959</v>
      </c>
    </row>
    <row r="5143" spans="1:3">
      <c r="A5143" t="s">
        <v>1694</v>
      </c>
      <c r="B5143" s="228">
        <v>31286</v>
      </c>
      <c r="C5143" s="229" t="s">
        <v>2576</v>
      </c>
    </row>
    <row r="5144" spans="1:3">
      <c r="A5144" s="231" t="s">
        <v>3817</v>
      </c>
      <c r="B5144" s="228">
        <v>33862</v>
      </c>
      <c r="C5144" s="222" t="s">
        <v>4070</v>
      </c>
    </row>
    <row r="5145" spans="1:3">
      <c r="A5145" s="227" t="s">
        <v>3877</v>
      </c>
      <c r="B5145" s="223">
        <v>33554</v>
      </c>
      <c r="C5145" s="222" t="s">
        <v>4063</v>
      </c>
    </row>
    <row r="5146" spans="1:3">
      <c r="A5146" s="227" t="s">
        <v>115</v>
      </c>
      <c r="B5146" s="223">
        <v>32742</v>
      </c>
      <c r="C5146" s="222" t="s">
        <v>455</v>
      </c>
    </row>
    <row r="5147" spans="1:3">
      <c r="A5147" t="s">
        <v>813</v>
      </c>
      <c r="B5147" s="228">
        <v>32429</v>
      </c>
      <c r="C5147" s="229" t="s">
        <v>1045</v>
      </c>
    </row>
    <row r="5148" spans="1:3">
      <c r="A5148" s="224" t="s">
        <v>9555</v>
      </c>
      <c r="B5148" s="225">
        <v>36704</v>
      </c>
      <c r="C5148" s="226" t="s">
        <v>8287</v>
      </c>
    </row>
    <row r="5149" spans="1:3">
      <c r="A5149" t="s">
        <v>1255</v>
      </c>
      <c r="B5149" s="228">
        <v>29606</v>
      </c>
      <c r="C5149" s="229" t="s">
        <v>2490</v>
      </c>
    </row>
    <row r="5150" spans="1:3">
      <c r="A5150" t="s">
        <v>7926</v>
      </c>
      <c r="B5150" s="230">
        <v>36035</v>
      </c>
      <c r="C5150" s="226" t="s">
        <v>7812</v>
      </c>
    </row>
    <row r="5151" spans="1:3">
      <c r="A5151" t="s">
        <v>814</v>
      </c>
      <c r="B5151" s="228">
        <v>32290</v>
      </c>
      <c r="C5151" s="229" t="s">
        <v>775</v>
      </c>
    </row>
    <row r="5152" spans="1:3">
      <c r="A5152" t="s">
        <v>3003</v>
      </c>
      <c r="B5152" s="228">
        <v>31015</v>
      </c>
      <c r="C5152" s="229" t="s">
        <v>2395</v>
      </c>
    </row>
    <row r="5153" spans="1:3">
      <c r="A5153" t="s">
        <v>1603</v>
      </c>
      <c r="B5153" s="228">
        <v>27563</v>
      </c>
      <c r="C5153" s="229"/>
    </row>
    <row r="5154" spans="1:3">
      <c r="A5154" s="227" t="s">
        <v>5411</v>
      </c>
      <c r="B5154" s="223">
        <v>34463</v>
      </c>
      <c r="C5154" s="235" t="s">
        <v>5496</v>
      </c>
    </row>
    <row r="5155" spans="1:3">
      <c r="A5155" s="227" t="s">
        <v>3883</v>
      </c>
      <c r="B5155" s="223">
        <v>33877</v>
      </c>
      <c r="C5155" s="222" t="s">
        <v>4069</v>
      </c>
    </row>
    <row r="5156" spans="1:3">
      <c r="A5156" s="227" t="s">
        <v>6111</v>
      </c>
      <c r="B5156" s="223">
        <v>35286</v>
      </c>
      <c r="C5156" s="235" t="s">
        <v>6421</v>
      </c>
    </row>
    <row r="5157" spans="1:3">
      <c r="A5157" t="s">
        <v>815</v>
      </c>
      <c r="B5157" s="228">
        <v>32524</v>
      </c>
      <c r="C5157" s="229" t="s">
        <v>1045</v>
      </c>
    </row>
    <row r="5158" spans="1:3">
      <c r="A5158" s="227" t="s">
        <v>6096</v>
      </c>
      <c r="B5158" s="223">
        <v>35641</v>
      </c>
      <c r="C5158" s="235" t="s">
        <v>6453</v>
      </c>
    </row>
    <row r="5159" spans="1:3">
      <c r="A5159" s="227" t="s">
        <v>4778</v>
      </c>
      <c r="B5159" s="223">
        <v>32989</v>
      </c>
      <c r="C5159" s="235" t="s">
        <v>4069</v>
      </c>
    </row>
    <row r="5160" spans="1:3">
      <c r="A5160" s="227" t="s">
        <v>116</v>
      </c>
      <c r="B5160" s="223">
        <v>32259</v>
      </c>
      <c r="C5160" s="222" t="s">
        <v>1045</v>
      </c>
    </row>
    <row r="5161" spans="1:3">
      <c r="A5161" t="s">
        <v>1296</v>
      </c>
      <c r="B5161" s="228">
        <v>29592</v>
      </c>
      <c r="C5161" s="229" t="s">
        <v>2486</v>
      </c>
    </row>
    <row r="5162" spans="1:3">
      <c r="A5162" s="224" t="s">
        <v>8431</v>
      </c>
      <c r="B5162" s="225">
        <v>36573</v>
      </c>
      <c r="C5162" s="226" t="s">
        <v>8287</v>
      </c>
    </row>
    <row r="5163" spans="1:3">
      <c r="A5163" t="s">
        <v>2851</v>
      </c>
      <c r="B5163" s="228">
        <v>31818</v>
      </c>
      <c r="C5163" s="229" t="s">
        <v>1278</v>
      </c>
    </row>
    <row r="5164" spans="1:3">
      <c r="A5164" s="227" t="s">
        <v>6307</v>
      </c>
      <c r="B5164" s="223">
        <v>35337</v>
      </c>
      <c r="C5164" s="235" t="s">
        <v>5930</v>
      </c>
    </row>
    <row r="5165" spans="1:3">
      <c r="A5165" s="227" t="s">
        <v>4754</v>
      </c>
      <c r="B5165" s="223">
        <v>34181</v>
      </c>
      <c r="C5165" s="222" t="s">
        <v>5011</v>
      </c>
    </row>
    <row r="5166" spans="1:3">
      <c r="A5166" t="s">
        <v>1211</v>
      </c>
      <c r="B5166" s="228">
        <v>30548</v>
      </c>
      <c r="C5166" s="229" t="s">
        <v>1279</v>
      </c>
    </row>
    <row r="5167" spans="1:3">
      <c r="A5167" t="s">
        <v>3364</v>
      </c>
      <c r="B5167" s="228">
        <v>33034</v>
      </c>
      <c r="C5167" s="229" t="s">
        <v>465</v>
      </c>
    </row>
    <row r="5168" spans="1:3">
      <c r="A5168" s="227" t="s">
        <v>6230</v>
      </c>
      <c r="B5168" s="223">
        <v>35287</v>
      </c>
      <c r="C5168" s="235" t="s">
        <v>6424</v>
      </c>
    </row>
    <row r="5169" spans="1:3">
      <c r="A5169" t="s">
        <v>1527</v>
      </c>
      <c r="B5169" s="228">
        <v>29762</v>
      </c>
      <c r="C5169" s="229" t="s">
        <v>1409</v>
      </c>
    </row>
    <row r="5170" spans="1:3">
      <c r="A5170" t="s">
        <v>2745</v>
      </c>
      <c r="B5170" s="228">
        <v>30362</v>
      </c>
      <c r="C5170" s="229" t="s">
        <v>2842</v>
      </c>
    </row>
    <row r="5171" spans="1:3">
      <c r="A5171" s="227" t="s">
        <v>4358</v>
      </c>
      <c r="B5171" s="223">
        <v>33598</v>
      </c>
      <c r="C5171" s="222" t="s">
        <v>4543</v>
      </c>
    </row>
    <row r="5172" spans="1:3">
      <c r="A5172" t="s">
        <v>2930</v>
      </c>
      <c r="B5172" s="228">
        <v>31358</v>
      </c>
      <c r="C5172" s="229" t="s">
        <v>1150</v>
      </c>
    </row>
    <row r="5173" spans="1:3">
      <c r="A5173" t="s">
        <v>816</v>
      </c>
      <c r="B5173" s="228">
        <v>32345</v>
      </c>
      <c r="C5173" s="229" t="s">
        <v>775</v>
      </c>
    </row>
    <row r="5174" spans="1:3">
      <c r="A5174" s="227" t="s">
        <v>2974</v>
      </c>
      <c r="B5174" s="223">
        <v>31554</v>
      </c>
      <c r="C5174" s="237" t="s">
        <v>1880</v>
      </c>
    </row>
    <row r="5175" spans="1:3">
      <c r="A5175" t="s">
        <v>817</v>
      </c>
      <c r="B5175" s="228">
        <v>32088</v>
      </c>
      <c r="C5175" s="229" t="s">
        <v>775</v>
      </c>
    </row>
    <row r="5176" spans="1:3">
      <c r="A5176" s="227" t="s">
        <v>6226</v>
      </c>
      <c r="B5176" s="223">
        <v>34960</v>
      </c>
      <c r="C5176" s="235" t="s">
        <v>5929</v>
      </c>
    </row>
    <row r="5177" spans="1:3">
      <c r="A5177" s="227" t="s">
        <v>3888</v>
      </c>
      <c r="B5177" s="223">
        <v>33173</v>
      </c>
      <c r="C5177" s="222" t="s">
        <v>3441</v>
      </c>
    </row>
    <row r="5178" spans="1:3">
      <c r="A5178" t="s">
        <v>1695</v>
      </c>
      <c r="B5178" s="228">
        <v>31091</v>
      </c>
      <c r="C5178" s="229" t="s">
        <v>1278</v>
      </c>
    </row>
    <row r="5179" spans="1:3">
      <c r="A5179" s="227" t="s">
        <v>4640</v>
      </c>
      <c r="B5179" s="223">
        <v>34279</v>
      </c>
      <c r="C5179" s="222" t="s">
        <v>5008</v>
      </c>
    </row>
    <row r="5180" spans="1:3">
      <c r="A5180" s="227" t="s">
        <v>9556</v>
      </c>
      <c r="B5180" s="223">
        <v>33192</v>
      </c>
      <c r="C5180" s="222" t="s">
        <v>4065</v>
      </c>
    </row>
    <row r="5181" spans="1:3">
      <c r="A5181" t="s">
        <v>1696</v>
      </c>
      <c r="B5181" s="228">
        <v>31870</v>
      </c>
      <c r="C5181" s="229" t="s">
        <v>1961</v>
      </c>
    </row>
    <row r="5182" spans="1:3">
      <c r="A5182" t="s">
        <v>7927</v>
      </c>
      <c r="B5182" s="230">
        <v>35580</v>
      </c>
      <c r="C5182" s="226" t="s">
        <v>7812</v>
      </c>
    </row>
    <row r="5183" spans="1:3">
      <c r="A5183" s="224" t="s">
        <v>8432</v>
      </c>
      <c r="B5183" s="225">
        <v>36066</v>
      </c>
      <c r="C5183" s="226" t="s">
        <v>9604</v>
      </c>
    </row>
    <row r="5184" spans="1:3" ht="12.75">
      <c r="A5184" t="s">
        <v>9495</v>
      </c>
      <c r="B5184" s="234">
        <v>36411</v>
      </c>
      <c r="C5184" s="234" t="s">
        <v>8803</v>
      </c>
    </row>
    <row r="5185" spans="1:3">
      <c r="A5185" s="220" t="s">
        <v>3365</v>
      </c>
      <c r="B5185" s="223">
        <v>32267</v>
      </c>
      <c r="C5185" s="222" t="s">
        <v>3441</v>
      </c>
    </row>
    <row r="5186" spans="1:3">
      <c r="A5186" s="227" t="s">
        <v>5880</v>
      </c>
      <c r="B5186" s="223">
        <v>35257</v>
      </c>
      <c r="C5186" s="222" t="s">
        <v>5935</v>
      </c>
    </row>
    <row r="5187" spans="1:3">
      <c r="A5187" s="227" t="s">
        <v>4467</v>
      </c>
      <c r="B5187" s="223">
        <v>32529</v>
      </c>
      <c r="C5187" s="222" t="s">
        <v>465</v>
      </c>
    </row>
    <row r="5188" spans="1:3">
      <c r="A5188" t="s">
        <v>7275</v>
      </c>
      <c r="B5188" s="228">
        <v>36770</v>
      </c>
      <c r="C5188" s="228" t="s">
        <v>6919</v>
      </c>
    </row>
    <row r="5189" spans="1:3">
      <c r="A5189" s="227" t="s">
        <v>3010</v>
      </c>
      <c r="B5189" s="223">
        <v>31604</v>
      </c>
      <c r="C5189" s="237" t="s">
        <v>1150</v>
      </c>
    </row>
    <row r="5190" spans="1:3">
      <c r="A5190" s="227" t="s">
        <v>117</v>
      </c>
      <c r="B5190" s="223">
        <v>32667</v>
      </c>
      <c r="C5190" s="222" t="s">
        <v>449</v>
      </c>
    </row>
    <row r="5191" spans="1:3">
      <c r="A5191" s="227" t="s">
        <v>5122</v>
      </c>
      <c r="B5191" s="223">
        <v>34223</v>
      </c>
      <c r="C5191" s="235" t="s">
        <v>5010</v>
      </c>
    </row>
    <row r="5192" spans="1:3">
      <c r="A5192" s="220" t="s">
        <v>3366</v>
      </c>
      <c r="B5192" s="223">
        <v>33319</v>
      </c>
      <c r="C5192" s="222" t="s">
        <v>3444</v>
      </c>
    </row>
    <row r="5193" spans="1:3">
      <c r="A5193" t="s">
        <v>2975</v>
      </c>
      <c r="B5193" s="228">
        <v>29502</v>
      </c>
      <c r="C5193" s="229" t="s">
        <v>2589</v>
      </c>
    </row>
    <row r="5194" spans="1:3">
      <c r="A5194" t="s">
        <v>1598</v>
      </c>
      <c r="B5194" s="228">
        <v>30125</v>
      </c>
      <c r="C5194" s="229" t="s">
        <v>1308</v>
      </c>
    </row>
    <row r="5195" spans="1:3">
      <c r="A5195" t="s">
        <v>1143</v>
      </c>
      <c r="B5195" s="228">
        <v>29451</v>
      </c>
      <c r="C5195" s="229" t="s">
        <v>2181</v>
      </c>
    </row>
    <row r="5196" spans="1:3">
      <c r="A5196" t="s">
        <v>1202</v>
      </c>
      <c r="B5196" s="228">
        <v>30722</v>
      </c>
      <c r="C5196" s="229" t="s">
        <v>2578</v>
      </c>
    </row>
    <row r="5197" spans="1:3">
      <c r="A5197" s="227" t="s">
        <v>5897</v>
      </c>
      <c r="B5197" s="223">
        <v>34816</v>
      </c>
      <c r="C5197" s="222" t="s">
        <v>5934</v>
      </c>
    </row>
    <row r="5198" spans="1:3">
      <c r="A5198" t="s">
        <v>1599</v>
      </c>
      <c r="B5198" s="228">
        <v>29689</v>
      </c>
      <c r="C5198" s="229" t="s">
        <v>1855</v>
      </c>
    </row>
    <row r="5199" spans="1:3">
      <c r="A5199" s="220" t="s">
        <v>3367</v>
      </c>
      <c r="B5199" s="223">
        <v>31993</v>
      </c>
      <c r="C5199" s="222" t="s">
        <v>1998</v>
      </c>
    </row>
    <row r="5200" spans="1:3">
      <c r="A5200" s="224" t="s">
        <v>8433</v>
      </c>
      <c r="B5200" s="225">
        <v>36094</v>
      </c>
      <c r="C5200" s="226" t="s">
        <v>8090</v>
      </c>
    </row>
    <row r="5201" spans="1:3">
      <c r="A5201" t="s">
        <v>625</v>
      </c>
      <c r="B5201" s="228">
        <v>32289</v>
      </c>
      <c r="C5201" s="229" t="s">
        <v>1055</v>
      </c>
    </row>
    <row r="5202" spans="1:3">
      <c r="A5202" t="s">
        <v>1600</v>
      </c>
      <c r="B5202" s="228">
        <v>31486</v>
      </c>
      <c r="C5202" s="229" t="s">
        <v>2583</v>
      </c>
    </row>
    <row r="5203" spans="1:3">
      <c r="A5203" t="s">
        <v>3058</v>
      </c>
      <c r="B5203" s="228">
        <v>29884</v>
      </c>
      <c r="C5203" s="229" t="s">
        <v>1409</v>
      </c>
    </row>
    <row r="5204" spans="1:3">
      <c r="A5204" s="224" t="s">
        <v>8434</v>
      </c>
      <c r="B5204" s="225">
        <v>36014</v>
      </c>
      <c r="C5204" s="226" t="s">
        <v>8092</v>
      </c>
    </row>
    <row r="5205" spans="1:3">
      <c r="A5205" s="227" t="s">
        <v>5904</v>
      </c>
      <c r="B5205" s="223">
        <v>35368</v>
      </c>
      <c r="C5205" s="222" t="s">
        <v>5936</v>
      </c>
    </row>
    <row r="5206" spans="1:3">
      <c r="A5206" t="s">
        <v>2401</v>
      </c>
      <c r="B5206" s="228">
        <v>29692</v>
      </c>
      <c r="C5206" s="229" t="s">
        <v>1308</v>
      </c>
    </row>
    <row r="5207" spans="1:3">
      <c r="A5207" t="s">
        <v>2567</v>
      </c>
      <c r="B5207" s="228">
        <v>30326</v>
      </c>
      <c r="C5207" s="229" t="s">
        <v>2845</v>
      </c>
    </row>
    <row r="5208" spans="1:3">
      <c r="A5208" s="64" t="s">
        <v>6543</v>
      </c>
      <c r="B5208" s="232">
        <v>34836</v>
      </c>
      <c r="C5208" s="233" t="s">
        <v>6419</v>
      </c>
    </row>
    <row r="5209" spans="1:3">
      <c r="A5209" s="227" t="s">
        <v>5664</v>
      </c>
      <c r="B5209" s="223">
        <v>34972</v>
      </c>
      <c r="C5209" s="222" t="s">
        <v>5929</v>
      </c>
    </row>
    <row r="5210" spans="1:3">
      <c r="A5210" s="227" t="s">
        <v>5606</v>
      </c>
      <c r="B5210" s="223">
        <v>34359</v>
      </c>
      <c r="C5210" s="222" t="s">
        <v>5929</v>
      </c>
    </row>
    <row r="5211" spans="1:3">
      <c r="A5211" t="s">
        <v>2783</v>
      </c>
      <c r="B5211" s="228">
        <v>30924</v>
      </c>
      <c r="C5211" s="229" t="s">
        <v>1153</v>
      </c>
    </row>
    <row r="5212" spans="1:3">
      <c r="A5212" s="224" t="s">
        <v>8435</v>
      </c>
      <c r="B5212" s="225">
        <v>37176</v>
      </c>
      <c r="C5212" s="226" t="s">
        <v>8087</v>
      </c>
    </row>
    <row r="5213" spans="1:3">
      <c r="A5213" s="64" t="s">
        <v>6538</v>
      </c>
      <c r="B5213" s="232">
        <v>35684</v>
      </c>
      <c r="C5213" s="233" t="s">
        <v>6858</v>
      </c>
    </row>
    <row r="5214" spans="1:3">
      <c r="A5214" s="227" t="s">
        <v>118</v>
      </c>
      <c r="B5214" s="223">
        <v>33102</v>
      </c>
      <c r="C5214" s="222" t="s">
        <v>453</v>
      </c>
    </row>
    <row r="5215" spans="1:3">
      <c r="A5215" s="224" t="s">
        <v>8436</v>
      </c>
      <c r="B5215" s="225">
        <v>36544</v>
      </c>
      <c r="C5215" s="226" t="s">
        <v>9604</v>
      </c>
    </row>
    <row r="5216" spans="1:3">
      <c r="A5216" s="227" t="s">
        <v>5532</v>
      </c>
      <c r="B5216" s="223">
        <v>34773</v>
      </c>
      <c r="C5216" s="235" t="s">
        <v>5497</v>
      </c>
    </row>
    <row r="5217" spans="1:3">
      <c r="A5217" t="s">
        <v>818</v>
      </c>
      <c r="B5217" s="228">
        <v>32463</v>
      </c>
      <c r="C5217" s="229" t="s">
        <v>1048</v>
      </c>
    </row>
    <row r="5218" spans="1:3">
      <c r="A5218" s="38" t="s">
        <v>4328</v>
      </c>
      <c r="B5218" s="228">
        <v>33876</v>
      </c>
      <c r="C5218" s="222" t="s">
        <v>4070</v>
      </c>
    </row>
    <row r="5219" spans="1:3">
      <c r="A5219" s="5" t="s">
        <v>4029</v>
      </c>
      <c r="B5219" s="228">
        <v>33876</v>
      </c>
      <c r="C5219" s="222" t="s">
        <v>4070</v>
      </c>
    </row>
    <row r="5220" spans="1:3">
      <c r="A5220" s="227" t="s">
        <v>6363</v>
      </c>
      <c r="B5220" s="223">
        <v>35384</v>
      </c>
      <c r="C5220" s="235" t="s">
        <v>6425</v>
      </c>
    </row>
    <row r="5221" spans="1:3">
      <c r="A5221" s="5" t="s">
        <v>3687</v>
      </c>
      <c r="B5221" s="228">
        <v>33015</v>
      </c>
      <c r="C5221" s="222" t="s">
        <v>4063</v>
      </c>
    </row>
    <row r="5222" spans="1:3">
      <c r="A5222" s="5" t="s">
        <v>2079</v>
      </c>
      <c r="B5222" s="228">
        <v>27596</v>
      </c>
      <c r="C5222" s="229" t="s">
        <v>2609</v>
      </c>
    </row>
    <row r="5223" spans="1:3">
      <c r="A5223" t="s">
        <v>1699</v>
      </c>
      <c r="B5223" s="228">
        <v>31842</v>
      </c>
      <c r="C5223" s="229" t="s">
        <v>1987</v>
      </c>
    </row>
    <row r="5224" spans="1:3">
      <c r="A5224" s="227" t="s">
        <v>5631</v>
      </c>
      <c r="B5224" s="223">
        <v>34537</v>
      </c>
      <c r="C5224" s="222" t="s">
        <v>5931</v>
      </c>
    </row>
    <row r="5225" spans="1:3">
      <c r="A5225" s="64" t="s">
        <v>6682</v>
      </c>
      <c r="B5225" s="232">
        <v>34585</v>
      </c>
      <c r="C5225" s="233" t="s">
        <v>5934</v>
      </c>
    </row>
    <row r="5226" spans="1:3">
      <c r="A5226" s="220" t="s">
        <v>3368</v>
      </c>
      <c r="B5226" s="223">
        <v>32029</v>
      </c>
      <c r="C5226" s="222" t="s">
        <v>1959</v>
      </c>
    </row>
    <row r="5227" spans="1:3">
      <c r="A5227" t="s">
        <v>1583</v>
      </c>
      <c r="B5227" s="228">
        <v>30757</v>
      </c>
      <c r="C5227" s="229" t="s">
        <v>2308</v>
      </c>
    </row>
    <row r="5228" spans="1:3">
      <c r="A5228" t="s">
        <v>3059</v>
      </c>
      <c r="B5228" s="228">
        <v>30844</v>
      </c>
      <c r="C5228" s="229" t="s">
        <v>1279</v>
      </c>
    </row>
    <row r="5229" spans="1:3">
      <c r="A5229" s="227" t="s">
        <v>119</v>
      </c>
      <c r="B5229" s="223">
        <v>32462</v>
      </c>
      <c r="C5229" s="222" t="s">
        <v>451</v>
      </c>
    </row>
    <row r="5230" spans="1:3">
      <c r="A5230" t="s">
        <v>1392</v>
      </c>
      <c r="B5230" s="228">
        <v>30480</v>
      </c>
      <c r="C5230" s="229" t="s">
        <v>1813</v>
      </c>
    </row>
    <row r="5231" spans="1:3">
      <c r="A5231" t="s">
        <v>1700</v>
      </c>
      <c r="B5231" s="228">
        <v>30693</v>
      </c>
      <c r="C5231" s="229" t="s">
        <v>2397</v>
      </c>
    </row>
    <row r="5232" spans="1:3">
      <c r="A5232" t="s">
        <v>7175</v>
      </c>
      <c r="B5232" s="228">
        <v>36161</v>
      </c>
      <c r="C5232" s="228" t="s">
        <v>6919</v>
      </c>
    </row>
    <row r="5233" spans="1:3">
      <c r="A5233" t="s">
        <v>819</v>
      </c>
      <c r="B5233" s="228">
        <v>30947</v>
      </c>
      <c r="C5233" s="229" t="s">
        <v>2397</v>
      </c>
    </row>
    <row r="5234" spans="1:3">
      <c r="A5234" s="227" t="s">
        <v>5796</v>
      </c>
      <c r="B5234" s="223">
        <v>35622</v>
      </c>
      <c r="C5234" s="222" t="s">
        <v>5936</v>
      </c>
    </row>
    <row r="5235" spans="1:3">
      <c r="A5235" t="s">
        <v>2921</v>
      </c>
      <c r="B5235" s="228">
        <v>28944</v>
      </c>
      <c r="C5235" s="229" t="s">
        <v>1521</v>
      </c>
    </row>
    <row r="5236" spans="1:3">
      <c r="A5236" s="227" t="s">
        <v>4895</v>
      </c>
      <c r="B5236" s="223">
        <v>34271</v>
      </c>
      <c r="C5236" s="222" t="s">
        <v>5013</v>
      </c>
    </row>
    <row r="5237" spans="1:3">
      <c r="A5237" s="247" t="s">
        <v>7928</v>
      </c>
      <c r="B5237" s="230">
        <v>36148</v>
      </c>
      <c r="C5237" s="226" t="s">
        <v>7812</v>
      </c>
    </row>
    <row r="5238" spans="1:3">
      <c r="A5238" s="288" t="s">
        <v>8437</v>
      </c>
      <c r="B5238" s="225">
        <v>37007</v>
      </c>
      <c r="C5238" s="226" t="s">
        <v>8090</v>
      </c>
    </row>
    <row r="5239" spans="1:3">
      <c r="A5239" s="247" t="s">
        <v>7135</v>
      </c>
      <c r="B5239" s="228">
        <v>36800</v>
      </c>
      <c r="C5239" s="228" t="s">
        <v>7303</v>
      </c>
    </row>
    <row r="5240" spans="1:3">
      <c r="A5240" s="251" t="s">
        <v>4716</v>
      </c>
      <c r="B5240" s="223">
        <v>34303</v>
      </c>
      <c r="C5240" s="222" t="s">
        <v>5010</v>
      </c>
    </row>
    <row r="5241" spans="1:3">
      <c r="A5241" s="247" t="s">
        <v>2619</v>
      </c>
      <c r="B5241" s="228">
        <v>29134</v>
      </c>
      <c r="C5241" s="229" t="s">
        <v>2620</v>
      </c>
    </row>
    <row r="5242" spans="1:3">
      <c r="A5242" s="289" t="s">
        <v>3766</v>
      </c>
      <c r="B5242" s="228">
        <v>32911</v>
      </c>
      <c r="C5242" s="222" t="s">
        <v>3443</v>
      </c>
    </row>
    <row r="5243" spans="1:3">
      <c r="A5243" s="290" t="s">
        <v>3451</v>
      </c>
      <c r="B5243" s="223">
        <v>33034</v>
      </c>
      <c r="C5243" s="222" t="s">
        <v>465</v>
      </c>
    </row>
    <row r="5244" spans="1:3">
      <c r="A5244" s="247" t="s">
        <v>7604</v>
      </c>
      <c r="B5244" s="230">
        <v>36038</v>
      </c>
      <c r="C5244" s="226" t="s">
        <v>7812</v>
      </c>
    </row>
    <row r="5245" spans="1:3">
      <c r="A5245" s="251" t="s">
        <v>5404</v>
      </c>
      <c r="B5245" s="223">
        <v>34631</v>
      </c>
      <c r="C5245" s="235" t="s">
        <v>5498</v>
      </c>
    </row>
    <row r="5246" spans="1:3">
      <c r="A5246" s="247" t="s">
        <v>7591</v>
      </c>
      <c r="B5246" s="230">
        <v>36559</v>
      </c>
      <c r="C5246" s="226" t="s">
        <v>7516</v>
      </c>
    </row>
    <row r="5247" spans="1:3" ht="12.75">
      <c r="A5247" s="247" t="s">
        <v>9496</v>
      </c>
      <c r="B5247" s="234">
        <v>36451</v>
      </c>
      <c r="C5247" s="234" t="s">
        <v>8803</v>
      </c>
    </row>
    <row r="5248" spans="1:3">
      <c r="A5248" s="247" t="s">
        <v>1246</v>
      </c>
      <c r="B5248" s="228">
        <v>29182</v>
      </c>
      <c r="C5248" s="229" t="s">
        <v>1230</v>
      </c>
    </row>
    <row r="5249" spans="1:3">
      <c r="A5249" s="251" t="s">
        <v>5158</v>
      </c>
      <c r="B5249" s="223">
        <v>34993</v>
      </c>
      <c r="C5249" s="235" t="s">
        <v>5499</v>
      </c>
    </row>
    <row r="5250" spans="1:3">
      <c r="A5250" s="251" t="s">
        <v>4868</v>
      </c>
      <c r="B5250" s="223">
        <v>34691</v>
      </c>
      <c r="C5250" s="222" t="s">
        <v>5012</v>
      </c>
    </row>
    <row r="5251" spans="1:3">
      <c r="A5251" s="247" t="s">
        <v>1701</v>
      </c>
      <c r="B5251" s="228">
        <v>32143</v>
      </c>
      <c r="C5251" s="229" t="s">
        <v>1961</v>
      </c>
    </row>
    <row r="5252" spans="1:3">
      <c r="A5252" s="289" t="s">
        <v>3861</v>
      </c>
      <c r="B5252" s="228">
        <v>33363</v>
      </c>
      <c r="C5252" s="222" t="s">
        <v>4063</v>
      </c>
    </row>
    <row r="5253" spans="1:3">
      <c r="A5253" s="247" t="s">
        <v>1104</v>
      </c>
      <c r="B5253" s="228">
        <v>31678</v>
      </c>
      <c r="C5253" s="229" t="s">
        <v>2581</v>
      </c>
    </row>
    <row r="5254" spans="1:3" ht="12.75">
      <c r="A5254" s="247" t="s">
        <v>9497</v>
      </c>
      <c r="B5254" s="234">
        <v>36390</v>
      </c>
      <c r="C5254" s="234" t="s">
        <v>8803</v>
      </c>
    </row>
    <row r="5255" spans="1:3">
      <c r="A5255" s="251" t="s">
        <v>3853</v>
      </c>
      <c r="B5255" s="223">
        <v>33500</v>
      </c>
      <c r="C5255" s="222" t="s">
        <v>4063</v>
      </c>
    </row>
    <row r="5256" spans="1:3">
      <c r="A5256" s="251" t="s">
        <v>4191</v>
      </c>
      <c r="B5256" s="223">
        <v>33690</v>
      </c>
      <c r="C5256" s="222" t="s">
        <v>4518</v>
      </c>
    </row>
    <row r="5257" spans="1:3">
      <c r="A5257" s="247" t="s">
        <v>1702</v>
      </c>
      <c r="B5257" s="228">
        <v>30768</v>
      </c>
      <c r="C5257" s="229" t="s">
        <v>2305</v>
      </c>
    </row>
    <row r="5258" spans="1:3">
      <c r="A5258" s="291" t="s">
        <v>3616</v>
      </c>
      <c r="B5258" s="228">
        <v>33853</v>
      </c>
      <c r="C5258" s="222" t="s">
        <v>4098</v>
      </c>
    </row>
    <row r="5259" spans="1:3">
      <c r="A5259" s="289" t="s">
        <v>3571</v>
      </c>
      <c r="B5259" s="228">
        <v>32687</v>
      </c>
      <c r="C5259" s="222" t="s">
        <v>465</v>
      </c>
    </row>
    <row r="5260" spans="1:3">
      <c r="A5260" s="247" t="s">
        <v>820</v>
      </c>
      <c r="B5260" s="228">
        <v>32638</v>
      </c>
      <c r="C5260" s="229" t="s">
        <v>1062</v>
      </c>
    </row>
    <row r="5261" spans="1:3">
      <c r="A5261" s="247" t="s">
        <v>821</v>
      </c>
      <c r="B5261" s="228">
        <v>32185</v>
      </c>
      <c r="C5261" s="229" t="s">
        <v>1998</v>
      </c>
    </row>
    <row r="5262" spans="1:3">
      <c r="A5262" s="251" t="s">
        <v>6055</v>
      </c>
      <c r="B5262" s="223">
        <v>35215</v>
      </c>
      <c r="C5262" s="235" t="s">
        <v>6423</v>
      </c>
    </row>
    <row r="5263" spans="1:3">
      <c r="A5263" s="251" t="s">
        <v>245</v>
      </c>
      <c r="B5263" s="223">
        <v>32571</v>
      </c>
      <c r="C5263" s="222" t="s">
        <v>465</v>
      </c>
    </row>
    <row r="5264" spans="1:3">
      <c r="A5264" s="251" t="s">
        <v>4839</v>
      </c>
      <c r="B5264" s="223">
        <v>33640</v>
      </c>
      <c r="C5264" s="222" t="s">
        <v>5012</v>
      </c>
    </row>
    <row r="5265" spans="1:3">
      <c r="A5265" s="292" t="s">
        <v>6526</v>
      </c>
      <c r="B5265" s="232">
        <v>35346</v>
      </c>
      <c r="C5265" s="233" t="s">
        <v>6426</v>
      </c>
    </row>
    <row r="5266" spans="1:3">
      <c r="A5266" s="251" t="s">
        <v>6237</v>
      </c>
      <c r="B5266" s="223">
        <v>34908</v>
      </c>
      <c r="C5266" s="235" t="s">
        <v>5929</v>
      </c>
    </row>
    <row r="5267" spans="1:3">
      <c r="A5267" s="251" t="s">
        <v>4220</v>
      </c>
      <c r="B5267" s="223">
        <v>34201</v>
      </c>
      <c r="C5267" s="222" t="s">
        <v>4544</v>
      </c>
    </row>
    <row r="5268" spans="1:3">
      <c r="A5268" s="247" t="s">
        <v>7272</v>
      </c>
      <c r="B5268" s="228">
        <v>35977</v>
      </c>
      <c r="C5268" s="228" t="s">
        <v>6921</v>
      </c>
    </row>
    <row r="5269" spans="1:3">
      <c r="A5269" s="289" t="s">
        <v>3668</v>
      </c>
      <c r="B5269" s="228">
        <v>33596</v>
      </c>
      <c r="C5269" s="222" t="s">
        <v>4069</v>
      </c>
    </row>
    <row r="5270" spans="1:3">
      <c r="A5270" s="292" t="s">
        <v>6789</v>
      </c>
      <c r="B5270" s="232">
        <v>36073</v>
      </c>
      <c r="C5270" s="233" t="s">
        <v>6857</v>
      </c>
    </row>
    <row r="5271" spans="1:3">
      <c r="A5271" s="289" t="s">
        <v>3773</v>
      </c>
      <c r="B5271" s="228">
        <v>33133</v>
      </c>
      <c r="C5271" s="222" t="s">
        <v>3441</v>
      </c>
    </row>
    <row r="5272" spans="1:3">
      <c r="A5272" s="251" t="s">
        <v>4864</v>
      </c>
      <c r="B5272" s="223">
        <v>34010</v>
      </c>
      <c r="C5272" s="222" t="s">
        <v>5014</v>
      </c>
    </row>
    <row r="5273" spans="1:3">
      <c r="A5273" s="251" t="s">
        <v>4406</v>
      </c>
      <c r="B5273" s="223">
        <v>33752</v>
      </c>
      <c r="C5273" s="222" t="s">
        <v>4525</v>
      </c>
    </row>
    <row r="5274" spans="1:3">
      <c r="A5274" s="293" t="s">
        <v>6865</v>
      </c>
      <c r="B5274" s="243">
        <v>35004</v>
      </c>
      <c r="C5274" s="244" t="s">
        <v>6422</v>
      </c>
    </row>
    <row r="5275" spans="1:3">
      <c r="A5275" s="251" t="s">
        <v>6376</v>
      </c>
      <c r="B5275" s="223">
        <v>35004</v>
      </c>
      <c r="C5275" s="235" t="s">
        <v>6422</v>
      </c>
    </row>
    <row r="5276" spans="1:3">
      <c r="A5276" s="251" t="s">
        <v>4928</v>
      </c>
      <c r="B5276" s="223">
        <v>34057</v>
      </c>
      <c r="C5276" s="235" t="s">
        <v>4523</v>
      </c>
    </row>
    <row r="5277" spans="1:3">
      <c r="A5277" s="251" t="s">
        <v>5739</v>
      </c>
      <c r="B5277" s="223">
        <v>34251</v>
      </c>
      <c r="C5277" s="222" t="s">
        <v>5931</v>
      </c>
    </row>
    <row r="5278" spans="1:3">
      <c r="A5278" s="247" t="s">
        <v>822</v>
      </c>
      <c r="B5278" s="228">
        <v>32144</v>
      </c>
      <c r="C5278" s="229" t="s">
        <v>1064</v>
      </c>
    </row>
    <row r="5279" spans="1:3">
      <c r="A5279" s="247" t="s">
        <v>2700</v>
      </c>
      <c r="B5279" s="228">
        <v>29684</v>
      </c>
      <c r="C5279" s="229" t="s">
        <v>3060</v>
      </c>
    </row>
    <row r="5280" spans="1:3">
      <c r="A5280" s="247" t="s">
        <v>823</v>
      </c>
      <c r="B5280" s="228">
        <v>32186</v>
      </c>
      <c r="C5280" s="229" t="s">
        <v>1959</v>
      </c>
    </row>
    <row r="5281" spans="1:3">
      <c r="A5281" s="247" t="s">
        <v>824</v>
      </c>
      <c r="B5281" s="228">
        <v>32050</v>
      </c>
      <c r="C5281" s="229" t="s">
        <v>1959</v>
      </c>
    </row>
    <row r="5282" spans="1:3">
      <c r="A5282" s="251" t="s">
        <v>5864</v>
      </c>
      <c r="B5282" s="223">
        <v>35121</v>
      </c>
      <c r="C5282" s="222" t="s">
        <v>5929</v>
      </c>
    </row>
    <row r="5283" spans="1:3" ht="12.75">
      <c r="A5283" s="247" t="s">
        <v>9498</v>
      </c>
      <c r="B5283" s="234">
        <v>36756</v>
      </c>
      <c r="C5283" s="234" t="s">
        <v>8803</v>
      </c>
    </row>
    <row r="5284" spans="1:3">
      <c r="A5284" s="247" t="s">
        <v>825</v>
      </c>
      <c r="B5284" s="228">
        <v>32488</v>
      </c>
      <c r="C5284" s="229" t="s">
        <v>918</v>
      </c>
    </row>
    <row r="5285" spans="1:3">
      <c r="A5285" s="247" t="s">
        <v>826</v>
      </c>
      <c r="B5285" s="228">
        <v>32232</v>
      </c>
      <c r="C5285" s="229" t="s">
        <v>918</v>
      </c>
    </row>
    <row r="5286" spans="1:3">
      <c r="A5286" s="247" t="s">
        <v>7361</v>
      </c>
      <c r="B5286" s="228">
        <v>36281</v>
      </c>
      <c r="C5286" s="228" t="s">
        <v>6927</v>
      </c>
    </row>
    <row r="5287" spans="1:3">
      <c r="A5287" s="247" t="s">
        <v>827</v>
      </c>
      <c r="B5287" s="228">
        <v>32621</v>
      </c>
      <c r="C5287" s="229" t="s">
        <v>828</v>
      </c>
    </row>
    <row r="5288" spans="1:3">
      <c r="A5288" s="247" t="s">
        <v>6984</v>
      </c>
      <c r="B5288" s="228">
        <v>36526</v>
      </c>
      <c r="C5288" s="228" t="s">
        <v>6926</v>
      </c>
    </row>
    <row r="5289" spans="1:3">
      <c r="A5289" s="247" t="s">
        <v>2519</v>
      </c>
      <c r="B5289" s="228">
        <v>29390</v>
      </c>
      <c r="C5289" s="229" t="s">
        <v>2838</v>
      </c>
    </row>
    <row r="5290" spans="1:3">
      <c r="A5290" s="247" t="s">
        <v>1703</v>
      </c>
      <c r="B5290" s="228">
        <v>32119</v>
      </c>
      <c r="C5290" s="229" t="s">
        <v>1959</v>
      </c>
    </row>
    <row r="5291" spans="1:3">
      <c r="A5291" s="251" t="s">
        <v>246</v>
      </c>
      <c r="B5291" s="223">
        <v>31554</v>
      </c>
      <c r="C5291" s="222" t="s">
        <v>2576</v>
      </c>
    </row>
    <row r="5292" spans="1:3">
      <c r="A5292" s="247" t="s">
        <v>1704</v>
      </c>
      <c r="B5292" s="228">
        <v>31404</v>
      </c>
      <c r="C5292" s="229" t="s">
        <v>1882</v>
      </c>
    </row>
    <row r="5293" spans="1:3" ht="12.75">
      <c r="A5293" s="247" t="s">
        <v>9062</v>
      </c>
      <c r="B5293" s="234">
        <v>37497</v>
      </c>
      <c r="C5293" s="234" t="s">
        <v>9281</v>
      </c>
    </row>
    <row r="5294" spans="1:3">
      <c r="A5294" s="247" t="s">
        <v>626</v>
      </c>
      <c r="B5294" s="228">
        <v>31320</v>
      </c>
      <c r="C5294" s="229" t="s">
        <v>1278</v>
      </c>
    </row>
    <row r="5295" spans="1:3">
      <c r="A5295" s="247" t="s">
        <v>1260</v>
      </c>
      <c r="B5295" s="228">
        <v>29451</v>
      </c>
      <c r="C5295" s="229" t="s">
        <v>1261</v>
      </c>
    </row>
    <row r="5296" spans="1:3">
      <c r="A5296" s="290" t="s">
        <v>3369</v>
      </c>
      <c r="B5296" s="223">
        <v>32541</v>
      </c>
      <c r="C5296" s="222" t="s">
        <v>3440</v>
      </c>
    </row>
    <row r="5297" spans="1:3">
      <c r="A5297" s="288" t="s">
        <v>8438</v>
      </c>
      <c r="B5297" s="225">
        <v>36633</v>
      </c>
      <c r="C5297" s="226" t="s">
        <v>8090</v>
      </c>
    </row>
    <row r="5298" spans="1:3" ht="12.75">
      <c r="A5298" s="247" t="s">
        <v>9499</v>
      </c>
      <c r="B5298" s="234">
        <v>36633</v>
      </c>
      <c r="C5298" s="234" t="s">
        <v>8803</v>
      </c>
    </row>
    <row r="5299" spans="1:3">
      <c r="A5299" s="247" t="s">
        <v>627</v>
      </c>
      <c r="B5299" s="228">
        <v>32133</v>
      </c>
      <c r="C5299" s="229" t="s">
        <v>1048</v>
      </c>
    </row>
    <row r="5300" spans="1:3" ht="12.75">
      <c r="A5300" s="247" t="s">
        <v>9500</v>
      </c>
      <c r="B5300" s="234">
        <v>36299</v>
      </c>
      <c r="C5300" s="234" t="s">
        <v>8803</v>
      </c>
    </row>
    <row r="5301" spans="1:3" ht="12.75">
      <c r="A5301" s="247" t="s">
        <v>9501</v>
      </c>
      <c r="B5301" s="234">
        <v>36299</v>
      </c>
      <c r="C5301" s="234" t="s">
        <v>8803</v>
      </c>
    </row>
    <row r="5302" spans="1:3" ht="12.75">
      <c r="A5302" s="247" t="s">
        <v>9501</v>
      </c>
      <c r="B5302" s="234">
        <v>36299</v>
      </c>
      <c r="C5302" s="234" t="s">
        <v>8803</v>
      </c>
    </row>
    <row r="5303" spans="1:3">
      <c r="A5303" s="247" t="s">
        <v>7929</v>
      </c>
      <c r="B5303" s="230">
        <v>35753</v>
      </c>
      <c r="C5303" s="226" t="s">
        <v>7812</v>
      </c>
    </row>
    <row r="5304" spans="1:3">
      <c r="A5304" s="251" t="s">
        <v>3061</v>
      </c>
      <c r="B5304" s="223">
        <v>31694</v>
      </c>
      <c r="C5304" s="237" t="s">
        <v>1987</v>
      </c>
    </row>
    <row r="5305" spans="1:3">
      <c r="A5305" s="247" t="s">
        <v>829</v>
      </c>
      <c r="B5305" s="228">
        <v>31449</v>
      </c>
      <c r="C5305" s="229" t="s">
        <v>2583</v>
      </c>
    </row>
    <row r="5306" spans="1:3">
      <c r="A5306" s="251" t="s">
        <v>6135</v>
      </c>
      <c r="B5306" s="223">
        <v>34949</v>
      </c>
      <c r="C5306" s="235" t="s">
        <v>5930</v>
      </c>
    </row>
    <row r="5307" spans="1:3">
      <c r="A5307" s="251" t="s">
        <v>4817</v>
      </c>
      <c r="B5307" s="223">
        <v>33598</v>
      </c>
      <c r="C5307" s="235" t="s">
        <v>4525</v>
      </c>
    </row>
    <row r="5308" spans="1:3">
      <c r="A5308" s="251" t="s">
        <v>247</v>
      </c>
      <c r="B5308" s="223">
        <v>32402</v>
      </c>
      <c r="C5308" s="222" t="s">
        <v>449</v>
      </c>
    </row>
    <row r="5309" spans="1:3">
      <c r="A5309" s="247" t="s">
        <v>2814</v>
      </c>
      <c r="B5309" s="228">
        <v>31386</v>
      </c>
      <c r="C5309" s="229" t="s">
        <v>1395</v>
      </c>
    </row>
    <row r="5310" spans="1:3">
      <c r="A5310" s="251" t="s">
        <v>248</v>
      </c>
      <c r="B5310" s="223">
        <v>32989</v>
      </c>
      <c r="C5310" s="222" t="s">
        <v>1045</v>
      </c>
    </row>
    <row r="5311" spans="1:3">
      <c r="A5311" s="247" t="s">
        <v>7930</v>
      </c>
      <c r="B5311" s="230">
        <v>35821</v>
      </c>
      <c r="C5311" s="226" t="s">
        <v>7812</v>
      </c>
    </row>
    <row r="5312" spans="1:3">
      <c r="A5312" s="251" t="s">
        <v>249</v>
      </c>
      <c r="B5312" s="223">
        <v>32272</v>
      </c>
      <c r="C5312" s="222" t="s">
        <v>1045</v>
      </c>
    </row>
    <row r="5313" spans="1:3">
      <c r="A5313" s="247" t="s">
        <v>7405</v>
      </c>
      <c r="B5313" s="258">
        <v>36002</v>
      </c>
      <c r="C5313" s="233" t="s">
        <v>6856</v>
      </c>
    </row>
    <row r="5314" spans="1:3">
      <c r="A5314" s="251" t="s">
        <v>6201</v>
      </c>
      <c r="B5314" s="223">
        <v>35639</v>
      </c>
      <c r="C5314" s="235" t="s">
        <v>6454</v>
      </c>
    </row>
    <row r="5315" spans="1:3">
      <c r="A5315" s="251" t="s">
        <v>5618</v>
      </c>
      <c r="B5315" s="223">
        <v>34530</v>
      </c>
      <c r="C5315" s="222" t="s">
        <v>5497</v>
      </c>
    </row>
    <row r="5316" spans="1:3">
      <c r="A5316" s="251" t="s">
        <v>4717</v>
      </c>
      <c r="B5316" s="223">
        <v>34261</v>
      </c>
      <c r="C5316" s="222" t="s">
        <v>5013</v>
      </c>
    </row>
    <row r="5317" spans="1:3">
      <c r="A5317" s="247" t="s">
        <v>7131</v>
      </c>
      <c r="B5317" s="228">
        <v>35309</v>
      </c>
    </row>
    <row r="5318" spans="1:3">
      <c r="A5318" s="294" t="s">
        <v>3370</v>
      </c>
      <c r="B5318" s="223">
        <v>32413</v>
      </c>
      <c r="C5318" s="222" t="s">
        <v>465</v>
      </c>
    </row>
    <row r="5319" spans="1:3">
      <c r="A5319" s="251" t="s">
        <v>4617</v>
      </c>
      <c r="B5319" s="223">
        <v>33060</v>
      </c>
      <c r="C5319" s="222" t="s">
        <v>4525</v>
      </c>
    </row>
    <row r="5320" spans="1:3">
      <c r="A5320" s="289" t="s">
        <v>3578</v>
      </c>
      <c r="B5320" s="228">
        <v>33160</v>
      </c>
      <c r="C5320" s="222" t="s">
        <v>3444</v>
      </c>
    </row>
    <row r="5321" spans="1:3">
      <c r="A5321" s="289" t="s">
        <v>3588</v>
      </c>
      <c r="B5321" s="228">
        <v>33303</v>
      </c>
      <c r="C5321" s="222" t="s">
        <v>3449</v>
      </c>
    </row>
    <row r="5322" spans="1:3">
      <c r="A5322" s="251" t="s">
        <v>4355</v>
      </c>
      <c r="B5322" s="223">
        <v>33707</v>
      </c>
      <c r="C5322" s="222" t="s">
        <v>4063</v>
      </c>
    </row>
    <row r="5323" spans="1:3">
      <c r="A5323" s="247" t="s">
        <v>1705</v>
      </c>
      <c r="B5323" s="228">
        <v>31447</v>
      </c>
      <c r="C5323" s="229" t="s">
        <v>1283</v>
      </c>
    </row>
    <row r="5324" spans="1:3">
      <c r="A5324" s="292" t="s">
        <v>6757</v>
      </c>
      <c r="B5324" s="232">
        <v>35661</v>
      </c>
      <c r="C5324" s="233" t="s">
        <v>6860</v>
      </c>
    </row>
    <row r="5325" spans="1:3">
      <c r="A5325" s="288" t="s">
        <v>8439</v>
      </c>
      <c r="B5325" s="225">
        <v>37056</v>
      </c>
      <c r="C5325" s="226" t="s">
        <v>8054</v>
      </c>
    </row>
    <row r="5326" spans="1:3">
      <c r="A5326" s="247" t="s">
        <v>1706</v>
      </c>
      <c r="B5326" s="228">
        <v>27364</v>
      </c>
      <c r="C5326" s="229"/>
    </row>
    <row r="5327" spans="1:3">
      <c r="A5327" s="288" t="s">
        <v>8440</v>
      </c>
      <c r="B5327" s="225">
        <v>36662</v>
      </c>
      <c r="C5327" s="226" t="s">
        <v>8287</v>
      </c>
    </row>
    <row r="5328" spans="1:3">
      <c r="A5328" s="292" t="s">
        <v>6785</v>
      </c>
      <c r="B5328" s="232">
        <v>35070</v>
      </c>
      <c r="C5328" s="233" t="s">
        <v>5929</v>
      </c>
    </row>
    <row r="5329" spans="1:3">
      <c r="A5329" s="289" t="s">
        <v>3835</v>
      </c>
      <c r="B5329" s="228">
        <v>33135</v>
      </c>
      <c r="C5329" s="222" t="s">
        <v>4065</v>
      </c>
    </row>
    <row r="5330" spans="1:3">
      <c r="A5330" s="251" t="s">
        <v>250</v>
      </c>
      <c r="B5330" s="223">
        <v>31705</v>
      </c>
      <c r="C5330" s="222" t="s">
        <v>1045</v>
      </c>
    </row>
    <row r="5331" spans="1:3">
      <c r="A5331" s="290" t="s">
        <v>3371</v>
      </c>
      <c r="B5331" s="223">
        <v>33287</v>
      </c>
      <c r="C5331" s="222" t="s">
        <v>3444</v>
      </c>
    </row>
    <row r="5332" spans="1:3">
      <c r="A5332" s="247" t="s">
        <v>1707</v>
      </c>
      <c r="B5332" s="228">
        <v>31039</v>
      </c>
      <c r="C5332" s="229" t="s">
        <v>1708</v>
      </c>
    </row>
    <row r="5333" spans="1:3">
      <c r="A5333" s="247" t="s">
        <v>830</v>
      </c>
      <c r="B5333" s="228">
        <v>31487</v>
      </c>
      <c r="C5333" s="229" t="s">
        <v>1880</v>
      </c>
    </row>
    <row r="5334" spans="1:3">
      <c r="A5334" s="251" t="s">
        <v>4718</v>
      </c>
      <c r="B5334" s="223">
        <v>34230</v>
      </c>
      <c r="C5334" s="222" t="s">
        <v>5012</v>
      </c>
    </row>
    <row r="5335" spans="1:3">
      <c r="A5335" s="247" t="s">
        <v>1326</v>
      </c>
      <c r="B5335" s="228">
        <v>31076</v>
      </c>
      <c r="C5335" s="229" t="s">
        <v>1280</v>
      </c>
    </row>
    <row r="5336" spans="1:3">
      <c r="A5336" s="247" t="s">
        <v>2927</v>
      </c>
      <c r="B5336" s="228">
        <v>30656</v>
      </c>
      <c r="C5336" s="229" t="s">
        <v>2844</v>
      </c>
    </row>
    <row r="5337" spans="1:3">
      <c r="A5337" s="251" t="s">
        <v>6269</v>
      </c>
      <c r="B5337" s="223">
        <v>35520</v>
      </c>
      <c r="C5337" s="235" t="s">
        <v>6422</v>
      </c>
    </row>
    <row r="5338" spans="1:3">
      <c r="A5338" s="247" t="s">
        <v>1093</v>
      </c>
      <c r="B5338" s="228">
        <v>31007</v>
      </c>
      <c r="C5338" s="229" t="s">
        <v>2396</v>
      </c>
    </row>
    <row r="5339" spans="1:3">
      <c r="A5339" s="251" t="s">
        <v>6306</v>
      </c>
      <c r="B5339" s="223">
        <v>35676</v>
      </c>
      <c r="C5339" s="235" t="s">
        <v>6421</v>
      </c>
    </row>
    <row r="5340" spans="1:3">
      <c r="A5340" s="292" t="s">
        <v>6564</v>
      </c>
      <c r="B5340" s="232">
        <v>34310</v>
      </c>
      <c r="C5340" s="233" t="s">
        <v>6422</v>
      </c>
    </row>
    <row r="5341" spans="1:3" ht="12.75">
      <c r="A5341" s="247" t="s">
        <v>9083</v>
      </c>
      <c r="B5341" s="234">
        <v>37421</v>
      </c>
      <c r="C5341" s="234" t="s">
        <v>9211</v>
      </c>
    </row>
    <row r="5342" spans="1:3">
      <c r="A5342" s="247" t="s">
        <v>7411</v>
      </c>
      <c r="B5342" s="228">
        <v>33909</v>
      </c>
      <c r="C5342" s="226" t="s">
        <v>6862</v>
      </c>
    </row>
    <row r="5343" spans="1:3">
      <c r="A5343" s="251" t="s">
        <v>4785</v>
      </c>
      <c r="B5343" s="223">
        <v>33458</v>
      </c>
      <c r="C5343" s="222" t="s">
        <v>4063</v>
      </c>
    </row>
    <row r="5344" spans="1:3">
      <c r="A5344" s="247" t="s">
        <v>1276</v>
      </c>
      <c r="B5344" s="228">
        <v>31569</v>
      </c>
      <c r="C5344" s="229" t="s">
        <v>1282</v>
      </c>
    </row>
    <row r="5345" spans="1:3">
      <c r="A5345" s="247" t="s">
        <v>1709</v>
      </c>
      <c r="B5345" s="228">
        <v>32219</v>
      </c>
      <c r="C5345" s="229" t="s">
        <v>1998</v>
      </c>
    </row>
    <row r="5346" spans="1:3">
      <c r="A5346" s="291" t="s">
        <v>3691</v>
      </c>
      <c r="B5346" s="228">
        <v>33225</v>
      </c>
      <c r="C5346" s="222" t="s">
        <v>4063</v>
      </c>
    </row>
    <row r="5347" spans="1:3">
      <c r="A5347" s="288" t="s">
        <v>8441</v>
      </c>
      <c r="B5347" s="225">
        <v>36997</v>
      </c>
      <c r="C5347" s="226" t="s">
        <v>8092</v>
      </c>
    </row>
    <row r="5348" spans="1:3">
      <c r="A5348" s="251" t="s">
        <v>6222</v>
      </c>
      <c r="B5348" s="223">
        <v>34597</v>
      </c>
      <c r="C5348" s="235" t="s">
        <v>5497</v>
      </c>
    </row>
    <row r="5349" spans="1:3">
      <c r="A5349" s="251" t="s">
        <v>6163</v>
      </c>
      <c r="B5349" s="223">
        <v>34855</v>
      </c>
      <c r="C5349" s="235" t="s">
        <v>6422</v>
      </c>
    </row>
    <row r="5350" spans="1:3">
      <c r="A5350" s="288" t="s">
        <v>8442</v>
      </c>
      <c r="B5350" s="225">
        <v>37103</v>
      </c>
      <c r="C5350" s="226" t="s">
        <v>9603</v>
      </c>
    </row>
    <row r="5351" spans="1:3">
      <c r="A5351" s="251" t="s">
        <v>4179</v>
      </c>
      <c r="B5351" s="223">
        <v>33063</v>
      </c>
      <c r="C5351" s="222" t="s">
        <v>4063</v>
      </c>
    </row>
    <row r="5352" spans="1:3">
      <c r="A5352" s="247" t="s">
        <v>7152</v>
      </c>
      <c r="B5352" s="228">
        <v>35582</v>
      </c>
      <c r="C5352" s="228" t="s">
        <v>6950</v>
      </c>
    </row>
    <row r="5353" spans="1:3">
      <c r="A5353" s="247" t="s">
        <v>831</v>
      </c>
      <c r="B5353" s="228">
        <v>32624</v>
      </c>
      <c r="C5353" s="229" t="s">
        <v>918</v>
      </c>
    </row>
    <row r="5354" spans="1:3">
      <c r="A5354" s="251" t="s">
        <v>6255</v>
      </c>
      <c r="B5354" s="223">
        <v>35392</v>
      </c>
      <c r="C5354" s="235" t="s">
        <v>6426</v>
      </c>
    </row>
    <row r="5355" spans="1:3">
      <c r="A5355" s="251" t="s">
        <v>5124</v>
      </c>
      <c r="B5355" s="223">
        <v>34017</v>
      </c>
      <c r="C5355" s="235" t="s">
        <v>5011</v>
      </c>
    </row>
    <row r="5356" spans="1:3">
      <c r="A5356" s="247" t="s">
        <v>3062</v>
      </c>
      <c r="B5356" s="228">
        <v>31523</v>
      </c>
      <c r="C5356" s="229" t="s">
        <v>2580</v>
      </c>
    </row>
    <row r="5357" spans="1:3">
      <c r="A5357" s="251" t="s">
        <v>5140</v>
      </c>
      <c r="B5357" s="223">
        <v>33728</v>
      </c>
      <c r="C5357" s="235" t="s">
        <v>4515</v>
      </c>
    </row>
    <row r="5358" spans="1:3">
      <c r="A5358" s="247" t="s">
        <v>2119</v>
      </c>
      <c r="B5358" s="228">
        <v>31299</v>
      </c>
      <c r="C5358" s="229" t="s">
        <v>1278</v>
      </c>
    </row>
    <row r="5359" spans="1:3">
      <c r="A5359" s="247" t="s">
        <v>7228</v>
      </c>
      <c r="B5359" s="228">
        <v>36220</v>
      </c>
      <c r="C5359" s="228" t="s">
        <v>7326</v>
      </c>
    </row>
    <row r="5360" spans="1:3">
      <c r="A5360" s="247" t="s">
        <v>2759</v>
      </c>
      <c r="B5360" s="228">
        <v>31416</v>
      </c>
      <c r="C5360" s="229" t="s">
        <v>1280</v>
      </c>
    </row>
    <row r="5361" spans="1:3">
      <c r="A5361" s="247" t="s">
        <v>7043</v>
      </c>
      <c r="B5361" s="228">
        <v>35704</v>
      </c>
      <c r="C5361" s="226" t="s">
        <v>6926</v>
      </c>
    </row>
    <row r="5362" spans="1:3">
      <c r="A5362" s="247" t="s">
        <v>7307</v>
      </c>
      <c r="B5362" s="228">
        <v>35704</v>
      </c>
      <c r="C5362" s="228" t="s">
        <v>6926</v>
      </c>
    </row>
    <row r="5363" spans="1:3">
      <c r="A5363" s="247" t="s">
        <v>1096</v>
      </c>
      <c r="B5363" s="228">
        <v>31461</v>
      </c>
      <c r="C5363" s="229" t="s">
        <v>2578</v>
      </c>
    </row>
    <row r="5364" spans="1:3">
      <c r="A5364" s="290" t="s">
        <v>3372</v>
      </c>
      <c r="B5364" s="223">
        <v>33239</v>
      </c>
      <c r="C5364" s="222" t="s">
        <v>3440</v>
      </c>
    </row>
    <row r="5365" spans="1:3">
      <c r="A5365" s="251" t="s">
        <v>6272</v>
      </c>
      <c r="B5365" s="223">
        <v>35442</v>
      </c>
      <c r="C5365" s="235" t="s">
        <v>6425</v>
      </c>
    </row>
    <row r="5366" spans="1:3">
      <c r="A5366" s="251" t="s">
        <v>6361</v>
      </c>
      <c r="B5366" s="223">
        <v>35165</v>
      </c>
      <c r="C5366" s="235" t="s">
        <v>5929</v>
      </c>
    </row>
    <row r="5367" spans="1:3">
      <c r="A5367" s="251" t="s">
        <v>4889</v>
      </c>
      <c r="B5367" s="223">
        <v>34354</v>
      </c>
      <c r="C5367" s="222" t="s">
        <v>5012</v>
      </c>
    </row>
    <row r="5368" spans="1:3">
      <c r="A5368" s="251" t="s">
        <v>5271</v>
      </c>
      <c r="B5368" s="223">
        <v>34644</v>
      </c>
      <c r="C5368" s="235" t="s">
        <v>5501</v>
      </c>
    </row>
    <row r="5369" spans="1:3">
      <c r="A5369" s="247" t="s">
        <v>7931</v>
      </c>
      <c r="B5369" s="230">
        <v>36072</v>
      </c>
      <c r="C5369" s="226" t="s">
        <v>7812</v>
      </c>
    </row>
    <row r="5370" spans="1:3">
      <c r="A5370" s="247" t="s">
        <v>2940</v>
      </c>
      <c r="B5370" s="228">
        <v>29901</v>
      </c>
      <c r="C5370" s="229" t="s">
        <v>1574</v>
      </c>
    </row>
    <row r="5371" spans="1:3">
      <c r="A5371" s="247" t="s">
        <v>832</v>
      </c>
      <c r="B5371" s="228">
        <v>27859</v>
      </c>
      <c r="C5371" s="229" t="s">
        <v>1479</v>
      </c>
    </row>
    <row r="5372" spans="1:3" ht="12.75">
      <c r="A5372" s="247" t="s">
        <v>9127</v>
      </c>
      <c r="B5372" s="234">
        <v>37042</v>
      </c>
      <c r="C5372" s="234" t="s">
        <v>9304</v>
      </c>
    </row>
    <row r="5373" spans="1:3">
      <c r="A5373" s="247" t="s">
        <v>833</v>
      </c>
      <c r="B5373" s="228">
        <v>32776</v>
      </c>
      <c r="C5373" s="229" t="s">
        <v>834</v>
      </c>
    </row>
    <row r="5374" spans="1:3">
      <c r="A5374" s="247" t="s">
        <v>1251</v>
      </c>
      <c r="B5374" s="228">
        <v>30809</v>
      </c>
      <c r="C5374" s="229" t="s">
        <v>1368</v>
      </c>
    </row>
    <row r="5375" spans="1:3">
      <c r="A5375" s="247" t="s">
        <v>9502</v>
      </c>
      <c r="B5375" s="228">
        <v>30809</v>
      </c>
      <c r="C5375" s="229" t="s">
        <v>1368</v>
      </c>
    </row>
    <row r="5376" spans="1:3">
      <c r="A5376" s="290" t="s">
        <v>3373</v>
      </c>
      <c r="B5376" s="223">
        <v>31800</v>
      </c>
      <c r="C5376" s="222" t="s">
        <v>1959</v>
      </c>
    </row>
    <row r="5377" spans="1:3">
      <c r="A5377" s="247" t="s">
        <v>1220</v>
      </c>
      <c r="B5377" s="228">
        <v>31340</v>
      </c>
      <c r="C5377" s="229" t="s">
        <v>2628</v>
      </c>
    </row>
    <row r="5378" spans="1:3">
      <c r="A5378" s="251" t="s">
        <v>1201</v>
      </c>
      <c r="B5378" s="223">
        <v>35540</v>
      </c>
      <c r="C5378" s="222" t="s">
        <v>5930</v>
      </c>
    </row>
    <row r="5379" spans="1:3">
      <c r="A5379" s="351" t="s">
        <v>6381</v>
      </c>
      <c r="B5379" s="223">
        <v>35540</v>
      </c>
      <c r="C5379" s="222" t="s">
        <v>5930</v>
      </c>
    </row>
    <row r="5380" spans="1:3">
      <c r="A5380" s="5" t="s">
        <v>9503</v>
      </c>
      <c r="B5380" s="228">
        <v>31802</v>
      </c>
      <c r="C5380" s="229" t="s">
        <v>6455</v>
      </c>
    </row>
    <row r="5381" spans="1:3">
      <c r="A5381" t="s">
        <v>1487</v>
      </c>
      <c r="B5381" s="295">
        <v>30579</v>
      </c>
      <c r="C5381" s="229" t="s">
        <v>2843</v>
      </c>
    </row>
    <row r="5382" spans="1:3">
      <c r="A5382" s="5" t="s">
        <v>3718</v>
      </c>
      <c r="B5382" s="295">
        <v>31307</v>
      </c>
      <c r="C5382" s="222" t="s">
        <v>2580</v>
      </c>
    </row>
    <row r="5383" spans="1:3">
      <c r="A5383" t="s">
        <v>1613</v>
      </c>
      <c r="B5383" s="295">
        <v>29880</v>
      </c>
      <c r="C5383" s="229" t="s">
        <v>1308</v>
      </c>
    </row>
    <row r="5384" spans="1:3">
      <c r="A5384" s="227" t="s">
        <v>251</v>
      </c>
      <c r="B5384" s="296">
        <v>31539</v>
      </c>
      <c r="C5384" s="222" t="s">
        <v>1045</v>
      </c>
    </row>
    <row r="5385" spans="1:3">
      <c r="A5385" t="s">
        <v>2806</v>
      </c>
      <c r="B5385" s="295">
        <v>30662</v>
      </c>
      <c r="C5385" s="229" t="s">
        <v>2844</v>
      </c>
    </row>
    <row r="5386" spans="1:3">
      <c r="A5386" s="227" t="s">
        <v>5602</v>
      </c>
      <c r="B5386" s="296">
        <v>35149</v>
      </c>
      <c r="C5386" s="222" t="s">
        <v>5938</v>
      </c>
    </row>
    <row r="5387" spans="1:3">
      <c r="A5387" t="s">
        <v>7664</v>
      </c>
      <c r="B5387" s="306">
        <v>36993</v>
      </c>
      <c r="C5387" s="226" t="s">
        <v>7509</v>
      </c>
    </row>
    <row r="5388" spans="1:3" ht="12.75">
      <c r="A5388" t="s">
        <v>7664</v>
      </c>
      <c r="B5388" s="300">
        <v>36139</v>
      </c>
      <c r="C5388" s="234" t="s">
        <v>8803</v>
      </c>
    </row>
    <row r="5389" spans="1:3" ht="15.75" thickBot="1">
      <c r="A5389" s="227" t="s">
        <v>4759</v>
      </c>
      <c r="B5389" s="303">
        <v>34099</v>
      </c>
      <c r="C5389" s="222" t="s">
        <v>5011</v>
      </c>
    </row>
    <row r="5390" spans="1:3">
      <c r="A5390" s="224" t="s">
        <v>8443</v>
      </c>
      <c r="B5390" s="353">
        <v>36881</v>
      </c>
      <c r="C5390" s="226" t="s">
        <v>9604</v>
      </c>
    </row>
    <row r="5391" spans="1:3" ht="12.75">
      <c r="A5391" t="s">
        <v>8443</v>
      </c>
      <c r="B5391" s="300">
        <v>36881</v>
      </c>
      <c r="C5391" s="234" t="s">
        <v>8803</v>
      </c>
    </row>
    <row r="5392" spans="1:3">
      <c r="A5392" s="227" t="s">
        <v>6142</v>
      </c>
      <c r="B5392" s="296">
        <v>35515</v>
      </c>
      <c r="C5392" s="235" t="s">
        <v>6425</v>
      </c>
    </row>
    <row r="5393" spans="1:3">
      <c r="A5393" s="5" t="s">
        <v>3645</v>
      </c>
      <c r="B5393" s="295">
        <v>33645</v>
      </c>
      <c r="C5393" s="222" t="s">
        <v>4066</v>
      </c>
    </row>
    <row r="5394" spans="1:3">
      <c r="A5394" s="224" t="s">
        <v>8444</v>
      </c>
      <c r="B5394" s="299">
        <v>36647</v>
      </c>
      <c r="C5394" s="226" t="s">
        <v>8090</v>
      </c>
    </row>
    <row r="5395" spans="1:3">
      <c r="A5395" t="s">
        <v>650</v>
      </c>
      <c r="B5395" s="295">
        <v>32563</v>
      </c>
      <c r="C5395" s="229" t="s">
        <v>775</v>
      </c>
    </row>
    <row r="5396" spans="1:3">
      <c r="A5396" t="s">
        <v>7198</v>
      </c>
      <c r="B5396" s="295">
        <v>35947</v>
      </c>
      <c r="C5396" s="228" t="s">
        <v>6921</v>
      </c>
    </row>
    <row r="5397" spans="1:3">
      <c r="A5397" s="227" t="s">
        <v>252</v>
      </c>
      <c r="B5397" s="296">
        <v>32303</v>
      </c>
      <c r="C5397" s="222" t="s">
        <v>1882</v>
      </c>
    </row>
    <row r="5398" spans="1:3">
      <c r="A5398" t="s">
        <v>1597</v>
      </c>
      <c r="B5398" s="295">
        <v>30055</v>
      </c>
      <c r="C5398" s="229" t="s">
        <v>1574</v>
      </c>
    </row>
    <row r="5399" spans="1:3">
      <c r="A5399" s="227" t="s">
        <v>4615</v>
      </c>
      <c r="B5399" s="296">
        <v>33638</v>
      </c>
      <c r="C5399" s="222" t="s">
        <v>4523</v>
      </c>
    </row>
    <row r="5400" spans="1:3">
      <c r="A5400" s="227" t="s">
        <v>6263</v>
      </c>
      <c r="B5400" s="296">
        <v>33666</v>
      </c>
      <c r="C5400" s="235" t="s">
        <v>4514</v>
      </c>
    </row>
    <row r="5401" spans="1:3">
      <c r="A5401" t="s">
        <v>7165</v>
      </c>
      <c r="B5401" s="295">
        <v>36100</v>
      </c>
      <c r="C5401" s="228" t="s">
        <v>7370</v>
      </c>
    </row>
    <row r="5402" spans="1:3">
      <c r="A5402" s="227" t="s">
        <v>4394</v>
      </c>
      <c r="B5402" s="296">
        <v>34143</v>
      </c>
      <c r="C5402" s="222" t="s">
        <v>4514</v>
      </c>
    </row>
    <row r="5403" spans="1:3">
      <c r="A5403" t="s">
        <v>7066</v>
      </c>
      <c r="B5403" s="295">
        <v>35977</v>
      </c>
      <c r="C5403" s="228" t="s">
        <v>6921</v>
      </c>
    </row>
    <row r="5404" spans="1:3">
      <c r="A5404" t="s">
        <v>1087</v>
      </c>
      <c r="B5404" s="295">
        <v>30392</v>
      </c>
      <c r="C5404" s="229" t="s">
        <v>2843</v>
      </c>
    </row>
    <row r="5405" spans="1:3" ht="15.75" thickBot="1">
      <c r="A5405" t="s">
        <v>4302</v>
      </c>
      <c r="B5405" s="301">
        <v>31612</v>
      </c>
      <c r="C5405" s="229" t="s">
        <v>2580</v>
      </c>
    </row>
    <row r="5406" spans="1:3">
      <c r="A5406" s="227" t="s">
        <v>4604</v>
      </c>
      <c r="B5406" s="310">
        <v>33520</v>
      </c>
      <c r="C5406" s="222" t="s">
        <v>4063</v>
      </c>
    </row>
    <row r="5407" spans="1:3">
      <c r="A5407" t="s">
        <v>3374</v>
      </c>
      <c r="B5407" s="295">
        <v>33156</v>
      </c>
      <c r="C5407" s="229" t="s">
        <v>3440</v>
      </c>
    </row>
    <row r="5408" spans="1:3">
      <c r="A5408" s="227" t="s">
        <v>253</v>
      </c>
      <c r="B5408" s="296">
        <v>32541</v>
      </c>
      <c r="C5408" s="222" t="s">
        <v>254</v>
      </c>
    </row>
    <row r="5409" spans="1:3">
      <c r="A5409" t="s">
        <v>1710</v>
      </c>
      <c r="B5409" s="295">
        <v>28346</v>
      </c>
      <c r="C5409" s="229" t="s">
        <v>2537</v>
      </c>
    </row>
    <row r="5410" spans="1:3">
      <c r="A5410" s="227" t="s">
        <v>6342</v>
      </c>
      <c r="B5410" s="296">
        <v>36016</v>
      </c>
      <c r="C5410" s="235" t="s">
        <v>6424</v>
      </c>
    </row>
    <row r="5411" spans="1:3">
      <c r="A5411" s="227" t="s">
        <v>5824</v>
      </c>
      <c r="B5411" s="296">
        <v>34953</v>
      </c>
      <c r="C5411" s="222" t="s">
        <v>5935</v>
      </c>
    </row>
    <row r="5412" spans="1:3">
      <c r="A5412" s="5" t="s">
        <v>3567</v>
      </c>
      <c r="B5412" s="295">
        <v>32950</v>
      </c>
      <c r="C5412" s="222" t="s">
        <v>465</v>
      </c>
    </row>
    <row r="5413" spans="1:3">
      <c r="A5413" t="s">
        <v>1036</v>
      </c>
      <c r="B5413" s="295">
        <v>31532</v>
      </c>
      <c r="C5413" s="229" t="s">
        <v>1037</v>
      </c>
    </row>
    <row r="5414" spans="1:3">
      <c r="A5414" s="227" t="s">
        <v>5219</v>
      </c>
      <c r="B5414" s="296">
        <v>34864</v>
      </c>
      <c r="C5414" s="235" t="s">
        <v>5014</v>
      </c>
    </row>
    <row r="5415" spans="1:3">
      <c r="A5415" s="64" t="s">
        <v>6775</v>
      </c>
      <c r="B5415" s="307">
        <v>35541</v>
      </c>
      <c r="C5415" s="233" t="s">
        <v>6422</v>
      </c>
    </row>
    <row r="5416" spans="1:3" ht="15.75" thickBot="1">
      <c r="A5416" t="s">
        <v>651</v>
      </c>
      <c r="B5416" s="301">
        <v>32350</v>
      </c>
      <c r="C5416" s="229" t="s">
        <v>652</v>
      </c>
    </row>
    <row r="5417" spans="1:3">
      <c r="A5417" s="227" t="s">
        <v>5533</v>
      </c>
      <c r="B5417" s="310">
        <v>34933</v>
      </c>
      <c r="C5417" s="235" t="s">
        <v>5495</v>
      </c>
    </row>
    <row r="5418" spans="1:3">
      <c r="A5418" t="s">
        <v>7320</v>
      </c>
      <c r="B5418" s="295">
        <v>35886</v>
      </c>
      <c r="C5418" s="228" t="s">
        <v>6921</v>
      </c>
    </row>
    <row r="5419" spans="1:3">
      <c r="A5419" t="s">
        <v>1586</v>
      </c>
      <c r="B5419" s="295">
        <v>29128</v>
      </c>
      <c r="C5419" s="229" t="s">
        <v>1587</v>
      </c>
    </row>
    <row r="5420" spans="1:3">
      <c r="A5420" s="227" t="s">
        <v>6354</v>
      </c>
      <c r="B5420" s="296">
        <v>35544</v>
      </c>
      <c r="C5420" s="235" t="s">
        <v>6426</v>
      </c>
    </row>
    <row r="5421" spans="1:3">
      <c r="A5421" s="5" t="s">
        <v>3695</v>
      </c>
      <c r="B5421" s="295">
        <v>33702</v>
      </c>
      <c r="C5421" s="222" t="s">
        <v>4063</v>
      </c>
    </row>
    <row r="5422" spans="1:3">
      <c r="A5422" t="s">
        <v>1273</v>
      </c>
      <c r="B5422" s="295">
        <v>31763</v>
      </c>
      <c r="C5422" s="229" t="s">
        <v>1280</v>
      </c>
    </row>
    <row r="5423" spans="1:3">
      <c r="A5423" s="224" t="s">
        <v>8445</v>
      </c>
      <c r="B5423" s="299">
        <v>36075</v>
      </c>
      <c r="C5423" s="226" t="s">
        <v>7395</v>
      </c>
    </row>
    <row r="5424" spans="1:3">
      <c r="A5424" t="s">
        <v>7643</v>
      </c>
      <c r="B5424" s="306">
        <v>35989</v>
      </c>
      <c r="C5424" s="226" t="s">
        <v>7419</v>
      </c>
    </row>
    <row r="5425" spans="1:3">
      <c r="A5425" t="s">
        <v>653</v>
      </c>
      <c r="B5425" s="301">
        <v>32102</v>
      </c>
      <c r="C5425" s="229" t="s">
        <v>918</v>
      </c>
    </row>
    <row r="5426" spans="1:3" ht="12.75">
      <c r="A5426" t="s">
        <v>8949</v>
      </c>
      <c r="B5426" s="300">
        <v>37542</v>
      </c>
      <c r="C5426" s="234" t="s">
        <v>9206</v>
      </c>
    </row>
    <row r="5427" spans="1:3">
      <c r="A5427" t="s">
        <v>654</v>
      </c>
      <c r="B5427" s="295">
        <v>32694</v>
      </c>
      <c r="C5427" s="229" t="s">
        <v>1055</v>
      </c>
    </row>
    <row r="5428" spans="1:3">
      <c r="A5428" s="5" t="s">
        <v>3652</v>
      </c>
      <c r="B5428" s="295">
        <v>33694</v>
      </c>
      <c r="C5428" s="222" t="s">
        <v>4081</v>
      </c>
    </row>
    <row r="5429" spans="1:3">
      <c r="A5429" s="227" t="s">
        <v>5724</v>
      </c>
      <c r="B5429" s="296">
        <v>34864</v>
      </c>
      <c r="C5429" s="222" t="s">
        <v>5497</v>
      </c>
    </row>
    <row r="5430" spans="1:3">
      <c r="A5430" s="224" t="s">
        <v>8446</v>
      </c>
      <c r="B5430" s="299">
        <v>37058</v>
      </c>
      <c r="C5430" s="226" t="s">
        <v>9603</v>
      </c>
    </row>
    <row r="5431" spans="1:3">
      <c r="A5431" s="224" t="s">
        <v>8447</v>
      </c>
      <c r="B5431" s="299">
        <v>36909</v>
      </c>
      <c r="C5431" s="226" t="s">
        <v>9603</v>
      </c>
    </row>
    <row r="5432" spans="1:3">
      <c r="A5432" s="227" t="s">
        <v>4199</v>
      </c>
      <c r="B5432" s="296">
        <v>33925</v>
      </c>
      <c r="C5432" s="222" t="s">
        <v>4514</v>
      </c>
    </row>
    <row r="5433" spans="1:3">
      <c r="A5433" s="5" t="s">
        <v>3580</v>
      </c>
      <c r="B5433" s="295">
        <v>32838</v>
      </c>
      <c r="C5433" s="222" t="s">
        <v>3449</v>
      </c>
    </row>
    <row r="5434" spans="1:3">
      <c r="A5434" t="s">
        <v>1711</v>
      </c>
      <c r="B5434" s="295">
        <v>31658</v>
      </c>
      <c r="C5434" s="229" t="s">
        <v>1280</v>
      </c>
    </row>
    <row r="5435" spans="1:3">
      <c r="A5435" s="227" t="s">
        <v>5367</v>
      </c>
      <c r="B5435" s="296">
        <v>33613</v>
      </c>
      <c r="C5435" s="235" t="s">
        <v>4515</v>
      </c>
    </row>
    <row r="5436" spans="1:3">
      <c r="A5436" s="64" t="s">
        <v>6675</v>
      </c>
      <c r="B5436" s="307">
        <v>35123</v>
      </c>
      <c r="C5436" s="233" t="s">
        <v>6855</v>
      </c>
    </row>
    <row r="5437" spans="1:3">
      <c r="A5437" s="227" t="s">
        <v>5655</v>
      </c>
      <c r="B5437" s="296">
        <v>35528</v>
      </c>
      <c r="C5437" s="222" t="s">
        <v>5961</v>
      </c>
    </row>
    <row r="5438" spans="1:3">
      <c r="A5438" s="227" t="s">
        <v>4933</v>
      </c>
      <c r="B5438" s="296">
        <v>34219</v>
      </c>
      <c r="C5438" s="235" t="s">
        <v>5008</v>
      </c>
    </row>
    <row r="5439" spans="1:3">
      <c r="A5439" t="s">
        <v>953</v>
      </c>
      <c r="B5439" s="295">
        <v>31972</v>
      </c>
      <c r="C5439" s="229" t="s">
        <v>2628</v>
      </c>
    </row>
    <row r="5440" spans="1:3">
      <c r="A5440" t="s">
        <v>1137</v>
      </c>
      <c r="B5440" s="295">
        <v>29817</v>
      </c>
      <c r="C5440" s="229" t="s">
        <v>2149</v>
      </c>
    </row>
    <row r="5441" spans="1:3">
      <c r="A5441" s="227" t="s">
        <v>255</v>
      </c>
      <c r="B5441" s="296">
        <v>31918</v>
      </c>
      <c r="C5441" s="222" t="s">
        <v>1880</v>
      </c>
    </row>
    <row r="5442" spans="1:3">
      <c r="A5442" t="s">
        <v>7128</v>
      </c>
      <c r="B5442" s="295">
        <v>36069</v>
      </c>
      <c r="C5442" s="228" t="s">
        <v>6927</v>
      </c>
    </row>
    <row r="5443" spans="1:3">
      <c r="A5443" t="s">
        <v>1619</v>
      </c>
      <c r="B5443" s="295">
        <v>31173</v>
      </c>
      <c r="C5443" s="229" t="s">
        <v>2395</v>
      </c>
    </row>
    <row r="5444" spans="1:3" ht="15.75" thickBot="1">
      <c r="A5444" s="5" t="s">
        <v>9504</v>
      </c>
      <c r="B5444" s="301">
        <v>28987</v>
      </c>
      <c r="C5444" s="229" t="s">
        <v>2798</v>
      </c>
    </row>
    <row r="5445" spans="1:3">
      <c r="A5445" s="5" t="s">
        <v>3649</v>
      </c>
      <c r="B5445" s="308">
        <v>33339</v>
      </c>
      <c r="C5445" s="222" t="s">
        <v>4066</v>
      </c>
    </row>
    <row r="5446" spans="1:3">
      <c r="A5446" s="224" t="s">
        <v>8448</v>
      </c>
      <c r="B5446" s="299">
        <v>36368</v>
      </c>
      <c r="C5446" s="226" t="s">
        <v>8090</v>
      </c>
    </row>
    <row r="5447" spans="1:3">
      <c r="A5447" s="227" t="s">
        <v>4760</v>
      </c>
      <c r="B5447" s="296">
        <v>34092</v>
      </c>
      <c r="C5447" s="222" t="s">
        <v>5011</v>
      </c>
    </row>
    <row r="5448" spans="1:3">
      <c r="A5448" t="s">
        <v>655</v>
      </c>
      <c r="B5448" s="295">
        <v>32534</v>
      </c>
      <c r="C5448" s="229" t="s">
        <v>1062</v>
      </c>
    </row>
    <row r="5449" spans="1:3">
      <c r="A5449" s="227" t="s">
        <v>5709</v>
      </c>
      <c r="B5449" s="296">
        <v>35266</v>
      </c>
      <c r="C5449" s="222" t="s">
        <v>5934</v>
      </c>
    </row>
    <row r="5450" spans="1:3">
      <c r="A5450" s="227" t="s">
        <v>5850</v>
      </c>
      <c r="B5450" s="296">
        <v>35071</v>
      </c>
      <c r="C5450" s="222" t="s">
        <v>5931</v>
      </c>
    </row>
    <row r="5451" spans="1:3">
      <c r="A5451" t="s">
        <v>7220</v>
      </c>
      <c r="B5451" s="295">
        <v>36312</v>
      </c>
      <c r="C5451" s="228" t="s">
        <v>6927</v>
      </c>
    </row>
    <row r="5452" spans="1:3">
      <c r="A5452" s="227" t="s">
        <v>3063</v>
      </c>
      <c r="B5452" s="296">
        <v>30883</v>
      </c>
      <c r="C5452" s="237" t="s">
        <v>2305</v>
      </c>
    </row>
    <row r="5453" spans="1:3">
      <c r="A5453" s="227" t="s">
        <v>5332</v>
      </c>
      <c r="B5453" s="296">
        <v>34092</v>
      </c>
      <c r="C5453" s="235" t="s">
        <v>4517</v>
      </c>
    </row>
    <row r="5454" spans="1:3" ht="12.75">
      <c r="A5454" t="s">
        <v>8950</v>
      </c>
      <c r="B5454" s="300">
        <v>36940</v>
      </c>
      <c r="C5454" s="234" t="s">
        <v>9246</v>
      </c>
    </row>
    <row r="5455" spans="1:3">
      <c r="A5455" t="s">
        <v>7685</v>
      </c>
      <c r="B5455" s="306">
        <v>36984</v>
      </c>
      <c r="C5455" s="226" t="s">
        <v>7646</v>
      </c>
    </row>
    <row r="5456" spans="1:3" ht="15.75" thickBot="1">
      <c r="A5456" s="224" t="s">
        <v>8449</v>
      </c>
      <c r="B5456" s="305">
        <v>36570</v>
      </c>
      <c r="C5456" s="226" t="s">
        <v>7516</v>
      </c>
    </row>
    <row r="5457" spans="1:3">
      <c r="A5457" t="s">
        <v>656</v>
      </c>
      <c r="B5457" s="308">
        <v>33219</v>
      </c>
      <c r="C5457" s="229" t="s">
        <v>657</v>
      </c>
    </row>
    <row r="5458" spans="1:3">
      <c r="A5458" s="227" t="s">
        <v>6275</v>
      </c>
      <c r="B5458" s="296">
        <v>35225</v>
      </c>
      <c r="C5458" s="235" t="s">
        <v>5929</v>
      </c>
    </row>
    <row r="5459" spans="1:3">
      <c r="A5459" t="s">
        <v>2667</v>
      </c>
      <c r="B5459" s="295">
        <v>29702</v>
      </c>
      <c r="C5459" s="229" t="s">
        <v>2838</v>
      </c>
    </row>
    <row r="5460" spans="1:3">
      <c r="A5460" t="s">
        <v>1540</v>
      </c>
      <c r="B5460" s="295">
        <v>29802</v>
      </c>
      <c r="C5460" s="229" t="s">
        <v>1541</v>
      </c>
    </row>
    <row r="5461" spans="1:3">
      <c r="A5461" t="s">
        <v>658</v>
      </c>
      <c r="B5461" s="295">
        <v>31729</v>
      </c>
      <c r="C5461" s="229" t="s">
        <v>1045</v>
      </c>
    </row>
    <row r="5462" spans="1:3" ht="12.75">
      <c r="A5462" t="s">
        <v>9505</v>
      </c>
      <c r="B5462" s="300">
        <v>35694</v>
      </c>
      <c r="C5462" s="234" t="s">
        <v>8803</v>
      </c>
    </row>
    <row r="5463" spans="1:3">
      <c r="A5463" s="227" t="s">
        <v>4201</v>
      </c>
      <c r="B5463" s="296">
        <v>33855</v>
      </c>
      <c r="C5463" s="222" t="s">
        <v>4518</v>
      </c>
    </row>
    <row r="5464" spans="1:3">
      <c r="A5464" t="s">
        <v>7156</v>
      </c>
      <c r="B5464" s="295">
        <v>36373</v>
      </c>
      <c r="C5464" s="228" t="s">
        <v>6926</v>
      </c>
    </row>
    <row r="5465" spans="1:3">
      <c r="A5465" s="224" t="s">
        <v>8450</v>
      </c>
      <c r="B5465" s="299">
        <v>37301</v>
      </c>
      <c r="C5465" s="226" t="s">
        <v>9603</v>
      </c>
    </row>
    <row r="5466" spans="1:3">
      <c r="A5466" s="227" t="s">
        <v>5378</v>
      </c>
      <c r="B5466" s="296">
        <v>35391</v>
      </c>
      <c r="C5466" s="235" t="s">
        <v>5498</v>
      </c>
    </row>
    <row r="5467" spans="1:3" ht="12.75">
      <c r="A5467" t="s">
        <v>8951</v>
      </c>
      <c r="B5467" s="300">
        <v>37516</v>
      </c>
      <c r="C5467" s="234" t="s">
        <v>9308</v>
      </c>
    </row>
    <row r="5468" spans="1:3">
      <c r="A5468" s="64" t="s">
        <v>6586</v>
      </c>
      <c r="B5468" s="307">
        <v>35641</v>
      </c>
      <c r="C5468" s="233" t="s">
        <v>6858</v>
      </c>
    </row>
    <row r="5469" spans="1:3">
      <c r="A5469" s="227" t="s">
        <v>5260</v>
      </c>
      <c r="B5469" s="296">
        <v>34760</v>
      </c>
      <c r="C5469" s="235" t="s">
        <v>5495</v>
      </c>
    </row>
    <row r="5470" spans="1:3">
      <c r="A5470" s="227" t="s">
        <v>5876</v>
      </c>
      <c r="B5470" s="296">
        <v>34920</v>
      </c>
      <c r="C5470" s="222" t="s">
        <v>5935</v>
      </c>
    </row>
    <row r="5471" spans="1:3" ht="15.75" thickBot="1">
      <c r="A5471" s="227" t="s">
        <v>4343</v>
      </c>
      <c r="B5471" s="303">
        <v>33894</v>
      </c>
      <c r="C5471" s="222" t="s">
        <v>4063</v>
      </c>
    </row>
    <row r="5472" spans="1:3">
      <c r="A5472" t="s">
        <v>2592</v>
      </c>
      <c r="B5472" s="302">
        <v>29959</v>
      </c>
      <c r="C5472" s="229" t="s">
        <v>1574</v>
      </c>
    </row>
    <row r="5473" spans="1:3">
      <c r="A5473" s="64" t="s">
        <v>6632</v>
      </c>
      <c r="B5473" s="307">
        <v>35451</v>
      </c>
      <c r="C5473" s="233" t="s">
        <v>6860</v>
      </c>
    </row>
    <row r="5474" spans="1:3">
      <c r="A5474" s="227" t="s">
        <v>6319</v>
      </c>
      <c r="B5474" s="296">
        <v>35852</v>
      </c>
      <c r="C5474" s="235" t="s">
        <v>6423</v>
      </c>
    </row>
    <row r="5475" spans="1:3">
      <c r="A5475" t="s">
        <v>2195</v>
      </c>
      <c r="B5475" s="295">
        <v>30679</v>
      </c>
      <c r="C5475" s="229" t="s">
        <v>1395</v>
      </c>
    </row>
    <row r="5476" spans="1:3">
      <c r="A5476" s="227" t="s">
        <v>256</v>
      </c>
      <c r="B5476" s="296">
        <v>32760</v>
      </c>
      <c r="C5476" s="222" t="s">
        <v>465</v>
      </c>
    </row>
    <row r="5477" spans="1:3">
      <c r="A5477" t="s">
        <v>8952</v>
      </c>
      <c r="B5477" s="295">
        <v>35855</v>
      </c>
      <c r="C5477" s="229" t="s">
        <v>6862</v>
      </c>
    </row>
    <row r="5478" spans="1:3">
      <c r="A5478" t="s">
        <v>1712</v>
      </c>
      <c r="B5478" s="295">
        <v>29981</v>
      </c>
      <c r="C5478" s="229" t="s">
        <v>1814</v>
      </c>
    </row>
    <row r="5479" spans="1:3">
      <c r="A5479" t="s">
        <v>659</v>
      </c>
      <c r="B5479" s="295">
        <v>32245</v>
      </c>
      <c r="C5479" s="229" t="s">
        <v>660</v>
      </c>
    </row>
    <row r="5480" spans="1:3">
      <c r="A5480" t="s">
        <v>2304</v>
      </c>
      <c r="B5480" s="295">
        <v>30680</v>
      </c>
      <c r="C5480" s="229" t="s">
        <v>2397</v>
      </c>
    </row>
    <row r="5481" spans="1:3" ht="12.75">
      <c r="A5481" t="s">
        <v>8953</v>
      </c>
      <c r="B5481" s="300">
        <v>36908</v>
      </c>
      <c r="C5481" s="234" t="s">
        <v>9317</v>
      </c>
    </row>
    <row r="5482" spans="1:3">
      <c r="A5482" s="227" t="s">
        <v>257</v>
      </c>
      <c r="B5482" s="296">
        <v>32452</v>
      </c>
      <c r="C5482" s="222" t="s">
        <v>453</v>
      </c>
    </row>
    <row r="5483" spans="1:3">
      <c r="A5483" t="s">
        <v>661</v>
      </c>
      <c r="B5483" s="295">
        <v>32008</v>
      </c>
      <c r="C5483" s="229" t="s">
        <v>1045</v>
      </c>
    </row>
    <row r="5484" spans="1:3">
      <c r="A5484" t="s">
        <v>1827</v>
      </c>
      <c r="B5484" s="295">
        <v>29833</v>
      </c>
      <c r="C5484" s="229" t="s">
        <v>2516</v>
      </c>
    </row>
    <row r="5485" spans="1:3">
      <c r="A5485" s="231" t="s">
        <v>3688</v>
      </c>
      <c r="B5485" s="295">
        <v>32937</v>
      </c>
      <c r="C5485" s="222" t="s">
        <v>4063</v>
      </c>
    </row>
    <row r="5486" spans="1:3">
      <c r="A5486" s="224" t="s">
        <v>8451</v>
      </c>
      <c r="B5486" s="299">
        <v>36586</v>
      </c>
      <c r="C5486" s="226" t="s">
        <v>8090</v>
      </c>
    </row>
    <row r="5487" spans="1:3" ht="15.75" thickBot="1">
      <c r="A5487" s="5" t="s">
        <v>3658</v>
      </c>
      <c r="B5487" s="301">
        <v>33147</v>
      </c>
      <c r="C5487" s="222" t="s">
        <v>4065</v>
      </c>
    </row>
    <row r="5488" spans="1:3">
      <c r="A5488" s="224" t="s">
        <v>8452</v>
      </c>
      <c r="B5488" s="311">
        <v>35974</v>
      </c>
      <c r="C5488" s="226" t="s">
        <v>8087</v>
      </c>
    </row>
    <row r="5489" spans="1:3" ht="12.75">
      <c r="A5489" t="s">
        <v>8452</v>
      </c>
      <c r="B5489" s="300">
        <v>35974</v>
      </c>
      <c r="C5489" s="234" t="s">
        <v>8803</v>
      </c>
    </row>
    <row r="5490" spans="1:3">
      <c r="A5490" s="227" t="s">
        <v>258</v>
      </c>
      <c r="B5490" s="296">
        <v>32665</v>
      </c>
      <c r="C5490" s="222" t="s">
        <v>465</v>
      </c>
    </row>
    <row r="5491" spans="1:3">
      <c r="A5491" s="227" t="s">
        <v>3064</v>
      </c>
      <c r="B5491" s="296">
        <v>30150</v>
      </c>
      <c r="C5491" s="237" t="s">
        <v>1815</v>
      </c>
    </row>
    <row r="5492" spans="1:3">
      <c r="A5492" t="s">
        <v>2810</v>
      </c>
      <c r="B5492" s="295">
        <v>30644</v>
      </c>
      <c r="C5492" s="229" t="s">
        <v>2396</v>
      </c>
    </row>
    <row r="5493" spans="1:3">
      <c r="A5493" s="227" t="s">
        <v>4613</v>
      </c>
      <c r="B5493" s="296">
        <v>34186</v>
      </c>
      <c r="C5493" s="222" t="s">
        <v>4517</v>
      </c>
    </row>
    <row r="5494" spans="1:3">
      <c r="A5494" s="227" t="s">
        <v>4441</v>
      </c>
      <c r="B5494" s="296">
        <v>33457</v>
      </c>
      <c r="C5494" s="222" t="s">
        <v>4515</v>
      </c>
    </row>
    <row r="5495" spans="1:3" ht="12.75">
      <c r="A5495" t="s">
        <v>9008</v>
      </c>
      <c r="B5495" s="300">
        <v>36521</v>
      </c>
      <c r="C5495" s="234" t="s">
        <v>8803</v>
      </c>
    </row>
    <row r="5496" spans="1:3">
      <c r="A5496" s="259" t="s">
        <v>5710</v>
      </c>
      <c r="B5496" s="296">
        <v>35051</v>
      </c>
      <c r="C5496" s="222" t="s">
        <v>5938</v>
      </c>
    </row>
    <row r="5497" spans="1:3">
      <c r="A5497" t="s">
        <v>259</v>
      </c>
      <c r="B5497" s="295">
        <v>30383</v>
      </c>
      <c r="C5497" s="229" t="s">
        <v>2487</v>
      </c>
    </row>
    <row r="5498" spans="1:3">
      <c r="A5498" s="5" t="s">
        <v>9506</v>
      </c>
      <c r="B5498" s="295">
        <v>30383</v>
      </c>
      <c r="C5498" s="229" t="s">
        <v>2487</v>
      </c>
    </row>
    <row r="5499" spans="1:3">
      <c r="A5499" t="s">
        <v>531</v>
      </c>
      <c r="B5499" s="295">
        <v>32274</v>
      </c>
      <c r="C5499" s="229" t="s">
        <v>1045</v>
      </c>
    </row>
    <row r="5500" spans="1:3">
      <c r="A5500" s="224" t="s">
        <v>8453</v>
      </c>
      <c r="B5500" s="299">
        <v>37057</v>
      </c>
      <c r="C5500" s="226" t="s">
        <v>8054</v>
      </c>
    </row>
    <row r="5501" spans="1:3">
      <c r="A5501" t="s">
        <v>7662</v>
      </c>
      <c r="B5501" s="306">
        <v>36088</v>
      </c>
      <c r="C5501" s="226" t="s">
        <v>7419</v>
      </c>
    </row>
    <row r="5502" spans="1:3">
      <c r="A5502" s="224" t="s">
        <v>8454</v>
      </c>
      <c r="B5502" s="299">
        <v>36444</v>
      </c>
      <c r="C5502" s="226" t="s">
        <v>8092</v>
      </c>
    </row>
    <row r="5503" spans="1:3">
      <c r="A5503" s="227" t="s">
        <v>6103</v>
      </c>
      <c r="B5503" s="296">
        <v>34851</v>
      </c>
      <c r="C5503" s="235" t="s">
        <v>6425</v>
      </c>
    </row>
    <row r="5504" spans="1:3" ht="13.5" thickBot="1">
      <c r="A5504" t="s">
        <v>8954</v>
      </c>
      <c r="B5504" s="309">
        <v>36952</v>
      </c>
      <c r="C5504" s="234" t="s">
        <v>8803</v>
      </c>
    </row>
    <row r="5505" spans="1:3">
      <c r="A5505" s="220" t="s">
        <v>3375</v>
      </c>
      <c r="B5505" s="312">
        <v>33571</v>
      </c>
      <c r="C5505" s="222" t="s">
        <v>3444</v>
      </c>
    </row>
    <row r="5506" spans="1:3">
      <c r="A5506" s="227" t="s">
        <v>4676</v>
      </c>
      <c r="B5506" s="296">
        <v>34342</v>
      </c>
      <c r="C5506" s="222" t="s">
        <v>5014</v>
      </c>
    </row>
    <row r="5507" spans="1:3">
      <c r="A5507" s="231" t="s">
        <v>3565</v>
      </c>
      <c r="B5507" s="295">
        <v>33031</v>
      </c>
      <c r="C5507" s="222" t="s">
        <v>455</v>
      </c>
    </row>
    <row r="5508" spans="1:3">
      <c r="A5508" t="s">
        <v>1225</v>
      </c>
      <c r="B5508" s="295">
        <v>30704</v>
      </c>
      <c r="C5508" s="229" t="s">
        <v>2391</v>
      </c>
    </row>
    <row r="5509" spans="1:3">
      <c r="A5509" t="s">
        <v>2941</v>
      </c>
      <c r="B5509" s="295">
        <v>30038</v>
      </c>
      <c r="C5509" s="229" t="s">
        <v>1713</v>
      </c>
    </row>
    <row r="5510" spans="1:3">
      <c r="A5510" s="227" t="s">
        <v>6279</v>
      </c>
      <c r="B5510" s="296">
        <v>33682</v>
      </c>
      <c r="C5510" s="235" t="s">
        <v>4063</v>
      </c>
    </row>
    <row r="5511" spans="1:3">
      <c r="A5511" t="s">
        <v>7302</v>
      </c>
      <c r="B5511" s="295">
        <v>35612</v>
      </c>
      <c r="C5511" s="228" t="s">
        <v>6950</v>
      </c>
    </row>
    <row r="5512" spans="1:3">
      <c r="A5512" t="s">
        <v>2568</v>
      </c>
      <c r="B5512" s="295">
        <v>29984</v>
      </c>
      <c r="C5512" s="229" t="s">
        <v>1574</v>
      </c>
    </row>
    <row r="5513" spans="1:3">
      <c r="A5513" t="s">
        <v>948</v>
      </c>
      <c r="B5513" s="295">
        <v>31147</v>
      </c>
      <c r="C5513" s="229" t="s">
        <v>2580</v>
      </c>
    </row>
    <row r="5514" spans="1:3">
      <c r="A5514" t="s">
        <v>1714</v>
      </c>
      <c r="B5514" s="295">
        <v>32248</v>
      </c>
      <c r="C5514" s="229" t="s">
        <v>1882</v>
      </c>
    </row>
    <row r="5515" spans="1:3">
      <c r="A5515" t="s">
        <v>1715</v>
      </c>
      <c r="B5515" s="295">
        <v>32023</v>
      </c>
      <c r="C5515" s="229" t="s">
        <v>1963</v>
      </c>
    </row>
    <row r="5516" spans="1:3" ht="15.75" thickBot="1">
      <c r="A5516" t="s">
        <v>2747</v>
      </c>
      <c r="B5516" s="301">
        <v>28111</v>
      </c>
      <c r="C5516" s="229" t="s">
        <v>2748</v>
      </c>
    </row>
    <row r="5517" spans="1:3">
      <c r="A5517" s="227" t="s">
        <v>6176</v>
      </c>
      <c r="B5517" s="312">
        <v>35047</v>
      </c>
      <c r="C5517" s="235" t="s">
        <v>5929</v>
      </c>
    </row>
    <row r="5518" spans="1:3">
      <c r="A5518" t="s">
        <v>2809</v>
      </c>
      <c r="B5518" s="295">
        <v>31994</v>
      </c>
      <c r="C5518" s="229" t="s">
        <v>2711</v>
      </c>
    </row>
    <row r="5519" spans="1:3">
      <c r="A5519" t="s">
        <v>7742</v>
      </c>
      <c r="B5519" s="306">
        <v>37112</v>
      </c>
      <c r="C5519" s="226" t="s">
        <v>7743</v>
      </c>
    </row>
    <row r="5520" spans="1:3">
      <c r="A5520" t="s">
        <v>1121</v>
      </c>
      <c r="B5520" s="295">
        <v>31538</v>
      </c>
      <c r="C5520" s="229" t="s">
        <v>2580</v>
      </c>
    </row>
    <row r="5521" spans="1:3">
      <c r="A5521" s="227" t="s">
        <v>260</v>
      </c>
      <c r="B5521" s="296">
        <v>31711</v>
      </c>
      <c r="C5521" s="222" t="s">
        <v>1987</v>
      </c>
    </row>
    <row r="5522" spans="1:3">
      <c r="A5522" t="s">
        <v>2712</v>
      </c>
      <c r="B5522" s="295">
        <v>30304</v>
      </c>
      <c r="C5522" s="229" t="s">
        <v>2843</v>
      </c>
    </row>
    <row r="5523" spans="1:3">
      <c r="A5523" s="227" t="s">
        <v>4842</v>
      </c>
      <c r="B5523" s="296">
        <v>34471</v>
      </c>
      <c r="C5523" s="222" t="s">
        <v>5014</v>
      </c>
    </row>
    <row r="5524" spans="1:3">
      <c r="A5524" s="227" t="s">
        <v>5810</v>
      </c>
      <c r="B5524" s="296">
        <v>34556</v>
      </c>
      <c r="C5524" s="222" t="s">
        <v>5496</v>
      </c>
    </row>
    <row r="5525" spans="1:3">
      <c r="A5525" t="s">
        <v>1572</v>
      </c>
      <c r="B5525" s="295">
        <v>30487</v>
      </c>
      <c r="C5525" s="229" t="s">
        <v>1811</v>
      </c>
    </row>
    <row r="5526" spans="1:3">
      <c r="A5526" t="s">
        <v>2713</v>
      </c>
      <c r="B5526" s="295">
        <v>30347</v>
      </c>
      <c r="C5526" s="229" t="s">
        <v>2848</v>
      </c>
    </row>
    <row r="5527" spans="1:3">
      <c r="A5527" s="220" t="s">
        <v>3376</v>
      </c>
      <c r="B5527" s="296">
        <v>32545</v>
      </c>
      <c r="C5527" s="222" t="s">
        <v>3441</v>
      </c>
    </row>
    <row r="5528" spans="1:3">
      <c r="A5528" s="261" t="s">
        <v>7402</v>
      </c>
      <c r="B5528" s="295">
        <v>36434</v>
      </c>
      <c r="C5528" s="228" t="s">
        <v>6921</v>
      </c>
    </row>
    <row r="5529" spans="1:3">
      <c r="A5529" s="227" t="s">
        <v>9507</v>
      </c>
      <c r="B5529" s="296">
        <v>35338</v>
      </c>
      <c r="C5529" s="222" t="s">
        <v>5934</v>
      </c>
    </row>
    <row r="5530" spans="1:3">
      <c r="A5530" s="64" t="s">
        <v>9508</v>
      </c>
      <c r="B5530" s="307">
        <v>35647</v>
      </c>
      <c r="C5530" s="233" t="s">
        <v>6855</v>
      </c>
    </row>
    <row r="5531" spans="1:3">
      <c r="A5531" s="220" t="s">
        <v>3377</v>
      </c>
      <c r="B5531" s="296">
        <v>33337</v>
      </c>
      <c r="C5531" s="222" t="s">
        <v>3449</v>
      </c>
    </row>
    <row r="5532" spans="1:3" ht="15.75" thickBot="1">
      <c r="A5532" s="220" t="s">
        <v>3378</v>
      </c>
      <c r="B5532" s="303">
        <v>33287</v>
      </c>
      <c r="C5532" s="222" t="s">
        <v>3443</v>
      </c>
    </row>
    <row r="5533" spans="1:3">
      <c r="A5533" t="s">
        <v>1131</v>
      </c>
      <c r="B5533" s="302">
        <v>32180</v>
      </c>
      <c r="C5533" s="229" t="s">
        <v>2106</v>
      </c>
    </row>
    <row r="5534" spans="1:3">
      <c r="A5534" t="s">
        <v>1505</v>
      </c>
      <c r="B5534" s="295">
        <v>30924</v>
      </c>
      <c r="C5534" s="229" t="s">
        <v>2392</v>
      </c>
    </row>
    <row r="5535" spans="1:3">
      <c r="A5535" s="227" t="s">
        <v>3065</v>
      </c>
      <c r="B5535" s="296">
        <v>29535</v>
      </c>
      <c r="C5535" s="222" t="s">
        <v>3066</v>
      </c>
    </row>
    <row r="5536" spans="1:3">
      <c r="A5536" t="s">
        <v>628</v>
      </c>
      <c r="B5536" s="295">
        <v>29535</v>
      </c>
      <c r="C5536" s="229" t="s">
        <v>3066</v>
      </c>
    </row>
    <row r="5537" spans="1:3">
      <c r="A5537" s="227" t="s">
        <v>5736</v>
      </c>
      <c r="B5537" s="296">
        <v>34929</v>
      </c>
      <c r="C5537" s="222" t="s">
        <v>5929</v>
      </c>
    </row>
    <row r="5538" spans="1:3">
      <c r="A5538" s="227" t="s">
        <v>261</v>
      </c>
      <c r="B5538" s="296">
        <v>33118</v>
      </c>
      <c r="C5538" s="222" t="s">
        <v>465</v>
      </c>
    </row>
    <row r="5539" spans="1:3">
      <c r="A5539" t="s">
        <v>532</v>
      </c>
      <c r="B5539" s="295">
        <v>32269</v>
      </c>
      <c r="C5539" s="229" t="s">
        <v>1987</v>
      </c>
    </row>
    <row r="5540" spans="1:3">
      <c r="A5540" s="227" t="s">
        <v>4847</v>
      </c>
      <c r="B5540" s="296">
        <v>34411</v>
      </c>
      <c r="C5540" s="222" t="s">
        <v>5017</v>
      </c>
    </row>
    <row r="5541" spans="1:3">
      <c r="A5541" t="s">
        <v>2714</v>
      </c>
      <c r="B5541" s="295">
        <v>30809</v>
      </c>
      <c r="C5541" s="229" t="s">
        <v>2395</v>
      </c>
    </row>
    <row r="5542" spans="1:3">
      <c r="A5542" s="231" t="s">
        <v>3600</v>
      </c>
      <c r="B5542" s="295">
        <v>32852</v>
      </c>
      <c r="C5542" s="222" t="s">
        <v>3441</v>
      </c>
    </row>
    <row r="5543" spans="1:3">
      <c r="A5543" t="s">
        <v>2715</v>
      </c>
      <c r="B5543" s="295">
        <v>31468</v>
      </c>
      <c r="C5543" s="229" t="s">
        <v>1880</v>
      </c>
    </row>
    <row r="5544" spans="1:3">
      <c r="A5544" t="s">
        <v>629</v>
      </c>
      <c r="B5544" s="295">
        <v>29961</v>
      </c>
      <c r="C5544" s="229" t="s">
        <v>1409</v>
      </c>
    </row>
    <row r="5545" spans="1:3" ht="15.75" thickBot="1">
      <c r="A5545" t="s">
        <v>1408</v>
      </c>
      <c r="B5545" s="301">
        <v>30664</v>
      </c>
      <c r="C5545" s="229" t="s">
        <v>1409</v>
      </c>
    </row>
    <row r="5546" spans="1:3" ht="12.75">
      <c r="A5546" t="s">
        <v>9029</v>
      </c>
      <c r="B5546" s="298">
        <v>37550</v>
      </c>
      <c r="C5546" s="234" t="s">
        <v>8803</v>
      </c>
    </row>
    <row r="5547" spans="1:3">
      <c r="A5547" s="64" t="s">
        <v>6680</v>
      </c>
      <c r="B5547" s="307">
        <v>35585</v>
      </c>
      <c r="C5547" s="233" t="s">
        <v>6855</v>
      </c>
    </row>
    <row r="5548" spans="1:3">
      <c r="A5548" s="227" t="s">
        <v>4783</v>
      </c>
      <c r="B5548" s="296">
        <v>33002</v>
      </c>
      <c r="C5548" s="222" t="s">
        <v>4063</v>
      </c>
    </row>
    <row r="5549" spans="1:3">
      <c r="A5549" s="224" t="s">
        <v>8455</v>
      </c>
      <c r="B5549" s="299">
        <v>36701</v>
      </c>
      <c r="C5549" s="226" t="s">
        <v>8054</v>
      </c>
    </row>
    <row r="5550" spans="1:3">
      <c r="A5550" t="s">
        <v>1680</v>
      </c>
      <c r="B5550" s="295">
        <v>29315</v>
      </c>
      <c r="C5550" s="229" t="s">
        <v>1855</v>
      </c>
    </row>
    <row r="5551" spans="1:3">
      <c r="A5551" s="64" t="s">
        <v>6722</v>
      </c>
      <c r="B5551" s="307">
        <v>34759</v>
      </c>
      <c r="C5551" s="233" t="s">
        <v>6855</v>
      </c>
    </row>
    <row r="5552" spans="1:3">
      <c r="A5552" t="s">
        <v>2668</v>
      </c>
      <c r="B5552" s="295">
        <v>31539</v>
      </c>
      <c r="C5552" s="229" t="s">
        <v>1282</v>
      </c>
    </row>
    <row r="5553" spans="1:3">
      <c r="A5553" s="5" t="s">
        <v>3647</v>
      </c>
      <c r="B5553" s="295">
        <v>33294</v>
      </c>
      <c r="C5553" s="222" t="s">
        <v>4072</v>
      </c>
    </row>
    <row r="5554" spans="1:3">
      <c r="A5554" t="s">
        <v>7088</v>
      </c>
      <c r="B5554" s="295">
        <v>35793</v>
      </c>
      <c r="C5554" s="228" t="s">
        <v>6919</v>
      </c>
    </row>
    <row r="5555" spans="1:3">
      <c r="A5555" t="s">
        <v>533</v>
      </c>
      <c r="B5555" s="295">
        <v>31825</v>
      </c>
      <c r="C5555" s="229" t="s">
        <v>1959</v>
      </c>
    </row>
    <row r="5556" spans="1:3">
      <c r="A5556" s="224" t="s">
        <v>8456</v>
      </c>
      <c r="B5556" s="299">
        <v>36426</v>
      </c>
      <c r="C5556" s="226" t="s">
        <v>8287</v>
      </c>
    </row>
    <row r="5557" spans="1:3">
      <c r="A5557" s="64" t="s">
        <v>6577</v>
      </c>
      <c r="B5557" s="307">
        <v>34779</v>
      </c>
      <c r="C5557" s="233" t="s">
        <v>6422</v>
      </c>
    </row>
    <row r="5558" spans="1:3">
      <c r="A5558" s="5" t="s">
        <v>630</v>
      </c>
      <c r="B5558" s="295">
        <v>31893</v>
      </c>
      <c r="C5558" s="229" t="s">
        <v>2576</v>
      </c>
    </row>
    <row r="5559" spans="1:3">
      <c r="A5559" t="s">
        <v>2575</v>
      </c>
      <c r="B5559" s="295">
        <v>31893</v>
      </c>
      <c r="C5559" s="229" t="s">
        <v>2576</v>
      </c>
    </row>
    <row r="5560" spans="1:3">
      <c r="A5560" s="227" t="s">
        <v>262</v>
      </c>
      <c r="B5560" s="296">
        <v>32416</v>
      </c>
      <c r="C5560" s="222" t="s">
        <v>455</v>
      </c>
    </row>
    <row r="5561" spans="1:3">
      <c r="A5561" s="227" t="s">
        <v>5407</v>
      </c>
      <c r="B5561" s="296">
        <v>33617</v>
      </c>
      <c r="C5561" s="235" t="s">
        <v>4525</v>
      </c>
    </row>
    <row r="5562" spans="1:3" ht="15.75" thickBot="1">
      <c r="A5562" s="64" t="s">
        <v>6691</v>
      </c>
      <c r="B5562" s="313">
        <v>35242</v>
      </c>
      <c r="C5562" s="233" t="s">
        <v>6421</v>
      </c>
    </row>
    <row r="5563" spans="1:3">
      <c r="A5563" t="s">
        <v>7108</v>
      </c>
      <c r="B5563" s="302">
        <v>36465</v>
      </c>
      <c r="C5563" s="228" t="s">
        <v>6926</v>
      </c>
    </row>
    <row r="5564" spans="1:3">
      <c r="A5564" s="227" t="s">
        <v>5149</v>
      </c>
      <c r="B5564" s="296">
        <v>33738</v>
      </c>
      <c r="C5564" s="235" t="s">
        <v>5011</v>
      </c>
    </row>
    <row r="5565" spans="1:3">
      <c r="A5565" t="s">
        <v>2788</v>
      </c>
      <c r="B5565" s="295">
        <v>30926</v>
      </c>
      <c r="C5565" s="229" t="s">
        <v>1280</v>
      </c>
    </row>
    <row r="5566" spans="1:3">
      <c r="A5566" t="s">
        <v>7074</v>
      </c>
      <c r="B5566" s="295">
        <v>35947</v>
      </c>
      <c r="C5566" s="228" t="s">
        <v>6927</v>
      </c>
    </row>
    <row r="5567" spans="1:3">
      <c r="A5567" t="s">
        <v>7261</v>
      </c>
      <c r="B5567" s="295">
        <v>35880</v>
      </c>
      <c r="C5567" s="228" t="s">
        <v>6927</v>
      </c>
    </row>
    <row r="5568" spans="1:3">
      <c r="A5568" t="s">
        <v>7234</v>
      </c>
      <c r="B5568" s="295">
        <v>35827</v>
      </c>
      <c r="C5568" s="228" t="s">
        <v>6921</v>
      </c>
    </row>
    <row r="5569" spans="1:3">
      <c r="A5569" s="224" t="s">
        <v>8457</v>
      </c>
      <c r="B5569" s="299">
        <v>36672</v>
      </c>
      <c r="C5569" s="226" t="s">
        <v>9604</v>
      </c>
    </row>
    <row r="5570" spans="1:3" ht="12.75">
      <c r="A5570" t="s">
        <v>8955</v>
      </c>
      <c r="B5570" s="300">
        <v>37015</v>
      </c>
      <c r="C5570" s="234" t="s">
        <v>8803</v>
      </c>
    </row>
    <row r="5571" spans="1:3">
      <c r="A5571" s="227" t="s">
        <v>5440</v>
      </c>
      <c r="B5571" s="296">
        <v>34311</v>
      </c>
      <c r="C5571" s="235" t="s">
        <v>5495</v>
      </c>
    </row>
    <row r="5572" spans="1:3">
      <c r="A5572" t="s">
        <v>3067</v>
      </c>
      <c r="B5572" s="295">
        <v>32359</v>
      </c>
      <c r="C5572" s="229" t="s">
        <v>1959</v>
      </c>
    </row>
    <row r="5573" spans="1:3">
      <c r="A5573" t="s">
        <v>2600</v>
      </c>
      <c r="B5573" s="295">
        <v>30191</v>
      </c>
      <c r="C5573" s="229" t="s">
        <v>1811</v>
      </c>
    </row>
    <row r="5574" spans="1:3" ht="15.75" thickBot="1">
      <c r="A5574" s="227" t="s">
        <v>5253</v>
      </c>
      <c r="B5574" s="303">
        <v>34262</v>
      </c>
      <c r="C5574" s="235" t="s">
        <v>5499</v>
      </c>
    </row>
    <row r="5575" spans="1:3">
      <c r="A5575" t="s">
        <v>3379</v>
      </c>
      <c r="B5575" s="302">
        <v>32556</v>
      </c>
      <c r="C5575" s="229" t="s">
        <v>1045</v>
      </c>
    </row>
    <row r="5576" spans="1:3">
      <c r="A5576" t="s">
        <v>2312</v>
      </c>
      <c r="B5576" s="295">
        <v>31857</v>
      </c>
      <c r="C5576" s="229" t="s">
        <v>1149</v>
      </c>
    </row>
    <row r="5577" spans="1:3">
      <c r="A5577" s="227" t="s">
        <v>5782</v>
      </c>
      <c r="B5577" s="296">
        <v>34958</v>
      </c>
      <c r="C5577" s="222" t="s">
        <v>5938</v>
      </c>
    </row>
    <row r="5578" spans="1:3">
      <c r="A5578" s="227" t="s">
        <v>8535</v>
      </c>
      <c r="B5578" s="296">
        <v>34943</v>
      </c>
      <c r="C5578" s="222" t="s">
        <v>6425</v>
      </c>
    </row>
    <row r="5579" spans="1:3">
      <c r="A5579" s="249" t="s">
        <v>6335</v>
      </c>
      <c r="B5579" s="296">
        <v>35285</v>
      </c>
      <c r="C5579" s="235" t="s">
        <v>6423</v>
      </c>
    </row>
    <row r="5580" spans="1:3" ht="12.75">
      <c r="A5580" t="s">
        <v>9135</v>
      </c>
      <c r="B5580" s="300">
        <v>37264</v>
      </c>
      <c r="C5580" s="234" t="s">
        <v>9323</v>
      </c>
    </row>
    <row r="5581" spans="1:3">
      <c r="A5581" s="227" t="s">
        <v>263</v>
      </c>
      <c r="B5581" s="296">
        <v>32670</v>
      </c>
      <c r="C5581" s="222" t="s">
        <v>449</v>
      </c>
    </row>
    <row r="5582" spans="1:3" ht="12.75">
      <c r="A5582" t="s">
        <v>8956</v>
      </c>
      <c r="B5582" s="300">
        <v>37416</v>
      </c>
      <c r="C5582" s="234" t="s">
        <v>9290</v>
      </c>
    </row>
    <row r="5583" spans="1:3">
      <c r="A5583" t="s">
        <v>7932</v>
      </c>
      <c r="B5583" s="306">
        <v>35746</v>
      </c>
      <c r="C5583" s="226" t="s">
        <v>7812</v>
      </c>
    </row>
    <row r="5584" spans="1:3">
      <c r="A5584" s="224" t="s">
        <v>8458</v>
      </c>
      <c r="B5584" s="299">
        <v>36508</v>
      </c>
      <c r="C5584" s="226" t="s">
        <v>8092</v>
      </c>
    </row>
    <row r="5585" spans="1:3">
      <c r="A5585" s="220" t="s">
        <v>3380</v>
      </c>
      <c r="B5585" s="296">
        <v>33716</v>
      </c>
      <c r="C5585" s="222" t="s">
        <v>3449</v>
      </c>
    </row>
    <row r="5586" spans="1:3">
      <c r="A5586" t="s">
        <v>2593</v>
      </c>
      <c r="B5586" s="295">
        <v>29094</v>
      </c>
      <c r="C5586" s="229" t="s">
        <v>1855</v>
      </c>
    </row>
    <row r="5587" spans="1:3" ht="15.75" thickBot="1">
      <c r="A5587" s="220" t="s">
        <v>3381</v>
      </c>
      <c r="B5587" s="303">
        <v>32395</v>
      </c>
      <c r="C5587" s="222" t="s">
        <v>775</v>
      </c>
    </row>
    <row r="5588" spans="1:3">
      <c r="A5588" t="s">
        <v>8544</v>
      </c>
      <c r="B5588" s="324">
        <v>37062</v>
      </c>
      <c r="C5588" s="226" t="s">
        <v>7646</v>
      </c>
    </row>
    <row r="5589" spans="1:3">
      <c r="A5589" s="227" t="s">
        <v>6256</v>
      </c>
      <c r="B5589" s="296">
        <v>34383</v>
      </c>
      <c r="C5589" s="235" t="s">
        <v>5929</v>
      </c>
    </row>
    <row r="5590" spans="1:3">
      <c r="A5590" s="5" t="s">
        <v>3643</v>
      </c>
      <c r="B5590" s="295">
        <v>32919</v>
      </c>
      <c r="C5590" s="222" t="s">
        <v>4066</v>
      </c>
    </row>
    <row r="5591" spans="1:3">
      <c r="A5591" t="s">
        <v>7388</v>
      </c>
      <c r="B5591" s="295">
        <v>35674</v>
      </c>
      <c r="C5591" s="228" t="s">
        <v>6919</v>
      </c>
    </row>
    <row r="5592" spans="1:3">
      <c r="A5592" t="s">
        <v>534</v>
      </c>
      <c r="B5592" s="295">
        <v>32341</v>
      </c>
      <c r="C5592" s="229" t="s">
        <v>1048</v>
      </c>
    </row>
    <row r="5593" spans="1:3">
      <c r="A5593" t="s">
        <v>7042</v>
      </c>
      <c r="B5593" s="295">
        <v>36220</v>
      </c>
      <c r="C5593" s="228" t="s">
        <v>7305</v>
      </c>
    </row>
    <row r="5594" spans="1:3">
      <c r="A5594" t="s">
        <v>1478</v>
      </c>
      <c r="B5594" s="295">
        <v>27934</v>
      </c>
      <c r="C5594" s="229" t="s">
        <v>1479</v>
      </c>
    </row>
    <row r="5595" spans="1:3">
      <c r="A5595" s="224" t="s">
        <v>8459</v>
      </c>
      <c r="B5595" s="299">
        <v>36010</v>
      </c>
      <c r="C5595" s="226" t="s">
        <v>8287</v>
      </c>
    </row>
    <row r="5596" spans="1:3">
      <c r="A5596" t="s">
        <v>7166</v>
      </c>
      <c r="B5596" s="295">
        <v>35796</v>
      </c>
      <c r="C5596" s="226" t="s">
        <v>6862</v>
      </c>
    </row>
    <row r="5597" spans="1:3">
      <c r="A5597" t="s">
        <v>7091</v>
      </c>
      <c r="B5597" s="295">
        <v>36251</v>
      </c>
      <c r="C5597" s="226" t="s">
        <v>6858</v>
      </c>
    </row>
    <row r="5598" spans="1:3">
      <c r="A5598" s="5" t="s">
        <v>3854</v>
      </c>
      <c r="B5598" s="295">
        <v>33720</v>
      </c>
      <c r="C5598" s="222" t="s">
        <v>4063</v>
      </c>
    </row>
    <row r="5599" spans="1:3">
      <c r="A5599" s="227" t="s">
        <v>4313</v>
      </c>
      <c r="B5599" s="296">
        <v>32745</v>
      </c>
      <c r="C5599" s="222" t="s">
        <v>3441</v>
      </c>
    </row>
    <row r="5600" spans="1:3" ht="15.75" thickBot="1">
      <c r="A5600" t="s">
        <v>7636</v>
      </c>
      <c r="B5600" s="297">
        <v>36291</v>
      </c>
      <c r="C5600" s="226" t="s">
        <v>7812</v>
      </c>
    </row>
    <row r="5601" spans="1:3">
      <c r="A5601" s="231" t="s">
        <v>3802</v>
      </c>
      <c r="B5601" s="308">
        <v>33192</v>
      </c>
      <c r="C5601" s="222" t="s">
        <v>4069</v>
      </c>
    </row>
    <row r="5602" spans="1:3">
      <c r="A5602" t="s">
        <v>7639</v>
      </c>
      <c r="B5602" s="306">
        <v>36011</v>
      </c>
      <c r="C5602" s="226" t="s">
        <v>7509</v>
      </c>
    </row>
    <row r="5603" spans="1:3">
      <c r="A5603" s="227" t="s">
        <v>3001</v>
      </c>
      <c r="B5603" s="296">
        <v>31099</v>
      </c>
      <c r="C5603" s="237" t="s">
        <v>2843</v>
      </c>
    </row>
    <row r="5604" spans="1:3" ht="12.75">
      <c r="A5604" t="s">
        <v>9022</v>
      </c>
      <c r="B5604" s="300">
        <v>36689</v>
      </c>
      <c r="C5604" s="234" t="s">
        <v>9278</v>
      </c>
    </row>
    <row r="5605" spans="1:3">
      <c r="A5605" t="s">
        <v>7314</v>
      </c>
      <c r="B5605" s="295">
        <v>35643</v>
      </c>
      <c r="C5605" s="228" t="s">
        <v>6950</v>
      </c>
    </row>
    <row r="5606" spans="1:3">
      <c r="A5606" s="224" t="s">
        <v>8460</v>
      </c>
      <c r="B5606" s="299">
        <v>36887</v>
      </c>
      <c r="C5606" s="226" t="s">
        <v>9604</v>
      </c>
    </row>
    <row r="5607" spans="1:3">
      <c r="A5607" t="s">
        <v>7769</v>
      </c>
      <c r="B5607" s="306">
        <v>36007</v>
      </c>
      <c r="C5607" s="226" t="s">
        <v>7646</v>
      </c>
    </row>
    <row r="5608" spans="1:3">
      <c r="A5608" s="227" t="s">
        <v>264</v>
      </c>
      <c r="B5608" s="296">
        <v>32182</v>
      </c>
      <c r="C5608" s="222" t="s">
        <v>465</v>
      </c>
    </row>
    <row r="5609" spans="1:3">
      <c r="A5609" s="64" t="s">
        <v>6571</v>
      </c>
      <c r="B5609" s="307">
        <v>35193</v>
      </c>
      <c r="C5609" s="233" t="s">
        <v>5935</v>
      </c>
    </row>
    <row r="5610" spans="1:3">
      <c r="A5610" s="64" t="s">
        <v>6799</v>
      </c>
      <c r="B5610" s="307">
        <v>34705</v>
      </c>
      <c r="C5610" s="233" t="s">
        <v>6855</v>
      </c>
    </row>
    <row r="5611" spans="1:3">
      <c r="A5611" t="s">
        <v>3068</v>
      </c>
      <c r="B5611" s="295">
        <v>29549</v>
      </c>
      <c r="C5611" s="229" t="s">
        <v>2838</v>
      </c>
    </row>
    <row r="5612" spans="1:3" ht="12.75">
      <c r="A5612" t="s">
        <v>9509</v>
      </c>
      <c r="B5612" s="300">
        <v>36677</v>
      </c>
      <c r="C5612" s="234" t="s">
        <v>8803</v>
      </c>
    </row>
    <row r="5613" spans="1:3">
      <c r="A5613" t="s">
        <v>2716</v>
      </c>
      <c r="B5613" s="295">
        <v>30581</v>
      </c>
      <c r="C5613" s="229" t="s">
        <v>2847</v>
      </c>
    </row>
    <row r="5614" spans="1:3">
      <c r="A5614" t="s">
        <v>7106</v>
      </c>
      <c r="B5614" s="295">
        <v>35278</v>
      </c>
      <c r="C5614" s="226" t="s">
        <v>6861</v>
      </c>
    </row>
    <row r="5615" spans="1:3">
      <c r="A5615" s="227" t="s">
        <v>5797</v>
      </c>
      <c r="B5615" s="296">
        <v>35132</v>
      </c>
      <c r="C5615" s="222" t="s">
        <v>5930</v>
      </c>
    </row>
    <row r="5616" spans="1:3" ht="15.75" thickBot="1">
      <c r="A5616" s="224" t="s">
        <v>8461</v>
      </c>
      <c r="B5616" s="305">
        <v>36840</v>
      </c>
      <c r="C5616" s="226" t="s">
        <v>8054</v>
      </c>
    </row>
    <row r="5617" spans="1:3">
      <c r="A5617" t="s">
        <v>9097</v>
      </c>
      <c r="B5617" s="324">
        <v>36139</v>
      </c>
      <c r="C5617" s="226" t="s">
        <v>7509</v>
      </c>
    </row>
    <row r="5618" spans="1:3">
      <c r="A5618" s="227" t="s">
        <v>4396</v>
      </c>
      <c r="B5618" s="296">
        <v>34359</v>
      </c>
      <c r="C5618" s="222" t="s">
        <v>4519</v>
      </c>
    </row>
    <row r="5619" spans="1:3">
      <c r="A5619" s="227" t="s">
        <v>6082</v>
      </c>
      <c r="B5619" s="296">
        <v>35282</v>
      </c>
      <c r="C5619" s="235" t="s">
        <v>6422</v>
      </c>
    </row>
    <row r="5620" spans="1:3">
      <c r="A5620" s="224" t="s">
        <v>8462</v>
      </c>
      <c r="B5620" s="299">
        <v>37167</v>
      </c>
      <c r="C5620" s="226" t="s">
        <v>9603</v>
      </c>
    </row>
    <row r="5621" spans="1:3">
      <c r="A5621" t="s">
        <v>2922</v>
      </c>
      <c r="B5621" s="295">
        <v>28666</v>
      </c>
      <c r="C5621" s="229" t="s">
        <v>2923</v>
      </c>
    </row>
    <row r="5622" spans="1:3">
      <c r="A5622" t="s">
        <v>1178</v>
      </c>
      <c r="B5622" s="295">
        <v>31415</v>
      </c>
      <c r="C5622" s="229" t="s">
        <v>2576</v>
      </c>
    </row>
    <row r="5623" spans="1:3">
      <c r="A5623" s="64" t="s">
        <v>6642</v>
      </c>
      <c r="B5623" s="307">
        <v>35318</v>
      </c>
      <c r="C5623" s="315" t="s">
        <v>6861</v>
      </c>
    </row>
    <row r="5624" spans="1:3">
      <c r="A5624" t="s">
        <v>7011</v>
      </c>
      <c r="B5624" s="295">
        <v>36069</v>
      </c>
      <c r="C5624" s="316" t="s">
        <v>6950</v>
      </c>
    </row>
    <row r="5625" spans="1:3">
      <c r="A5625" t="s">
        <v>2926</v>
      </c>
      <c r="B5625" s="295">
        <v>30593</v>
      </c>
      <c r="C5625" s="314" t="s">
        <v>1395</v>
      </c>
    </row>
    <row r="5626" spans="1:3">
      <c r="A5626" t="s">
        <v>535</v>
      </c>
      <c r="B5626" s="295">
        <v>31944</v>
      </c>
      <c r="C5626" s="314" t="s">
        <v>1961</v>
      </c>
    </row>
    <row r="5627" spans="1:3">
      <c r="A5627" t="s">
        <v>2717</v>
      </c>
      <c r="B5627" s="295">
        <v>30864</v>
      </c>
      <c r="C5627" s="314" t="s">
        <v>2306</v>
      </c>
    </row>
    <row r="5628" spans="1:3">
      <c r="A5628" t="s">
        <v>944</v>
      </c>
      <c r="B5628" s="295">
        <v>31306</v>
      </c>
      <c r="C5628" s="314" t="s">
        <v>1153</v>
      </c>
    </row>
    <row r="5629" spans="1:3" ht="12.75">
      <c r="A5629" t="s">
        <v>9003</v>
      </c>
      <c r="B5629" s="300">
        <v>36342</v>
      </c>
      <c r="C5629" s="317" t="s">
        <v>8803</v>
      </c>
    </row>
    <row r="5630" spans="1:3">
      <c r="A5630" t="s">
        <v>1193</v>
      </c>
      <c r="B5630" s="295">
        <v>30887</v>
      </c>
      <c r="C5630" s="314" t="s">
        <v>1279</v>
      </c>
    </row>
    <row r="5631" spans="1:3">
      <c r="A5631" s="5" t="s">
        <v>3569</v>
      </c>
      <c r="B5631" s="295">
        <v>32216</v>
      </c>
      <c r="C5631" s="318" t="s">
        <v>453</v>
      </c>
    </row>
    <row r="5632" spans="1:3">
      <c r="A5632" t="s">
        <v>3382</v>
      </c>
      <c r="B5632" s="295">
        <v>32729</v>
      </c>
      <c r="C5632" s="314" t="s">
        <v>3449</v>
      </c>
    </row>
    <row r="5633" spans="1:3">
      <c r="A5633" s="5" t="s">
        <v>3815</v>
      </c>
      <c r="B5633" s="295">
        <v>33239</v>
      </c>
      <c r="C5633" s="318" t="s">
        <v>4070</v>
      </c>
    </row>
    <row r="5634" spans="1:3" ht="12.75">
      <c r="A5634" t="s">
        <v>9030</v>
      </c>
      <c r="B5634" s="300">
        <v>37639</v>
      </c>
      <c r="C5634" s="317" t="s">
        <v>9221</v>
      </c>
    </row>
    <row r="5635" spans="1:3">
      <c r="A5635" t="s">
        <v>2118</v>
      </c>
      <c r="B5635" s="295">
        <v>31674</v>
      </c>
      <c r="C5635" s="314" t="s">
        <v>2576</v>
      </c>
    </row>
    <row r="5636" spans="1:3" ht="15.75" thickBot="1">
      <c r="A5636" s="231" t="s">
        <v>3763</v>
      </c>
      <c r="B5636" s="301">
        <v>32615</v>
      </c>
      <c r="C5636" s="318" t="s">
        <v>3441</v>
      </c>
    </row>
    <row r="5637" spans="1:3">
      <c r="A5637" t="s">
        <v>2832</v>
      </c>
      <c r="B5637" s="302">
        <v>30235</v>
      </c>
      <c r="C5637" s="314" t="s">
        <v>2833</v>
      </c>
    </row>
    <row r="5638" spans="1:3">
      <c r="A5638" t="s">
        <v>2718</v>
      </c>
      <c r="B5638" s="295">
        <v>31783</v>
      </c>
      <c r="C5638" s="314" t="s">
        <v>2719</v>
      </c>
    </row>
    <row r="5639" spans="1:3">
      <c r="A5639" t="s">
        <v>2720</v>
      </c>
      <c r="B5639" s="295">
        <v>29949</v>
      </c>
      <c r="C5639" s="314" t="s">
        <v>1815</v>
      </c>
    </row>
    <row r="5640" spans="1:3">
      <c r="A5640" s="227" t="s">
        <v>5757</v>
      </c>
      <c r="B5640" s="296">
        <v>35284</v>
      </c>
      <c r="C5640" s="318" t="s">
        <v>5929</v>
      </c>
    </row>
    <row r="5641" spans="1:3">
      <c r="A5641" t="s">
        <v>1511</v>
      </c>
      <c r="B5641" s="295">
        <v>31267</v>
      </c>
      <c r="C5641" s="314" t="s">
        <v>1153</v>
      </c>
    </row>
    <row r="5642" spans="1:3">
      <c r="A5642" t="s">
        <v>8463</v>
      </c>
      <c r="B5642" s="299">
        <v>35272</v>
      </c>
      <c r="C5642" s="319" t="s">
        <v>6862</v>
      </c>
    </row>
    <row r="5643" spans="1:3">
      <c r="A5643" s="227" t="s">
        <v>5758</v>
      </c>
      <c r="B5643" s="296">
        <v>34689</v>
      </c>
      <c r="C5643" s="318" t="s">
        <v>5497</v>
      </c>
    </row>
    <row r="5644" spans="1:3">
      <c r="A5644" s="220" t="s">
        <v>3383</v>
      </c>
      <c r="B5644" s="296">
        <v>31296</v>
      </c>
      <c r="C5644" s="318" t="s">
        <v>2695</v>
      </c>
    </row>
    <row r="5645" spans="1:3" ht="15.75" thickBot="1">
      <c r="A5645" s="64" t="s">
        <v>6537</v>
      </c>
      <c r="B5645" s="313">
        <v>35064</v>
      </c>
      <c r="C5645" s="315" t="s">
        <v>6419</v>
      </c>
    </row>
    <row r="5646" spans="1:3" ht="12.75">
      <c r="A5646" t="s">
        <v>9510</v>
      </c>
      <c r="B5646" s="328">
        <v>35347</v>
      </c>
      <c r="C5646" s="317" t="s">
        <v>8803</v>
      </c>
    </row>
    <row r="5647" spans="1:3" ht="12.75">
      <c r="A5647" t="s">
        <v>9071</v>
      </c>
      <c r="B5647" s="300">
        <v>36451</v>
      </c>
      <c r="C5647" s="317" t="s">
        <v>8803</v>
      </c>
    </row>
    <row r="5648" spans="1:3">
      <c r="A5648" s="227" t="s">
        <v>4772</v>
      </c>
      <c r="B5648" s="296">
        <v>32903</v>
      </c>
      <c r="C5648" s="318" t="s">
        <v>465</v>
      </c>
    </row>
    <row r="5649" spans="1:3">
      <c r="A5649" t="s">
        <v>7347</v>
      </c>
      <c r="B5649" s="295">
        <v>35462</v>
      </c>
      <c r="C5649" s="316" t="s">
        <v>6919</v>
      </c>
    </row>
    <row r="5650" spans="1:3">
      <c r="A5650" t="s">
        <v>7104</v>
      </c>
      <c r="B5650" s="295">
        <v>36617</v>
      </c>
      <c r="C5650" s="316" t="s">
        <v>7299</v>
      </c>
    </row>
    <row r="5651" spans="1:3">
      <c r="A5651" s="227" t="s">
        <v>6241</v>
      </c>
      <c r="B5651" s="296">
        <v>35462</v>
      </c>
      <c r="C5651" s="320" t="s">
        <v>6422</v>
      </c>
    </row>
    <row r="5652" spans="1:3">
      <c r="A5652" s="227" t="s">
        <v>5313</v>
      </c>
      <c r="B5652" s="296">
        <v>34757</v>
      </c>
      <c r="C5652" s="320" t="s">
        <v>5495</v>
      </c>
    </row>
    <row r="5653" spans="1:3">
      <c r="A5653" s="227" t="s">
        <v>5852</v>
      </c>
      <c r="B5653" s="296">
        <v>34982</v>
      </c>
      <c r="C5653" s="318" t="s">
        <v>5938</v>
      </c>
    </row>
    <row r="5654" spans="1:3">
      <c r="A5654" s="5" t="s">
        <v>3644</v>
      </c>
      <c r="B5654" s="295">
        <v>33514</v>
      </c>
      <c r="C5654" s="318" t="s">
        <v>4065</v>
      </c>
    </row>
    <row r="5655" spans="1:3">
      <c r="A5655" t="s">
        <v>2569</v>
      </c>
      <c r="B5655" s="295">
        <v>29959</v>
      </c>
      <c r="C5655" s="314" t="s">
        <v>2486</v>
      </c>
    </row>
    <row r="5656" spans="1:3">
      <c r="A5656" s="227" t="s">
        <v>4816</v>
      </c>
      <c r="B5656" s="296">
        <v>34228</v>
      </c>
      <c r="C5656" s="318" t="s">
        <v>4525</v>
      </c>
    </row>
    <row r="5657" spans="1:3">
      <c r="A5657" s="64" t="s">
        <v>6716</v>
      </c>
      <c r="B5657" s="307">
        <v>36011</v>
      </c>
      <c r="C5657" s="315" t="s">
        <v>6853</v>
      </c>
    </row>
    <row r="5658" spans="1:3">
      <c r="A5658" s="227" t="s">
        <v>4231</v>
      </c>
      <c r="B5658" s="296">
        <v>33942</v>
      </c>
      <c r="C5658" s="318" t="s">
        <v>4517</v>
      </c>
    </row>
    <row r="5659" spans="1:3">
      <c r="A5659" s="5" t="s">
        <v>3795</v>
      </c>
      <c r="B5659" s="295">
        <v>33268</v>
      </c>
      <c r="C5659" s="318" t="s">
        <v>4065</v>
      </c>
    </row>
    <row r="5660" spans="1:3">
      <c r="A5660" s="220" t="s">
        <v>3384</v>
      </c>
      <c r="B5660" s="296">
        <v>33482</v>
      </c>
      <c r="C5660" s="318" t="s">
        <v>3440</v>
      </c>
    </row>
    <row r="5661" spans="1:3" ht="15.75" thickBot="1">
      <c r="A5661" s="227" t="s">
        <v>5759</v>
      </c>
      <c r="B5661" s="303">
        <v>35518</v>
      </c>
      <c r="C5661" s="318" t="s">
        <v>5935</v>
      </c>
    </row>
    <row r="5662" spans="1:3">
      <c r="A5662" s="227" t="s">
        <v>6207</v>
      </c>
      <c r="B5662" s="312">
        <v>35312</v>
      </c>
      <c r="C5662" s="320" t="s">
        <v>6456</v>
      </c>
    </row>
    <row r="5663" spans="1:3" ht="12.75">
      <c r="A5663" t="s">
        <v>8957</v>
      </c>
      <c r="B5663" s="300">
        <v>37083</v>
      </c>
      <c r="C5663" s="317" t="s">
        <v>9197</v>
      </c>
    </row>
    <row r="5664" spans="1:3">
      <c r="A5664" t="s">
        <v>7194</v>
      </c>
      <c r="B5664" s="295">
        <v>34881</v>
      </c>
      <c r="C5664" s="319"/>
    </row>
    <row r="5665" spans="1:3">
      <c r="A5665" s="227" t="s">
        <v>265</v>
      </c>
      <c r="B5665" s="296">
        <v>32606</v>
      </c>
      <c r="C5665" s="318" t="s">
        <v>453</v>
      </c>
    </row>
    <row r="5666" spans="1:3">
      <c r="A5666" s="64" t="s">
        <v>6690</v>
      </c>
      <c r="B5666" s="307">
        <v>36174</v>
      </c>
      <c r="C5666" s="315" t="s">
        <v>6857</v>
      </c>
    </row>
    <row r="5667" spans="1:3" ht="12.75">
      <c r="A5667" t="s">
        <v>9511</v>
      </c>
      <c r="B5667" s="300">
        <v>36245</v>
      </c>
      <c r="C5667" s="317" t="s">
        <v>8803</v>
      </c>
    </row>
    <row r="5668" spans="1:3">
      <c r="A5668" s="227" t="s">
        <v>5433</v>
      </c>
      <c r="B5668" s="296">
        <v>34642</v>
      </c>
      <c r="C5668" s="320" t="s">
        <v>5499</v>
      </c>
    </row>
    <row r="5669" spans="1:3">
      <c r="A5669" s="227" t="s">
        <v>4784</v>
      </c>
      <c r="B5669" s="296">
        <v>33732</v>
      </c>
      <c r="C5669" s="318" t="s">
        <v>4063</v>
      </c>
    </row>
    <row r="5670" spans="1:3">
      <c r="A5670" t="s">
        <v>2721</v>
      </c>
      <c r="B5670" s="295">
        <v>32342</v>
      </c>
      <c r="C5670" s="314" t="s">
        <v>1998</v>
      </c>
    </row>
    <row r="5671" spans="1:3">
      <c r="A5671" s="220" t="s">
        <v>3385</v>
      </c>
      <c r="B5671" s="296">
        <v>33108</v>
      </c>
      <c r="C5671" s="318" t="s">
        <v>451</v>
      </c>
    </row>
    <row r="5672" spans="1:3">
      <c r="A5672" s="227" t="s">
        <v>5227</v>
      </c>
      <c r="B5672" s="296">
        <v>35064</v>
      </c>
      <c r="C5672" s="320" t="s">
        <v>5498</v>
      </c>
    </row>
    <row r="5673" spans="1:3">
      <c r="A5673" s="64" t="s">
        <v>6793</v>
      </c>
      <c r="B5673" s="307">
        <v>35856</v>
      </c>
      <c r="C5673" s="315" t="s">
        <v>6856</v>
      </c>
    </row>
    <row r="5674" spans="1:3">
      <c r="A5674" t="s">
        <v>1371</v>
      </c>
      <c r="B5674" s="295">
        <v>29889</v>
      </c>
      <c r="C5674" s="314" t="s">
        <v>2848</v>
      </c>
    </row>
    <row r="5675" spans="1:3" ht="12.75">
      <c r="A5675" t="s">
        <v>8958</v>
      </c>
      <c r="B5675" s="300">
        <v>36439</v>
      </c>
      <c r="C5675" s="317" t="s">
        <v>8803</v>
      </c>
    </row>
    <row r="5676" spans="1:3">
      <c r="A5676" s="227" t="s">
        <v>6069</v>
      </c>
      <c r="B5676" s="296">
        <v>34858</v>
      </c>
      <c r="C5676" s="320" t="s">
        <v>6421</v>
      </c>
    </row>
    <row r="5677" spans="1:3">
      <c r="A5677" s="5" t="s">
        <v>3821</v>
      </c>
      <c r="B5677" s="295">
        <v>33595</v>
      </c>
      <c r="C5677" s="318" t="s">
        <v>4069</v>
      </c>
    </row>
    <row r="5678" spans="1:3" ht="15.75" thickBot="1">
      <c r="A5678" t="s">
        <v>1239</v>
      </c>
      <c r="B5678" s="301">
        <v>31456</v>
      </c>
      <c r="C5678" s="314" t="s">
        <v>2184</v>
      </c>
    </row>
    <row r="5679" spans="1:3">
      <c r="A5679" t="s">
        <v>536</v>
      </c>
      <c r="B5679" s="308">
        <v>31464</v>
      </c>
      <c r="C5679" s="314" t="s">
        <v>2580</v>
      </c>
    </row>
    <row r="5680" spans="1:3">
      <c r="A5680" t="s">
        <v>2722</v>
      </c>
      <c r="B5680" s="295">
        <v>31121</v>
      </c>
      <c r="C5680" s="314" t="s">
        <v>1282</v>
      </c>
    </row>
    <row r="5681" spans="1:3" ht="12.75">
      <c r="A5681" t="s">
        <v>9122</v>
      </c>
      <c r="B5681" s="300">
        <v>37328</v>
      </c>
      <c r="C5681" s="317" t="s">
        <v>9284</v>
      </c>
    </row>
    <row r="5682" spans="1:3">
      <c r="A5682" s="220" t="s">
        <v>3386</v>
      </c>
      <c r="B5682" s="296">
        <v>32551</v>
      </c>
      <c r="C5682" s="318" t="s">
        <v>368</v>
      </c>
    </row>
    <row r="5683" spans="1:3">
      <c r="A5683" s="227" t="s">
        <v>5279</v>
      </c>
      <c r="B5683" s="296">
        <v>34292</v>
      </c>
      <c r="C5683" s="320" t="s">
        <v>5495</v>
      </c>
    </row>
    <row r="5684" spans="1:3">
      <c r="A5684" s="227" t="s">
        <v>192</v>
      </c>
      <c r="B5684" s="296">
        <v>32351</v>
      </c>
      <c r="C5684" s="318" t="s">
        <v>69</v>
      </c>
    </row>
    <row r="5685" spans="1:3">
      <c r="A5685" s="220" t="s">
        <v>3387</v>
      </c>
      <c r="B5685" s="296">
        <v>32363</v>
      </c>
      <c r="C5685" s="318" t="s">
        <v>1045</v>
      </c>
    </row>
    <row r="5686" spans="1:3">
      <c r="A5686" t="s">
        <v>2066</v>
      </c>
      <c r="B5686" s="295">
        <v>30938</v>
      </c>
      <c r="C5686" s="314" t="s">
        <v>2842</v>
      </c>
    </row>
    <row r="5687" spans="1:3" ht="15.75" thickBot="1">
      <c r="A5687" s="227" t="s">
        <v>5220</v>
      </c>
      <c r="B5687" s="303">
        <v>34096</v>
      </c>
      <c r="C5687" s="320" t="s">
        <v>5008</v>
      </c>
    </row>
    <row r="5688" spans="1:3">
      <c r="A5688" s="220" t="s">
        <v>3388</v>
      </c>
      <c r="B5688" s="312">
        <v>32066</v>
      </c>
      <c r="C5688" s="318" t="s">
        <v>1045</v>
      </c>
    </row>
    <row r="5689" spans="1:3">
      <c r="A5689" s="227" t="s">
        <v>4272</v>
      </c>
      <c r="B5689" s="296">
        <v>33724</v>
      </c>
      <c r="C5689" s="318" t="s">
        <v>4515</v>
      </c>
    </row>
    <row r="5690" spans="1:3">
      <c r="A5690" s="64" t="s">
        <v>6666</v>
      </c>
      <c r="B5690" s="307">
        <v>35489</v>
      </c>
      <c r="C5690" s="315" t="s">
        <v>6855</v>
      </c>
    </row>
    <row r="5691" spans="1:3">
      <c r="A5691" s="227" t="s">
        <v>4227</v>
      </c>
      <c r="B5691" s="296">
        <v>33652</v>
      </c>
      <c r="C5691" s="318" t="s">
        <v>4514</v>
      </c>
    </row>
    <row r="5692" spans="1:3">
      <c r="A5692" s="227" t="s">
        <v>5628</v>
      </c>
      <c r="B5692" s="296">
        <v>34120</v>
      </c>
      <c r="C5692" s="318" t="s">
        <v>5497</v>
      </c>
    </row>
    <row r="5693" spans="1:3">
      <c r="A5693" s="227" t="s">
        <v>6287</v>
      </c>
      <c r="B5693" s="296">
        <v>35464</v>
      </c>
      <c r="C5693" s="320" t="s">
        <v>5930</v>
      </c>
    </row>
    <row r="5694" spans="1:3">
      <c r="A5694" t="s">
        <v>537</v>
      </c>
      <c r="B5694" s="295">
        <v>32376</v>
      </c>
      <c r="C5694" s="314" t="s">
        <v>1963</v>
      </c>
    </row>
    <row r="5695" spans="1:3">
      <c r="A5695" t="s">
        <v>2723</v>
      </c>
      <c r="B5695" s="295">
        <v>32055</v>
      </c>
      <c r="C5695" s="314" t="s">
        <v>2581</v>
      </c>
    </row>
    <row r="5696" spans="1:3">
      <c r="A5696" t="s">
        <v>2724</v>
      </c>
      <c r="B5696" s="295">
        <v>32357</v>
      </c>
      <c r="C5696" s="314" t="s">
        <v>1963</v>
      </c>
    </row>
    <row r="5697" spans="1:3">
      <c r="A5697" t="s">
        <v>2803</v>
      </c>
      <c r="B5697" s="295">
        <v>30270</v>
      </c>
      <c r="C5697" s="314" t="s">
        <v>1812</v>
      </c>
    </row>
    <row r="5698" spans="1:3">
      <c r="A5698" s="220" t="s">
        <v>3389</v>
      </c>
      <c r="B5698" s="296">
        <v>31582</v>
      </c>
      <c r="C5698" s="318" t="s">
        <v>2580</v>
      </c>
    </row>
    <row r="5699" spans="1:3">
      <c r="A5699" s="227" t="s">
        <v>5777</v>
      </c>
      <c r="B5699" s="296">
        <v>34402</v>
      </c>
      <c r="C5699" s="318" t="s">
        <v>5501</v>
      </c>
    </row>
    <row r="5700" spans="1:3">
      <c r="A5700" t="s">
        <v>2725</v>
      </c>
      <c r="B5700" s="295">
        <v>28293</v>
      </c>
      <c r="C5700" s="314" t="s">
        <v>2563</v>
      </c>
    </row>
    <row r="5701" spans="1:3">
      <c r="A5701" s="227" t="s">
        <v>4296</v>
      </c>
      <c r="B5701" s="296">
        <v>34235</v>
      </c>
      <c r="C5701" s="318" t="s">
        <v>4515</v>
      </c>
    </row>
    <row r="5702" spans="1:3" ht="15.75" thickBot="1">
      <c r="A5702" s="227" t="s">
        <v>6083</v>
      </c>
      <c r="B5702" s="303">
        <v>35336</v>
      </c>
      <c r="C5702" s="320" t="s">
        <v>6424</v>
      </c>
    </row>
    <row r="5703" spans="1:3">
      <c r="A5703" s="227" t="s">
        <v>5417</v>
      </c>
      <c r="B5703" s="312">
        <v>33070</v>
      </c>
      <c r="C5703" s="320" t="s">
        <v>465</v>
      </c>
    </row>
    <row r="5704" spans="1:3">
      <c r="A5704" s="227" t="s">
        <v>5783</v>
      </c>
      <c r="B5704" s="296">
        <v>33137</v>
      </c>
      <c r="C5704" s="318" t="s">
        <v>4063</v>
      </c>
    </row>
    <row r="5705" spans="1:3">
      <c r="A5705" t="s">
        <v>7774</v>
      </c>
      <c r="B5705" s="306">
        <v>36132</v>
      </c>
      <c r="C5705" s="319" t="s">
        <v>7508</v>
      </c>
    </row>
    <row r="5706" spans="1:3">
      <c r="A5706" s="227" t="s">
        <v>266</v>
      </c>
      <c r="B5706" s="296">
        <v>32902</v>
      </c>
      <c r="C5706" s="318" t="s">
        <v>455</v>
      </c>
    </row>
    <row r="5707" spans="1:3">
      <c r="A5707" t="s">
        <v>2078</v>
      </c>
      <c r="B5707" s="295">
        <v>29120</v>
      </c>
      <c r="C5707" s="314" t="s">
        <v>1737</v>
      </c>
    </row>
    <row r="5708" spans="1:3">
      <c r="A5708" t="s">
        <v>7080</v>
      </c>
      <c r="B5708" s="295">
        <v>35490</v>
      </c>
      <c r="C5708" s="319" t="s">
        <v>6857</v>
      </c>
    </row>
    <row r="5709" spans="1:3">
      <c r="A5709" t="s">
        <v>7073</v>
      </c>
      <c r="B5709" s="295">
        <v>36008</v>
      </c>
      <c r="C5709" s="319" t="s">
        <v>6854</v>
      </c>
    </row>
    <row r="5710" spans="1:3">
      <c r="A5710" t="s">
        <v>7933</v>
      </c>
      <c r="B5710" s="306">
        <v>36307</v>
      </c>
      <c r="C5710" s="319" t="s">
        <v>7812</v>
      </c>
    </row>
    <row r="5711" spans="1:3">
      <c r="A5711" s="220" t="s">
        <v>3390</v>
      </c>
      <c r="B5711" s="296">
        <v>32827</v>
      </c>
      <c r="C5711" s="318" t="s">
        <v>3444</v>
      </c>
    </row>
    <row r="5712" spans="1:3">
      <c r="A5712" s="227" t="s">
        <v>2498</v>
      </c>
      <c r="B5712" s="296">
        <v>27938</v>
      </c>
      <c r="C5712" s="321" t="s">
        <v>2560</v>
      </c>
    </row>
    <row r="5713" spans="1:3" ht="15.75" thickBot="1">
      <c r="A5713" t="s">
        <v>81</v>
      </c>
      <c r="B5713" s="301">
        <v>30947</v>
      </c>
      <c r="C5713" s="314" t="s">
        <v>2306</v>
      </c>
    </row>
    <row r="5714" spans="1:3">
      <c r="A5714" t="s">
        <v>2538</v>
      </c>
      <c r="B5714" s="308">
        <v>29346</v>
      </c>
      <c r="C5714" s="314" t="s">
        <v>2839</v>
      </c>
    </row>
    <row r="5715" spans="1:3">
      <c r="A5715" t="s">
        <v>9659</v>
      </c>
      <c r="B5715" s="228">
        <v>35796</v>
      </c>
      <c r="C5715" s="314" t="s">
        <v>7395</v>
      </c>
    </row>
    <row r="5716" spans="1:3">
      <c r="A5716" s="220" t="s">
        <v>3391</v>
      </c>
      <c r="B5716" s="296">
        <v>33145</v>
      </c>
      <c r="C5716" s="318" t="s">
        <v>3440</v>
      </c>
    </row>
    <row r="5717" spans="1:3">
      <c r="A5717" t="s">
        <v>7746</v>
      </c>
      <c r="B5717" s="306">
        <v>36168</v>
      </c>
      <c r="C5717" s="319" t="s">
        <v>7523</v>
      </c>
    </row>
    <row r="5718" spans="1:3">
      <c r="A5718" t="s">
        <v>1530</v>
      </c>
      <c r="B5718" s="295">
        <v>27273</v>
      </c>
      <c r="C5718" s="314"/>
    </row>
    <row r="5719" spans="1:3">
      <c r="A5719" s="224" t="s">
        <v>1530</v>
      </c>
      <c r="B5719" s="299">
        <v>36524</v>
      </c>
      <c r="C5719" s="319" t="s">
        <v>8098</v>
      </c>
    </row>
    <row r="5720" spans="1:3">
      <c r="A5720" s="227" t="s">
        <v>6231</v>
      </c>
      <c r="B5720" s="296">
        <v>35759</v>
      </c>
      <c r="C5720" s="320" t="s">
        <v>6424</v>
      </c>
    </row>
    <row r="5721" spans="1:3">
      <c r="A5721" s="64" t="s">
        <v>6748</v>
      </c>
      <c r="B5721" s="307">
        <v>36179</v>
      </c>
      <c r="C5721" s="315" t="s">
        <v>6857</v>
      </c>
    </row>
    <row r="5722" spans="1:3">
      <c r="A5722" s="227" t="s">
        <v>4820</v>
      </c>
      <c r="B5722" s="296">
        <v>33652</v>
      </c>
      <c r="C5722" s="318" t="s">
        <v>4515</v>
      </c>
    </row>
    <row r="5723" spans="1:3">
      <c r="A5723" s="227" t="s">
        <v>6188</v>
      </c>
      <c r="B5723" s="296">
        <v>34729</v>
      </c>
      <c r="C5723" s="320" t="s">
        <v>5930</v>
      </c>
    </row>
    <row r="5724" spans="1:3">
      <c r="A5724" t="s">
        <v>7022</v>
      </c>
      <c r="B5724" s="295">
        <v>36100</v>
      </c>
      <c r="C5724" s="316" t="s">
        <v>6926</v>
      </c>
    </row>
    <row r="5725" spans="1:3" ht="15.75" thickBot="1">
      <c r="A5725" s="220" t="s">
        <v>3392</v>
      </c>
      <c r="B5725" s="303">
        <v>32559</v>
      </c>
      <c r="C5725" s="318" t="s">
        <v>1045</v>
      </c>
    </row>
    <row r="5726" spans="1:3">
      <c r="A5726" s="220" t="s">
        <v>3393</v>
      </c>
      <c r="B5726" s="310">
        <v>32834</v>
      </c>
      <c r="C5726" s="318" t="s">
        <v>3441</v>
      </c>
    </row>
    <row r="5727" spans="1:3" ht="12.75">
      <c r="A5727" s="261" t="s">
        <v>9730</v>
      </c>
      <c r="B5727" s="300">
        <v>36398</v>
      </c>
      <c r="C5727" s="317" t="s">
        <v>8803</v>
      </c>
    </row>
    <row r="5728" spans="1:3">
      <c r="A5728" s="64" t="s">
        <v>6693</v>
      </c>
      <c r="B5728" s="307">
        <v>35054</v>
      </c>
      <c r="C5728" s="315" t="s">
        <v>6855</v>
      </c>
    </row>
    <row r="5729" spans="1:3">
      <c r="A5729" t="s">
        <v>7147</v>
      </c>
      <c r="B5729" s="295">
        <v>35886</v>
      </c>
      <c r="C5729" s="319" t="s">
        <v>6862</v>
      </c>
    </row>
    <row r="5730" spans="1:3">
      <c r="A5730" t="s">
        <v>3394</v>
      </c>
      <c r="B5730" s="295">
        <v>32240</v>
      </c>
      <c r="C5730" s="314" t="s">
        <v>539</v>
      </c>
    </row>
    <row r="5731" spans="1:3">
      <c r="A5731" s="5" t="s">
        <v>538</v>
      </c>
      <c r="B5731" s="295">
        <v>32240</v>
      </c>
      <c r="C5731" s="314" t="s">
        <v>539</v>
      </c>
    </row>
    <row r="5732" spans="1:3">
      <c r="A5732" s="220" t="s">
        <v>3395</v>
      </c>
      <c r="B5732" s="296">
        <v>33398</v>
      </c>
      <c r="C5732" s="318" t="s">
        <v>3449</v>
      </c>
    </row>
    <row r="5733" spans="1:3">
      <c r="A5733" s="227" t="s">
        <v>5386</v>
      </c>
      <c r="B5733" s="296">
        <v>34760</v>
      </c>
      <c r="C5733" s="320" t="s">
        <v>5495</v>
      </c>
    </row>
    <row r="5734" spans="1:3" ht="13.5" thickBot="1">
      <c r="A5734" t="s">
        <v>9121</v>
      </c>
      <c r="B5734" s="309">
        <v>35621</v>
      </c>
      <c r="C5734" s="317" t="s">
        <v>9277</v>
      </c>
    </row>
    <row r="5735" spans="1:3">
      <c r="A5735" s="227" t="s">
        <v>5393</v>
      </c>
      <c r="B5735" s="312">
        <v>34454</v>
      </c>
      <c r="C5735" s="320" t="s">
        <v>5496</v>
      </c>
    </row>
    <row r="5736" spans="1:3" ht="12.75">
      <c r="A5736" t="s">
        <v>9151</v>
      </c>
      <c r="B5736" s="300">
        <v>36921</v>
      </c>
      <c r="C5736" s="317" t="s">
        <v>9360</v>
      </c>
    </row>
    <row r="5737" spans="1:3">
      <c r="A5737" t="s">
        <v>631</v>
      </c>
      <c r="B5737" s="295">
        <v>32723</v>
      </c>
      <c r="C5737" s="314" t="s">
        <v>775</v>
      </c>
    </row>
    <row r="5738" spans="1:3">
      <c r="A5738" s="227" t="s">
        <v>5280</v>
      </c>
      <c r="B5738" s="296">
        <v>34339</v>
      </c>
      <c r="C5738" s="320" t="s">
        <v>5501</v>
      </c>
    </row>
    <row r="5739" spans="1:3">
      <c r="A5739" t="s">
        <v>7676</v>
      </c>
      <c r="B5739" s="306">
        <v>36448</v>
      </c>
      <c r="C5739" s="319" t="s">
        <v>7508</v>
      </c>
    </row>
    <row r="5740" spans="1:3" ht="12.75">
      <c r="A5740" t="s">
        <v>8959</v>
      </c>
      <c r="B5740" s="300">
        <v>36911</v>
      </c>
      <c r="C5740" s="317" t="s">
        <v>9260</v>
      </c>
    </row>
    <row r="5741" spans="1:3">
      <c r="A5741" s="224" t="s">
        <v>8464</v>
      </c>
      <c r="B5741" s="299">
        <v>36458</v>
      </c>
      <c r="C5741" s="319" t="s">
        <v>8287</v>
      </c>
    </row>
    <row r="5742" spans="1:3">
      <c r="A5742" s="227" t="s">
        <v>6116</v>
      </c>
      <c r="B5742" s="296">
        <v>35562</v>
      </c>
      <c r="C5742" s="320" t="s">
        <v>6422</v>
      </c>
    </row>
    <row r="5743" spans="1:3">
      <c r="A5743" t="s">
        <v>2726</v>
      </c>
      <c r="B5743" s="295">
        <v>32003</v>
      </c>
      <c r="C5743" s="314" t="s">
        <v>2727</v>
      </c>
    </row>
    <row r="5744" spans="1:3">
      <c r="A5744" t="s">
        <v>7127</v>
      </c>
      <c r="B5744" s="295">
        <v>35431</v>
      </c>
      <c r="C5744" s="319"/>
    </row>
    <row r="5745" spans="1:3">
      <c r="A5745" s="227" t="s">
        <v>4811</v>
      </c>
      <c r="B5745" s="296">
        <v>33740</v>
      </c>
      <c r="C5745" s="318" t="s">
        <v>4523</v>
      </c>
    </row>
    <row r="5746" spans="1:3" ht="13.5" thickBot="1">
      <c r="A5746" t="s">
        <v>9019</v>
      </c>
      <c r="B5746" s="309">
        <v>36109</v>
      </c>
      <c r="C5746" s="317" t="s">
        <v>8803</v>
      </c>
    </row>
    <row r="5747" spans="1:3">
      <c r="A5747" s="227" t="s">
        <v>9557</v>
      </c>
      <c r="B5747" s="310">
        <v>35279</v>
      </c>
      <c r="C5747" s="320" t="s">
        <v>6425</v>
      </c>
    </row>
    <row r="5748" spans="1:3">
      <c r="A5748" s="242" t="s">
        <v>6866</v>
      </c>
      <c r="B5748" s="322">
        <v>35279</v>
      </c>
      <c r="C5748" s="323" t="s">
        <v>6425</v>
      </c>
    </row>
    <row r="5749" spans="1:3">
      <c r="A5749" s="227" t="s">
        <v>5589</v>
      </c>
      <c r="B5749" s="296">
        <v>34659</v>
      </c>
      <c r="C5749" s="318" t="s">
        <v>5936</v>
      </c>
    </row>
    <row r="5750" spans="1:3">
      <c r="A5750" t="s">
        <v>2728</v>
      </c>
      <c r="B5750" s="295">
        <v>31855</v>
      </c>
      <c r="C5750" s="314" t="s">
        <v>1998</v>
      </c>
    </row>
    <row r="5751" spans="1:3">
      <c r="A5751" t="s">
        <v>7661</v>
      </c>
      <c r="B5751" s="306">
        <v>36404</v>
      </c>
      <c r="C5751" s="319" t="s">
        <v>7523</v>
      </c>
    </row>
    <row r="5752" spans="1:3">
      <c r="A5752" s="220" t="s">
        <v>3396</v>
      </c>
      <c r="B5752" s="296">
        <v>33264</v>
      </c>
      <c r="C5752" s="318" t="s">
        <v>3440</v>
      </c>
    </row>
    <row r="5753" spans="1:3">
      <c r="A5753" t="s">
        <v>3069</v>
      </c>
      <c r="B5753" s="295">
        <v>31940</v>
      </c>
      <c r="C5753" s="314" t="s">
        <v>1882</v>
      </c>
    </row>
    <row r="5754" spans="1:3">
      <c r="A5754" t="s">
        <v>540</v>
      </c>
      <c r="B5754" s="295">
        <v>31392</v>
      </c>
      <c r="C5754" s="314" t="s">
        <v>1959</v>
      </c>
    </row>
    <row r="5755" spans="1:3">
      <c r="A5755" s="64" t="s">
        <v>6510</v>
      </c>
      <c r="B5755" s="307">
        <v>36061</v>
      </c>
      <c r="C5755" s="315" t="s">
        <v>6856</v>
      </c>
    </row>
    <row r="5756" spans="1:3">
      <c r="A5756" s="227" t="s">
        <v>4596</v>
      </c>
      <c r="B5756" s="296">
        <v>33137</v>
      </c>
      <c r="C5756" s="318" t="s">
        <v>3441</v>
      </c>
    </row>
    <row r="5757" spans="1:3">
      <c r="A5757" t="s">
        <v>2729</v>
      </c>
      <c r="B5757" s="295">
        <v>29399</v>
      </c>
      <c r="C5757" s="314" t="s">
        <v>1461</v>
      </c>
    </row>
    <row r="5758" spans="1:3">
      <c r="A5758" t="s">
        <v>541</v>
      </c>
      <c r="B5758" s="295">
        <v>32057</v>
      </c>
      <c r="C5758" s="314" t="s">
        <v>1959</v>
      </c>
    </row>
    <row r="5759" spans="1:3">
      <c r="A5759" s="227" t="s">
        <v>5146</v>
      </c>
      <c r="B5759" s="296">
        <v>34653</v>
      </c>
      <c r="C5759" s="320" t="s">
        <v>5501</v>
      </c>
    </row>
    <row r="5760" spans="1:3">
      <c r="A5760" s="227" t="s">
        <v>4273</v>
      </c>
      <c r="B5760" s="296">
        <v>33455</v>
      </c>
      <c r="C5760" s="318" t="s">
        <v>4515</v>
      </c>
    </row>
    <row r="5761" spans="1:3">
      <c r="A5761" s="227" t="s">
        <v>4843</v>
      </c>
      <c r="B5761" s="296">
        <v>34353</v>
      </c>
      <c r="C5761" s="318" t="s">
        <v>5012</v>
      </c>
    </row>
    <row r="5762" spans="1:3" ht="15.75" thickBot="1">
      <c r="A5762" t="s">
        <v>7775</v>
      </c>
      <c r="B5762" s="297">
        <v>36875</v>
      </c>
      <c r="C5762" s="319" t="s">
        <v>7646</v>
      </c>
    </row>
    <row r="5763" spans="1:3">
      <c r="A5763" s="227" t="s">
        <v>4323</v>
      </c>
      <c r="B5763" s="312">
        <v>33107</v>
      </c>
      <c r="C5763" s="318" t="s">
        <v>3441</v>
      </c>
    </row>
    <row r="5764" spans="1:3">
      <c r="A5764" s="227" t="s">
        <v>178</v>
      </c>
      <c r="B5764" s="296">
        <v>31547</v>
      </c>
      <c r="C5764" s="318" t="s">
        <v>2580</v>
      </c>
    </row>
    <row r="5765" spans="1:3">
      <c r="A5765" t="s">
        <v>2730</v>
      </c>
      <c r="B5765" s="295">
        <v>30786</v>
      </c>
      <c r="C5765" s="314" t="s">
        <v>1395</v>
      </c>
    </row>
    <row r="5766" spans="1:3">
      <c r="A5766" s="37" t="s">
        <v>7968</v>
      </c>
      <c r="B5766" s="306">
        <v>35972</v>
      </c>
      <c r="C5766" s="319" t="s">
        <v>7419</v>
      </c>
    </row>
    <row r="5767" spans="1:3" ht="12.75">
      <c r="A5767" t="s">
        <v>9098</v>
      </c>
      <c r="B5767" s="300">
        <v>37537</v>
      </c>
      <c r="C5767" s="317" t="s">
        <v>9175</v>
      </c>
    </row>
    <row r="5768" spans="1:3">
      <c r="A5768" s="37" t="s">
        <v>8465</v>
      </c>
      <c r="B5768" s="299">
        <v>36551</v>
      </c>
      <c r="C5768" s="319" t="s">
        <v>8287</v>
      </c>
    </row>
    <row r="5769" spans="1:3">
      <c r="A5769" t="s">
        <v>7934</v>
      </c>
      <c r="B5769" s="306">
        <v>36421</v>
      </c>
      <c r="C5769" s="319" t="s">
        <v>7812</v>
      </c>
    </row>
    <row r="5770" spans="1:3">
      <c r="A5770" t="s">
        <v>673</v>
      </c>
      <c r="B5770" s="295">
        <v>28355</v>
      </c>
      <c r="C5770" s="314" t="s">
        <v>1136</v>
      </c>
    </row>
    <row r="5771" spans="1:3">
      <c r="A5771" t="s">
        <v>7078</v>
      </c>
      <c r="B5771" s="295">
        <v>36404</v>
      </c>
      <c r="C5771" s="316" t="s">
        <v>6919</v>
      </c>
    </row>
    <row r="5772" spans="1:3">
      <c r="A5772" s="64" t="s">
        <v>6705</v>
      </c>
      <c r="B5772" s="307">
        <v>36182</v>
      </c>
      <c r="C5772" s="315" t="s">
        <v>6856</v>
      </c>
    </row>
    <row r="5773" spans="1:3">
      <c r="A5773" t="s">
        <v>7935</v>
      </c>
      <c r="B5773" s="306">
        <v>35874</v>
      </c>
      <c r="C5773" s="319" t="s">
        <v>7812</v>
      </c>
    </row>
    <row r="5774" spans="1:3">
      <c r="A5774" t="s">
        <v>1634</v>
      </c>
      <c r="B5774" s="295">
        <v>29013</v>
      </c>
      <c r="C5774" s="314" t="s">
        <v>1635</v>
      </c>
    </row>
    <row r="5775" spans="1:3">
      <c r="A5775" s="37" t="s">
        <v>7961</v>
      </c>
      <c r="B5775" s="295">
        <v>31758</v>
      </c>
      <c r="C5775" s="314" t="s">
        <v>1998</v>
      </c>
    </row>
    <row r="5776" spans="1:3">
      <c r="A5776" s="227" t="s">
        <v>5658</v>
      </c>
      <c r="B5776" s="296">
        <v>34984</v>
      </c>
      <c r="C5776" s="318" t="s">
        <v>5931</v>
      </c>
    </row>
    <row r="5777" spans="1:3">
      <c r="A5777" s="224" t="s">
        <v>8466</v>
      </c>
      <c r="B5777" s="299">
        <v>36556</v>
      </c>
      <c r="C5777" s="319" t="s">
        <v>8287</v>
      </c>
    </row>
    <row r="5778" spans="1:3">
      <c r="A5778" s="231" t="s">
        <v>3748</v>
      </c>
      <c r="B5778" s="295">
        <v>32811</v>
      </c>
      <c r="C5778" s="318" t="s">
        <v>3442</v>
      </c>
    </row>
    <row r="5779" spans="1:3">
      <c r="A5779" t="s">
        <v>674</v>
      </c>
      <c r="B5779" s="295">
        <v>32069</v>
      </c>
      <c r="C5779" s="314" t="s">
        <v>1062</v>
      </c>
    </row>
    <row r="5780" spans="1:3" ht="15.75" thickBot="1">
      <c r="A5780" t="s">
        <v>2731</v>
      </c>
      <c r="B5780" s="301">
        <v>30502</v>
      </c>
      <c r="C5780" s="314" t="s">
        <v>2843</v>
      </c>
    </row>
    <row r="5781" spans="1:3">
      <c r="A5781" s="231" t="s">
        <v>3812</v>
      </c>
      <c r="B5781" s="308">
        <v>33974</v>
      </c>
      <c r="C5781" s="318" t="s">
        <v>4069</v>
      </c>
    </row>
    <row r="5782" spans="1:3">
      <c r="A5782" t="s">
        <v>2732</v>
      </c>
      <c r="B5782" s="295">
        <v>32136</v>
      </c>
      <c r="C5782" s="314" t="s">
        <v>2733</v>
      </c>
    </row>
    <row r="5783" spans="1:3">
      <c r="A5783" t="s">
        <v>2094</v>
      </c>
      <c r="B5783" s="295">
        <v>31731</v>
      </c>
      <c r="C5783" s="314" t="s">
        <v>1283</v>
      </c>
    </row>
    <row r="5784" spans="1:3">
      <c r="A5784" t="s">
        <v>946</v>
      </c>
      <c r="B5784" s="295">
        <v>31315</v>
      </c>
      <c r="C5784" s="314" t="s">
        <v>1153</v>
      </c>
    </row>
    <row r="5785" spans="1:3">
      <c r="A5785" s="224" t="s">
        <v>8467</v>
      </c>
      <c r="B5785" s="299">
        <v>36581</v>
      </c>
      <c r="C5785" s="319" t="s">
        <v>8287</v>
      </c>
    </row>
    <row r="5786" spans="1:3">
      <c r="A5786" s="227" t="s">
        <v>5233</v>
      </c>
      <c r="B5786" s="296">
        <v>34303</v>
      </c>
      <c r="C5786" s="320" t="s">
        <v>5497</v>
      </c>
    </row>
    <row r="5787" spans="1:3">
      <c r="A5787" t="s">
        <v>2734</v>
      </c>
      <c r="B5787" s="295">
        <v>32635</v>
      </c>
      <c r="C5787" s="314" t="s">
        <v>2735</v>
      </c>
    </row>
    <row r="5788" spans="1:3">
      <c r="A5788" s="227" t="s">
        <v>5866</v>
      </c>
      <c r="B5788" s="296">
        <v>34856</v>
      </c>
      <c r="C5788" s="318" t="s">
        <v>5935</v>
      </c>
    </row>
    <row r="5789" spans="1:3">
      <c r="A5789" t="s">
        <v>7684</v>
      </c>
      <c r="B5789" s="306">
        <v>36132</v>
      </c>
      <c r="C5789" s="319" t="s">
        <v>7419</v>
      </c>
    </row>
    <row r="5790" spans="1:3">
      <c r="A5790" s="227" t="s">
        <v>267</v>
      </c>
      <c r="B5790" s="296">
        <v>32370</v>
      </c>
      <c r="C5790" s="318" t="s">
        <v>775</v>
      </c>
    </row>
    <row r="5791" spans="1:3">
      <c r="A5791" t="s">
        <v>1224</v>
      </c>
      <c r="B5791" s="295">
        <v>31020</v>
      </c>
      <c r="C5791" s="314" t="s">
        <v>1397</v>
      </c>
    </row>
    <row r="5792" spans="1:3">
      <c r="A5792" s="227" t="s">
        <v>9512</v>
      </c>
      <c r="B5792" s="296">
        <v>33364</v>
      </c>
      <c r="C5792" s="318" t="s">
        <v>4063</v>
      </c>
    </row>
    <row r="5793" spans="1:3">
      <c r="A5793" s="227" t="s">
        <v>5874</v>
      </c>
      <c r="B5793" s="296">
        <v>35279</v>
      </c>
      <c r="C5793" s="318" t="s">
        <v>5934</v>
      </c>
    </row>
    <row r="5794" spans="1:3">
      <c r="A5794" s="227" t="s">
        <v>268</v>
      </c>
      <c r="B5794" s="296">
        <v>32631</v>
      </c>
      <c r="C5794" s="318" t="s">
        <v>918</v>
      </c>
    </row>
    <row r="5795" spans="1:3" ht="15.75" thickBot="1">
      <c r="A5795" s="224" t="s">
        <v>8468</v>
      </c>
      <c r="B5795" s="305">
        <v>36701</v>
      </c>
      <c r="C5795" s="319" t="s">
        <v>7812</v>
      </c>
    </row>
    <row r="5796" spans="1:3">
      <c r="A5796" s="220" t="s">
        <v>3397</v>
      </c>
      <c r="B5796" s="310">
        <v>32321</v>
      </c>
      <c r="C5796" s="222" t="s">
        <v>1048</v>
      </c>
    </row>
    <row r="5797" spans="1:3">
      <c r="A5797" t="s">
        <v>7936</v>
      </c>
      <c r="B5797" s="306">
        <v>35820</v>
      </c>
      <c r="C5797" s="226" t="s">
        <v>7812</v>
      </c>
    </row>
    <row r="5798" spans="1:3">
      <c r="A5798" t="s">
        <v>675</v>
      </c>
      <c r="B5798" s="295">
        <v>31675</v>
      </c>
      <c r="C5798" s="229" t="s">
        <v>1882</v>
      </c>
    </row>
    <row r="5799" spans="1:3">
      <c r="A5799" s="227" t="s">
        <v>5375</v>
      </c>
      <c r="B5799" s="296">
        <v>34075</v>
      </c>
      <c r="C5799" s="235" t="s">
        <v>5011</v>
      </c>
    </row>
    <row r="5800" spans="1:3">
      <c r="A5800" s="227" t="s">
        <v>5882</v>
      </c>
      <c r="B5800" s="296">
        <v>33420</v>
      </c>
      <c r="C5800" s="222" t="s">
        <v>4069</v>
      </c>
    </row>
    <row r="5801" spans="1:3">
      <c r="A5801" t="s">
        <v>2736</v>
      </c>
      <c r="B5801" s="295">
        <v>31313</v>
      </c>
      <c r="C5801" s="229" t="s">
        <v>2397</v>
      </c>
    </row>
    <row r="5802" spans="1:3">
      <c r="A5802" s="227" t="s">
        <v>5762</v>
      </c>
      <c r="B5802" s="296">
        <v>34901</v>
      </c>
      <c r="C5802" s="222" t="s">
        <v>5929</v>
      </c>
    </row>
    <row r="5803" spans="1:3" ht="15.75" thickBot="1">
      <c r="A5803" t="s">
        <v>7642</v>
      </c>
      <c r="B5803" s="297">
        <v>36532</v>
      </c>
      <c r="C5803" s="226" t="s">
        <v>7506</v>
      </c>
    </row>
    <row r="5804" spans="1:3">
      <c r="A5804" s="220" t="s">
        <v>3398</v>
      </c>
      <c r="B5804" s="310">
        <v>32584</v>
      </c>
      <c r="C5804" s="222" t="s">
        <v>465</v>
      </c>
    </row>
    <row r="5805" spans="1:3">
      <c r="A5805" s="65" t="s">
        <v>9513</v>
      </c>
      <c r="B5805" s="296">
        <v>34031</v>
      </c>
      <c r="C5805" s="222" t="s">
        <v>5014</v>
      </c>
    </row>
    <row r="5806" spans="1:3">
      <c r="A5806" s="227" t="s">
        <v>9514</v>
      </c>
      <c r="B5806" s="296">
        <v>32584</v>
      </c>
      <c r="C5806" s="222" t="s">
        <v>465</v>
      </c>
    </row>
    <row r="5807" spans="1:3">
      <c r="A5807" s="227" t="s">
        <v>1082</v>
      </c>
      <c r="B5807" s="296">
        <v>34562</v>
      </c>
      <c r="C5807" s="222" t="s">
        <v>5010</v>
      </c>
    </row>
    <row r="5808" spans="1:3">
      <c r="A5808" s="5" t="s">
        <v>3582</v>
      </c>
      <c r="B5808" s="295">
        <v>32568</v>
      </c>
      <c r="C5808" s="222" t="s">
        <v>3444</v>
      </c>
    </row>
    <row r="5809" spans="1:3">
      <c r="A5809" t="s">
        <v>1844</v>
      </c>
      <c r="B5809" s="295">
        <v>31034</v>
      </c>
      <c r="C5809" s="229" t="s">
        <v>2308</v>
      </c>
    </row>
    <row r="5810" spans="1:3">
      <c r="A5810" s="227" t="s">
        <v>4605</v>
      </c>
      <c r="B5810" s="296">
        <v>33287</v>
      </c>
      <c r="C5810" s="222" t="s">
        <v>4063</v>
      </c>
    </row>
    <row r="5811" spans="1:3">
      <c r="A5811" s="227" t="s">
        <v>5829</v>
      </c>
      <c r="B5811" s="296">
        <v>34944</v>
      </c>
      <c r="C5811" s="222" t="s">
        <v>5929</v>
      </c>
    </row>
    <row r="5812" spans="1:3">
      <c r="A5812" s="220" t="s">
        <v>3399</v>
      </c>
      <c r="B5812" s="296">
        <v>33292</v>
      </c>
      <c r="C5812" s="222" t="s">
        <v>3444</v>
      </c>
    </row>
    <row r="5813" spans="1:3">
      <c r="A5813" s="227" t="s">
        <v>5324</v>
      </c>
      <c r="B5813" s="296">
        <v>35053</v>
      </c>
      <c r="C5813" s="235" t="s">
        <v>5534</v>
      </c>
    </row>
    <row r="5814" spans="1:3">
      <c r="A5814" s="224" t="s">
        <v>8469</v>
      </c>
      <c r="B5814" s="299">
        <v>36550</v>
      </c>
      <c r="C5814" s="226" t="s">
        <v>8287</v>
      </c>
    </row>
    <row r="5815" spans="1:3">
      <c r="A5815" s="227" t="s">
        <v>6375</v>
      </c>
      <c r="B5815" s="296">
        <v>35135</v>
      </c>
      <c r="C5815" s="235" t="s">
        <v>5929</v>
      </c>
    </row>
    <row r="5816" spans="1:3">
      <c r="A5816" t="s">
        <v>2055</v>
      </c>
      <c r="B5816" s="295">
        <v>31055</v>
      </c>
      <c r="C5816" s="229" t="s">
        <v>1283</v>
      </c>
    </row>
    <row r="5817" spans="1:3" ht="12.75">
      <c r="A5817" t="s">
        <v>8960</v>
      </c>
      <c r="B5817" s="300">
        <v>36514</v>
      </c>
      <c r="C5817" s="234" t="s">
        <v>9291</v>
      </c>
    </row>
    <row r="5818" spans="1:3">
      <c r="A5818" t="s">
        <v>7672</v>
      </c>
      <c r="B5818" s="306">
        <v>35941</v>
      </c>
      <c r="C5818" s="226" t="s">
        <v>7523</v>
      </c>
    </row>
    <row r="5819" spans="1:3">
      <c r="A5819" t="s">
        <v>7937</v>
      </c>
      <c r="B5819" s="306">
        <v>36517</v>
      </c>
      <c r="C5819" s="226" t="s">
        <v>7812</v>
      </c>
    </row>
    <row r="5820" spans="1:3">
      <c r="A5820" s="220" t="s">
        <v>3400</v>
      </c>
      <c r="B5820" s="296">
        <v>32353</v>
      </c>
      <c r="C5820" s="222" t="s">
        <v>3441</v>
      </c>
    </row>
    <row r="5821" spans="1:3">
      <c r="A5821" s="326" t="s">
        <v>8470</v>
      </c>
      <c r="B5821" s="299">
        <v>36242</v>
      </c>
      <c r="C5821" s="226" t="s">
        <v>8090</v>
      </c>
    </row>
    <row r="5822" spans="1:3">
      <c r="A5822" s="227" t="s">
        <v>269</v>
      </c>
      <c r="B5822" s="296">
        <v>32800</v>
      </c>
      <c r="C5822" s="222" t="s">
        <v>455</v>
      </c>
    </row>
    <row r="5823" spans="1:3">
      <c r="A5823" s="227" t="s">
        <v>5272</v>
      </c>
      <c r="B5823" s="296">
        <v>33650</v>
      </c>
      <c r="C5823" s="235" t="s">
        <v>4515</v>
      </c>
    </row>
    <row r="5824" spans="1:3" ht="15.75" thickBot="1">
      <c r="A5824" s="227" t="s">
        <v>4318</v>
      </c>
      <c r="B5824" s="303">
        <v>33166</v>
      </c>
      <c r="C5824" s="222" t="s">
        <v>3449</v>
      </c>
    </row>
    <row r="5825" spans="1:3">
      <c r="A5825" s="227" t="s">
        <v>9515</v>
      </c>
      <c r="B5825" s="310">
        <v>34463</v>
      </c>
      <c r="C5825" s="235" t="s">
        <v>5497</v>
      </c>
    </row>
    <row r="5826" spans="1:3">
      <c r="A5826" s="227" t="s">
        <v>5642</v>
      </c>
      <c r="B5826" s="296">
        <v>34326</v>
      </c>
      <c r="C5826" s="222" t="s">
        <v>5929</v>
      </c>
    </row>
    <row r="5827" spans="1:3">
      <c r="A5827" s="227" t="s">
        <v>4633</v>
      </c>
      <c r="B5827" s="296">
        <v>34234</v>
      </c>
      <c r="C5827" s="222" t="s">
        <v>5013</v>
      </c>
    </row>
    <row r="5828" spans="1:3">
      <c r="A5828" s="260" t="s">
        <v>6052</v>
      </c>
      <c r="B5828" s="296">
        <v>35472</v>
      </c>
      <c r="C5828" s="235" t="s">
        <v>6425</v>
      </c>
    </row>
    <row r="5829" spans="1:3">
      <c r="A5829" s="227" t="s">
        <v>176</v>
      </c>
      <c r="B5829" s="296">
        <v>32553</v>
      </c>
      <c r="C5829" s="222" t="s">
        <v>465</v>
      </c>
    </row>
    <row r="5830" spans="1:3">
      <c r="A5830" s="227" t="s">
        <v>6053</v>
      </c>
      <c r="B5830" s="296">
        <v>35994</v>
      </c>
      <c r="C5830" s="235" t="s">
        <v>6457</v>
      </c>
    </row>
    <row r="5831" spans="1:3">
      <c r="A5831" t="s">
        <v>7938</v>
      </c>
      <c r="B5831" s="306">
        <v>36088</v>
      </c>
      <c r="C5831" s="226" t="s">
        <v>7812</v>
      </c>
    </row>
    <row r="5832" spans="1:3">
      <c r="A5832" s="5" t="s">
        <v>3855</v>
      </c>
      <c r="B5832" s="295">
        <v>33737</v>
      </c>
      <c r="C5832" s="222" t="s">
        <v>4063</v>
      </c>
    </row>
    <row r="5833" spans="1:3">
      <c r="A5833" s="224" t="s">
        <v>8471</v>
      </c>
      <c r="B5833" s="299">
        <v>36714</v>
      </c>
      <c r="C5833" s="226" t="s">
        <v>8287</v>
      </c>
    </row>
    <row r="5834" spans="1:3">
      <c r="A5834" s="227" t="s">
        <v>4144</v>
      </c>
      <c r="B5834" s="303">
        <v>33142</v>
      </c>
      <c r="C5834" s="222" t="s">
        <v>465</v>
      </c>
    </row>
    <row r="5835" spans="1:3">
      <c r="A5835" s="227" t="s">
        <v>4236</v>
      </c>
      <c r="B5835" s="296">
        <v>34445</v>
      </c>
      <c r="C5835" s="222" t="s">
        <v>4545</v>
      </c>
    </row>
    <row r="5836" spans="1:3">
      <c r="A5836" t="s">
        <v>7561</v>
      </c>
      <c r="B5836" s="306">
        <v>35585</v>
      </c>
      <c r="C5836" s="226" t="s">
        <v>7419</v>
      </c>
    </row>
    <row r="5837" spans="1:3">
      <c r="A5837" s="227" t="s">
        <v>270</v>
      </c>
      <c r="B5837" s="296">
        <v>32800</v>
      </c>
      <c r="C5837" s="222" t="s">
        <v>463</v>
      </c>
    </row>
    <row r="5838" spans="1:3">
      <c r="A5838" s="227" t="s">
        <v>5770</v>
      </c>
      <c r="B5838" s="296">
        <v>34719</v>
      </c>
      <c r="C5838" s="222" t="s">
        <v>5499</v>
      </c>
    </row>
    <row r="5839" spans="1:3">
      <c r="A5839" t="s">
        <v>7939</v>
      </c>
      <c r="B5839" s="306">
        <v>35782</v>
      </c>
      <c r="C5839" s="226" t="s">
        <v>7812</v>
      </c>
    </row>
    <row r="5840" spans="1:3">
      <c r="A5840" s="224" t="s">
        <v>8472</v>
      </c>
      <c r="B5840" s="299">
        <v>36478</v>
      </c>
      <c r="C5840" s="226" t="s">
        <v>8090</v>
      </c>
    </row>
    <row r="5841" spans="1:3">
      <c r="A5841" s="227" t="s">
        <v>6112</v>
      </c>
      <c r="B5841" s="303">
        <v>34991</v>
      </c>
      <c r="C5841" s="235" t="s">
        <v>6424</v>
      </c>
    </row>
    <row r="5842" spans="1:3">
      <c r="A5842" s="227" t="s">
        <v>271</v>
      </c>
      <c r="B5842" s="296">
        <v>32315</v>
      </c>
      <c r="C5842" s="222" t="s">
        <v>1045</v>
      </c>
    </row>
    <row r="5843" spans="1:3">
      <c r="A5843" s="220" t="s">
        <v>3401</v>
      </c>
      <c r="B5843" s="296">
        <v>33417</v>
      </c>
      <c r="C5843" s="222" t="s">
        <v>3442</v>
      </c>
    </row>
    <row r="5844" spans="1:3">
      <c r="A5844" s="227" t="s">
        <v>4159</v>
      </c>
      <c r="B5844" s="296">
        <v>32772</v>
      </c>
      <c r="C5844" s="222" t="s">
        <v>4065</v>
      </c>
    </row>
    <row r="5845" spans="1:3">
      <c r="A5845" t="s">
        <v>7592</v>
      </c>
      <c r="B5845" s="306">
        <v>36745</v>
      </c>
      <c r="C5845" s="226" t="s">
        <v>7508</v>
      </c>
    </row>
    <row r="5846" spans="1:3">
      <c r="A5846" s="227" t="s">
        <v>272</v>
      </c>
      <c r="B5846" s="296">
        <v>32915</v>
      </c>
      <c r="C5846" s="222" t="s">
        <v>465</v>
      </c>
    </row>
    <row r="5847" spans="1:3" ht="12.75">
      <c r="A5847" t="s">
        <v>9128</v>
      </c>
      <c r="B5847" s="300">
        <v>36879</v>
      </c>
      <c r="C5847" s="234" t="s">
        <v>9307</v>
      </c>
    </row>
    <row r="5848" spans="1:3">
      <c r="A5848" t="s">
        <v>7158</v>
      </c>
      <c r="B5848" s="295">
        <v>35278</v>
      </c>
      <c r="C5848" s="226" t="s">
        <v>6862</v>
      </c>
    </row>
    <row r="5849" spans="1:3">
      <c r="A5849" s="227" t="s">
        <v>4863</v>
      </c>
      <c r="B5849" s="296">
        <v>33924</v>
      </c>
      <c r="C5849" s="222" t="s">
        <v>5013</v>
      </c>
    </row>
    <row r="5850" spans="1:3">
      <c r="A5850" s="64" t="s">
        <v>6650</v>
      </c>
      <c r="B5850" s="307">
        <v>34862</v>
      </c>
      <c r="C5850" s="233" t="s">
        <v>6855</v>
      </c>
    </row>
    <row r="5851" spans="1:3">
      <c r="A5851" t="s">
        <v>2818</v>
      </c>
      <c r="B5851" s="295">
        <v>32001</v>
      </c>
      <c r="C5851" s="229" t="s">
        <v>1961</v>
      </c>
    </row>
    <row r="5852" spans="1:3">
      <c r="A5852" s="5" t="s">
        <v>3732</v>
      </c>
      <c r="B5852" s="295">
        <v>32580</v>
      </c>
      <c r="C5852" s="222" t="s">
        <v>368</v>
      </c>
    </row>
    <row r="5853" spans="1:3">
      <c r="A5853" s="227" t="s">
        <v>6117</v>
      </c>
      <c r="B5853" s="296">
        <v>35346</v>
      </c>
      <c r="C5853" s="235" t="s">
        <v>6458</v>
      </c>
    </row>
    <row r="5854" spans="1:3">
      <c r="A5854" s="224" t="s">
        <v>8473</v>
      </c>
      <c r="B5854" s="299">
        <v>36635</v>
      </c>
      <c r="C5854" s="226" t="s">
        <v>8054</v>
      </c>
    </row>
    <row r="5855" spans="1:3">
      <c r="A5855" t="s">
        <v>1391</v>
      </c>
      <c r="B5855" s="295">
        <v>29640</v>
      </c>
      <c r="C5855" s="229" t="s">
        <v>1855</v>
      </c>
    </row>
    <row r="5856" spans="1:3" ht="12.75">
      <c r="A5856" t="s">
        <v>8961</v>
      </c>
      <c r="B5856" s="309">
        <v>35915</v>
      </c>
      <c r="C5856" s="234" t="s">
        <v>8803</v>
      </c>
    </row>
    <row r="5857" spans="1:3">
      <c r="A5857" t="s">
        <v>2812</v>
      </c>
      <c r="B5857" s="295">
        <v>31546</v>
      </c>
      <c r="C5857" s="229" t="s">
        <v>1496</v>
      </c>
    </row>
    <row r="5858" spans="1:3">
      <c r="A5858" s="227" t="s">
        <v>4274</v>
      </c>
      <c r="B5858" s="296">
        <v>33843</v>
      </c>
      <c r="C5858" s="222" t="s">
        <v>4515</v>
      </c>
    </row>
    <row r="5859" spans="1:3">
      <c r="A5859" t="s">
        <v>7758</v>
      </c>
      <c r="B5859" s="306">
        <v>36613</v>
      </c>
      <c r="C5859" s="226" t="s">
        <v>7506</v>
      </c>
    </row>
    <row r="5860" spans="1:3">
      <c r="A5860" t="s">
        <v>1357</v>
      </c>
      <c r="B5860" s="295">
        <v>29782</v>
      </c>
      <c r="C5860" s="229" t="s">
        <v>1855</v>
      </c>
    </row>
    <row r="5861" spans="1:3">
      <c r="A5861" s="224" t="s">
        <v>8474</v>
      </c>
      <c r="B5861" s="299">
        <v>36418</v>
      </c>
      <c r="C5861" s="226" t="s">
        <v>8287</v>
      </c>
    </row>
    <row r="5862" spans="1:3">
      <c r="A5862" s="224" t="s">
        <v>8475</v>
      </c>
      <c r="B5862" s="299">
        <v>36974</v>
      </c>
      <c r="C5862" s="226" t="s">
        <v>9604</v>
      </c>
    </row>
    <row r="5863" spans="1:3" ht="12.75">
      <c r="A5863" t="s">
        <v>8475</v>
      </c>
      <c r="B5863" s="300">
        <v>36974</v>
      </c>
      <c r="C5863" s="234" t="s">
        <v>8803</v>
      </c>
    </row>
    <row r="5864" spans="1:3" ht="12.75">
      <c r="A5864" t="s">
        <v>9516</v>
      </c>
      <c r="B5864" s="300">
        <v>36796</v>
      </c>
      <c r="C5864" s="234" t="s">
        <v>8803</v>
      </c>
    </row>
    <row r="5865" spans="1:3">
      <c r="A5865" s="5" t="s">
        <v>3862</v>
      </c>
      <c r="B5865" s="295">
        <v>32990</v>
      </c>
      <c r="C5865" s="222" t="s">
        <v>4063</v>
      </c>
    </row>
    <row r="5866" spans="1:3" ht="15.75" thickBot="1">
      <c r="A5866" s="5" t="s">
        <v>3774</v>
      </c>
      <c r="B5866" s="301">
        <v>33029</v>
      </c>
      <c r="C5866" s="222" t="s">
        <v>3441</v>
      </c>
    </row>
    <row r="5867" spans="1:3">
      <c r="A5867" s="220" t="s">
        <v>3097</v>
      </c>
      <c r="B5867" s="310">
        <v>32928</v>
      </c>
      <c r="C5867" s="222" t="s">
        <v>775</v>
      </c>
    </row>
    <row r="5868" spans="1:3">
      <c r="A5868" t="s">
        <v>2819</v>
      </c>
      <c r="B5868" s="295">
        <v>30233</v>
      </c>
      <c r="C5868" s="229" t="s">
        <v>2306</v>
      </c>
    </row>
    <row r="5869" spans="1:3">
      <c r="A5869" t="s">
        <v>7100</v>
      </c>
      <c r="B5869" s="295">
        <v>36404</v>
      </c>
      <c r="C5869" s="228" t="s">
        <v>6921</v>
      </c>
    </row>
    <row r="5870" spans="1:3">
      <c r="A5870" s="220" t="s">
        <v>3402</v>
      </c>
      <c r="B5870" s="296">
        <v>33449</v>
      </c>
      <c r="C5870" s="222" t="s">
        <v>3444</v>
      </c>
    </row>
    <row r="5871" spans="1:3">
      <c r="A5871" t="s">
        <v>7687</v>
      </c>
      <c r="B5871" s="306">
        <v>36218</v>
      </c>
      <c r="C5871" s="226" t="s">
        <v>7506</v>
      </c>
    </row>
    <row r="5872" spans="1:3">
      <c r="A5872" s="261" t="s">
        <v>2785</v>
      </c>
      <c r="B5872" s="295">
        <v>31374</v>
      </c>
      <c r="C5872" s="229" t="s">
        <v>1279</v>
      </c>
    </row>
    <row r="5873" spans="1:3">
      <c r="A5873" t="s">
        <v>2582</v>
      </c>
      <c r="B5873" s="295">
        <v>31049</v>
      </c>
      <c r="C5873" s="229" t="s">
        <v>2583</v>
      </c>
    </row>
    <row r="5874" spans="1:3">
      <c r="A5874" s="242" t="s">
        <v>5656</v>
      </c>
      <c r="B5874" s="322">
        <v>35027</v>
      </c>
      <c r="C5874" s="254" t="s">
        <v>5929</v>
      </c>
    </row>
    <row r="5875" spans="1:3">
      <c r="A5875" s="227" t="s">
        <v>9517</v>
      </c>
      <c r="B5875" s="296">
        <v>35027</v>
      </c>
      <c r="C5875" s="222" t="s">
        <v>5929</v>
      </c>
    </row>
    <row r="5876" spans="1:3">
      <c r="A5876" t="s">
        <v>2820</v>
      </c>
      <c r="B5876" s="295">
        <v>29725</v>
      </c>
      <c r="C5876" s="229" t="s">
        <v>2847</v>
      </c>
    </row>
    <row r="5877" spans="1:3">
      <c r="A5877" t="s">
        <v>3403</v>
      </c>
      <c r="B5877" s="295">
        <v>32024</v>
      </c>
      <c r="C5877" s="229" t="s">
        <v>1045</v>
      </c>
    </row>
    <row r="5878" spans="1:3">
      <c r="A5878" s="227" t="s">
        <v>5611</v>
      </c>
      <c r="B5878" s="296">
        <v>34871</v>
      </c>
      <c r="C5878" s="222" t="s">
        <v>5497</v>
      </c>
    </row>
    <row r="5879" spans="1:3">
      <c r="A5879" t="s">
        <v>7710</v>
      </c>
      <c r="B5879" s="306">
        <v>36245</v>
      </c>
      <c r="C5879" s="226" t="s">
        <v>7509</v>
      </c>
    </row>
    <row r="5880" spans="1:3">
      <c r="A5880" s="227" t="s">
        <v>5298</v>
      </c>
      <c r="B5880" s="296">
        <v>34393</v>
      </c>
      <c r="C5880" s="235" t="s">
        <v>5498</v>
      </c>
    </row>
    <row r="5881" spans="1:3">
      <c r="A5881" s="227" t="s">
        <v>5409</v>
      </c>
      <c r="B5881" s="303">
        <v>33716</v>
      </c>
      <c r="C5881" s="235" t="s">
        <v>4515</v>
      </c>
    </row>
    <row r="5882" spans="1:3">
      <c r="A5882" t="s">
        <v>1433</v>
      </c>
      <c r="B5882" s="295">
        <v>29029</v>
      </c>
      <c r="C5882" s="229" t="s">
        <v>1434</v>
      </c>
    </row>
    <row r="5883" spans="1:3">
      <c r="A5883" s="227" t="s">
        <v>4369</v>
      </c>
      <c r="B5883" s="296">
        <v>33643</v>
      </c>
      <c r="C5883" s="222" t="s">
        <v>4546</v>
      </c>
    </row>
    <row r="5884" spans="1:3">
      <c r="A5884" s="224" t="s">
        <v>8476</v>
      </c>
      <c r="B5884" s="299">
        <v>36901</v>
      </c>
      <c r="C5884" s="226" t="s">
        <v>8092</v>
      </c>
    </row>
    <row r="5885" spans="1:3">
      <c r="A5885" s="227" t="s">
        <v>4840</v>
      </c>
      <c r="B5885" s="296">
        <v>34406</v>
      </c>
      <c r="C5885" s="222" t="s">
        <v>5012</v>
      </c>
    </row>
    <row r="5886" spans="1:3">
      <c r="A5886" s="261" t="s">
        <v>7163</v>
      </c>
      <c r="B5886" s="295">
        <v>36161</v>
      </c>
      <c r="C5886" s="228" t="s">
        <v>7363</v>
      </c>
    </row>
    <row r="5887" spans="1:3">
      <c r="A5887" t="s">
        <v>7084</v>
      </c>
      <c r="B5887" s="295">
        <v>35796</v>
      </c>
      <c r="C5887" s="228" t="s">
        <v>6950</v>
      </c>
    </row>
    <row r="5888" spans="1:3">
      <c r="A5888" t="s">
        <v>7023</v>
      </c>
      <c r="B5888" s="295">
        <v>35247</v>
      </c>
      <c r="C5888" s="228" t="s">
        <v>6950</v>
      </c>
    </row>
    <row r="5889" spans="1:3">
      <c r="A5889" t="s">
        <v>676</v>
      </c>
      <c r="B5889" s="295">
        <v>30740</v>
      </c>
      <c r="C5889" s="229" t="s">
        <v>1959</v>
      </c>
    </row>
    <row r="5890" spans="1:3">
      <c r="A5890" t="s">
        <v>7940</v>
      </c>
      <c r="B5890" s="306">
        <v>36349</v>
      </c>
      <c r="C5890" s="226" t="s">
        <v>7812</v>
      </c>
    </row>
    <row r="5891" spans="1:3">
      <c r="A5891" s="227" t="s">
        <v>5815</v>
      </c>
      <c r="B5891" s="296">
        <v>34454</v>
      </c>
      <c r="C5891" s="222" t="s">
        <v>5497</v>
      </c>
    </row>
    <row r="5892" spans="1:3">
      <c r="A5892" s="352" t="s">
        <v>6587</v>
      </c>
      <c r="B5892" s="307">
        <v>35299</v>
      </c>
      <c r="C5892" s="233" t="s">
        <v>6858</v>
      </c>
    </row>
    <row r="5893" spans="1:3">
      <c r="A5893" s="227" t="s">
        <v>4590</v>
      </c>
      <c r="B5893" s="296">
        <v>32485</v>
      </c>
      <c r="C5893" s="222" t="s">
        <v>463</v>
      </c>
    </row>
    <row r="5894" spans="1:3">
      <c r="A5894" s="37" t="s">
        <v>8477</v>
      </c>
      <c r="B5894" s="305">
        <v>36896</v>
      </c>
      <c r="C5894" s="226" t="s">
        <v>8090</v>
      </c>
    </row>
    <row r="5895" spans="1:3">
      <c r="A5895" s="5" t="s">
        <v>2237</v>
      </c>
      <c r="B5895" s="295">
        <v>31634</v>
      </c>
      <c r="C5895" s="229" t="s">
        <v>1278</v>
      </c>
    </row>
    <row r="5896" spans="1:3">
      <c r="A5896" t="s">
        <v>1362</v>
      </c>
      <c r="B5896" s="295">
        <v>29762</v>
      </c>
      <c r="C5896" s="229" t="s">
        <v>2516</v>
      </c>
    </row>
    <row r="5897" spans="1:3">
      <c r="A5897" t="s">
        <v>86</v>
      </c>
      <c r="B5897" s="295">
        <v>31107</v>
      </c>
      <c r="C5897" s="229" t="s">
        <v>1279</v>
      </c>
    </row>
    <row r="5898" spans="1:3">
      <c r="A5898" t="s">
        <v>3070</v>
      </c>
      <c r="B5898" s="295">
        <v>29955</v>
      </c>
      <c r="C5898" s="229" t="s">
        <v>1815</v>
      </c>
    </row>
    <row r="5899" spans="1:3">
      <c r="A5899" s="224" t="s">
        <v>8478</v>
      </c>
      <c r="B5899" s="299">
        <v>36545</v>
      </c>
      <c r="C5899" s="226" t="s">
        <v>9604</v>
      </c>
    </row>
    <row r="5900" spans="1:3">
      <c r="A5900" s="227" t="s">
        <v>3071</v>
      </c>
      <c r="B5900" s="296">
        <v>31903</v>
      </c>
      <c r="C5900" s="237" t="s">
        <v>1959</v>
      </c>
    </row>
    <row r="5901" spans="1:3">
      <c r="A5901" s="64" t="s">
        <v>6709</v>
      </c>
      <c r="B5901" s="307">
        <v>35309</v>
      </c>
      <c r="C5901" s="233" t="s">
        <v>6855</v>
      </c>
    </row>
    <row r="5902" spans="1:3">
      <c r="A5902" t="s">
        <v>7185</v>
      </c>
      <c r="B5902" s="295">
        <v>34366</v>
      </c>
      <c r="C5902" s="226" t="s">
        <v>6862</v>
      </c>
    </row>
    <row r="5903" spans="1:3">
      <c r="A5903" t="s">
        <v>7593</v>
      </c>
      <c r="B5903" s="306">
        <v>35878</v>
      </c>
      <c r="C5903" s="226" t="s">
        <v>7419</v>
      </c>
    </row>
    <row r="5904" spans="1:3">
      <c r="A5904" s="227" t="s">
        <v>4792</v>
      </c>
      <c r="B5904" s="296">
        <v>32997</v>
      </c>
      <c r="C5904" s="222" t="s">
        <v>4063</v>
      </c>
    </row>
    <row r="5905" spans="1:3">
      <c r="A5905" s="227" t="s">
        <v>5909</v>
      </c>
      <c r="B5905" s="296">
        <v>34744</v>
      </c>
      <c r="C5905" s="222" t="s">
        <v>5936</v>
      </c>
    </row>
    <row r="5906" spans="1:3">
      <c r="A5906" s="64" t="s">
        <v>6808</v>
      </c>
      <c r="B5906" s="307">
        <v>35381</v>
      </c>
      <c r="C5906" s="233" t="s">
        <v>6855</v>
      </c>
    </row>
    <row r="5907" spans="1:3" ht="12.75">
      <c r="A5907" t="s">
        <v>9099</v>
      </c>
      <c r="B5907" s="300">
        <v>36487</v>
      </c>
      <c r="C5907" s="234" t="s">
        <v>8803</v>
      </c>
    </row>
    <row r="5908" spans="1:3">
      <c r="A5908" s="227" t="s">
        <v>273</v>
      </c>
      <c r="B5908" s="296">
        <v>31873</v>
      </c>
      <c r="C5908" s="222" t="s">
        <v>1880</v>
      </c>
    </row>
    <row r="5909" spans="1:3">
      <c r="A5909" t="s">
        <v>677</v>
      </c>
      <c r="B5909" s="301">
        <v>31723</v>
      </c>
      <c r="C5909" s="229" t="s">
        <v>1959</v>
      </c>
    </row>
    <row r="5910" spans="1:3">
      <c r="A5910" s="224" t="s">
        <v>8479</v>
      </c>
      <c r="B5910" s="299">
        <v>35782</v>
      </c>
      <c r="C5910" s="226" t="e">
        <v>#N/A</v>
      </c>
    </row>
    <row r="5911" spans="1:3">
      <c r="A5911" s="227" t="s">
        <v>6118</v>
      </c>
      <c r="B5911" s="296">
        <v>34926</v>
      </c>
      <c r="C5911" s="235" t="s">
        <v>6423</v>
      </c>
    </row>
    <row r="5912" spans="1:3">
      <c r="A5912" t="s">
        <v>7377</v>
      </c>
      <c r="B5912" s="295"/>
      <c r="C5912" s="228" t="s">
        <v>6914</v>
      </c>
    </row>
    <row r="5913" spans="1:3">
      <c r="A5913" t="s">
        <v>7377</v>
      </c>
      <c r="B5913" s="306">
        <v>35860</v>
      </c>
      <c r="C5913" s="226" t="s">
        <v>7508</v>
      </c>
    </row>
    <row r="5914" spans="1:3">
      <c r="A5914" s="261" t="s">
        <v>678</v>
      </c>
      <c r="B5914" s="295">
        <v>32383</v>
      </c>
      <c r="C5914" s="229" t="s">
        <v>1045</v>
      </c>
    </row>
    <row r="5915" spans="1:3">
      <c r="A5915" s="64" t="s">
        <v>6701</v>
      </c>
      <c r="B5915" s="307">
        <v>35466</v>
      </c>
      <c r="C5915" s="233" t="s">
        <v>6854</v>
      </c>
    </row>
    <row r="5916" spans="1:3">
      <c r="A5916" s="227" t="s">
        <v>5410</v>
      </c>
      <c r="B5916" s="296">
        <v>33978</v>
      </c>
      <c r="C5916" s="235" t="s">
        <v>4515</v>
      </c>
    </row>
    <row r="5917" spans="1:3">
      <c r="A5917" s="227" t="s">
        <v>4151</v>
      </c>
      <c r="B5917" s="296">
        <v>32804</v>
      </c>
      <c r="C5917" s="222" t="s">
        <v>3441</v>
      </c>
    </row>
    <row r="5918" spans="1:3" ht="15.75" thickBot="1">
      <c r="A5918" s="227" t="s">
        <v>5395</v>
      </c>
      <c r="B5918" s="303">
        <v>34864</v>
      </c>
      <c r="C5918" s="235" t="s">
        <v>5535</v>
      </c>
    </row>
    <row r="5919" spans="1:3" ht="12.75">
      <c r="A5919" t="s">
        <v>9518</v>
      </c>
      <c r="B5919" s="328">
        <v>36482</v>
      </c>
      <c r="C5919" s="234" t="s">
        <v>8803</v>
      </c>
    </row>
    <row r="5920" spans="1:3">
      <c r="A5920" t="s">
        <v>7124</v>
      </c>
      <c r="B5920" s="295">
        <v>36678</v>
      </c>
      <c r="C5920" s="228" t="s">
        <v>6919</v>
      </c>
    </row>
    <row r="5921" spans="1:3">
      <c r="A5921" t="s">
        <v>1206</v>
      </c>
      <c r="B5921" s="295">
        <v>31395</v>
      </c>
      <c r="C5921" s="229" t="s">
        <v>2578</v>
      </c>
    </row>
    <row r="5922" spans="1:3">
      <c r="A5922" s="227" t="s">
        <v>4830</v>
      </c>
      <c r="B5922" s="296">
        <v>33725</v>
      </c>
      <c r="C5922" s="222" t="s">
        <v>5010</v>
      </c>
    </row>
    <row r="5923" spans="1:3">
      <c r="A5923" s="5" t="s">
        <v>3762</v>
      </c>
      <c r="B5923" s="295">
        <v>33281</v>
      </c>
      <c r="C5923" s="222" t="s">
        <v>3444</v>
      </c>
    </row>
    <row r="5924" spans="1:3">
      <c r="A5924" s="5" t="s">
        <v>6459</v>
      </c>
      <c r="B5924" s="295">
        <v>33281</v>
      </c>
      <c r="C5924" s="222" t="s">
        <v>3444</v>
      </c>
    </row>
    <row r="5925" spans="1:3">
      <c r="A5925" s="227" t="s">
        <v>274</v>
      </c>
      <c r="B5925" s="296">
        <v>32956</v>
      </c>
      <c r="C5925" s="222" t="s">
        <v>368</v>
      </c>
    </row>
    <row r="5926" spans="1:3" ht="12.75">
      <c r="A5926" t="s">
        <v>9519</v>
      </c>
      <c r="B5926" s="300">
        <v>36948</v>
      </c>
      <c r="C5926" s="234" t="s">
        <v>8803</v>
      </c>
    </row>
    <row r="5927" spans="1:3" ht="15.75" thickBot="1">
      <c r="A5927" s="261" t="s">
        <v>9745</v>
      </c>
      <c r="B5927" s="299">
        <v>36676</v>
      </c>
      <c r="C5927" s="226" t="s">
        <v>8098</v>
      </c>
    </row>
    <row r="5928" spans="1:3" ht="12.75">
      <c r="A5928" t="s">
        <v>9100</v>
      </c>
      <c r="B5928" s="328">
        <v>37614</v>
      </c>
      <c r="C5928" s="234" t="s">
        <v>8803</v>
      </c>
    </row>
    <row r="5929" spans="1:3">
      <c r="A5929" t="s">
        <v>2238</v>
      </c>
      <c r="B5929" s="295">
        <v>31951</v>
      </c>
      <c r="C5929" s="229" t="s">
        <v>1963</v>
      </c>
    </row>
    <row r="5930" spans="1:3">
      <c r="A5930" s="220" t="s">
        <v>3404</v>
      </c>
      <c r="B5930" s="296">
        <v>32092</v>
      </c>
      <c r="C5930" s="222" t="s">
        <v>463</v>
      </c>
    </row>
    <row r="5931" spans="1:3">
      <c r="A5931" s="227" t="s">
        <v>5338</v>
      </c>
      <c r="B5931" s="296">
        <v>34566</v>
      </c>
      <c r="C5931" s="235" t="s">
        <v>5536</v>
      </c>
    </row>
    <row r="5932" spans="1:3">
      <c r="A5932" t="s">
        <v>1449</v>
      </c>
      <c r="B5932" s="295">
        <v>30446</v>
      </c>
      <c r="C5932" s="229" t="s">
        <v>2842</v>
      </c>
    </row>
    <row r="5933" spans="1:3">
      <c r="A5933" s="220" t="s">
        <v>3405</v>
      </c>
      <c r="B5933" s="296">
        <v>33126</v>
      </c>
      <c r="C5933" s="222" t="s">
        <v>3461</v>
      </c>
    </row>
    <row r="5934" spans="1:3">
      <c r="A5934" t="s">
        <v>679</v>
      </c>
      <c r="B5934" s="295">
        <v>30294</v>
      </c>
      <c r="C5934" s="229" t="s">
        <v>2848</v>
      </c>
    </row>
    <row r="5935" spans="1:3">
      <c r="A5935" t="s">
        <v>2870</v>
      </c>
      <c r="B5935" s="295">
        <v>29580</v>
      </c>
      <c r="C5935" s="229" t="s">
        <v>2871</v>
      </c>
    </row>
    <row r="5936" spans="1:3">
      <c r="A5936" t="s">
        <v>2239</v>
      </c>
      <c r="B5936" s="295">
        <v>30839</v>
      </c>
      <c r="C5936" s="229" t="s">
        <v>2308</v>
      </c>
    </row>
    <row r="5937" spans="1:3">
      <c r="A5937" t="s">
        <v>2240</v>
      </c>
      <c r="B5937" s="295">
        <v>30831</v>
      </c>
      <c r="C5937" s="229" t="s">
        <v>1282</v>
      </c>
    </row>
    <row r="5938" spans="1:3">
      <c r="A5938" t="s">
        <v>7010</v>
      </c>
      <c r="B5938" s="295">
        <v>36251</v>
      </c>
      <c r="C5938" s="228" t="s">
        <v>7376</v>
      </c>
    </row>
    <row r="5939" spans="1:3">
      <c r="A5939" t="s">
        <v>1475</v>
      </c>
      <c r="B5939" s="295">
        <v>30404</v>
      </c>
      <c r="C5939" s="229" t="s">
        <v>1814</v>
      </c>
    </row>
    <row r="5940" spans="1:3" ht="12.75">
      <c r="A5940" t="s">
        <v>9026</v>
      </c>
      <c r="B5940" s="300">
        <v>36603</v>
      </c>
      <c r="C5940" s="234" t="s">
        <v>8803</v>
      </c>
    </row>
    <row r="5941" spans="1:3">
      <c r="A5941" s="260" t="s">
        <v>165</v>
      </c>
      <c r="B5941" s="296">
        <v>32833</v>
      </c>
      <c r="C5941" s="222" t="s">
        <v>465</v>
      </c>
    </row>
    <row r="5942" spans="1:3">
      <c r="A5942" s="227" t="s">
        <v>3072</v>
      </c>
      <c r="B5942" s="296">
        <v>30577</v>
      </c>
      <c r="C5942" s="237" t="s">
        <v>2308</v>
      </c>
    </row>
    <row r="5943" spans="1:3">
      <c r="A5943" s="224" t="s">
        <v>8480</v>
      </c>
      <c r="B5943" s="299">
        <v>37189</v>
      </c>
      <c r="C5943" s="226" t="s">
        <v>8287</v>
      </c>
    </row>
    <row r="5944" spans="1:3">
      <c r="A5944" s="224" t="s">
        <v>8481</v>
      </c>
      <c r="B5944" s="299">
        <v>36958</v>
      </c>
      <c r="C5944" s="226" t="s">
        <v>8054</v>
      </c>
    </row>
    <row r="5945" spans="1:3">
      <c r="A5945" s="246" t="s">
        <v>3406</v>
      </c>
      <c r="B5945" s="296">
        <v>33281</v>
      </c>
      <c r="C5945" s="237" t="s">
        <v>3441</v>
      </c>
    </row>
    <row r="5946" spans="1:3" ht="15.75" thickBot="1">
      <c r="A5946" s="227" t="s">
        <v>5121</v>
      </c>
      <c r="B5946" s="303">
        <v>34361</v>
      </c>
      <c r="C5946" s="235" t="s">
        <v>5013</v>
      </c>
    </row>
    <row r="5947" spans="1:3">
      <c r="A5947" t="s">
        <v>7319</v>
      </c>
      <c r="B5947" s="302">
        <v>36342</v>
      </c>
      <c r="C5947" s="228" t="s">
        <v>6921</v>
      </c>
    </row>
    <row r="5948" spans="1:3">
      <c r="A5948" s="220" t="s">
        <v>3407</v>
      </c>
      <c r="B5948" s="296">
        <v>32877</v>
      </c>
      <c r="C5948" s="222" t="s">
        <v>3441</v>
      </c>
    </row>
    <row r="5949" spans="1:3">
      <c r="A5949" s="227" t="s">
        <v>6056</v>
      </c>
      <c r="B5949" s="296">
        <v>35271</v>
      </c>
      <c r="C5949" s="235" t="s">
        <v>5929</v>
      </c>
    </row>
    <row r="5950" spans="1:3">
      <c r="A5950" t="s">
        <v>7071</v>
      </c>
      <c r="B5950" s="295">
        <v>36281</v>
      </c>
      <c r="C5950" s="228" t="s">
        <v>6927</v>
      </c>
    </row>
    <row r="5951" spans="1:3">
      <c r="A5951" s="224" t="s">
        <v>8482</v>
      </c>
      <c r="B5951" s="299">
        <v>37502</v>
      </c>
      <c r="C5951" s="226" t="s">
        <v>9604</v>
      </c>
    </row>
    <row r="5952" spans="1:3">
      <c r="A5952" s="231" t="s">
        <v>3613</v>
      </c>
      <c r="B5952" s="295">
        <v>34112</v>
      </c>
      <c r="C5952" s="222" t="s">
        <v>4070</v>
      </c>
    </row>
    <row r="5953" spans="1:3">
      <c r="A5953" s="260" t="s">
        <v>275</v>
      </c>
      <c r="B5953" s="296">
        <v>30684</v>
      </c>
      <c r="C5953" s="222" t="s">
        <v>1959</v>
      </c>
    </row>
    <row r="5954" spans="1:3">
      <c r="A5954" t="s">
        <v>2617</v>
      </c>
      <c r="B5954" s="295">
        <v>31048</v>
      </c>
      <c r="C5954" s="229" t="s">
        <v>2844</v>
      </c>
    </row>
    <row r="5955" spans="1:3">
      <c r="A5955" s="224" t="s">
        <v>8483</v>
      </c>
      <c r="B5955" s="299">
        <v>36242</v>
      </c>
      <c r="C5955" s="226" t="s">
        <v>8090</v>
      </c>
    </row>
    <row r="5956" spans="1:3">
      <c r="A5956" s="227" t="s">
        <v>4845</v>
      </c>
      <c r="B5956" s="296">
        <v>34548</v>
      </c>
      <c r="C5956" s="222" t="s">
        <v>5032</v>
      </c>
    </row>
    <row r="5957" spans="1:3">
      <c r="A5957" s="220" t="s">
        <v>3408</v>
      </c>
      <c r="B5957" s="296">
        <v>32635</v>
      </c>
      <c r="C5957" s="222" t="s">
        <v>3441</v>
      </c>
    </row>
    <row r="5958" spans="1:3">
      <c r="A5958" s="227" t="s">
        <v>5665</v>
      </c>
      <c r="B5958" s="296">
        <v>34456</v>
      </c>
      <c r="C5958" s="222" t="s">
        <v>5497</v>
      </c>
    </row>
    <row r="5959" spans="1:3">
      <c r="A5959" s="227" t="s">
        <v>5698</v>
      </c>
      <c r="B5959" s="296">
        <v>34891</v>
      </c>
      <c r="C5959" s="222" t="s">
        <v>5938</v>
      </c>
    </row>
    <row r="5960" spans="1:3" ht="15.75" thickBot="1">
      <c r="A5960" s="251" t="s">
        <v>276</v>
      </c>
      <c r="B5960" s="303">
        <v>32844</v>
      </c>
      <c r="C5960" s="222" t="s">
        <v>451</v>
      </c>
    </row>
    <row r="5961" spans="1:3">
      <c r="A5961" t="s">
        <v>2983</v>
      </c>
      <c r="B5961" s="302">
        <v>25005</v>
      </c>
      <c r="C5961" s="229"/>
    </row>
    <row r="5962" spans="1:3">
      <c r="A5962" s="37" t="s">
        <v>8484</v>
      </c>
      <c r="B5962" s="299">
        <v>36839</v>
      </c>
      <c r="C5962" s="226" t="s">
        <v>9604</v>
      </c>
    </row>
    <row r="5963" spans="1:3">
      <c r="A5963" s="37" t="s">
        <v>9747</v>
      </c>
      <c r="B5963" s="299">
        <v>35431</v>
      </c>
      <c r="C5963" s="226" t="s">
        <v>6862</v>
      </c>
    </row>
    <row r="5964" spans="1:3">
      <c r="A5964" s="231" t="s">
        <v>3829</v>
      </c>
      <c r="B5964" s="295">
        <v>33528</v>
      </c>
      <c r="C5964" s="222" t="s">
        <v>4065</v>
      </c>
    </row>
    <row r="5965" spans="1:3">
      <c r="A5965" t="s">
        <v>7808</v>
      </c>
      <c r="B5965" s="306">
        <v>36601</v>
      </c>
      <c r="C5965" s="226" t="s">
        <v>7516</v>
      </c>
    </row>
    <row r="5966" spans="1:3" ht="12.75">
      <c r="A5966" t="s">
        <v>8962</v>
      </c>
      <c r="B5966" s="300">
        <v>37654</v>
      </c>
      <c r="C5966" s="234" t="s">
        <v>9168</v>
      </c>
    </row>
    <row r="5967" spans="1:3">
      <c r="A5967" t="s">
        <v>7941</v>
      </c>
      <c r="B5967" s="306">
        <v>35448</v>
      </c>
      <c r="C5967" s="226" t="s">
        <v>7812</v>
      </c>
    </row>
    <row r="5968" spans="1:3">
      <c r="A5968" s="224" t="s">
        <v>8485</v>
      </c>
      <c r="B5968" s="299">
        <v>36276</v>
      </c>
      <c r="C5968" s="226" t="s">
        <v>8054</v>
      </c>
    </row>
    <row r="5969" spans="1:3">
      <c r="A5969" s="227" t="s">
        <v>4917</v>
      </c>
      <c r="B5969" s="296">
        <v>34104</v>
      </c>
      <c r="C5969" s="222" t="s">
        <v>5011</v>
      </c>
    </row>
    <row r="5970" spans="1:3">
      <c r="A5970" t="s">
        <v>7134</v>
      </c>
      <c r="B5970" s="295">
        <v>35065</v>
      </c>
      <c r="C5970" s="226" t="s">
        <v>6862</v>
      </c>
    </row>
    <row r="5971" spans="1:3">
      <c r="A5971" t="s">
        <v>2213</v>
      </c>
      <c r="B5971" s="295">
        <v>29995</v>
      </c>
      <c r="C5971" s="229" t="s">
        <v>1308</v>
      </c>
    </row>
    <row r="5972" spans="1:3">
      <c r="A5972" t="s">
        <v>7942</v>
      </c>
      <c r="B5972" s="306">
        <v>35763</v>
      </c>
      <c r="C5972" s="226" t="s">
        <v>7812</v>
      </c>
    </row>
    <row r="5973" spans="1:3">
      <c r="A5973" t="s">
        <v>543</v>
      </c>
      <c r="B5973" s="295">
        <v>31916</v>
      </c>
      <c r="C5973" s="229" t="s">
        <v>2581</v>
      </c>
    </row>
    <row r="5974" spans="1:3">
      <c r="A5974" s="227" t="s">
        <v>4918</v>
      </c>
      <c r="B5974" s="296">
        <v>34099</v>
      </c>
      <c r="C5974" s="222" t="s">
        <v>5011</v>
      </c>
    </row>
    <row r="5975" spans="1:3">
      <c r="A5975" t="s">
        <v>7060</v>
      </c>
      <c r="B5975" s="295">
        <v>35796</v>
      </c>
      <c r="C5975" s="228" t="s">
        <v>7353</v>
      </c>
    </row>
    <row r="5976" spans="1:3">
      <c r="A5976" t="s">
        <v>83</v>
      </c>
      <c r="B5976" s="295">
        <v>30914</v>
      </c>
      <c r="C5976" s="229" t="s">
        <v>2308</v>
      </c>
    </row>
    <row r="5977" spans="1:3" ht="15.75" thickBot="1">
      <c r="A5977" s="5" t="s">
        <v>3807</v>
      </c>
      <c r="B5977" s="301">
        <v>34134</v>
      </c>
      <c r="C5977" s="222" t="s">
        <v>4065</v>
      </c>
    </row>
    <row r="5978" spans="1:3">
      <c r="A5978" s="227" t="s">
        <v>5629</v>
      </c>
      <c r="B5978" s="310">
        <v>35225</v>
      </c>
      <c r="C5978" s="222" t="s">
        <v>5929</v>
      </c>
    </row>
    <row r="5979" spans="1:3">
      <c r="A5979" t="s">
        <v>7696</v>
      </c>
      <c r="B5979" s="306">
        <v>36510</v>
      </c>
      <c r="C5979" s="226" t="s">
        <v>7516</v>
      </c>
    </row>
    <row r="5980" spans="1:3">
      <c r="A5980" t="s">
        <v>7943</v>
      </c>
      <c r="B5980" s="306">
        <v>35279</v>
      </c>
      <c r="C5980" s="226" t="s">
        <v>7812</v>
      </c>
    </row>
    <row r="5981" spans="1:3">
      <c r="A5981" s="64" t="s">
        <v>6607</v>
      </c>
      <c r="B5981" s="307">
        <v>35257</v>
      </c>
      <c r="C5981" s="233" t="s">
        <v>6858</v>
      </c>
    </row>
    <row r="5982" spans="1:3">
      <c r="A5982" s="227" t="s">
        <v>6149</v>
      </c>
      <c r="B5982" s="296">
        <v>34992</v>
      </c>
      <c r="C5982" s="235" t="s">
        <v>6422</v>
      </c>
    </row>
    <row r="5983" spans="1:3">
      <c r="A5983" t="s">
        <v>7352</v>
      </c>
      <c r="B5983" s="295"/>
      <c r="C5983" s="228" t="s">
        <v>6927</v>
      </c>
    </row>
    <row r="5984" spans="1:3">
      <c r="A5984" s="227" t="s">
        <v>4442</v>
      </c>
      <c r="B5984" s="296">
        <v>33546</v>
      </c>
      <c r="C5984" s="222" t="s">
        <v>4515</v>
      </c>
    </row>
    <row r="5985" spans="1:3">
      <c r="A5985" t="s">
        <v>2127</v>
      </c>
      <c r="B5985" s="295">
        <v>28613</v>
      </c>
      <c r="C5985" s="229" t="s">
        <v>1521</v>
      </c>
    </row>
    <row r="5986" spans="1:3">
      <c r="A5986" s="227" t="s">
        <v>277</v>
      </c>
      <c r="B5986" s="296">
        <v>32610</v>
      </c>
      <c r="C5986" s="222" t="s">
        <v>453</v>
      </c>
    </row>
    <row r="5987" spans="1:3">
      <c r="A5987" s="227" t="s">
        <v>5689</v>
      </c>
      <c r="B5987" s="296">
        <v>34177</v>
      </c>
      <c r="C5987" s="222" t="s">
        <v>5501</v>
      </c>
    </row>
    <row r="5988" spans="1:3" ht="15.75" thickBot="1">
      <c r="A5988" s="64" t="s">
        <v>6653</v>
      </c>
      <c r="B5988" s="313">
        <v>36056</v>
      </c>
      <c r="C5988" s="233" t="s">
        <v>6857</v>
      </c>
    </row>
    <row r="5989" spans="1:3">
      <c r="A5989" s="227" t="s">
        <v>6244</v>
      </c>
      <c r="B5989" s="310">
        <v>35475</v>
      </c>
      <c r="C5989" s="235" t="s">
        <v>6426</v>
      </c>
    </row>
    <row r="5990" spans="1:3">
      <c r="A5990" t="s">
        <v>544</v>
      </c>
      <c r="B5990" s="295">
        <v>30637</v>
      </c>
      <c r="C5990" s="229" t="s">
        <v>2395</v>
      </c>
    </row>
    <row r="5991" spans="1:3" ht="12.75">
      <c r="A5991" t="s">
        <v>9520</v>
      </c>
      <c r="B5991" s="300">
        <v>36174</v>
      </c>
      <c r="C5991" s="234" t="s">
        <v>8803</v>
      </c>
    </row>
    <row r="5992" spans="1:3" ht="12.75">
      <c r="A5992" t="s">
        <v>8963</v>
      </c>
      <c r="B5992" s="300">
        <v>36548</v>
      </c>
      <c r="C5992" s="234" t="s">
        <v>9311</v>
      </c>
    </row>
    <row r="5993" spans="1:3">
      <c r="A5993" t="s">
        <v>1347</v>
      </c>
      <c r="B5993" s="295">
        <v>29906</v>
      </c>
      <c r="C5993" s="229" t="s">
        <v>1855</v>
      </c>
    </row>
    <row r="5994" spans="1:3">
      <c r="A5994" t="s">
        <v>2241</v>
      </c>
      <c r="B5994" s="295">
        <v>31587</v>
      </c>
      <c r="C5994" s="229" t="s">
        <v>2578</v>
      </c>
    </row>
    <row r="5995" spans="1:3">
      <c r="A5995" t="s">
        <v>2242</v>
      </c>
      <c r="B5995" s="295">
        <v>31825</v>
      </c>
      <c r="C5995" s="229" t="s">
        <v>2576</v>
      </c>
    </row>
    <row r="5996" spans="1:3">
      <c r="A5996" s="220" t="s">
        <v>3409</v>
      </c>
      <c r="B5996" s="296">
        <v>31782</v>
      </c>
      <c r="C5996" s="222" t="s">
        <v>3441</v>
      </c>
    </row>
    <row r="5997" spans="1:3">
      <c r="A5997" s="227" t="s">
        <v>4189</v>
      </c>
      <c r="B5997" s="296">
        <v>32138</v>
      </c>
      <c r="C5997" s="222" t="s">
        <v>4063</v>
      </c>
    </row>
    <row r="5998" spans="1:3" ht="15.75" thickBot="1">
      <c r="A5998" t="s">
        <v>1173</v>
      </c>
      <c r="B5998" s="301">
        <v>31516</v>
      </c>
      <c r="C5998" s="229" t="s">
        <v>2628</v>
      </c>
    </row>
    <row r="5999" spans="1:3">
      <c r="A5999" t="s">
        <v>545</v>
      </c>
      <c r="B5999" s="302">
        <v>31861</v>
      </c>
      <c r="C5999" s="229" t="s">
        <v>1959</v>
      </c>
    </row>
    <row r="6000" spans="1:3">
      <c r="A6000" s="227" t="s">
        <v>278</v>
      </c>
      <c r="B6000" s="296">
        <v>32855</v>
      </c>
      <c r="C6000" s="222" t="s">
        <v>449</v>
      </c>
    </row>
    <row r="6001" spans="1:3">
      <c r="A6001" s="227" t="s">
        <v>4165</v>
      </c>
      <c r="B6001" s="296">
        <v>33363</v>
      </c>
      <c r="C6001" s="222" t="s">
        <v>4069</v>
      </c>
    </row>
    <row r="6002" spans="1:3">
      <c r="A6002" s="227" t="s">
        <v>2099</v>
      </c>
      <c r="B6002" s="296">
        <v>29551</v>
      </c>
      <c r="C6002" s="237" t="s">
        <v>2490</v>
      </c>
    </row>
    <row r="6003" spans="1:3">
      <c r="A6003" t="s">
        <v>546</v>
      </c>
      <c r="B6003" s="295">
        <v>31313</v>
      </c>
      <c r="C6003" s="229" t="s">
        <v>2581</v>
      </c>
    </row>
    <row r="6004" spans="1:3">
      <c r="A6004" t="s">
        <v>1536</v>
      </c>
      <c r="B6004" s="295">
        <v>28635</v>
      </c>
      <c r="C6004" s="229" t="s">
        <v>1439</v>
      </c>
    </row>
    <row r="6005" spans="1:3">
      <c r="A6005" s="5" t="s">
        <v>3838</v>
      </c>
      <c r="B6005" s="295">
        <v>33413</v>
      </c>
      <c r="C6005" s="222" t="s">
        <v>4066</v>
      </c>
    </row>
    <row r="6006" spans="1:3">
      <c r="A6006" t="s">
        <v>7695</v>
      </c>
      <c r="B6006" s="306">
        <v>35921</v>
      </c>
      <c r="C6006" s="226" t="s">
        <v>7509</v>
      </c>
    </row>
    <row r="6007" spans="1:3">
      <c r="A6007" s="224" t="s">
        <v>8486</v>
      </c>
      <c r="B6007" s="299">
        <v>36678</v>
      </c>
      <c r="C6007" s="226" t="s">
        <v>8287</v>
      </c>
    </row>
    <row r="6008" spans="1:3">
      <c r="A6008" s="227" t="s">
        <v>4804</v>
      </c>
      <c r="B6008" s="296">
        <v>33983</v>
      </c>
      <c r="C6008" s="222" t="s">
        <v>4517</v>
      </c>
    </row>
    <row r="6009" spans="1:3">
      <c r="A6009" s="37" t="s">
        <v>9521</v>
      </c>
      <c r="B6009" s="299">
        <v>37372</v>
      </c>
      <c r="C6009" s="226" t="s">
        <v>8098</v>
      </c>
    </row>
    <row r="6010" spans="1:3" ht="15.75" thickBot="1">
      <c r="A6010" s="220" t="s">
        <v>3410</v>
      </c>
      <c r="B6010" s="303">
        <v>33284</v>
      </c>
      <c r="C6010" s="222" t="s">
        <v>3471</v>
      </c>
    </row>
    <row r="6011" spans="1:3">
      <c r="A6011" s="227" t="s">
        <v>4761</v>
      </c>
      <c r="B6011" s="310">
        <v>34349</v>
      </c>
      <c r="C6011" s="222" t="s">
        <v>5011</v>
      </c>
    </row>
    <row r="6012" spans="1:3">
      <c r="A6012" s="227" t="s">
        <v>4841</v>
      </c>
      <c r="B6012" s="296">
        <v>34136</v>
      </c>
      <c r="C6012" s="222" t="s">
        <v>5012</v>
      </c>
    </row>
    <row r="6013" spans="1:3" ht="12.75">
      <c r="A6013" t="s">
        <v>9123</v>
      </c>
      <c r="B6013" s="300">
        <v>37102</v>
      </c>
      <c r="C6013" s="234" t="s">
        <v>9285</v>
      </c>
    </row>
    <row r="6014" spans="1:3">
      <c r="A6014" t="s">
        <v>5846</v>
      </c>
      <c r="B6014" s="296">
        <v>34617</v>
      </c>
      <c r="C6014" s="222" t="s">
        <v>5936</v>
      </c>
    </row>
    <row r="6015" spans="1:3">
      <c r="A6015" s="227" t="s">
        <v>6460</v>
      </c>
      <c r="B6015" s="296">
        <v>34617</v>
      </c>
      <c r="C6015" s="222" t="s">
        <v>5936</v>
      </c>
    </row>
    <row r="6016" spans="1:3">
      <c r="A6016" s="224" t="s">
        <v>8487</v>
      </c>
      <c r="B6016" s="299">
        <v>37143</v>
      </c>
      <c r="C6016" s="226" t="s">
        <v>8098</v>
      </c>
    </row>
    <row r="6017" spans="1:3">
      <c r="A6017" s="227" t="s">
        <v>4704</v>
      </c>
      <c r="B6017" s="296">
        <v>34388</v>
      </c>
      <c r="C6017" s="222" t="s">
        <v>5013</v>
      </c>
    </row>
    <row r="6018" spans="1:3">
      <c r="A6018" s="227" t="s">
        <v>5189</v>
      </c>
      <c r="B6018" s="296">
        <v>34684</v>
      </c>
      <c r="C6018" s="235" t="s">
        <v>5501</v>
      </c>
    </row>
    <row r="6019" spans="1:3">
      <c r="A6019" t="s">
        <v>2243</v>
      </c>
      <c r="B6019" s="295">
        <v>30678</v>
      </c>
      <c r="C6019" s="229" t="s">
        <v>1395</v>
      </c>
    </row>
    <row r="6020" spans="1:3" ht="15.75" thickBot="1">
      <c r="A6020" s="227" t="s">
        <v>5228</v>
      </c>
      <c r="B6020" s="303">
        <v>34653</v>
      </c>
      <c r="C6020" s="235" t="s">
        <v>5497</v>
      </c>
    </row>
    <row r="6021" spans="1:3">
      <c r="A6021" s="327" t="s">
        <v>8488</v>
      </c>
      <c r="B6021" s="311">
        <v>35876</v>
      </c>
      <c r="C6021" s="226" t="e">
        <v>#N/A</v>
      </c>
    </row>
    <row r="6022" spans="1:3">
      <c r="A6022" s="5" t="s">
        <v>9563</v>
      </c>
      <c r="B6022" s="295">
        <v>32525</v>
      </c>
      <c r="C6022" s="229" t="s">
        <v>1064</v>
      </c>
    </row>
    <row r="6023" spans="1:3">
      <c r="A6023" s="227" t="s">
        <v>6136</v>
      </c>
      <c r="B6023" s="296">
        <v>34881</v>
      </c>
      <c r="C6023" s="235" t="s">
        <v>6425</v>
      </c>
    </row>
    <row r="6024" spans="1:3">
      <c r="A6024" s="327" t="s">
        <v>8489</v>
      </c>
      <c r="B6024" s="299">
        <v>37078</v>
      </c>
      <c r="C6024" s="226" t="s">
        <v>9603</v>
      </c>
    </row>
    <row r="6025" spans="1:3">
      <c r="A6025" s="5" t="s">
        <v>3646</v>
      </c>
      <c r="B6025" s="295">
        <v>33323</v>
      </c>
      <c r="C6025" s="222" t="s">
        <v>4070</v>
      </c>
    </row>
    <row r="6026" spans="1:3" ht="12.75">
      <c r="A6026" s="1" t="s">
        <v>8992</v>
      </c>
      <c r="B6026" s="300">
        <v>37187</v>
      </c>
      <c r="C6026" s="234" t="s">
        <v>8803</v>
      </c>
    </row>
    <row r="6027" spans="1:3">
      <c r="A6027" s="227" t="s">
        <v>279</v>
      </c>
      <c r="B6027" s="296">
        <v>32930</v>
      </c>
      <c r="C6027" s="222" t="s">
        <v>465</v>
      </c>
    </row>
    <row r="6028" spans="1:3">
      <c r="A6028" s="327" t="s">
        <v>9600</v>
      </c>
      <c r="B6028" s="299">
        <v>36651</v>
      </c>
      <c r="C6028" s="226" t="s">
        <v>8287</v>
      </c>
    </row>
    <row r="6029" spans="1:3">
      <c r="A6029" s="37" t="s">
        <v>9601</v>
      </c>
      <c r="B6029" s="299">
        <v>35852</v>
      </c>
      <c r="C6029" s="226" t="s">
        <v>7812</v>
      </c>
    </row>
    <row r="6030" spans="1:3">
      <c r="A6030" t="s">
        <v>9522</v>
      </c>
      <c r="B6030" s="295">
        <v>28811</v>
      </c>
      <c r="C6030" s="229" t="s">
        <v>1287</v>
      </c>
    </row>
    <row r="6031" spans="1:3">
      <c r="A6031" s="224" t="s">
        <v>8490</v>
      </c>
      <c r="B6031" s="299">
        <v>36178</v>
      </c>
      <c r="C6031" s="226" t="s">
        <v>8287</v>
      </c>
    </row>
    <row r="6032" spans="1:3">
      <c r="A6032" s="227" t="s">
        <v>9602</v>
      </c>
      <c r="B6032" s="296">
        <v>35103</v>
      </c>
      <c r="C6032" s="222" t="s">
        <v>5962</v>
      </c>
    </row>
    <row r="6033" spans="1:3">
      <c r="A6033" s="227" t="s">
        <v>5307</v>
      </c>
      <c r="B6033" s="296">
        <v>34620</v>
      </c>
      <c r="C6033" s="235" t="s">
        <v>5495</v>
      </c>
    </row>
    <row r="6034" spans="1:3">
      <c r="A6034" t="s">
        <v>547</v>
      </c>
      <c r="B6034" s="295">
        <v>32057</v>
      </c>
      <c r="C6034" s="229" t="s">
        <v>918</v>
      </c>
    </row>
    <row r="6035" spans="1:3" ht="15.75" thickBot="1">
      <c r="A6035" s="5" t="s">
        <v>9696</v>
      </c>
      <c r="B6035" s="301">
        <v>35886</v>
      </c>
      <c r="C6035" s="228" t="s">
        <v>6927</v>
      </c>
    </row>
    <row r="6036" spans="1:3">
      <c r="A6036" s="227" t="s">
        <v>5406</v>
      </c>
      <c r="B6036" s="310">
        <v>34034</v>
      </c>
      <c r="C6036" s="235" t="s">
        <v>5013</v>
      </c>
    </row>
    <row r="6037" spans="1:3">
      <c r="A6037" t="s">
        <v>2244</v>
      </c>
      <c r="B6037" s="295">
        <v>29907</v>
      </c>
      <c r="C6037" s="229" t="s">
        <v>2516</v>
      </c>
    </row>
    <row r="6038" spans="1:3">
      <c r="A6038" t="s">
        <v>1115</v>
      </c>
      <c r="B6038" s="295">
        <v>31878</v>
      </c>
      <c r="C6038" s="229" t="s">
        <v>2581</v>
      </c>
    </row>
    <row r="6039" spans="1:3">
      <c r="A6039" t="s">
        <v>548</v>
      </c>
      <c r="B6039" s="295">
        <v>31749</v>
      </c>
      <c r="C6039" s="229" t="s">
        <v>2580</v>
      </c>
    </row>
    <row r="6040" spans="1:3">
      <c r="A6040" t="s">
        <v>2245</v>
      </c>
      <c r="B6040" s="295">
        <v>32084</v>
      </c>
      <c r="C6040" s="229" t="s">
        <v>1959</v>
      </c>
    </row>
    <row r="6041" spans="1:3" ht="15.75" thickBot="1">
      <c r="A6041" s="224" t="s">
        <v>8491</v>
      </c>
      <c r="B6041" s="305">
        <v>37197</v>
      </c>
      <c r="C6041" s="226" t="s">
        <v>8092</v>
      </c>
    </row>
    <row r="6042" spans="1:3">
      <c r="A6042" s="64" t="s">
        <v>6720</v>
      </c>
      <c r="B6042" s="304">
        <v>35554</v>
      </c>
      <c r="C6042" s="233" t="s">
        <v>6854</v>
      </c>
    </row>
    <row r="6043" spans="1:3">
      <c r="A6043" s="64" t="s">
        <v>6523</v>
      </c>
      <c r="B6043" s="307">
        <v>34147</v>
      </c>
      <c r="C6043" s="233" t="s">
        <v>6855</v>
      </c>
    </row>
    <row r="6044" spans="1:3">
      <c r="A6044" s="227" t="s">
        <v>5784</v>
      </c>
      <c r="B6044" s="296">
        <v>34735</v>
      </c>
      <c r="C6044" s="222" t="s">
        <v>5963</v>
      </c>
    </row>
    <row r="6045" spans="1:3">
      <c r="A6045" t="s">
        <v>1123</v>
      </c>
      <c r="B6045" s="295">
        <v>31100</v>
      </c>
      <c r="C6045" s="229" t="s">
        <v>1279</v>
      </c>
    </row>
    <row r="6046" spans="1:3">
      <c r="A6046" s="247" t="s">
        <v>2246</v>
      </c>
      <c r="B6046" s="295">
        <v>31942</v>
      </c>
      <c r="C6046" s="229" t="s">
        <v>1882</v>
      </c>
    </row>
    <row r="6047" spans="1:3" ht="12.75">
      <c r="A6047" t="s">
        <v>9156</v>
      </c>
      <c r="B6047" s="300">
        <v>35776</v>
      </c>
      <c r="C6047" s="234" t="s">
        <v>9367</v>
      </c>
    </row>
    <row r="6048" spans="1:3">
      <c r="A6048" s="220" t="s">
        <v>3411</v>
      </c>
      <c r="B6048" s="296">
        <v>32446</v>
      </c>
      <c r="C6048" s="222" t="s">
        <v>3441</v>
      </c>
    </row>
    <row r="6049" spans="1:3">
      <c r="A6049" t="s">
        <v>7235</v>
      </c>
      <c r="B6049" s="295">
        <v>36312</v>
      </c>
      <c r="C6049" s="228" t="s">
        <v>7368</v>
      </c>
    </row>
    <row r="6050" spans="1:3" ht="15.75" thickBot="1">
      <c r="A6050" s="5" t="s">
        <v>3665</v>
      </c>
      <c r="B6050" s="301">
        <v>33833</v>
      </c>
      <c r="C6050" s="222" t="s">
        <v>4069</v>
      </c>
    </row>
    <row r="6051" spans="1:3">
      <c r="A6051" t="s">
        <v>549</v>
      </c>
      <c r="B6051" s="302">
        <v>32569</v>
      </c>
      <c r="C6051" s="229" t="s">
        <v>1062</v>
      </c>
    </row>
    <row r="6052" spans="1:3">
      <c r="A6052" t="s">
        <v>2247</v>
      </c>
      <c r="B6052" s="295">
        <v>32490</v>
      </c>
      <c r="C6052" s="229" t="s">
        <v>1961</v>
      </c>
    </row>
    <row r="6053" spans="1:3">
      <c r="A6053" s="227" t="s">
        <v>280</v>
      </c>
      <c r="B6053" s="296">
        <v>33153</v>
      </c>
      <c r="C6053" s="222" t="s">
        <v>455</v>
      </c>
    </row>
    <row r="6054" spans="1:3">
      <c r="A6054" s="231" t="s">
        <v>3620</v>
      </c>
      <c r="B6054" s="295">
        <v>33407</v>
      </c>
      <c r="C6054" s="222" t="s">
        <v>4099</v>
      </c>
    </row>
    <row r="6055" spans="1:3" ht="12.75">
      <c r="A6055" t="s">
        <v>8964</v>
      </c>
      <c r="B6055" s="300">
        <v>36834</v>
      </c>
      <c r="C6055" s="234" t="s">
        <v>9170</v>
      </c>
    </row>
    <row r="6056" spans="1:3">
      <c r="A6056" t="s">
        <v>2570</v>
      </c>
      <c r="B6056" s="295">
        <v>29400</v>
      </c>
      <c r="C6056" s="229" t="s">
        <v>2571</v>
      </c>
    </row>
    <row r="6057" spans="1:3">
      <c r="A6057" s="64" t="s">
        <v>6634</v>
      </c>
      <c r="B6057" s="307">
        <v>34842</v>
      </c>
      <c r="C6057" s="233" t="s">
        <v>6855</v>
      </c>
    </row>
    <row r="6058" spans="1:3">
      <c r="A6058" t="s">
        <v>2999</v>
      </c>
      <c r="B6058" s="295">
        <v>30444</v>
      </c>
      <c r="C6058" s="229" t="s">
        <v>2846</v>
      </c>
    </row>
    <row r="6059" spans="1:3">
      <c r="A6059" t="s">
        <v>2248</v>
      </c>
      <c r="B6059" s="295">
        <v>30324</v>
      </c>
      <c r="C6059" s="229" t="s">
        <v>2554</v>
      </c>
    </row>
    <row r="6060" spans="1:3">
      <c r="A6060" t="s">
        <v>7944</v>
      </c>
      <c r="B6060" s="306">
        <v>35445</v>
      </c>
      <c r="C6060" s="226" t="s">
        <v>7812</v>
      </c>
    </row>
    <row r="6061" spans="1:3">
      <c r="A6061" s="227" t="s">
        <v>281</v>
      </c>
      <c r="B6061" s="296">
        <v>32334</v>
      </c>
      <c r="C6061" s="222" t="s">
        <v>1045</v>
      </c>
    </row>
    <row r="6062" spans="1:3" ht="12.75">
      <c r="A6062" t="s">
        <v>9038</v>
      </c>
      <c r="B6062" s="300">
        <v>37131</v>
      </c>
      <c r="C6062" s="234" t="s">
        <v>9327</v>
      </c>
    </row>
    <row r="6063" spans="1:3">
      <c r="A6063" s="227" t="s">
        <v>4705</v>
      </c>
      <c r="B6063" s="296">
        <v>34201</v>
      </c>
      <c r="C6063" s="222" t="s">
        <v>5013</v>
      </c>
    </row>
    <row r="6064" spans="1:3">
      <c r="A6064" s="227" t="s">
        <v>4282</v>
      </c>
      <c r="B6064" s="296">
        <v>33325</v>
      </c>
      <c r="C6064" s="222" t="s">
        <v>4515</v>
      </c>
    </row>
    <row r="6065" spans="1:3" ht="15.75" thickBot="1">
      <c r="A6065" t="s">
        <v>7945</v>
      </c>
      <c r="B6065" s="297">
        <v>35864</v>
      </c>
      <c r="C6065" s="226" t="s">
        <v>7812</v>
      </c>
    </row>
    <row r="6066" spans="1:3">
      <c r="A6066" s="64" t="s">
        <v>6822</v>
      </c>
      <c r="B6066" s="304">
        <v>35775</v>
      </c>
      <c r="C6066" s="233" t="s">
        <v>6861</v>
      </c>
    </row>
    <row r="6067" spans="1:3">
      <c r="A6067" s="227" t="s">
        <v>4336</v>
      </c>
      <c r="B6067" s="296">
        <v>32408</v>
      </c>
      <c r="C6067" s="222" t="s">
        <v>1959</v>
      </c>
    </row>
    <row r="6068" spans="1:3">
      <c r="A6068" t="s">
        <v>1141</v>
      </c>
      <c r="B6068" s="295">
        <v>30057</v>
      </c>
      <c r="C6068" s="229" t="s">
        <v>1142</v>
      </c>
    </row>
    <row r="6069" spans="1:3">
      <c r="A6069" t="s">
        <v>2151</v>
      </c>
      <c r="B6069" s="295">
        <v>26661</v>
      </c>
      <c r="C6069" s="229" t="s">
        <v>2152</v>
      </c>
    </row>
    <row r="6070" spans="1:3">
      <c r="A6070" t="s">
        <v>9590</v>
      </c>
      <c r="B6070" s="295"/>
      <c r="C6070" s="228" t="s">
        <v>6950</v>
      </c>
    </row>
    <row r="6071" spans="1:3">
      <c r="A6071" t="s">
        <v>550</v>
      </c>
      <c r="B6071" s="295">
        <v>28593</v>
      </c>
      <c r="C6071" s="229" t="s">
        <v>1521</v>
      </c>
    </row>
    <row r="6072" spans="1:3">
      <c r="A6072" t="s">
        <v>7946</v>
      </c>
      <c r="B6072" s="306">
        <v>35989</v>
      </c>
      <c r="C6072" s="226" t="s">
        <v>7812</v>
      </c>
    </row>
    <row r="6073" spans="1:3">
      <c r="A6073" s="5" t="s">
        <v>3696</v>
      </c>
      <c r="B6073" s="295">
        <v>33258</v>
      </c>
      <c r="C6073" s="222" t="s">
        <v>4063</v>
      </c>
    </row>
    <row r="6074" spans="1:3">
      <c r="A6074" s="242" t="s">
        <v>4942</v>
      </c>
      <c r="B6074" s="322">
        <v>34630</v>
      </c>
      <c r="C6074" s="254" t="s">
        <v>5010</v>
      </c>
    </row>
    <row r="6075" spans="1:3">
      <c r="A6075" s="227" t="s">
        <v>6309</v>
      </c>
      <c r="B6075" s="296">
        <v>34630</v>
      </c>
      <c r="C6075" s="222" t="s">
        <v>5010</v>
      </c>
    </row>
    <row r="6076" spans="1:3" ht="15.75" thickBot="1">
      <c r="A6076" s="227" t="s">
        <v>5421</v>
      </c>
      <c r="B6076" s="303">
        <v>34256</v>
      </c>
      <c r="C6076" s="235" t="s">
        <v>5497</v>
      </c>
    </row>
    <row r="6077" spans="1:3">
      <c r="A6077" s="224" t="s">
        <v>8492</v>
      </c>
      <c r="B6077" s="311">
        <v>35950</v>
      </c>
      <c r="C6077" s="226" t="s">
        <v>8287</v>
      </c>
    </row>
    <row r="6078" spans="1:3">
      <c r="A6078" t="s">
        <v>2989</v>
      </c>
      <c r="B6078" s="295">
        <v>27878</v>
      </c>
      <c r="C6078" s="229" t="s">
        <v>1896</v>
      </c>
    </row>
    <row r="6079" spans="1:3">
      <c r="A6079" t="s">
        <v>957</v>
      </c>
      <c r="B6079" s="295">
        <v>30873</v>
      </c>
      <c r="C6079" s="229" t="s">
        <v>2628</v>
      </c>
    </row>
    <row r="6080" spans="1:3">
      <c r="A6080" t="s">
        <v>7678</v>
      </c>
      <c r="B6080" s="306">
        <v>35996</v>
      </c>
      <c r="C6080" s="226" t="s">
        <v>7509</v>
      </c>
    </row>
    <row r="6081" spans="1:3">
      <c r="A6081" s="224" t="s">
        <v>8493</v>
      </c>
      <c r="B6081" s="299">
        <v>36181</v>
      </c>
      <c r="C6081" s="226" t="s">
        <v>8098</v>
      </c>
    </row>
    <row r="6082" spans="1:3" ht="12.75">
      <c r="A6082" t="s">
        <v>8493</v>
      </c>
      <c r="B6082" s="300">
        <v>36181</v>
      </c>
      <c r="C6082" s="234" t="s">
        <v>8803</v>
      </c>
    </row>
    <row r="6083" spans="1:3">
      <c r="A6083" s="227" t="s">
        <v>2153</v>
      </c>
      <c r="B6083" s="296">
        <v>27620</v>
      </c>
      <c r="C6083" s="237">
        <v>0</v>
      </c>
    </row>
    <row r="6084" spans="1:3">
      <c r="A6084" s="37" t="s">
        <v>8494</v>
      </c>
      <c r="B6084" s="299">
        <v>36703</v>
      </c>
      <c r="C6084" s="226" t="s">
        <v>8287</v>
      </c>
    </row>
    <row r="6085" spans="1:3">
      <c r="A6085" s="227" t="s">
        <v>5142</v>
      </c>
      <c r="B6085" s="296">
        <v>33158</v>
      </c>
      <c r="C6085" s="235" t="s">
        <v>3441</v>
      </c>
    </row>
    <row r="6086" spans="1:3">
      <c r="A6086" t="s">
        <v>7339</v>
      </c>
      <c r="B6086" s="295">
        <v>36100</v>
      </c>
      <c r="C6086" s="228" t="s">
        <v>7340</v>
      </c>
    </row>
    <row r="6087" spans="1:3">
      <c r="A6087" s="220" t="s">
        <v>3412</v>
      </c>
      <c r="B6087" s="296">
        <v>33440</v>
      </c>
      <c r="C6087" s="222" t="s">
        <v>3441</v>
      </c>
    </row>
    <row r="6088" spans="1:3">
      <c r="A6088" t="s">
        <v>7257</v>
      </c>
      <c r="B6088" s="295"/>
      <c r="C6088" s="228" t="s">
        <v>6926</v>
      </c>
    </row>
    <row r="6089" spans="1:3" ht="15.75" thickBot="1">
      <c r="A6089" s="227" t="s">
        <v>282</v>
      </c>
      <c r="B6089" s="303">
        <v>32721</v>
      </c>
      <c r="C6089" s="222" t="s">
        <v>453</v>
      </c>
    </row>
    <row r="6090" spans="1:3">
      <c r="A6090" s="227" t="s">
        <v>5906</v>
      </c>
      <c r="B6090" s="310">
        <v>34808</v>
      </c>
      <c r="C6090" s="222" t="s">
        <v>5497</v>
      </c>
    </row>
    <row r="6091" spans="1:3">
      <c r="A6091" s="227" t="s">
        <v>283</v>
      </c>
      <c r="B6091" s="296">
        <v>33051</v>
      </c>
      <c r="C6091" s="222" t="s">
        <v>449</v>
      </c>
    </row>
    <row r="6092" spans="1:3">
      <c r="A6092" s="224" t="s">
        <v>8495</v>
      </c>
      <c r="B6092" s="299">
        <v>36073</v>
      </c>
      <c r="C6092" s="226" t="s">
        <v>8287</v>
      </c>
    </row>
    <row r="6093" spans="1:3">
      <c r="A6093" s="220" t="s">
        <v>3413</v>
      </c>
      <c r="B6093" s="296">
        <v>32802</v>
      </c>
      <c r="C6093" s="222" t="s">
        <v>3449</v>
      </c>
    </row>
    <row r="6094" spans="1:3">
      <c r="A6094" s="261" t="s">
        <v>954</v>
      </c>
      <c r="B6094" s="295">
        <v>29981</v>
      </c>
      <c r="C6094" s="229" t="s">
        <v>1815</v>
      </c>
    </row>
    <row r="6095" spans="1:3">
      <c r="A6095" s="261" t="s">
        <v>9739</v>
      </c>
      <c r="B6095" s="295">
        <v>34881</v>
      </c>
      <c r="C6095" s="229" t="s">
        <v>6862</v>
      </c>
    </row>
    <row r="6096" spans="1:3">
      <c r="A6096" t="s">
        <v>955</v>
      </c>
      <c r="B6096" s="295">
        <v>31280</v>
      </c>
      <c r="C6096" s="229" t="s">
        <v>1153</v>
      </c>
    </row>
    <row r="6097" spans="1:3">
      <c r="A6097" t="s">
        <v>7688</v>
      </c>
      <c r="B6097" s="306">
        <v>36509</v>
      </c>
      <c r="C6097" s="226" t="s">
        <v>7516</v>
      </c>
    </row>
    <row r="6098" spans="1:3">
      <c r="A6098" s="227" t="s">
        <v>4382</v>
      </c>
      <c r="B6098" s="296">
        <v>33532</v>
      </c>
      <c r="C6098" s="222" t="s">
        <v>4519</v>
      </c>
    </row>
    <row r="6099" spans="1:3">
      <c r="A6099" t="s">
        <v>7579</v>
      </c>
      <c r="B6099" s="306">
        <v>36819</v>
      </c>
      <c r="C6099" s="226" t="s">
        <v>7508</v>
      </c>
    </row>
    <row r="6100" spans="1:3">
      <c r="A6100" s="227" t="s">
        <v>5254</v>
      </c>
      <c r="B6100" s="296">
        <v>34919</v>
      </c>
      <c r="C6100" s="235" t="s">
        <v>5496</v>
      </c>
    </row>
    <row r="6101" spans="1:3" ht="15.75" thickBot="1">
      <c r="A6101" s="227" t="s">
        <v>4153</v>
      </c>
      <c r="B6101" s="303">
        <v>32848</v>
      </c>
      <c r="C6101" s="222" t="s">
        <v>3441</v>
      </c>
    </row>
    <row r="6102" spans="1:3">
      <c r="A6102" t="s">
        <v>2906</v>
      </c>
      <c r="B6102" s="302">
        <v>30906</v>
      </c>
      <c r="C6102" s="229" t="s">
        <v>2846</v>
      </c>
    </row>
    <row r="6103" spans="1:3">
      <c r="A6103" s="227" t="s">
        <v>5234</v>
      </c>
      <c r="B6103" s="296">
        <v>34607</v>
      </c>
      <c r="C6103" s="235" t="s">
        <v>5498</v>
      </c>
    </row>
    <row r="6104" spans="1:3" ht="12.75">
      <c r="A6104" t="s">
        <v>9119</v>
      </c>
      <c r="B6104" s="300">
        <v>37061</v>
      </c>
      <c r="C6104" s="234" t="s">
        <v>9268</v>
      </c>
    </row>
    <row r="6105" spans="1:3">
      <c r="A6105" t="s">
        <v>3073</v>
      </c>
      <c r="B6105" s="295">
        <v>29804</v>
      </c>
      <c r="C6105" s="229" t="s">
        <v>2518</v>
      </c>
    </row>
    <row r="6106" spans="1:3">
      <c r="A6106" t="s">
        <v>5311</v>
      </c>
      <c r="B6106" s="296">
        <v>33949</v>
      </c>
      <c r="C6106" s="235" t="s">
        <v>5022</v>
      </c>
    </row>
    <row r="6107" spans="1:3">
      <c r="A6107" s="227" t="s">
        <v>4344</v>
      </c>
      <c r="B6107" s="296">
        <v>33391</v>
      </c>
      <c r="C6107" s="222" t="s">
        <v>4063</v>
      </c>
    </row>
    <row r="6108" spans="1:3">
      <c r="A6108" t="s">
        <v>2154</v>
      </c>
      <c r="B6108" s="295">
        <v>29101</v>
      </c>
      <c r="C6108" s="229" t="s">
        <v>1897</v>
      </c>
    </row>
    <row r="6109" spans="1:3">
      <c r="A6109" s="227" t="s">
        <v>6371</v>
      </c>
      <c r="B6109" s="296">
        <v>35367</v>
      </c>
      <c r="C6109" s="235" t="s">
        <v>6422</v>
      </c>
    </row>
    <row r="6110" spans="1:3">
      <c r="A6110" s="64" t="s">
        <v>6509</v>
      </c>
      <c r="B6110" s="307">
        <v>35670</v>
      </c>
      <c r="C6110" s="233" t="s">
        <v>6860</v>
      </c>
    </row>
    <row r="6111" spans="1:3" ht="15.75" thickBot="1">
      <c r="A6111" s="64" t="s">
        <v>6796</v>
      </c>
      <c r="B6111" s="313">
        <v>34756</v>
      </c>
      <c r="C6111" s="233" t="s">
        <v>5497</v>
      </c>
    </row>
    <row r="6112" spans="1:3">
      <c r="A6112" t="s">
        <v>7707</v>
      </c>
      <c r="B6112" s="324">
        <v>36654</v>
      </c>
      <c r="C6112" s="226" t="s">
        <v>7646</v>
      </c>
    </row>
    <row r="6113" spans="1:3">
      <c r="A6113" t="s">
        <v>7713</v>
      </c>
      <c r="B6113" s="306">
        <v>36569</v>
      </c>
      <c r="C6113" s="226" t="s">
        <v>7419</v>
      </c>
    </row>
    <row r="6114" spans="1:3">
      <c r="A6114" t="s">
        <v>2579</v>
      </c>
      <c r="B6114" s="295">
        <v>31761</v>
      </c>
      <c r="C6114" s="229" t="s">
        <v>2580</v>
      </c>
    </row>
    <row r="6115" spans="1:3">
      <c r="A6115" s="227" t="s">
        <v>5673</v>
      </c>
      <c r="B6115" s="296">
        <v>34731</v>
      </c>
      <c r="C6115" s="222" t="s">
        <v>5931</v>
      </c>
    </row>
    <row r="6116" spans="1:3">
      <c r="A6116" t="s">
        <v>7723</v>
      </c>
      <c r="B6116" s="306">
        <v>36878</v>
      </c>
      <c r="C6116" s="226" t="s">
        <v>7646</v>
      </c>
    </row>
    <row r="6117" spans="1:3">
      <c r="A6117" s="220" t="s">
        <v>3414</v>
      </c>
      <c r="B6117" s="296">
        <v>32950</v>
      </c>
      <c r="C6117" s="222" t="s">
        <v>465</v>
      </c>
    </row>
    <row r="6118" spans="1:3">
      <c r="A6118" t="s">
        <v>2913</v>
      </c>
      <c r="B6118" s="295">
        <v>31893</v>
      </c>
      <c r="C6118" s="229" t="s">
        <v>2576</v>
      </c>
    </row>
    <row r="6119" spans="1:3" ht="12.75">
      <c r="A6119" t="s">
        <v>9523</v>
      </c>
      <c r="B6119" s="300">
        <v>37674</v>
      </c>
      <c r="C6119" s="234" t="s">
        <v>9778</v>
      </c>
    </row>
    <row r="6120" spans="1:3">
      <c r="A6120" s="227" t="s">
        <v>4679</v>
      </c>
      <c r="B6120" s="296">
        <v>34158</v>
      </c>
      <c r="C6120" s="222" t="s">
        <v>5022</v>
      </c>
    </row>
    <row r="6121" spans="1:3" ht="12.75">
      <c r="A6121" s="261" t="s">
        <v>9051</v>
      </c>
      <c r="B6121" s="300">
        <v>36634</v>
      </c>
      <c r="C6121" s="234" t="s">
        <v>9227</v>
      </c>
    </row>
    <row r="6122" spans="1:3" ht="15.75" thickBot="1">
      <c r="A6122" t="s">
        <v>1256</v>
      </c>
      <c r="B6122" s="301">
        <v>31012</v>
      </c>
      <c r="C6122" s="229" t="s">
        <v>1282</v>
      </c>
    </row>
    <row r="6123" spans="1:3" ht="12.75">
      <c r="A6123" t="s">
        <v>8965</v>
      </c>
      <c r="B6123" s="328">
        <v>36712</v>
      </c>
      <c r="C6123" s="234" t="s">
        <v>8803</v>
      </c>
    </row>
    <row r="6124" spans="1:3">
      <c r="A6124" s="64" t="s">
        <v>6568</v>
      </c>
      <c r="B6124" s="307">
        <v>35636</v>
      </c>
      <c r="C6124" s="233" t="s">
        <v>6860</v>
      </c>
    </row>
    <row r="6125" spans="1:3">
      <c r="A6125" s="227" t="s">
        <v>5643</v>
      </c>
      <c r="B6125" s="296">
        <v>34862</v>
      </c>
      <c r="C6125" s="222" t="s">
        <v>5929</v>
      </c>
    </row>
    <row r="6126" spans="1:3">
      <c r="A6126" t="s">
        <v>1110</v>
      </c>
      <c r="B6126" s="295">
        <v>31625</v>
      </c>
      <c r="C6126" s="229" t="s">
        <v>2581</v>
      </c>
    </row>
    <row r="6127" spans="1:3">
      <c r="A6127" t="s">
        <v>2155</v>
      </c>
      <c r="B6127" s="295">
        <v>29439</v>
      </c>
      <c r="C6127" s="229" t="s">
        <v>2839</v>
      </c>
    </row>
    <row r="6128" spans="1:3">
      <c r="A6128" t="s">
        <v>7256</v>
      </c>
      <c r="B6128" s="295">
        <v>36293</v>
      </c>
      <c r="C6128" s="228" t="s">
        <v>6921</v>
      </c>
    </row>
    <row r="6129" spans="1:3">
      <c r="A6129" t="s">
        <v>7219</v>
      </c>
      <c r="B6129" s="295">
        <v>35674</v>
      </c>
      <c r="C6129" s="226" t="s">
        <v>6862</v>
      </c>
    </row>
    <row r="6130" spans="1:3">
      <c r="A6130" s="227" t="s">
        <v>4800</v>
      </c>
      <c r="B6130" s="296">
        <v>33860</v>
      </c>
      <c r="C6130" s="222" t="s">
        <v>4523</v>
      </c>
    </row>
    <row r="6131" spans="1:3">
      <c r="A6131" t="s">
        <v>7112</v>
      </c>
      <c r="B6131" s="295">
        <v>36161</v>
      </c>
      <c r="C6131" s="228" t="s">
        <v>6926</v>
      </c>
    </row>
    <row r="6132" spans="1:3">
      <c r="A6132" t="s">
        <v>551</v>
      </c>
      <c r="B6132" s="301">
        <v>32314</v>
      </c>
      <c r="C6132" s="229" t="s">
        <v>1045</v>
      </c>
    </row>
    <row r="6133" spans="1:3">
      <c r="A6133" s="227" t="s">
        <v>166</v>
      </c>
      <c r="B6133" s="296">
        <v>32881</v>
      </c>
      <c r="C6133" s="222" t="s">
        <v>368</v>
      </c>
    </row>
    <row r="6134" spans="1:3">
      <c r="A6134" s="64" t="s">
        <v>6821</v>
      </c>
      <c r="B6134" s="307">
        <v>35294</v>
      </c>
      <c r="C6134" s="233" t="s">
        <v>6422</v>
      </c>
    </row>
    <row r="6135" spans="1:3">
      <c r="A6135" t="s">
        <v>2531</v>
      </c>
      <c r="B6135" s="295">
        <v>29802</v>
      </c>
      <c r="C6135" s="229" t="s">
        <v>1230</v>
      </c>
    </row>
    <row r="6136" spans="1:3">
      <c r="A6136" s="227" t="s">
        <v>284</v>
      </c>
      <c r="B6136" s="296">
        <v>32223</v>
      </c>
      <c r="C6136" s="222" t="s">
        <v>1959</v>
      </c>
    </row>
    <row r="6137" spans="1:3">
      <c r="A6137" s="227" t="s">
        <v>3878</v>
      </c>
      <c r="B6137" s="296">
        <v>32085</v>
      </c>
      <c r="C6137" s="222" t="s">
        <v>1959</v>
      </c>
    </row>
    <row r="6138" spans="1:3">
      <c r="A6138" t="s">
        <v>7947</v>
      </c>
      <c r="B6138" s="306">
        <v>35872</v>
      </c>
      <c r="C6138" s="226" t="s">
        <v>7812</v>
      </c>
    </row>
    <row r="6139" spans="1:3">
      <c r="A6139" t="s">
        <v>2156</v>
      </c>
      <c r="B6139" s="295">
        <v>31860</v>
      </c>
      <c r="C6139" s="229" t="s">
        <v>1882</v>
      </c>
    </row>
    <row r="6140" spans="1:3">
      <c r="A6140" s="227" t="s">
        <v>4234</v>
      </c>
      <c r="B6140" s="296">
        <v>33694</v>
      </c>
      <c r="C6140" s="222" t="s">
        <v>4523</v>
      </c>
    </row>
    <row r="6141" spans="1:3">
      <c r="A6141" s="227" t="s">
        <v>5833</v>
      </c>
      <c r="B6141" s="296">
        <v>35518</v>
      </c>
      <c r="C6141" s="222" t="s">
        <v>5935</v>
      </c>
    </row>
    <row r="6142" spans="1:3">
      <c r="A6142" t="s">
        <v>9524</v>
      </c>
      <c r="B6142" s="295">
        <v>35735</v>
      </c>
      <c r="C6142" s="226" t="s">
        <v>6853</v>
      </c>
    </row>
    <row r="6143" spans="1:3">
      <c r="A6143" s="224" t="s">
        <v>8496</v>
      </c>
      <c r="B6143" s="299">
        <v>36271</v>
      </c>
      <c r="C6143" s="226" t="s">
        <v>8287</v>
      </c>
    </row>
    <row r="6144" spans="1:3">
      <c r="A6144" s="227" t="s">
        <v>4755</v>
      </c>
      <c r="B6144" s="296">
        <v>33864</v>
      </c>
      <c r="C6144" s="222" t="s">
        <v>5011</v>
      </c>
    </row>
    <row r="6145" spans="1:3">
      <c r="A6145" s="227" t="s">
        <v>5711</v>
      </c>
      <c r="B6145" s="296">
        <v>35201</v>
      </c>
      <c r="C6145" s="222" t="s">
        <v>5929</v>
      </c>
    </row>
    <row r="6146" spans="1:3">
      <c r="A6146" s="227" t="s">
        <v>5659</v>
      </c>
      <c r="B6146" s="296">
        <v>35548</v>
      </c>
      <c r="C6146" s="222" t="s">
        <v>5964</v>
      </c>
    </row>
    <row r="6147" spans="1:3">
      <c r="A6147" t="s">
        <v>2585</v>
      </c>
      <c r="B6147" s="295">
        <v>29463</v>
      </c>
      <c r="C6147" s="229" t="s">
        <v>1733</v>
      </c>
    </row>
    <row r="6148" spans="1:3" ht="15.75" thickBot="1">
      <c r="A6148" s="227" t="s">
        <v>6277</v>
      </c>
      <c r="B6148" s="303">
        <v>34892</v>
      </c>
      <c r="C6148" s="235" t="s">
        <v>5497</v>
      </c>
    </row>
    <row r="6149" spans="1:3">
      <c r="A6149" t="s">
        <v>2206</v>
      </c>
      <c r="B6149" s="302">
        <v>27827</v>
      </c>
      <c r="C6149" s="229" t="s">
        <v>2618</v>
      </c>
    </row>
    <row r="6150" spans="1:3">
      <c r="A6150" s="224" t="s">
        <v>8497</v>
      </c>
      <c r="B6150" s="299">
        <v>36720</v>
      </c>
      <c r="C6150" s="226" t="s">
        <v>8087</v>
      </c>
    </row>
    <row r="6151" spans="1:3">
      <c r="A6151" s="227" t="s">
        <v>4655</v>
      </c>
      <c r="B6151" s="296">
        <v>34465</v>
      </c>
      <c r="C6151" s="222" t="s">
        <v>5014</v>
      </c>
    </row>
    <row r="6152" spans="1:3">
      <c r="A6152" s="5" t="s">
        <v>3655</v>
      </c>
      <c r="B6152" s="295">
        <v>33437</v>
      </c>
      <c r="C6152" s="222" t="s">
        <v>4084</v>
      </c>
    </row>
    <row r="6153" spans="1:3">
      <c r="A6153" t="s">
        <v>8498</v>
      </c>
      <c r="B6153" s="299">
        <v>35699</v>
      </c>
      <c r="C6153" s="226" t="s">
        <v>6855</v>
      </c>
    </row>
    <row r="6154" spans="1:3">
      <c r="A6154" t="s">
        <v>2157</v>
      </c>
      <c r="B6154" s="295">
        <v>31758</v>
      </c>
      <c r="C6154" s="229" t="s">
        <v>1963</v>
      </c>
    </row>
    <row r="6155" spans="1:3">
      <c r="A6155" s="227" t="s">
        <v>4438</v>
      </c>
      <c r="B6155" s="296">
        <v>33649</v>
      </c>
      <c r="C6155" s="222" t="s">
        <v>4515</v>
      </c>
    </row>
    <row r="6156" spans="1:3">
      <c r="A6156" s="64" t="s">
        <v>6628</v>
      </c>
      <c r="B6156" s="307">
        <v>35653</v>
      </c>
      <c r="C6156" s="233" t="s">
        <v>6855</v>
      </c>
    </row>
    <row r="6157" spans="1:3">
      <c r="A6157" t="s">
        <v>285</v>
      </c>
      <c r="B6157" s="295">
        <v>31096</v>
      </c>
      <c r="C6157" s="229" t="s">
        <v>2308</v>
      </c>
    </row>
    <row r="6158" spans="1:3">
      <c r="A6158" t="s">
        <v>1026</v>
      </c>
      <c r="B6158" s="295">
        <v>31096</v>
      </c>
      <c r="C6158" s="229" t="s">
        <v>2308</v>
      </c>
    </row>
    <row r="6159" spans="1:3">
      <c r="A6159" t="s">
        <v>2180</v>
      </c>
      <c r="B6159" s="295">
        <v>30163</v>
      </c>
      <c r="C6159" s="229" t="s">
        <v>2488</v>
      </c>
    </row>
    <row r="6160" spans="1:3">
      <c r="A6160" s="227" t="s">
        <v>4319</v>
      </c>
      <c r="B6160" s="296">
        <v>33565</v>
      </c>
      <c r="C6160" s="222" t="s">
        <v>3446</v>
      </c>
    </row>
    <row r="6161" spans="1:3" ht="15.75" thickBot="1">
      <c r="A6161" s="220" t="s">
        <v>3415</v>
      </c>
      <c r="B6161" s="303">
        <v>33407</v>
      </c>
      <c r="C6161" s="222" t="s">
        <v>3442</v>
      </c>
    </row>
    <row r="6162" spans="1:3">
      <c r="A6162" s="220" t="s">
        <v>3416</v>
      </c>
      <c r="B6162" s="310">
        <v>33495</v>
      </c>
      <c r="C6162" s="222" t="s">
        <v>3456</v>
      </c>
    </row>
    <row r="6163" spans="1:3">
      <c r="A6163" s="227" t="s">
        <v>4607</v>
      </c>
      <c r="B6163" s="296">
        <v>33009</v>
      </c>
      <c r="C6163" s="222" t="s">
        <v>4063</v>
      </c>
    </row>
    <row r="6164" spans="1:3">
      <c r="A6164" s="227" t="s">
        <v>5778</v>
      </c>
      <c r="B6164" s="296">
        <v>35388</v>
      </c>
      <c r="C6164" s="222" t="s">
        <v>5931</v>
      </c>
    </row>
    <row r="6165" spans="1:3">
      <c r="A6165" t="s">
        <v>552</v>
      </c>
      <c r="B6165" s="295">
        <v>26106</v>
      </c>
      <c r="C6165" s="229"/>
    </row>
    <row r="6166" spans="1:3">
      <c r="A6166" s="224" t="s">
        <v>8499</v>
      </c>
      <c r="B6166" s="299">
        <v>36179</v>
      </c>
      <c r="C6166" s="226" t="s">
        <v>8087</v>
      </c>
    </row>
    <row r="6167" spans="1:3" ht="12.75">
      <c r="A6167" t="s">
        <v>8499</v>
      </c>
      <c r="B6167" s="300">
        <v>36179</v>
      </c>
      <c r="C6167" s="234" t="s">
        <v>8803</v>
      </c>
    </row>
    <row r="6168" spans="1:3">
      <c r="A6168" t="s">
        <v>2158</v>
      </c>
      <c r="B6168" s="295">
        <v>28696</v>
      </c>
      <c r="C6168" s="229" t="s">
        <v>2159</v>
      </c>
    </row>
    <row r="6169" spans="1:3">
      <c r="A6169" t="s">
        <v>7581</v>
      </c>
      <c r="B6169" s="295">
        <v>36100</v>
      </c>
      <c r="C6169" s="229" t="s">
        <v>6862</v>
      </c>
    </row>
    <row r="6170" spans="1:3">
      <c r="A6170" s="5" t="s">
        <v>3697</v>
      </c>
      <c r="B6170" s="295">
        <v>33832</v>
      </c>
      <c r="C6170" s="222" t="s">
        <v>4063</v>
      </c>
    </row>
    <row r="6171" spans="1:3">
      <c r="A6171" t="s">
        <v>553</v>
      </c>
      <c r="B6171" s="295">
        <v>29623</v>
      </c>
      <c r="C6171" s="229" t="s">
        <v>554</v>
      </c>
    </row>
    <row r="6172" spans="1:3">
      <c r="A6172" s="64" t="s">
        <v>8545</v>
      </c>
      <c r="B6172" s="307">
        <v>35403</v>
      </c>
      <c r="C6172" s="233" t="s">
        <v>6861</v>
      </c>
    </row>
    <row r="6173" spans="1:3">
      <c r="A6173" s="227" t="s">
        <v>4648</v>
      </c>
      <c r="B6173" s="296">
        <v>34662</v>
      </c>
      <c r="C6173" s="222" t="s">
        <v>5013</v>
      </c>
    </row>
    <row r="6174" spans="1:3">
      <c r="A6174" t="s">
        <v>8967</v>
      </c>
      <c r="B6174" s="295">
        <v>36465</v>
      </c>
      <c r="C6174" s="229" t="s">
        <v>6862</v>
      </c>
    </row>
    <row r="6175" spans="1:3">
      <c r="A6175" s="220" t="s">
        <v>3417</v>
      </c>
      <c r="B6175" s="296">
        <v>32368</v>
      </c>
      <c r="C6175" s="222" t="s">
        <v>368</v>
      </c>
    </row>
    <row r="6176" spans="1:3" ht="12.75">
      <c r="A6176" t="s">
        <v>9525</v>
      </c>
      <c r="B6176" s="300">
        <v>36155</v>
      </c>
      <c r="C6176" s="234" t="s">
        <v>8803</v>
      </c>
    </row>
    <row r="6177" spans="1:3" ht="12.75">
      <c r="A6177" t="s">
        <v>9138</v>
      </c>
      <c r="B6177" s="300">
        <v>36956</v>
      </c>
      <c r="C6177" s="234" t="s">
        <v>9332</v>
      </c>
    </row>
    <row r="6178" spans="1:3">
      <c r="A6178" s="227" t="s">
        <v>5229</v>
      </c>
      <c r="B6178" s="296">
        <v>34038</v>
      </c>
      <c r="C6178" s="235" t="s">
        <v>5011</v>
      </c>
    </row>
    <row r="6179" spans="1:3">
      <c r="A6179" s="5" t="s">
        <v>3575</v>
      </c>
      <c r="B6179" s="295">
        <v>32761</v>
      </c>
      <c r="C6179" s="222" t="s">
        <v>3446</v>
      </c>
    </row>
    <row r="6180" spans="1:3">
      <c r="A6180" s="224" t="s">
        <v>8500</v>
      </c>
      <c r="B6180" s="305">
        <v>37120</v>
      </c>
      <c r="C6180" s="226" t="s">
        <v>8054</v>
      </c>
    </row>
    <row r="6181" spans="1:3">
      <c r="A6181" t="s">
        <v>2160</v>
      </c>
      <c r="B6181" s="295">
        <v>31694</v>
      </c>
      <c r="C6181" s="229" t="s">
        <v>1963</v>
      </c>
    </row>
    <row r="6182" spans="1:3">
      <c r="A6182" s="227" t="s">
        <v>4890</v>
      </c>
      <c r="B6182" s="296">
        <v>34022</v>
      </c>
      <c r="C6182" s="222" t="s">
        <v>5012</v>
      </c>
    </row>
    <row r="6183" spans="1:3">
      <c r="A6183" t="s">
        <v>2161</v>
      </c>
      <c r="B6183" s="295">
        <v>31621</v>
      </c>
      <c r="C6183" s="229" t="s">
        <v>2583</v>
      </c>
    </row>
    <row r="6184" spans="1:3">
      <c r="A6184" s="227" t="s">
        <v>4897</v>
      </c>
      <c r="B6184" s="296">
        <v>34448</v>
      </c>
      <c r="C6184" s="222" t="s">
        <v>5022</v>
      </c>
    </row>
    <row r="6185" spans="1:3">
      <c r="A6185" t="s">
        <v>2162</v>
      </c>
      <c r="B6185" s="295">
        <v>30476</v>
      </c>
      <c r="C6185" s="229" t="s">
        <v>2163</v>
      </c>
    </row>
    <row r="6186" spans="1:3">
      <c r="A6186" s="227" t="s">
        <v>5855</v>
      </c>
      <c r="B6186" s="296">
        <v>35157</v>
      </c>
      <c r="C6186" s="222" t="s">
        <v>5938</v>
      </c>
    </row>
    <row r="6187" spans="1:3">
      <c r="A6187" t="s">
        <v>1244</v>
      </c>
      <c r="B6187" s="295">
        <v>30192</v>
      </c>
      <c r="C6187" s="229" t="s">
        <v>2844</v>
      </c>
    </row>
    <row r="6188" spans="1:3" ht="12.75">
      <c r="A6188" t="s">
        <v>9044</v>
      </c>
      <c r="B6188" s="300">
        <v>36895</v>
      </c>
      <c r="C6188" s="234" t="s">
        <v>9330</v>
      </c>
    </row>
    <row r="6189" spans="1:3">
      <c r="A6189" t="s">
        <v>7697</v>
      </c>
      <c r="B6189" s="306">
        <v>36233</v>
      </c>
      <c r="C6189" s="226" t="s">
        <v>7516</v>
      </c>
    </row>
    <row r="6190" spans="1:3">
      <c r="A6190" t="s">
        <v>1975</v>
      </c>
      <c r="B6190" s="295">
        <v>30556</v>
      </c>
      <c r="C6190" s="229" t="s">
        <v>1815</v>
      </c>
    </row>
    <row r="6191" spans="1:3">
      <c r="A6191" s="224" t="s">
        <v>8501</v>
      </c>
      <c r="B6191" s="299">
        <v>37336</v>
      </c>
      <c r="C6191" s="226" t="s">
        <v>8092</v>
      </c>
    </row>
    <row r="6192" spans="1:3">
      <c r="A6192" t="s">
        <v>7948</v>
      </c>
      <c r="B6192" s="306">
        <v>35272</v>
      </c>
      <c r="C6192" s="226" t="s">
        <v>7812</v>
      </c>
    </row>
    <row r="6193" spans="1:3">
      <c r="A6193" t="s">
        <v>1592</v>
      </c>
      <c r="B6193" s="295">
        <v>28174</v>
      </c>
      <c r="C6193" s="229" t="s">
        <v>1967</v>
      </c>
    </row>
    <row r="6194" spans="1:3">
      <c r="A6194" t="s">
        <v>3745</v>
      </c>
      <c r="B6194" s="295">
        <v>33048</v>
      </c>
      <c r="C6194" s="222" t="s">
        <v>3444</v>
      </c>
    </row>
    <row r="6195" spans="1:3">
      <c r="A6195" s="227" t="s">
        <v>5247</v>
      </c>
      <c r="B6195" s="296">
        <v>34308</v>
      </c>
      <c r="C6195" s="235" t="s">
        <v>5499</v>
      </c>
    </row>
    <row r="6196" spans="1:3">
      <c r="A6196" t="s">
        <v>555</v>
      </c>
      <c r="B6196" s="295">
        <v>30992</v>
      </c>
      <c r="C6196" s="229" t="s">
        <v>556</v>
      </c>
    </row>
    <row r="6197" spans="1:3">
      <c r="A6197" s="5" t="s">
        <v>3648</v>
      </c>
      <c r="B6197" s="295">
        <v>33569</v>
      </c>
      <c r="C6197" s="222" t="s">
        <v>4069</v>
      </c>
    </row>
    <row r="6198" spans="1:3">
      <c r="A6198" s="247" t="s">
        <v>7403</v>
      </c>
      <c r="B6198" s="295">
        <v>35947</v>
      </c>
      <c r="C6198" s="226" t="s">
        <v>6853</v>
      </c>
    </row>
    <row r="6199" spans="1:3">
      <c r="A6199" s="220" t="s">
        <v>3418</v>
      </c>
      <c r="B6199" s="296">
        <v>32563</v>
      </c>
      <c r="C6199" s="222" t="s">
        <v>463</v>
      </c>
    </row>
    <row r="6200" spans="1:3">
      <c r="A6200" s="5" t="s">
        <v>3775</v>
      </c>
      <c r="B6200" s="295">
        <v>34134</v>
      </c>
      <c r="C6200" s="222" t="s">
        <v>4087</v>
      </c>
    </row>
    <row r="6201" spans="1:3">
      <c r="A6201" t="s">
        <v>1628</v>
      </c>
      <c r="B6201" s="295">
        <v>29573</v>
      </c>
      <c r="C6201" s="229" t="s">
        <v>1388</v>
      </c>
    </row>
    <row r="6202" spans="1:3">
      <c r="A6202" t="s">
        <v>4301</v>
      </c>
      <c r="B6202" s="295">
        <v>29573</v>
      </c>
      <c r="C6202" s="229" t="s">
        <v>1388</v>
      </c>
    </row>
    <row r="6203" spans="1:3" ht="12.75">
      <c r="A6203" s="247" t="s">
        <v>9527</v>
      </c>
      <c r="B6203" s="300">
        <v>36447</v>
      </c>
      <c r="C6203" s="234" t="s">
        <v>8803</v>
      </c>
    </row>
    <row r="6204" spans="1:3">
      <c r="A6204" t="s">
        <v>7605</v>
      </c>
      <c r="B6204" s="306">
        <v>36292</v>
      </c>
      <c r="C6204" s="226" t="s">
        <v>7508</v>
      </c>
    </row>
    <row r="6205" spans="1:3">
      <c r="A6205" s="247" t="s">
        <v>2164</v>
      </c>
      <c r="B6205" s="295">
        <v>32205</v>
      </c>
      <c r="C6205" s="229" t="s">
        <v>1987</v>
      </c>
    </row>
    <row r="6206" spans="1:3">
      <c r="A6206" s="251" t="s">
        <v>5336</v>
      </c>
      <c r="B6206" s="296">
        <v>34956</v>
      </c>
      <c r="C6206" s="235" t="s">
        <v>5537</v>
      </c>
    </row>
    <row r="6207" spans="1:3">
      <c r="A6207" s="247" t="s">
        <v>7735</v>
      </c>
      <c r="B6207" s="306">
        <v>36055</v>
      </c>
      <c r="C6207" s="226" t="s">
        <v>7419</v>
      </c>
    </row>
    <row r="6208" spans="1:3">
      <c r="A6208" s="227" t="s">
        <v>6294</v>
      </c>
      <c r="B6208" s="296">
        <v>35159</v>
      </c>
      <c r="C6208" s="235" t="s">
        <v>5936</v>
      </c>
    </row>
    <row r="6209" spans="1:3">
      <c r="A6209" s="220" t="s">
        <v>3419</v>
      </c>
      <c r="B6209" s="296">
        <v>32499</v>
      </c>
      <c r="C6209" s="222" t="s">
        <v>3440</v>
      </c>
    </row>
    <row r="6210" spans="1:3" ht="12.75">
      <c r="A6210" s="247" t="s">
        <v>8968</v>
      </c>
      <c r="B6210" s="300">
        <v>36770</v>
      </c>
      <c r="C6210" s="234" t="s">
        <v>9346</v>
      </c>
    </row>
    <row r="6211" spans="1:3">
      <c r="A6211" s="329" t="s">
        <v>9526</v>
      </c>
      <c r="B6211" s="299">
        <v>35956</v>
      </c>
      <c r="C6211" s="226" t="s">
        <v>8287</v>
      </c>
    </row>
    <row r="6212" spans="1:3">
      <c r="A6212" s="291" t="s">
        <v>3810</v>
      </c>
      <c r="B6212" s="295">
        <v>33102</v>
      </c>
      <c r="C6212" s="222" t="s">
        <v>4065</v>
      </c>
    </row>
    <row r="6213" spans="1:3">
      <c r="A6213" s="260" t="s">
        <v>4852</v>
      </c>
      <c r="B6213" s="296">
        <v>33915</v>
      </c>
      <c r="C6213" s="222" t="s">
        <v>5010</v>
      </c>
    </row>
    <row r="6214" spans="1:3">
      <c r="A6214" s="261" t="s">
        <v>557</v>
      </c>
      <c r="B6214" s="295">
        <v>32589</v>
      </c>
      <c r="C6214" s="229" t="s">
        <v>558</v>
      </c>
    </row>
    <row r="6215" spans="1:3">
      <c r="A6215" s="260" t="s">
        <v>5314</v>
      </c>
      <c r="B6215" s="296">
        <v>34618</v>
      </c>
      <c r="C6215" s="235" t="s">
        <v>5538</v>
      </c>
    </row>
    <row r="6216" spans="1:3">
      <c r="A6216" s="261" t="s">
        <v>7698</v>
      </c>
      <c r="B6216" s="306">
        <v>35683</v>
      </c>
      <c r="C6216" s="226" t="s">
        <v>7516</v>
      </c>
    </row>
    <row r="6217" spans="1:3">
      <c r="A6217" s="260" t="s">
        <v>6113</v>
      </c>
      <c r="B6217" s="296">
        <v>35143</v>
      </c>
      <c r="C6217" s="235" t="s">
        <v>5935</v>
      </c>
    </row>
    <row r="6218" spans="1:3">
      <c r="A6218" s="260" t="s">
        <v>6143</v>
      </c>
      <c r="B6218" s="296">
        <v>35268</v>
      </c>
      <c r="C6218" s="235" t="s">
        <v>6426</v>
      </c>
    </row>
    <row r="6219" spans="1:3">
      <c r="A6219" s="330" t="s">
        <v>3678</v>
      </c>
      <c r="B6219" s="295">
        <v>33259</v>
      </c>
      <c r="C6219" s="222" t="s">
        <v>4072</v>
      </c>
    </row>
    <row r="6220" spans="1:3">
      <c r="A6220" s="260" t="s">
        <v>4791</v>
      </c>
      <c r="B6220" s="296">
        <v>33409</v>
      </c>
      <c r="C6220" s="222" t="s">
        <v>4063</v>
      </c>
    </row>
    <row r="6221" spans="1:3" ht="12.75">
      <c r="A6221" s="261" t="s">
        <v>8969</v>
      </c>
      <c r="B6221" s="300">
        <v>36800</v>
      </c>
      <c r="C6221" s="234" t="s">
        <v>8803</v>
      </c>
    </row>
    <row r="6222" spans="1:3">
      <c r="A6222" s="326" t="s">
        <v>8502</v>
      </c>
      <c r="B6222" s="299">
        <v>36501</v>
      </c>
      <c r="C6222" s="226" t="s">
        <v>8287</v>
      </c>
    </row>
    <row r="6223" spans="1:3">
      <c r="A6223" s="260" t="s">
        <v>3887</v>
      </c>
      <c r="B6223" s="296">
        <v>32981</v>
      </c>
      <c r="C6223" s="222" t="s">
        <v>3441</v>
      </c>
    </row>
    <row r="6224" spans="1:3">
      <c r="A6224" s="326" t="s">
        <v>8503</v>
      </c>
      <c r="B6224" s="299">
        <v>36806</v>
      </c>
      <c r="C6224" s="226" t="s">
        <v>8287</v>
      </c>
    </row>
    <row r="6225" spans="1:3" ht="12.75">
      <c r="A6225" s="261" t="s">
        <v>8503</v>
      </c>
      <c r="B6225" s="300">
        <v>36806</v>
      </c>
      <c r="C6225" s="234" t="s">
        <v>8803</v>
      </c>
    </row>
    <row r="6226" spans="1:3">
      <c r="A6226" s="261" t="s">
        <v>1965</v>
      </c>
      <c r="B6226" s="295">
        <v>28811</v>
      </c>
      <c r="C6226" s="229" t="s">
        <v>1966</v>
      </c>
    </row>
    <row r="6227" spans="1:3">
      <c r="A6227" s="227" t="s">
        <v>4237</v>
      </c>
      <c r="B6227" s="296">
        <v>33810</v>
      </c>
      <c r="C6227" s="222" t="s">
        <v>4547</v>
      </c>
    </row>
    <row r="6228" spans="1:3">
      <c r="A6228" s="261" t="s">
        <v>7949</v>
      </c>
      <c r="B6228" s="306">
        <v>36186</v>
      </c>
      <c r="C6228" s="226" t="s">
        <v>7812</v>
      </c>
    </row>
    <row r="6229" spans="1:3">
      <c r="A6229" s="261" t="s">
        <v>2128</v>
      </c>
      <c r="B6229" s="295">
        <v>30302</v>
      </c>
      <c r="C6229" s="229" t="s">
        <v>2848</v>
      </c>
    </row>
    <row r="6230" spans="1:3">
      <c r="A6230" s="260" t="s">
        <v>4706</v>
      </c>
      <c r="B6230" s="296">
        <v>34412</v>
      </c>
      <c r="C6230" s="222" t="s">
        <v>5022</v>
      </c>
    </row>
    <row r="6231" spans="1:3">
      <c r="A6231" t="s">
        <v>2165</v>
      </c>
      <c r="B6231" s="295">
        <v>32140</v>
      </c>
      <c r="C6231" s="229" t="s">
        <v>2166</v>
      </c>
    </row>
    <row r="6232" spans="1:3">
      <c r="A6232" s="261" t="s">
        <v>7384</v>
      </c>
      <c r="B6232" s="295">
        <v>35704</v>
      </c>
      <c r="C6232" s="228" t="s">
        <v>6921</v>
      </c>
    </row>
    <row r="6233" spans="1:3" ht="12.75">
      <c r="A6233" s="261" t="s">
        <v>9528</v>
      </c>
      <c r="B6233" s="300">
        <v>36811</v>
      </c>
      <c r="C6233" s="234" t="s">
        <v>8803</v>
      </c>
    </row>
    <row r="6234" spans="1:3">
      <c r="A6234" s="325" t="s">
        <v>3420</v>
      </c>
      <c r="B6234" s="296">
        <v>32880</v>
      </c>
      <c r="C6234" s="222" t="s">
        <v>3444</v>
      </c>
    </row>
    <row r="6235" spans="1:3">
      <c r="A6235" s="261" t="s">
        <v>2167</v>
      </c>
      <c r="B6235" s="295">
        <v>32363</v>
      </c>
      <c r="C6235" s="229" t="s">
        <v>1987</v>
      </c>
    </row>
    <row r="6236" spans="1:3">
      <c r="A6236" s="261" t="s">
        <v>2168</v>
      </c>
      <c r="B6236" s="295">
        <v>31669</v>
      </c>
      <c r="C6236" s="229" t="s">
        <v>1880</v>
      </c>
    </row>
    <row r="6237" spans="1:3">
      <c r="A6237" s="261" t="s">
        <v>1189</v>
      </c>
      <c r="B6237" s="295">
        <v>31332</v>
      </c>
      <c r="C6237" s="229" t="s">
        <v>2581</v>
      </c>
    </row>
    <row r="6238" spans="1:3">
      <c r="A6238" s="261" t="s">
        <v>7331</v>
      </c>
      <c r="B6238" s="295">
        <v>36039</v>
      </c>
      <c r="C6238" s="228" t="s">
        <v>6950</v>
      </c>
    </row>
    <row r="6239" spans="1:3">
      <c r="A6239" s="261" t="s">
        <v>7950</v>
      </c>
      <c r="B6239" s="306">
        <v>35792</v>
      </c>
      <c r="C6239" s="226" t="s">
        <v>7812</v>
      </c>
    </row>
    <row r="6240" spans="1:3">
      <c r="A6240" t="s">
        <v>7950</v>
      </c>
      <c r="B6240" s="306">
        <v>35792</v>
      </c>
      <c r="C6240" s="226" t="s">
        <v>7812</v>
      </c>
    </row>
    <row r="6241" spans="1:3">
      <c r="A6241" s="261" t="s">
        <v>7951</v>
      </c>
      <c r="B6241" s="306">
        <v>35934</v>
      </c>
      <c r="C6241" s="226" t="s">
        <v>7812</v>
      </c>
    </row>
    <row r="6242" spans="1:3">
      <c r="A6242" s="260" t="s">
        <v>9377</v>
      </c>
      <c r="B6242" s="296">
        <v>32996</v>
      </c>
      <c r="C6242" s="222" t="s">
        <v>3444</v>
      </c>
    </row>
    <row r="6243" spans="1:3" ht="15.75" thickBot="1">
      <c r="A6243" t="s">
        <v>1476</v>
      </c>
      <c r="B6243" s="354">
        <v>30012</v>
      </c>
      <c r="C6243" s="355" t="s">
        <v>1812</v>
      </c>
    </row>
    <row r="6244" spans="1:3">
      <c r="A6244" s="5" t="s">
        <v>3593</v>
      </c>
      <c r="B6244" s="302">
        <v>33270</v>
      </c>
      <c r="C6244" s="331" t="s">
        <v>3442</v>
      </c>
    </row>
    <row r="6245" spans="1:3">
      <c r="A6245" s="227" t="s">
        <v>6137</v>
      </c>
      <c r="B6245" s="296">
        <v>35235</v>
      </c>
      <c r="C6245" s="334" t="s">
        <v>6419</v>
      </c>
    </row>
    <row r="6246" spans="1:3">
      <c r="A6246" s="227" t="s">
        <v>4601</v>
      </c>
      <c r="B6246" s="296">
        <v>32918</v>
      </c>
      <c r="C6246" s="333" t="s">
        <v>4069</v>
      </c>
    </row>
    <row r="6247" spans="1:3">
      <c r="A6247" s="64" t="s">
        <v>6814</v>
      </c>
      <c r="B6247" s="307">
        <v>35091</v>
      </c>
      <c r="C6247" s="335" t="s">
        <v>6855</v>
      </c>
    </row>
    <row r="6248" spans="1:3">
      <c r="A6248" t="s">
        <v>2815</v>
      </c>
      <c r="B6248" s="295">
        <v>31051</v>
      </c>
      <c r="C6248" s="332" t="s">
        <v>2395</v>
      </c>
    </row>
    <row r="6249" spans="1:3">
      <c r="A6249" s="227" t="s">
        <v>286</v>
      </c>
      <c r="B6249" s="296">
        <v>32467</v>
      </c>
      <c r="C6249" s="333" t="s">
        <v>465</v>
      </c>
    </row>
    <row r="6250" spans="1:3">
      <c r="A6250" s="227" t="s">
        <v>189</v>
      </c>
      <c r="B6250" s="296">
        <v>30603</v>
      </c>
      <c r="C6250" s="333" t="s">
        <v>70</v>
      </c>
    </row>
    <row r="6251" spans="1:3">
      <c r="A6251" t="s">
        <v>2696</v>
      </c>
      <c r="B6251" s="295">
        <v>31232</v>
      </c>
      <c r="C6251" s="332" t="s">
        <v>2308</v>
      </c>
    </row>
    <row r="6252" spans="1:3">
      <c r="A6252" s="37" t="s">
        <v>8504</v>
      </c>
      <c r="B6252" s="299">
        <v>35941</v>
      </c>
      <c r="C6252" s="336" t="s">
        <v>6855</v>
      </c>
    </row>
    <row r="6253" spans="1:3">
      <c r="A6253" t="s">
        <v>559</v>
      </c>
      <c r="B6253" s="295">
        <v>31947</v>
      </c>
      <c r="C6253" s="332" t="s">
        <v>1987</v>
      </c>
    </row>
    <row r="6254" spans="1:3">
      <c r="A6254" t="s">
        <v>2212</v>
      </c>
      <c r="B6254" s="295">
        <v>29707</v>
      </c>
      <c r="C6254" s="332" t="s">
        <v>2490</v>
      </c>
    </row>
    <row r="6255" spans="1:3" ht="15.75" thickBot="1">
      <c r="A6255" t="s">
        <v>2572</v>
      </c>
      <c r="B6255" s="301">
        <v>32362</v>
      </c>
      <c r="C6255" s="337" t="s">
        <v>2573</v>
      </c>
    </row>
    <row r="6256" spans="1:3">
      <c r="A6256" s="5" t="s">
        <v>3863</v>
      </c>
      <c r="B6256" s="302">
        <v>33283</v>
      </c>
      <c r="C6256" s="331" t="s">
        <v>4063</v>
      </c>
    </row>
    <row r="6257" spans="1:3">
      <c r="A6257" t="s">
        <v>2169</v>
      </c>
      <c r="B6257" s="295">
        <v>29528</v>
      </c>
      <c r="C6257" s="332" t="s">
        <v>2518</v>
      </c>
    </row>
    <row r="6258" spans="1:3">
      <c r="A6258" t="s">
        <v>1806</v>
      </c>
      <c r="B6258" s="295">
        <v>29593</v>
      </c>
      <c r="C6258" s="332" t="s">
        <v>1733</v>
      </c>
    </row>
    <row r="6259" spans="1:3">
      <c r="A6259" t="s">
        <v>958</v>
      </c>
      <c r="B6259" s="295">
        <v>31475</v>
      </c>
      <c r="C6259" s="332" t="s">
        <v>1279</v>
      </c>
    </row>
    <row r="6260" spans="1:3">
      <c r="A6260" t="s">
        <v>3074</v>
      </c>
      <c r="B6260" s="295">
        <v>30471</v>
      </c>
      <c r="C6260" s="332" t="s">
        <v>2306</v>
      </c>
    </row>
    <row r="6261" spans="1:3">
      <c r="A6261" s="5" t="s">
        <v>3871</v>
      </c>
      <c r="B6261" s="295">
        <v>33003</v>
      </c>
      <c r="C6261" s="333" t="s">
        <v>4063</v>
      </c>
    </row>
    <row r="6262" spans="1:3">
      <c r="A6262" s="227" t="s">
        <v>4858</v>
      </c>
      <c r="B6262" s="296">
        <v>33968</v>
      </c>
      <c r="C6262" s="334" t="s">
        <v>5047</v>
      </c>
    </row>
    <row r="6263" spans="1:3">
      <c r="A6263" s="220" t="s">
        <v>3421</v>
      </c>
      <c r="B6263" s="296">
        <v>33115</v>
      </c>
      <c r="C6263" s="333" t="s">
        <v>3455</v>
      </c>
    </row>
    <row r="6264" spans="1:3">
      <c r="A6264" t="s">
        <v>7058</v>
      </c>
      <c r="B6264" s="295">
        <v>36312</v>
      </c>
      <c r="C6264" s="295" t="s">
        <v>6914</v>
      </c>
    </row>
    <row r="6265" spans="1:3">
      <c r="A6265" t="s">
        <v>8505</v>
      </c>
      <c r="B6265" s="299">
        <v>34968</v>
      </c>
      <c r="C6265" s="336" t="s">
        <v>6423</v>
      </c>
    </row>
    <row r="6266" spans="1:3">
      <c r="A6266" s="5" t="s">
        <v>7115</v>
      </c>
      <c r="B6266" s="295">
        <v>35704</v>
      </c>
      <c r="C6266" s="336" t="s">
        <v>6862</v>
      </c>
    </row>
    <row r="6267" spans="1:3">
      <c r="A6267" s="224" t="s">
        <v>8506</v>
      </c>
      <c r="B6267" s="299">
        <v>36355</v>
      </c>
      <c r="C6267" s="336" t="s">
        <v>7812</v>
      </c>
    </row>
    <row r="6268" spans="1:3">
      <c r="A6268" s="227" t="s">
        <v>4439</v>
      </c>
      <c r="B6268" s="296">
        <v>33813</v>
      </c>
      <c r="C6268" s="333" t="s">
        <v>4515</v>
      </c>
    </row>
    <row r="6269" spans="1:3">
      <c r="A6269" s="227" t="s">
        <v>4345</v>
      </c>
      <c r="B6269" s="296">
        <v>33391</v>
      </c>
      <c r="C6269" s="333" t="s">
        <v>4063</v>
      </c>
    </row>
    <row r="6270" spans="1:3">
      <c r="A6270" t="s">
        <v>698</v>
      </c>
      <c r="B6270" s="295">
        <v>31898</v>
      </c>
      <c r="C6270" s="332" t="s">
        <v>1959</v>
      </c>
    </row>
    <row r="6271" spans="1:3">
      <c r="A6271" s="5" t="s">
        <v>3814</v>
      </c>
      <c r="B6271" s="295">
        <v>33266</v>
      </c>
      <c r="C6271" s="333" t="s">
        <v>4065</v>
      </c>
    </row>
    <row r="6272" spans="1:3">
      <c r="A6272" t="s">
        <v>1442</v>
      </c>
      <c r="B6272" s="295">
        <v>29100</v>
      </c>
      <c r="C6272" s="332" t="s">
        <v>2217</v>
      </c>
    </row>
    <row r="6273" spans="1:3">
      <c r="A6273" t="s">
        <v>2170</v>
      </c>
      <c r="B6273" s="295">
        <v>31042</v>
      </c>
      <c r="C6273" s="332" t="s">
        <v>2308</v>
      </c>
    </row>
    <row r="6274" spans="1:3" ht="15.75" thickBot="1">
      <c r="A6274" s="227" t="s">
        <v>5383</v>
      </c>
      <c r="B6274" s="303">
        <v>34294</v>
      </c>
      <c r="C6274" s="340" t="s">
        <v>5499</v>
      </c>
    </row>
    <row r="6275" spans="1:3">
      <c r="A6275" t="s">
        <v>7244</v>
      </c>
      <c r="B6275" s="302">
        <v>35490</v>
      </c>
      <c r="C6275" s="342" t="s">
        <v>6862</v>
      </c>
    </row>
    <row r="6276" spans="1:3">
      <c r="A6276" s="5" t="s">
        <v>3700</v>
      </c>
      <c r="B6276" s="295">
        <v>33192</v>
      </c>
      <c r="C6276" s="333" t="s">
        <v>4063</v>
      </c>
    </row>
    <row r="6277" spans="1:3">
      <c r="A6277" s="227" t="s">
        <v>4919</v>
      </c>
      <c r="B6277" s="296">
        <v>33972</v>
      </c>
      <c r="C6277" s="333" t="s">
        <v>5011</v>
      </c>
    </row>
    <row r="6278" spans="1:3">
      <c r="A6278" t="s">
        <v>5132</v>
      </c>
      <c r="B6278" s="295">
        <v>34023</v>
      </c>
      <c r="C6278" s="332" t="s">
        <v>5012</v>
      </c>
    </row>
    <row r="6279" spans="1:3">
      <c r="A6279" t="s">
        <v>1100</v>
      </c>
      <c r="B6279" s="295">
        <v>31099</v>
      </c>
      <c r="C6279" s="332" t="s">
        <v>2580</v>
      </c>
    </row>
    <row r="6280" spans="1:3" ht="12.75">
      <c r="A6280" t="s">
        <v>9529</v>
      </c>
      <c r="B6280" s="300">
        <v>36320</v>
      </c>
      <c r="C6280" s="300" t="s">
        <v>8803</v>
      </c>
    </row>
    <row r="6281" spans="1:3">
      <c r="A6281" t="s">
        <v>7090</v>
      </c>
      <c r="B6281" s="295">
        <v>35612</v>
      </c>
      <c r="C6281" s="336" t="s">
        <v>6862</v>
      </c>
    </row>
    <row r="6282" spans="1:3">
      <c r="A6282" s="227" t="s">
        <v>4775</v>
      </c>
      <c r="B6282" s="296">
        <v>33437</v>
      </c>
      <c r="C6282" s="333" t="s">
        <v>3441</v>
      </c>
    </row>
    <row r="6283" spans="1:3">
      <c r="A6283" s="220" t="s">
        <v>3094</v>
      </c>
      <c r="B6283" s="303">
        <v>32933</v>
      </c>
      <c r="C6283" s="341" t="s">
        <v>465</v>
      </c>
    </row>
    <row r="6284" spans="1:3">
      <c r="A6284" s="64" t="s">
        <v>6630</v>
      </c>
      <c r="B6284" s="307">
        <v>35971</v>
      </c>
      <c r="C6284" s="335" t="s">
        <v>6855</v>
      </c>
    </row>
    <row r="6285" spans="1:3">
      <c r="A6285" t="s">
        <v>2793</v>
      </c>
      <c r="B6285" s="295">
        <v>29725</v>
      </c>
      <c r="C6285" s="332" t="s">
        <v>1409</v>
      </c>
    </row>
    <row r="6286" spans="1:3">
      <c r="A6286" s="224" t="s">
        <v>8507</v>
      </c>
      <c r="B6286" s="299">
        <v>36502</v>
      </c>
      <c r="C6286" s="336" t="s">
        <v>8287</v>
      </c>
    </row>
    <row r="6287" spans="1:3" ht="12.75">
      <c r="A6287" t="s">
        <v>8507</v>
      </c>
      <c r="B6287" s="300">
        <v>36502</v>
      </c>
      <c r="C6287" s="300" t="s">
        <v>8803</v>
      </c>
    </row>
    <row r="6288" spans="1:3">
      <c r="A6288" s="224" t="s">
        <v>9591</v>
      </c>
      <c r="B6288" s="299">
        <v>35465</v>
      </c>
      <c r="C6288" s="336" t="s">
        <v>6855</v>
      </c>
    </row>
    <row r="6289" spans="1:3">
      <c r="A6289" s="220" t="s">
        <v>3422</v>
      </c>
      <c r="B6289" s="296">
        <v>33276</v>
      </c>
      <c r="C6289" s="333" t="s">
        <v>3442</v>
      </c>
    </row>
    <row r="6290" spans="1:3">
      <c r="A6290" s="227" t="s">
        <v>5157</v>
      </c>
      <c r="B6290" s="296">
        <v>34353</v>
      </c>
      <c r="C6290" s="334" t="s">
        <v>5497</v>
      </c>
    </row>
    <row r="6291" spans="1:3">
      <c r="A6291" t="s">
        <v>2762</v>
      </c>
      <c r="B6291" s="295">
        <v>31028</v>
      </c>
      <c r="C6291" s="332" t="s">
        <v>1280</v>
      </c>
    </row>
    <row r="6292" spans="1:3" ht="15.75" thickBot="1">
      <c r="A6292" s="224" t="s">
        <v>8508</v>
      </c>
      <c r="B6292" s="305">
        <v>36201</v>
      </c>
      <c r="C6292" s="339" t="s">
        <v>7812</v>
      </c>
    </row>
    <row r="6293" spans="1:3">
      <c r="A6293" t="s">
        <v>3075</v>
      </c>
      <c r="B6293" s="302">
        <v>30457</v>
      </c>
      <c r="C6293" s="338" t="s">
        <v>2844</v>
      </c>
    </row>
    <row r="6294" spans="1:3">
      <c r="A6294" t="s">
        <v>2171</v>
      </c>
      <c r="B6294" s="295">
        <v>31828</v>
      </c>
      <c r="C6294" s="332" t="s">
        <v>1959</v>
      </c>
    </row>
    <row r="6295" spans="1:3">
      <c r="A6295" s="227" t="s">
        <v>1373</v>
      </c>
      <c r="B6295" s="296">
        <v>32523</v>
      </c>
      <c r="C6295" s="333" t="s">
        <v>775</v>
      </c>
    </row>
    <row r="6296" spans="1:3">
      <c r="A6296" s="227" t="s">
        <v>287</v>
      </c>
      <c r="B6296" s="296">
        <v>33002</v>
      </c>
      <c r="C6296" s="333" t="s">
        <v>463</v>
      </c>
    </row>
    <row r="6297" spans="1:3">
      <c r="A6297" s="227" t="s">
        <v>4719</v>
      </c>
      <c r="B6297" s="296">
        <v>34221</v>
      </c>
      <c r="C6297" s="333" t="s">
        <v>5010</v>
      </c>
    </row>
    <row r="6298" spans="1:3">
      <c r="A6298" s="227" t="s">
        <v>6267</v>
      </c>
      <c r="B6298" s="296">
        <v>33527</v>
      </c>
      <c r="C6298" s="334" t="s">
        <v>4515</v>
      </c>
    </row>
    <row r="6299" spans="1:3">
      <c r="A6299" s="227" t="s">
        <v>6195</v>
      </c>
      <c r="B6299" s="296">
        <v>35843</v>
      </c>
      <c r="C6299" s="334" t="s">
        <v>6461</v>
      </c>
    </row>
    <row r="6300" spans="1:3">
      <c r="A6300" s="227" t="s">
        <v>4330</v>
      </c>
      <c r="B6300" s="296">
        <v>33637</v>
      </c>
      <c r="C6300" s="333" t="s">
        <v>4069</v>
      </c>
    </row>
    <row r="6301" spans="1:3">
      <c r="A6301" s="224" t="s">
        <v>8509</v>
      </c>
      <c r="B6301" s="299">
        <v>36180</v>
      </c>
      <c r="C6301" s="336" t="s">
        <v>9604</v>
      </c>
    </row>
    <row r="6302" spans="1:3" ht="13.5" thickBot="1">
      <c r="A6302" t="s">
        <v>8509</v>
      </c>
      <c r="B6302" s="309">
        <v>36180</v>
      </c>
      <c r="C6302" s="309" t="s">
        <v>8803</v>
      </c>
    </row>
    <row r="6303" spans="1:3">
      <c r="A6303" s="227" t="s">
        <v>4944</v>
      </c>
      <c r="B6303" s="310">
        <v>33780</v>
      </c>
      <c r="C6303" s="331" t="s">
        <v>5021</v>
      </c>
    </row>
    <row r="6304" spans="1:3">
      <c r="A6304" s="227" t="s">
        <v>6119</v>
      </c>
      <c r="B6304" s="296">
        <v>35148</v>
      </c>
      <c r="C6304" s="334" t="s">
        <v>5935</v>
      </c>
    </row>
    <row r="6305" spans="1:3">
      <c r="A6305" t="s">
        <v>699</v>
      </c>
      <c r="B6305" s="295">
        <v>31036</v>
      </c>
      <c r="C6305" s="332" t="s">
        <v>2842</v>
      </c>
    </row>
    <row r="6306" spans="1:3">
      <c r="A6306" s="220" t="s">
        <v>3423</v>
      </c>
      <c r="B6306" s="296">
        <v>33050</v>
      </c>
      <c r="C6306" s="333" t="s">
        <v>3441</v>
      </c>
    </row>
    <row r="6307" spans="1:3">
      <c r="A6307" t="s">
        <v>7400</v>
      </c>
      <c r="B6307" s="295">
        <v>34759</v>
      </c>
      <c r="C6307" s="336" t="s">
        <v>5936</v>
      </c>
    </row>
    <row r="6308" spans="1:3">
      <c r="A6308" s="227" t="s">
        <v>4324</v>
      </c>
      <c r="B6308" s="296">
        <v>32962</v>
      </c>
      <c r="C6308" s="333" t="s">
        <v>3441</v>
      </c>
    </row>
    <row r="6309" spans="1:3">
      <c r="A6309" t="s">
        <v>7575</v>
      </c>
      <c r="B6309" s="306">
        <v>36172</v>
      </c>
      <c r="C6309" s="336" t="s">
        <v>7506</v>
      </c>
    </row>
    <row r="6310" spans="1:3">
      <c r="A6310" t="s">
        <v>2059</v>
      </c>
      <c r="B6310" s="295">
        <v>29892</v>
      </c>
      <c r="C6310" s="332" t="s">
        <v>2530</v>
      </c>
    </row>
    <row r="6311" spans="1:3">
      <c r="A6311" t="s">
        <v>2102</v>
      </c>
      <c r="B6311" s="295">
        <v>29061</v>
      </c>
      <c r="C6311" s="332" t="s">
        <v>2608</v>
      </c>
    </row>
    <row r="6312" spans="1:3">
      <c r="A6312" s="227" t="s">
        <v>5888</v>
      </c>
      <c r="B6312" s="296">
        <v>34530</v>
      </c>
      <c r="C6312" s="333" t="s">
        <v>5497</v>
      </c>
    </row>
    <row r="6313" spans="1:3">
      <c r="A6313" t="s">
        <v>632</v>
      </c>
      <c r="B6313" s="295">
        <v>29690</v>
      </c>
      <c r="C6313" s="332" t="s">
        <v>2149</v>
      </c>
    </row>
    <row r="6314" spans="1:3">
      <c r="A6314" s="227" t="s">
        <v>5190</v>
      </c>
      <c r="B6314" s="296">
        <v>34715</v>
      </c>
      <c r="C6314" s="334" t="s">
        <v>5539</v>
      </c>
    </row>
    <row r="6315" spans="1:3">
      <c r="A6315" t="s">
        <v>7588</v>
      </c>
      <c r="B6315" s="306">
        <v>36421</v>
      </c>
      <c r="C6315" s="336" t="s">
        <v>7509</v>
      </c>
    </row>
    <row r="6316" spans="1:3" ht="15.75" thickBot="1">
      <c r="A6316" s="227" t="s">
        <v>4826</v>
      </c>
      <c r="B6316" s="303">
        <v>33796</v>
      </c>
      <c r="C6316" s="341" t="s">
        <v>5014</v>
      </c>
    </row>
    <row r="6317" spans="1:3">
      <c r="A6317" s="227" t="s">
        <v>5660</v>
      </c>
      <c r="B6317" s="310">
        <v>34040</v>
      </c>
      <c r="C6317" s="331" t="s">
        <v>4515</v>
      </c>
    </row>
    <row r="6318" spans="1:3">
      <c r="A6318" s="227" t="s">
        <v>5785</v>
      </c>
      <c r="B6318" s="296">
        <v>35507</v>
      </c>
      <c r="C6318" s="333" t="s">
        <v>5935</v>
      </c>
    </row>
    <row r="6319" spans="1:3">
      <c r="A6319" s="227" t="s">
        <v>4462</v>
      </c>
      <c r="B6319" s="296">
        <v>33757</v>
      </c>
      <c r="C6319" s="333" t="s">
        <v>4515</v>
      </c>
    </row>
    <row r="6320" spans="1:3">
      <c r="A6320" s="220" t="s">
        <v>3424</v>
      </c>
      <c r="B6320" s="296">
        <v>32965</v>
      </c>
      <c r="C6320" s="333" t="s">
        <v>463</v>
      </c>
    </row>
    <row r="6321" spans="1:3">
      <c r="A6321" s="224" t="s">
        <v>8510</v>
      </c>
      <c r="B6321" s="299">
        <v>36607</v>
      </c>
      <c r="C6321" s="336" t="s">
        <v>8287</v>
      </c>
    </row>
    <row r="6322" spans="1:3" ht="12.75">
      <c r="A6322" t="s">
        <v>8510</v>
      </c>
      <c r="B6322" s="300">
        <v>36607</v>
      </c>
      <c r="C6322" s="300" t="s">
        <v>8803</v>
      </c>
    </row>
    <row r="6323" spans="1:3">
      <c r="A6323" t="s">
        <v>2172</v>
      </c>
      <c r="B6323" s="295">
        <v>30169</v>
      </c>
      <c r="C6323" s="332" t="s">
        <v>2843</v>
      </c>
    </row>
    <row r="6324" spans="1:3">
      <c r="A6324" s="224" t="s">
        <v>8511</v>
      </c>
      <c r="B6324" s="299">
        <v>36203</v>
      </c>
      <c r="C6324" s="336" t="s">
        <v>7812</v>
      </c>
    </row>
    <row r="6325" spans="1:3" ht="12.75">
      <c r="A6325" t="s">
        <v>8511</v>
      </c>
      <c r="B6325" s="300">
        <v>36203</v>
      </c>
      <c r="C6325" s="300" t="s">
        <v>8803</v>
      </c>
    </row>
    <row r="6326" spans="1:3">
      <c r="A6326" s="227" t="s">
        <v>4177</v>
      </c>
      <c r="B6326" s="296">
        <v>33374</v>
      </c>
      <c r="C6326" s="333" t="s">
        <v>4063</v>
      </c>
    </row>
    <row r="6327" spans="1:3">
      <c r="A6327" t="s">
        <v>1353</v>
      </c>
      <c r="B6327" s="295">
        <v>31252</v>
      </c>
      <c r="C6327" s="332" t="s">
        <v>1350</v>
      </c>
    </row>
    <row r="6328" spans="1:3">
      <c r="A6328" s="220" t="s">
        <v>3088</v>
      </c>
      <c r="B6328" s="296">
        <v>32541</v>
      </c>
      <c r="C6328" s="333" t="s">
        <v>465</v>
      </c>
    </row>
    <row r="6329" spans="1:3" ht="12.75">
      <c r="A6329" t="s">
        <v>9036</v>
      </c>
      <c r="B6329" s="300">
        <v>36800</v>
      </c>
      <c r="C6329" s="300" t="s">
        <v>9353</v>
      </c>
    </row>
    <row r="6330" spans="1:3">
      <c r="A6330" t="s">
        <v>1825</v>
      </c>
      <c r="B6330" s="295">
        <v>29932</v>
      </c>
      <c r="C6330" s="332" t="s">
        <v>2842</v>
      </c>
    </row>
    <row r="6331" spans="1:3">
      <c r="A6331" s="224" t="s">
        <v>8512</v>
      </c>
      <c r="B6331" s="305">
        <v>36411</v>
      </c>
      <c r="C6331" s="339" t="s">
        <v>8287</v>
      </c>
    </row>
    <row r="6332" spans="1:3">
      <c r="A6332" s="227" t="s">
        <v>9562</v>
      </c>
      <c r="B6332" s="296">
        <v>35369</v>
      </c>
      <c r="C6332" s="334" t="s">
        <v>6419</v>
      </c>
    </row>
    <row r="6333" spans="1:3">
      <c r="A6333" s="242" t="s">
        <v>9562</v>
      </c>
      <c r="B6333" s="322">
        <v>35369</v>
      </c>
      <c r="C6333" s="343" t="s">
        <v>6419</v>
      </c>
    </row>
    <row r="6334" spans="1:3">
      <c r="A6334" s="227" t="s">
        <v>4422</v>
      </c>
      <c r="B6334" s="296">
        <v>33665</v>
      </c>
      <c r="C6334" s="333" t="s">
        <v>4523</v>
      </c>
    </row>
    <row r="6335" spans="1:3">
      <c r="A6335" s="224" t="s">
        <v>8513</v>
      </c>
      <c r="B6335" s="299">
        <v>37058</v>
      </c>
      <c r="C6335" s="336" t="s">
        <v>8090</v>
      </c>
    </row>
    <row r="6336" spans="1:3">
      <c r="A6336" t="s">
        <v>2907</v>
      </c>
      <c r="B6336" s="295">
        <v>27595</v>
      </c>
      <c r="C6336" s="332"/>
    </row>
    <row r="6337" spans="1:3">
      <c r="A6337" t="s">
        <v>7252</v>
      </c>
      <c r="B6337" s="295">
        <v>35546</v>
      </c>
      <c r="C6337" s="295" t="s">
        <v>6950</v>
      </c>
    </row>
    <row r="6338" spans="1:3">
      <c r="A6338" s="227" t="s">
        <v>4303</v>
      </c>
      <c r="B6338" s="296">
        <v>32363</v>
      </c>
      <c r="C6338" s="333" t="s">
        <v>1045</v>
      </c>
    </row>
    <row r="6339" spans="1:3" ht="12.75">
      <c r="A6339" t="s">
        <v>8970</v>
      </c>
      <c r="B6339" s="300">
        <v>37861</v>
      </c>
      <c r="C6339" s="300" t="s">
        <v>9183</v>
      </c>
    </row>
    <row r="6340" spans="1:3">
      <c r="A6340" s="220" t="s">
        <v>3425</v>
      </c>
      <c r="B6340" s="296">
        <v>32624</v>
      </c>
      <c r="C6340" s="333" t="s">
        <v>451</v>
      </c>
    </row>
    <row r="6341" spans="1:3">
      <c r="A6341" t="s">
        <v>7952</v>
      </c>
      <c r="B6341" s="306">
        <v>35521</v>
      </c>
      <c r="C6341" s="336" t="s">
        <v>7812</v>
      </c>
    </row>
    <row r="6342" spans="1:3">
      <c r="A6342" t="s">
        <v>7380</v>
      </c>
      <c r="B6342" s="295"/>
      <c r="C6342" s="295" t="s">
        <v>6950</v>
      </c>
    </row>
    <row r="6343" spans="1:3">
      <c r="A6343" s="220" t="s">
        <v>3426</v>
      </c>
      <c r="B6343" s="303">
        <v>33283</v>
      </c>
      <c r="C6343" s="341" t="s">
        <v>3442</v>
      </c>
    </row>
    <row r="6344" spans="1:3">
      <c r="A6344" t="s">
        <v>7197</v>
      </c>
      <c r="B6344" s="295">
        <v>35370</v>
      </c>
      <c r="C6344" s="336"/>
    </row>
    <row r="6345" spans="1:3">
      <c r="A6345" t="s">
        <v>7263</v>
      </c>
      <c r="B6345" s="295"/>
      <c r="C6345" s="295" t="s">
        <v>6927</v>
      </c>
    </row>
    <row r="6346" spans="1:3">
      <c r="A6346" s="227" t="s">
        <v>4943</v>
      </c>
      <c r="B6346" s="296">
        <v>34172</v>
      </c>
      <c r="C6346" s="333" t="s">
        <v>5011</v>
      </c>
    </row>
    <row r="6347" spans="1:3">
      <c r="A6347" s="227" t="s">
        <v>5903</v>
      </c>
      <c r="B6347" s="296">
        <v>33775</v>
      </c>
      <c r="C6347" s="333" t="s">
        <v>4515</v>
      </c>
    </row>
    <row r="6348" spans="1:3" ht="12.75">
      <c r="A6348" t="s">
        <v>9530</v>
      </c>
      <c r="B6348" s="300">
        <v>36832</v>
      </c>
      <c r="C6348" s="300" t="s">
        <v>8803</v>
      </c>
    </row>
    <row r="6349" spans="1:3">
      <c r="A6349" t="s">
        <v>1452</v>
      </c>
      <c r="B6349" s="295">
        <v>29894</v>
      </c>
      <c r="C6349" s="332" t="s">
        <v>1453</v>
      </c>
    </row>
    <row r="6350" spans="1:3">
      <c r="A6350" t="s">
        <v>2862</v>
      </c>
      <c r="B6350" s="295">
        <v>30735</v>
      </c>
      <c r="C6350" s="332" t="s">
        <v>1282</v>
      </c>
    </row>
    <row r="6351" spans="1:3">
      <c r="A6351" s="227" t="s">
        <v>288</v>
      </c>
      <c r="B6351" s="296">
        <v>31753</v>
      </c>
      <c r="C6351" s="333" t="s">
        <v>1045</v>
      </c>
    </row>
    <row r="6352" spans="1:3">
      <c r="A6352" t="s">
        <v>3013</v>
      </c>
      <c r="B6352" s="295">
        <v>29590</v>
      </c>
      <c r="C6352" s="332" t="s">
        <v>2518</v>
      </c>
    </row>
    <row r="6353" spans="1:3">
      <c r="A6353" t="s">
        <v>633</v>
      </c>
      <c r="B6353" s="295">
        <v>32803</v>
      </c>
      <c r="C6353" s="332" t="s">
        <v>700</v>
      </c>
    </row>
    <row r="6354" spans="1:3">
      <c r="A6354" s="227" t="s">
        <v>6138</v>
      </c>
      <c r="B6354" s="296">
        <v>35053</v>
      </c>
      <c r="C6354" s="334" t="s">
        <v>6462</v>
      </c>
    </row>
    <row r="6355" spans="1:3">
      <c r="A6355" s="227" t="s">
        <v>5830</v>
      </c>
      <c r="B6355" s="296">
        <v>34533</v>
      </c>
      <c r="C6355" s="333" t="s">
        <v>5936</v>
      </c>
    </row>
    <row r="6356" spans="1:3" ht="15.75" thickBot="1">
      <c r="A6356" s="227" t="s">
        <v>5134</v>
      </c>
      <c r="B6356" s="303">
        <v>34740</v>
      </c>
      <c r="C6356" s="340" t="s">
        <v>5497</v>
      </c>
    </row>
    <row r="6357" spans="1:3">
      <c r="A6357" t="s">
        <v>7055</v>
      </c>
      <c r="B6357" s="302">
        <v>35612</v>
      </c>
      <c r="C6357" s="342" t="s">
        <v>6858</v>
      </c>
    </row>
    <row r="6358" spans="1:3">
      <c r="A6358" s="227" t="s">
        <v>9592</v>
      </c>
      <c r="B6358" s="296">
        <v>32396</v>
      </c>
      <c r="C6358" s="333" t="s">
        <v>918</v>
      </c>
    </row>
    <row r="6359" spans="1:3">
      <c r="A6359" t="s">
        <v>701</v>
      </c>
      <c r="B6359" s="295">
        <v>32986</v>
      </c>
      <c r="C6359" s="332" t="s">
        <v>1062</v>
      </c>
    </row>
    <row r="6360" spans="1:3">
      <c r="A6360" s="5" t="s">
        <v>3799</v>
      </c>
      <c r="B6360" s="295">
        <v>33844</v>
      </c>
      <c r="C6360" s="333" t="s">
        <v>4069</v>
      </c>
    </row>
    <row r="6361" spans="1:3">
      <c r="A6361" s="64" t="s">
        <v>6734</v>
      </c>
      <c r="B6361" s="307">
        <v>35725</v>
      </c>
      <c r="C6361" s="335" t="s">
        <v>6855</v>
      </c>
    </row>
    <row r="6362" spans="1:3">
      <c r="A6362" s="227" t="s">
        <v>4729</v>
      </c>
      <c r="B6362" s="296">
        <v>34115</v>
      </c>
      <c r="C6362" s="333" t="s">
        <v>5012</v>
      </c>
    </row>
    <row r="6363" spans="1:3">
      <c r="A6363" t="s">
        <v>7254</v>
      </c>
      <c r="B6363" s="295">
        <v>35991</v>
      </c>
      <c r="C6363" s="295" t="s">
        <v>6926</v>
      </c>
    </row>
    <row r="6364" spans="1:3">
      <c r="A6364" t="s">
        <v>1262</v>
      </c>
      <c r="B6364" s="295">
        <v>28028</v>
      </c>
      <c r="C6364" s="332" t="s">
        <v>1405</v>
      </c>
    </row>
    <row r="6365" spans="1:3">
      <c r="A6365" s="227" t="s">
        <v>3427</v>
      </c>
      <c r="B6365" s="296">
        <v>32560</v>
      </c>
      <c r="C6365" s="333" t="s">
        <v>3442</v>
      </c>
    </row>
    <row r="6366" spans="1:3">
      <c r="A6366" s="227" t="s">
        <v>9567</v>
      </c>
      <c r="B6366" s="296">
        <v>32560</v>
      </c>
      <c r="C6366" s="333" t="s">
        <v>3442</v>
      </c>
    </row>
    <row r="6367" spans="1:3">
      <c r="A6367" s="227" t="s">
        <v>9565</v>
      </c>
      <c r="B6367" s="296">
        <v>33856</v>
      </c>
      <c r="C6367" s="333" t="s">
        <v>5013</v>
      </c>
    </row>
    <row r="6368" spans="1:3">
      <c r="A6368" s="227" t="s">
        <v>9566</v>
      </c>
      <c r="B6368" s="296">
        <v>32062</v>
      </c>
      <c r="C6368" s="333" t="s">
        <v>465</v>
      </c>
    </row>
    <row r="6369" spans="1:3">
      <c r="A6369" t="s">
        <v>2173</v>
      </c>
      <c r="B6369" s="295">
        <v>29038</v>
      </c>
      <c r="C6369" s="332" t="s">
        <v>1969</v>
      </c>
    </row>
    <row r="6370" spans="1:3" ht="15.75" thickBot="1">
      <c r="A6370" t="s">
        <v>2174</v>
      </c>
      <c r="B6370" s="301">
        <v>30062</v>
      </c>
      <c r="C6370" s="337" t="s">
        <v>2253</v>
      </c>
    </row>
    <row r="6371" spans="1:3" ht="12.75">
      <c r="A6371" t="s">
        <v>9103</v>
      </c>
      <c r="B6371" s="328">
        <v>37213</v>
      </c>
      <c r="C6371" s="328" t="s">
        <v>9161</v>
      </c>
    </row>
    <row r="6372" spans="1:3">
      <c r="A6372" t="s">
        <v>1190</v>
      </c>
      <c r="B6372" s="295">
        <v>31039</v>
      </c>
      <c r="C6372" s="332" t="s">
        <v>1150</v>
      </c>
    </row>
    <row r="6373" spans="1:3">
      <c r="A6373" s="227" t="s">
        <v>5863</v>
      </c>
      <c r="B6373" s="296">
        <v>34626</v>
      </c>
      <c r="C6373" s="333" t="s">
        <v>5495</v>
      </c>
    </row>
    <row r="6374" spans="1:3">
      <c r="A6374" t="s">
        <v>2254</v>
      </c>
      <c r="B6374" s="295">
        <v>31285</v>
      </c>
      <c r="C6374" s="332" t="s">
        <v>2255</v>
      </c>
    </row>
    <row r="6375" spans="1:3">
      <c r="A6375" s="227" t="s">
        <v>9531</v>
      </c>
      <c r="B6375" s="296">
        <v>32036</v>
      </c>
      <c r="C6375" s="333" t="s">
        <v>2580</v>
      </c>
    </row>
    <row r="6376" spans="1:3">
      <c r="A6376" s="227" t="s">
        <v>5594</v>
      </c>
      <c r="B6376" s="296">
        <v>35562</v>
      </c>
      <c r="C6376" s="333" t="s">
        <v>5938</v>
      </c>
    </row>
    <row r="6377" spans="1:3">
      <c r="A6377" t="s">
        <v>2979</v>
      </c>
      <c r="B6377" s="295">
        <v>29450</v>
      </c>
      <c r="C6377" s="332" t="s">
        <v>1461</v>
      </c>
    </row>
    <row r="6378" spans="1:3">
      <c r="A6378" t="s">
        <v>1731</v>
      </c>
      <c r="B6378" s="295">
        <v>30152</v>
      </c>
      <c r="C6378" s="332" t="s">
        <v>2885</v>
      </c>
    </row>
    <row r="6379" spans="1:3">
      <c r="A6379" t="s">
        <v>7656</v>
      </c>
      <c r="B6379" s="306">
        <v>35991</v>
      </c>
      <c r="C6379" s="336" t="s">
        <v>7509</v>
      </c>
    </row>
    <row r="6380" spans="1:3">
      <c r="A6380" t="s">
        <v>702</v>
      </c>
      <c r="B6380" s="301">
        <v>32289</v>
      </c>
      <c r="C6380" s="337" t="s">
        <v>1882</v>
      </c>
    </row>
    <row r="6381" spans="1:3">
      <c r="A6381" s="231" t="s">
        <v>3866</v>
      </c>
      <c r="B6381" s="228">
        <v>33697</v>
      </c>
      <c r="C6381" s="222" t="s">
        <v>4063</v>
      </c>
    </row>
    <row r="6382" spans="1:3" ht="15.75" thickBot="1">
      <c r="A6382" t="s">
        <v>2256</v>
      </c>
      <c r="B6382" s="228">
        <v>31929</v>
      </c>
      <c r="C6382" s="229" t="s">
        <v>2257</v>
      </c>
    </row>
    <row r="6383" spans="1:3">
      <c r="A6383" s="227" t="s">
        <v>6128</v>
      </c>
      <c r="B6383" s="310">
        <v>34408</v>
      </c>
      <c r="C6383" s="346" t="s">
        <v>5929</v>
      </c>
    </row>
    <row r="6384" spans="1:3">
      <c r="A6384" s="227" t="s">
        <v>6313</v>
      </c>
      <c r="B6384" s="296">
        <v>35170</v>
      </c>
      <c r="C6384" s="334" t="s">
        <v>5929</v>
      </c>
    </row>
    <row r="6385" spans="1:3">
      <c r="A6385" s="227" t="s">
        <v>4437</v>
      </c>
      <c r="B6385" s="296">
        <v>34184</v>
      </c>
      <c r="C6385" s="333" t="s">
        <v>4515</v>
      </c>
    </row>
    <row r="6386" spans="1:3">
      <c r="A6386" t="s">
        <v>7953</v>
      </c>
      <c r="B6386" s="306">
        <v>35591</v>
      </c>
      <c r="C6386" s="336" t="s">
        <v>7812</v>
      </c>
    </row>
    <row r="6387" spans="1:3">
      <c r="A6387" s="227" t="s">
        <v>4373</v>
      </c>
      <c r="B6387" s="296">
        <v>33847</v>
      </c>
      <c r="C6387" s="333" t="s">
        <v>4518</v>
      </c>
    </row>
    <row r="6388" spans="1:3">
      <c r="A6388" t="s">
        <v>1414</v>
      </c>
      <c r="B6388" s="295">
        <v>30431</v>
      </c>
      <c r="C6388" s="332" t="s">
        <v>1850</v>
      </c>
    </row>
    <row r="6389" spans="1:3" ht="12.75">
      <c r="A6389" t="s">
        <v>9532</v>
      </c>
      <c r="B6389" s="300">
        <v>36500</v>
      </c>
      <c r="C6389" s="300" t="s">
        <v>8803</v>
      </c>
    </row>
    <row r="6390" spans="1:3">
      <c r="A6390" t="s">
        <v>2258</v>
      </c>
      <c r="B6390" s="295">
        <v>29408</v>
      </c>
      <c r="C6390" s="332" t="s">
        <v>2516</v>
      </c>
    </row>
    <row r="6391" spans="1:3">
      <c r="A6391" s="227" t="s">
        <v>4629</v>
      </c>
      <c r="B6391" s="296">
        <v>33967</v>
      </c>
      <c r="C6391" s="333" t="s">
        <v>4515</v>
      </c>
    </row>
    <row r="6392" spans="1:3">
      <c r="A6392" s="227" t="s">
        <v>6288</v>
      </c>
      <c r="B6392" s="296">
        <v>34102</v>
      </c>
      <c r="C6392" s="334" t="s">
        <v>5011</v>
      </c>
    </row>
    <row r="6393" spans="1:3">
      <c r="A6393" s="224" t="s">
        <v>8514</v>
      </c>
      <c r="B6393" s="305">
        <v>37070</v>
      </c>
      <c r="C6393" s="339" t="s">
        <v>8054</v>
      </c>
    </row>
    <row r="6394" spans="1:3" ht="15.75" thickBot="1">
      <c r="A6394" s="5" t="s">
        <v>3577</v>
      </c>
      <c r="B6394" s="228">
        <v>33161</v>
      </c>
      <c r="C6394" s="222" t="s">
        <v>3444</v>
      </c>
    </row>
    <row r="6395" spans="1:3">
      <c r="A6395" t="s">
        <v>2259</v>
      </c>
      <c r="B6395" s="302">
        <v>31695</v>
      </c>
      <c r="C6395" s="338" t="s">
        <v>2580</v>
      </c>
    </row>
    <row r="6396" spans="1:3" ht="12.75">
      <c r="A6396" t="s">
        <v>8971</v>
      </c>
      <c r="B6396" s="300">
        <v>37100</v>
      </c>
      <c r="C6396" s="300" t="s">
        <v>9266</v>
      </c>
    </row>
    <row r="6397" spans="1:3">
      <c r="A6397" s="224" t="s">
        <v>8515</v>
      </c>
      <c r="B6397" s="299">
        <v>37043</v>
      </c>
      <c r="C6397" s="336" t="s">
        <v>8054</v>
      </c>
    </row>
    <row r="6398" spans="1:3">
      <c r="A6398" t="s">
        <v>2260</v>
      </c>
      <c r="B6398" s="295">
        <v>31644</v>
      </c>
      <c r="C6398" s="332" t="s">
        <v>2580</v>
      </c>
    </row>
    <row r="6399" spans="1:3">
      <c r="A6399" s="227" t="s">
        <v>6070</v>
      </c>
      <c r="B6399" s="296">
        <v>35767</v>
      </c>
      <c r="C6399" s="334" t="s">
        <v>6424</v>
      </c>
    </row>
    <row r="6400" spans="1:3">
      <c r="A6400" s="227" t="s">
        <v>289</v>
      </c>
      <c r="B6400" s="296">
        <v>32751</v>
      </c>
      <c r="C6400" s="333" t="s">
        <v>1045</v>
      </c>
    </row>
    <row r="6401" spans="1:3">
      <c r="A6401" t="s">
        <v>7238</v>
      </c>
      <c r="B6401" s="295">
        <v>34090</v>
      </c>
      <c r="C6401" s="336" t="s">
        <v>6862</v>
      </c>
    </row>
    <row r="6402" spans="1:3" ht="12.75">
      <c r="A6402" t="s">
        <v>7238</v>
      </c>
      <c r="B6402" s="300">
        <v>36920</v>
      </c>
      <c r="C6402" s="300" t="s">
        <v>8803</v>
      </c>
    </row>
    <row r="6403" spans="1:3" ht="12.75">
      <c r="A6403" t="s">
        <v>7238</v>
      </c>
      <c r="B6403" s="300">
        <v>36920</v>
      </c>
      <c r="C6403" s="300" t="s">
        <v>8803</v>
      </c>
    </row>
    <row r="6404" spans="1:3">
      <c r="A6404" t="s">
        <v>703</v>
      </c>
      <c r="B6404" s="295">
        <v>32842</v>
      </c>
      <c r="C6404" s="332" t="s">
        <v>775</v>
      </c>
    </row>
    <row r="6405" spans="1:3">
      <c r="A6405" s="227" t="s">
        <v>5358</v>
      </c>
      <c r="B6405" s="296">
        <v>34792</v>
      </c>
      <c r="C6405" s="334" t="s">
        <v>5499</v>
      </c>
    </row>
    <row r="6406" spans="1:3">
      <c r="A6406" t="s">
        <v>2261</v>
      </c>
      <c r="B6406" s="295">
        <v>27878</v>
      </c>
      <c r="C6406" s="332" t="s">
        <v>2262</v>
      </c>
    </row>
    <row r="6407" spans="1:3" ht="12.75">
      <c r="A6407" t="s">
        <v>8972</v>
      </c>
      <c r="B6407" s="309">
        <v>37667</v>
      </c>
      <c r="C6407" s="309" t="s">
        <v>9371</v>
      </c>
    </row>
    <row r="6408" spans="1:3" ht="15.75" thickBot="1">
      <c r="A6408" t="s">
        <v>7701</v>
      </c>
      <c r="B6408" s="230">
        <v>36976</v>
      </c>
      <c r="C6408" s="226" t="s">
        <v>7646</v>
      </c>
    </row>
    <row r="6409" spans="1:3">
      <c r="A6409" t="s">
        <v>7068</v>
      </c>
      <c r="B6409" s="302">
        <v>35612</v>
      </c>
      <c r="C6409" s="342" t="s">
        <v>6862</v>
      </c>
    </row>
    <row r="6410" spans="1:3">
      <c r="A6410" t="s">
        <v>634</v>
      </c>
      <c r="B6410" s="295">
        <v>31525</v>
      </c>
      <c r="C6410" s="332" t="s">
        <v>2581</v>
      </c>
    </row>
    <row r="6411" spans="1:3">
      <c r="A6411" t="s">
        <v>7210</v>
      </c>
      <c r="B6411" s="295">
        <v>36617</v>
      </c>
      <c r="C6411" s="295" t="s">
        <v>6914</v>
      </c>
    </row>
    <row r="6412" spans="1:3">
      <c r="A6412" s="227" t="s">
        <v>6145</v>
      </c>
      <c r="B6412" s="296">
        <v>35770</v>
      </c>
      <c r="C6412" s="334" t="s">
        <v>6424</v>
      </c>
    </row>
    <row r="6413" spans="1:3">
      <c r="A6413" s="5" t="s">
        <v>9533</v>
      </c>
      <c r="B6413" s="307">
        <v>35751</v>
      </c>
      <c r="C6413" s="335" t="s">
        <v>6852</v>
      </c>
    </row>
    <row r="6414" spans="1:3">
      <c r="A6414" t="s">
        <v>9534</v>
      </c>
      <c r="B6414" s="336"/>
      <c r="C6414" s="336" t="s">
        <v>6862</v>
      </c>
    </row>
    <row r="6415" spans="1:3">
      <c r="A6415" s="227" t="s">
        <v>4855</v>
      </c>
      <c r="B6415" s="296">
        <v>34367</v>
      </c>
      <c r="C6415" s="333" t="s">
        <v>5012</v>
      </c>
    </row>
    <row r="6416" spans="1:3">
      <c r="A6416" t="s">
        <v>7733</v>
      </c>
      <c r="B6416" s="297">
        <v>36450</v>
      </c>
      <c r="C6416" s="339" t="s">
        <v>7509</v>
      </c>
    </row>
    <row r="6417" spans="1:3">
      <c r="A6417" s="227" t="s">
        <v>4381</v>
      </c>
      <c r="B6417" s="223">
        <v>34093</v>
      </c>
      <c r="C6417" s="222" t="s">
        <v>4517</v>
      </c>
    </row>
    <row r="6418" spans="1:3">
      <c r="A6418" t="s">
        <v>2263</v>
      </c>
      <c r="B6418" s="295">
        <v>31638</v>
      </c>
      <c r="C6418" s="332" t="s">
        <v>1959</v>
      </c>
    </row>
    <row r="6419" spans="1:3">
      <c r="A6419" s="5" t="s">
        <v>3753</v>
      </c>
      <c r="B6419" s="295">
        <v>33398</v>
      </c>
      <c r="C6419" s="333" t="s">
        <v>3443</v>
      </c>
    </row>
    <row r="6420" spans="1:3">
      <c r="A6420" t="s">
        <v>1233</v>
      </c>
      <c r="B6420" s="295">
        <v>29449</v>
      </c>
      <c r="C6420" s="332" t="s">
        <v>1234</v>
      </c>
    </row>
    <row r="6421" spans="1:3">
      <c r="A6421" s="5" t="s">
        <v>3712</v>
      </c>
      <c r="B6421" s="295">
        <v>33431</v>
      </c>
      <c r="C6421" s="333" t="s">
        <v>4063</v>
      </c>
    </row>
    <row r="6422" spans="1:3">
      <c r="A6422" t="s">
        <v>1533</v>
      </c>
      <c r="B6422" s="295">
        <v>30477</v>
      </c>
      <c r="C6422" s="332" t="s">
        <v>2845</v>
      </c>
    </row>
    <row r="6423" spans="1:3">
      <c r="A6423" t="s">
        <v>9535</v>
      </c>
      <c r="B6423" s="295">
        <v>30477</v>
      </c>
      <c r="C6423" s="332" t="s">
        <v>2845</v>
      </c>
    </row>
    <row r="6424" spans="1:3">
      <c r="A6424" t="s">
        <v>7576</v>
      </c>
      <c r="B6424" s="306">
        <v>36764</v>
      </c>
      <c r="C6424" s="336" t="s">
        <v>7751</v>
      </c>
    </row>
    <row r="6425" spans="1:3">
      <c r="A6425" t="s">
        <v>704</v>
      </c>
      <c r="B6425" s="295">
        <v>32321</v>
      </c>
      <c r="C6425" s="332" t="s">
        <v>1045</v>
      </c>
    </row>
    <row r="6426" spans="1:3">
      <c r="A6426" s="227" t="s">
        <v>4241</v>
      </c>
      <c r="B6426" s="296">
        <v>34505</v>
      </c>
      <c r="C6426" s="333" t="s">
        <v>4548</v>
      </c>
    </row>
    <row r="6427" spans="1:3">
      <c r="A6427" t="s">
        <v>2309</v>
      </c>
      <c r="B6427" s="301">
        <v>29877</v>
      </c>
      <c r="C6427" s="337" t="s">
        <v>1574</v>
      </c>
    </row>
    <row r="6428" spans="1:3">
      <c r="A6428" s="231" t="s">
        <v>3706</v>
      </c>
      <c r="B6428" s="228">
        <v>33321</v>
      </c>
      <c r="C6428" s="222" t="s">
        <v>4063</v>
      </c>
    </row>
    <row r="6429" spans="1:3" ht="15.75" thickBot="1">
      <c r="A6429" s="231" t="s">
        <v>5290</v>
      </c>
      <c r="B6429" s="223">
        <v>35316</v>
      </c>
      <c r="C6429" s="235" t="s">
        <v>5498</v>
      </c>
    </row>
    <row r="6430" spans="1:3">
      <c r="A6430" t="s">
        <v>2064</v>
      </c>
      <c r="B6430" s="302">
        <v>31078</v>
      </c>
      <c r="C6430" s="338" t="s">
        <v>2063</v>
      </c>
    </row>
    <row r="6431" spans="1:3">
      <c r="A6431" s="227" t="s">
        <v>4399</v>
      </c>
      <c r="B6431" s="296">
        <v>34436</v>
      </c>
      <c r="C6431" s="333" t="s">
        <v>4514</v>
      </c>
    </row>
    <row r="6432" spans="1:3">
      <c r="A6432" s="227" t="s">
        <v>4309</v>
      </c>
      <c r="B6432" s="296">
        <v>33124</v>
      </c>
      <c r="C6432" s="333" t="s">
        <v>3443</v>
      </c>
    </row>
    <row r="6433" spans="1:3">
      <c r="A6433" t="s">
        <v>2264</v>
      </c>
      <c r="B6433" s="295">
        <v>30685</v>
      </c>
      <c r="C6433" s="332" t="s">
        <v>2265</v>
      </c>
    </row>
    <row r="6434" spans="1:3">
      <c r="A6434" s="5" t="s">
        <v>9569</v>
      </c>
      <c r="B6434" s="295">
        <v>31915</v>
      </c>
      <c r="C6434" s="332" t="s">
        <v>1961</v>
      </c>
    </row>
    <row r="6435" spans="1:3">
      <c r="A6435" t="s">
        <v>5578</v>
      </c>
      <c r="B6435" s="296">
        <v>34611</v>
      </c>
      <c r="C6435" s="334" t="s">
        <v>5540</v>
      </c>
    </row>
    <row r="6436" spans="1:3">
      <c r="A6436" t="s">
        <v>7070</v>
      </c>
      <c r="B6436" s="295">
        <v>36251</v>
      </c>
      <c r="C6436" s="295" t="s">
        <v>6919</v>
      </c>
    </row>
    <row r="6437" spans="1:3">
      <c r="A6437" s="227" t="s">
        <v>4148</v>
      </c>
      <c r="B6437" s="296">
        <v>32925</v>
      </c>
      <c r="C6437" s="333" t="s">
        <v>3443</v>
      </c>
    </row>
    <row r="6438" spans="1:3">
      <c r="A6438" s="231" t="s">
        <v>9568</v>
      </c>
      <c r="B6438" s="296">
        <v>33200</v>
      </c>
      <c r="C6438" s="333" t="s">
        <v>3441</v>
      </c>
    </row>
    <row r="6439" spans="1:3">
      <c r="A6439" s="231" t="s">
        <v>9570</v>
      </c>
      <c r="B6439" s="296">
        <v>33200</v>
      </c>
      <c r="C6439" s="333" t="s">
        <v>3441</v>
      </c>
    </row>
    <row r="6440" spans="1:3">
      <c r="A6440" s="227" t="s">
        <v>5291</v>
      </c>
      <c r="B6440" s="296">
        <v>34121</v>
      </c>
      <c r="C6440" s="334" t="s">
        <v>4519</v>
      </c>
    </row>
    <row r="6441" spans="1:3">
      <c r="A6441" s="227" t="s">
        <v>1457</v>
      </c>
      <c r="B6441" s="296">
        <v>26596</v>
      </c>
      <c r="C6441" s="344">
        <v>0</v>
      </c>
    </row>
    <row r="6442" spans="1:3">
      <c r="A6442" s="227" t="s">
        <v>6290</v>
      </c>
      <c r="B6442" s="296">
        <v>35516</v>
      </c>
      <c r="C6442" s="334" t="s">
        <v>6422</v>
      </c>
    </row>
    <row r="6443" spans="1:3">
      <c r="A6443" s="227" t="s">
        <v>6107</v>
      </c>
      <c r="B6443" s="296">
        <v>35305</v>
      </c>
      <c r="C6443" s="334" t="s">
        <v>6421</v>
      </c>
    </row>
    <row r="6444" spans="1:3">
      <c r="A6444" s="227" t="s">
        <v>6156</v>
      </c>
      <c r="B6444" s="296">
        <v>35785</v>
      </c>
      <c r="C6444" s="334" t="s">
        <v>6463</v>
      </c>
    </row>
    <row r="6445" spans="1:3">
      <c r="A6445" s="64" t="s">
        <v>6565</v>
      </c>
      <c r="B6445" s="313">
        <v>35475</v>
      </c>
      <c r="C6445" s="348" t="s">
        <v>6855</v>
      </c>
    </row>
    <row r="6446" spans="1:3" ht="15.75" thickBot="1">
      <c r="A6446" t="s">
        <v>1013</v>
      </c>
      <c r="B6446" s="228">
        <v>28266</v>
      </c>
      <c r="C6446" s="229" t="s">
        <v>1014</v>
      </c>
    </row>
    <row r="6447" spans="1:3">
      <c r="A6447" t="s">
        <v>7365</v>
      </c>
      <c r="B6447" s="302">
        <v>35309</v>
      </c>
      <c r="C6447" s="302" t="s">
        <v>6927</v>
      </c>
    </row>
    <row r="6448" spans="1:3" ht="12.75">
      <c r="A6448" t="s">
        <v>8516</v>
      </c>
      <c r="B6448" s="300">
        <v>35893</v>
      </c>
      <c r="C6448" s="300" t="s">
        <v>8803</v>
      </c>
    </row>
    <row r="6449" spans="1:3">
      <c r="A6449" t="s">
        <v>1808</v>
      </c>
      <c r="B6449" s="295">
        <v>29940</v>
      </c>
      <c r="C6449" s="332" t="s">
        <v>1544</v>
      </c>
    </row>
    <row r="6450" spans="1:3">
      <c r="A6450" s="227" t="s">
        <v>9571</v>
      </c>
      <c r="B6450" s="296">
        <v>29447</v>
      </c>
      <c r="C6450" s="344" t="s">
        <v>3076</v>
      </c>
    </row>
    <row r="6451" spans="1:3">
      <c r="A6451" s="5" t="s">
        <v>2266</v>
      </c>
      <c r="B6451" s="295">
        <v>29659</v>
      </c>
      <c r="C6451" s="332" t="s">
        <v>1811</v>
      </c>
    </row>
    <row r="6452" spans="1:3">
      <c r="A6452" t="s">
        <v>7686</v>
      </c>
      <c r="B6452" s="306">
        <v>36250</v>
      </c>
      <c r="C6452" s="336" t="s">
        <v>7508</v>
      </c>
    </row>
    <row r="6453" spans="1:3">
      <c r="A6453" t="s">
        <v>7301</v>
      </c>
      <c r="B6453" s="295">
        <v>36617</v>
      </c>
      <c r="C6453" s="295" t="s">
        <v>6927</v>
      </c>
    </row>
    <row r="6454" spans="1:3">
      <c r="A6454" s="220" t="s">
        <v>3428</v>
      </c>
      <c r="B6454" s="296">
        <v>33371</v>
      </c>
      <c r="C6454" s="333" t="s">
        <v>3442</v>
      </c>
    </row>
    <row r="6455" spans="1:3">
      <c r="A6455" s="231" t="s">
        <v>3589</v>
      </c>
      <c r="B6455" s="295">
        <v>33304</v>
      </c>
      <c r="C6455" s="333" t="s">
        <v>3449</v>
      </c>
    </row>
    <row r="6456" spans="1:3">
      <c r="A6456" s="220" t="s">
        <v>3429</v>
      </c>
      <c r="B6456" s="296">
        <v>32468</v>
      </c>
      <c r="C6456" s="333" t="s">
        <v>3457</v>
      </c>
    </row>
    <row r="6457" spans="1:3">
      <c r="A6457" s="227" t="s">
        <v>4140</v>
      </c>
      <c r="B6457" s="296">
        <v>32327</v>
      </c>
      <c r="C6457" s="333" t="s">
        <v>1959</v>
      </c>
    </row>
    <row r="6458" spans="1:3">
      <c r="A6458" s="220" t="s">
        <v>3090</v>
      </c>
      <c r="B6458" s="296">
        <v>32759</v>
      </c>
      <c r="C6458" s="333" t="s">
        <v>3442</v>
      </c>
    </row>
    <row r="6459" spans="1:3">
      <c r="A6459" t="s">
        <v>635</v>
      </c>
      <c r="B6459" s="295">
        <v>31041</v>
      </c>
      <c r="C6459" s="332" t="s">
        <v>1278</v>
      </c>
    </row>
    <row r="6460" spans="1:3">
      <c r="A6460" s="227" t="s">
        <v>5182</v>
      </c>
      <c r="B6460" s="303">
        <v>34285</v>
      </c>
      <c r="C6460" s="340" t="s">
        <v>5495</v>
      </c>
    </row>
    <row r="6461" spans="1:3" ht="15.75" thickBot="1">
      <c r="A6461" s="220" t="s">
        <v>3430</v>
      </c>
      <c r="B6461" s="223">
        <v>33367</v>
      </c>
      <c r="C6461" s="222" t="s">
        <v>3446</v>
      </c>
    </row>
    <row r="6462" spans="1:3">
      <c r="A6462" t="s">
        <v>1955</v>
      </c>
      <c r="B6462" s="302">
        <v>30391</v>
      </c>
      <c r="C6462" s="338" t="s">
        <v>2308</v>
      </c>
    </row>
    <row r="6463" spans="1:3">
      <c r="A6463" t="s">
        <v>7202</v>
      </c>
      <c r="B6463" s="295">
        <v>35704</v>
      </c>
      <c r="C6463" s="336"/>
    </row>
    <row r="6464" spans="1:3">
      <c r="A6464" t="s">
        <v>2267</v>
      </c>
      <c r="B6464" s="295">
        <v>32343</v>
      </c>
      <c r="C6464" s="332" t="s">
        <v>2268</v>
      </c>
    </row>
    <row r="6465" spans="1:3">
      <c r="A6465" s="227" t="s">
        <v>4766</v>
      </c>
      <c r="B6465" s="296">
        <v>34227</v>
      </c>
      <c r="C6465" s="333" t="s">
        <v>5011</v>
      </c>
    </row>
    <row r="6466" spans="1:3">
      <c r="A6466" s="227" t="s">
        <v>4825</v>
      </c>
      <c r="B6466" s="296">
        <v>33646</v>
      </c>
      <c r="C6466" s="333" t="s">
        <v>4515</v>
      </c>
    </row>
    <row r="6467" spans="1:3">
      <c r="A6467" t="s">
        <v>7192</v>
      </c>
      <c r="B6467" s="295">
        <v>35309</v>
      </c>
      <c r="C6467" s="336" t="s">
        <v>6862</v>
      </c>
    </row>
    <row r="6468" spans="1:3">
      <c r="A6468" s="220" t="s">
        <v>3431</v>
      </c>
      <c r="B6468" s="296">
        <v>32869</v>
      </c>
      <c r="C6468" s="333" t="s">
        <v>3446</v>
      </c>
    </row>
    <row r="6469" spans="1:3">
      <c r="A6469" s="227" t="s">
        <v>4288</v>
      </c>
      <c r="B6469" s="296">
        <v>33636</v>
      </c>
      <c r="C6469" s="333" t="s">
        <v>4515</v>
      </c>
    </row>
    <row r="6470" spans="1:3">
      <c r="A6470" s="231" t="s">
        <v>3634</v>
      </c>
      <c r="B6470" s="295">
        <v>33672</v>
      </c>
      <c r="C6470" s="333" t="s">
        <v>4066</v>
      </c>
    </row>
    <row r="6471" spans="1:3" ht="12.75">
      <c r="A6471" t="s">
        <v>9536</v>
      </c>
      <c r="B6471" s="300">
        <v>36762</v>
      </c>
      <c r="C6471" s="300" t="s">
        <v>8803</v>
      </c>
    </row>
    <row r="6472" spans="1:3">
      <c r="A6472" s="224" t="s">
        <v>8517</v>
      </c>
      <c r="B6472" s="299">
        <v>36475</v>
      </c>
      <c r="C6472" s="336" t="s">
        <v>8098</v>
      </c>
    </row>
    <row r="6473" spans="1:3">
      <c r="A6473" s="227" t="s">
        <v>6298</v>
      </c>
      <c r="B6473" s="296">
        <v>35601</v>
      </c>
      <c r="C6473" s="334" t="s">
        <v>6422</v>
      </c>
    </row>
    <row r="6474" spans="1:3">
      <c r="A6474" s="227" t="s">
        <v>5211</v>
      </c>
      <c r="B6474" s="296">
        <v>34821</v>
      </c>
      <c r="C6474" s="334" t="s">
        <v>5495</v>
      </c>
    </row>
    <row r="6475" spans="1:3">
      <c r="A6475" s="227" t="s">
        <v>6104</v>
      </c>
      <c r="B6475" s="303">
        <v>35192</v>
      </c>
      <c r="C6475" s="340" t="s">
        <v>6423</v>
      </c>
    </row>
    <row r="6476" spans="1:3" ht="15.75" thickBot="1">
      <c r="A6476" t="s">
        <v>7565</v>
      </c>
      <c r="B6476" s="230">
        <v>36305</v>
      </c>
      <c r="C6476" s="226" t="s">
        <v>7506</v>
      </c>
    </row>
    <row r="6477" spans="1:3">
      <c r="A6477" t="s">
        <v>705</v>
      </c>
      <c r="B6477" s="302">
        <v>30785</v>
      </c>
      <c r="C6477" s="338" t="s">
        <v>2308</v>
      </c>
    </row>
    <row r="6478" spans="1:3">
      <c r="A6478" t="s">
        <v>1809</v>
      </c>
      <c r="B6478" s="295">
        <v>31072</v>
      </c>
      <c r="C6478" s="332" t="s">
        <v>1402</v>
      </c>
    </row>
    <row r="6479" spans="1:3">
      <c r="A6479" t="s">
        <v>706</v>
      </c>
      <c r="B6479" s="295">
        <v>30176</v>
      </c>
      <c r="C6479" s="332" t="s">
        <v>1811</v>
      </c>
    </row>
    <row r="6480" spans="1:3">
      <c r="A6480" s="64" t="s">
        <v>6736</v>
      </c>
      <c r="B6480" s="307">
        <v>36297</v>
      </c>
      <c r="C6480" s="335" t="s">
        <v>6856</v>
      </c>
    </row>
    <row r="6481" spans="1:3">
      <c r="A6481" s="220" t="s">
        <v>3432</v>
      </c>
      <c r="B6481" s="296">
        <v>32888</v>
      </c>
      <c r="C6481" s="333" t="s">
        <v>3449</v>
      </c>
    </row>
    <row r="6482" spans="1:3">
      <c r="A6482" s="224" t="s">
        <v>8518</v>
      </c>
      <c r="B6482" s="299">
        <v>36288</v>
      </c>
      <c r="C6482" s="336" t="s">
        <v>8287</v>
      </c>
    </row>
    <row r="6483" spans="1:3">
      <c r="A6483" t="s">
        <v>2211</v>
      </c>
      <c r="B6483" s="295">
        <v>29140</v>
      </c>
      <c r="C6483" s="332" t="s">
        <v>2798</v>
      </c>
    </row>
    <row r="6484" spans="1:3">
      <c r="A6484" s="231" t="s">
        <v>3856</v>
      </c>
      <c r="B6484" s="295">
        <v>33797</v>
      </c>
      <c r="C6484" s="333" t="s">
        <v>4063</v>
      </c>
    </row>
    <row r="6485" spans="1:3">
      <c r="A6485" s="227" t="s">
        <v>5894</v>
      </c>
      <c r="B6485" s="296">
        <v>34724</v>
      </c>
      <c r="C6485" s="333" t="s">
        <v>5497</v>
      </c>
    </row>
    <row r="6486" spans="1:3">
      <c r="A6486" s="227" t="s">
        <v>5666</v>
      </c>
      <c r="B6486" s="296">
        <v>34542</v>
      </c>
      <c r="C6486" s="333" t="s">
        <v>5501</v>
      </c>
    </row>
    <row r="6487" spans="1:3">
      <c r="A6487" t="s">
        <v>4139</v>
      </c>
      <c r="B6487" s="295">
        <v>31866</v>
      </c>
      <c r="C6487" s="332" t="s">
        <v>1987</v>
      </c>
    </row>
    <row r="6488" spans="1:3">
      <c r="A6488" s="64" t="s">
        <v>6685</v>
      </c>
      <c r="B6488" s="307">
        <v>35023</v>
      </c>
      <c r="C6488" s="335" t="s">
        <v>5934</v>
      </c>
    </row>
    <row r="6489" spans="1:3">
      <c r="A6489" t="s">
        <v>2669</v>
      </c>
      <c r="B6489" s="295">
        <v>30142</v>
      </c>
      <c r="C6489" s="332" t="s">
        <v>2308</v>
      </c>
    </row>
    <row r="6490" spans="1:3">
      <c r="A6490" t="s">
        <v>3077</v>
      </c>
      <c r="B6490" s="295">
        <v>31866</v>
      </c>
      <c r="C6490" s="332" t="s">
        <v>1987</v>
      </c>
    </row>
    <row r="6491" spans="1:3">
      <c r="A6491" s="227" t="s">
        <v>4264</v>
      </c>
      <c r="B6491" s="296">
        <v>34117</v>
      </c>
      <c r="C6491" s="333" t="s">
        <v>4518</v>
      </c>
    </row>
    <row r="6492" spans="1:3">
      <c r="A6492" s="227" t="s">
        <v>290</v>
      </c>
      <c r="B6492" s="296">
        <v>33404</v>
      </c>
      <c r="C6492" s="333" t="s">
        <v>291</v>
      </c>
    </row>
    <row r="6493" spans="1:3">
      <c r="A6493" s="37" t="s">
        <v>8519</v>
      </c>
      <c r="B6493" s="299">
        <v>36917</v>
      </c>
      <c r="C6493" s="336" t="s">
        <v>8287</v>
      </c>
    </row>
    <row r="6494" spans="1:3" ht="12.75">
      <c r="A6494" t="s">
        <v>8519</v>
      </c>
      <c r="B6494" s="300">
        <v>36551</v>
      </c>
      <c r="C6494" s="300" t="s">
        <v>8803</v>
      </c>
    </row>
    <row r="6495" spans="1:3">
      <c r="A6495" s="64" t="s">
        <v>6528</v>
      </c>
      <c r="B6495" s="307">
        <v>34751</v>
      </c>
      <c r="C6495" s="335" t="s">
        <v>6426</v>
      </c>
    </row>
    <row r="6496" spans="1:3">
      <c r="A6496" s="227" t="s">
        <v>5729</v>
      </c>
      <c r="B6496" s="296">
        <v>34603</v>
      </c>
      <c r="C6496" s="333" t="s">
        <v>5497</v>
      </c>
    </row>
    <row r="6497" spans="1:3">
      <c r="A6497" t="s">
        <v>2269</v>
      </c>
      <c r="B6497" s="295">
        <v>29450</v>
      </c>
      <c r="C6497" s="332" t="s">
        <v>1855</v>
      </c>
    </row>
    <row r="6498" spans="1:3">
      <c r="A6498" t="s">
        <v>7608</v>
      </c>
      <c r="B6498" s="297">
        <v>36729</v>
      </c>
      <c r="C6498" s="339" t="s">
        <v>7646</v>
      </c>
    </row>
    <row r="6499" spans="1:3" ht="15.75" thickBot="1">
      <c r="A6499" t="s">
        <v>2208</v>
      </c>
      <c r="B6499" s="228">
        <v>29659</v>
      </c>
      <c r="C6499" s="229" t="s">
        <v>1815</v>
      </c>
    </row>
    <row r="6500" spans="1:3">
      <c r="A6500" t="s">
        <v>2872</v>
      </c>
      <c r="B6500" s="302">
        <v>29911</v>
      </c>
      <c r="C6500" s="338" t="s">
        <v>1308</v>
      </c>
    </row>
    <row r="6501" spans="1:3">
      <c r="A6501" s="227" t="s">
        <v>4756</v>
      </c>
      <c r="B6501" s="296">
        <v>34374</v>
      </c>
      <c r="C6501" s="333" t="s">
        <v>5011</v>
      </c>
    </row>
    <row r="6502" spans="1:3">
      <c r="A6502" s="227" t="s">
        <v>5823</v>
      </c>
      <c r="B6502" s="296">
        <v>35019</v>
      </c>
      <c r="C6502" s="333" t="s">
        <v>5929</v>
      </c>
    </row>
    <row r="6503" spans="1:3">
      <c r="A6503" t="s">
        <v>707</v>
      </c>
      <c r="B6503" s="295">
        <v>31623</v>
      </c>
      <c r="C6503" s="332" t="s">
        <v>1055</v>
      </c>
    </row>
    <row r="6504" spans="1:3" ht="12.75">
      <c r="A6504" t="s">
        <v>9063</v>
      </c>
      <c r="B6504" s="300">
        <v>36984</v>
      </c>
      <c r="C6504" s="300" t="s">
        <v>9331</v>
      </c>
    </row>
    <row r="6505" spans="1:3">
      <c r="A6505" t="s">
        <v>1248</v>
      </c>
      <c r="B6505" s="295">
        <v>31117</v>
      </c>
      <c r="C6505" s="332" t="s">
        <v>2395</v>
      </c>
    </row>
    <row r="6506" spans="1:3">
      <c r="A6506" s="220" t="s">
        <v>3433</v>
      </c>
      <c r="B6506" s="296">
        <v>31709</v>
      </c>
      <c r="C6506" s="333" t="s">
        <v>1959</v>
      </c>
    </row>
    <row r="6507" spans="1:3">
      <c r="A6507" t="s">
        <v>636</v>
      </c>
      <c r="B6507" s="295">
        <v>29820</v>
      </c>
      <c r="C6507" s="332" t="s">
        <v>1574</v>
      </c>
    </row>
    <row r="6508" spans="1:3">
      <c r="A6508" t="s">
        <v>2270</v>
      </c>
      <c r="B6508" s="295">
        <v>31927</v>
      </c>
      <c r="C6508" s="332" t="s">
        <v>2271</v>
      </c>
    </row>
    <row r="6509" spans="1:3">
      <c r="A6509" s="64" t="s">
        <v>6596</v>
      </c>
      <c r="B6509" s="307">
        <v>35254</v>
      </c>
      <c r="C6509" s="347" t="s">
        <v>6854</v>
      </c>
    </row>
    <row r="6510" spans="1:3">
      <c r="A6510" s="227" t="s">
        <v>6071</v>
      </c>
      <c r="B6510" s="296">
        <v>35840</v>
      </c>
      <c r="C6510" s="334" t="s">
        <v>6425</v>
      </c>
    </row>
    <row r="6511" spans="1:3">
      <c r="A6511" t="s">
        <v>7012</v>
      </c>
      <c r="B6511" s="295">
        <v>36222</v>
      </c>
      <c r="C6511" s="295" t="s">
        <v>6921</v>
      </c>
    </row>
    <row r="6512" spans="1:3">
      <c r="A6512" s="220" t="s">
        <v>3434</v>
      </c>
      <c r="B6512" s="296">
        <v>33861</v>
      </c>
      <c r="C6512" s="333" t="s">
        <v>3443</v>
      </c>
    </row>
    <row r="6513" spans="1:3">
      <c r="A6513" t="s">
        <v>708</v>
      </c>
      <c r="B6513" s="295">
        <v>32407</v>
      </c>
      <c r="C6513" s="332" t="s">
        <v>1064</v>
      </c>
    </row>
    <row r="6514" spans="1:3">
      <c r="A6514" s="224" t="s">
        <v>8520</v>
      </c>
      <c r="B6514" s="299">
        <v>36579</v>
      </c>
      <c r="C6514" s="336" t="s">
        <v>8054</v>
      </c>
    </row>
    <row r="6515" spans="1:3" ht="12.75">
      <c r="A6515" t="s">
        <v>8973</v>
      </c>
      <c r="B6515" s="300">
        <v>36637</v>
      </c>
      <c r="C6515" s="300" t="s">
        <v>9255</v>
      </c>
    </row>
    <row r="6516" spans="1:3">
      <c r="A6516" s="227" t="s">
        <v>5255</v>
      </c>
      <c r="B6516" s="296">
        <v>35293</v>
      </c>
      <c r="C6516" s="334" t="s">
        <v>5498</v>
      </c>
    </row>
    <row r="6517" spans="1:3">
      <c r="A6517" s="227" t="s">
        <v>4218</v>
      </c>
      <c r="B6517" s="296">
        <v>33835</v>
      </c>
      <c r="C6517" s="333" t="s">
        <v>4518</v>
      </c>
    </row>
    <row r="6518" spans="1:3" ht="12.75">
      <c r="A6518" t="s">
        <v>9114</v>
      </c>
      <c r="B6518" s="300">
        <v>37061</v>
      </c>
      <c r="C6518" s="300" t="s">
        <v>9241</v>
      </c>
    </row>
    <row r="6519" spans="1:3">
      <c r="A6519" s="227" t="s">
        <v>187</v>
      </c>
      <c r="B6519" s="296">
        <v>32476</v>
      </c>
      <c r="C6519" s="333" t="s">
        <v>455</v>
      </c>
    </row>
    <row r="6520" spans="1:3">
      <c r="A6520" s="227" t="s">
        <v>292</v>
      </c>
      <c r="B6520" s="296">
        <v>32951</v>
      </c>
      <c r="C6520" s="333" t="s">
        <v>449</v>
      </c>
    </row>
    <row r="6521" spans="1:3">
      <c r="A6521" t="s">
        <v>709</v>
      </c>
      <c r="B6521" s="295">
        <v>32566</v>
      </c>
      <c r="C6521" s="332" t="s">
        <v>1045</v>
      </c>
    </row>
    <row r="6522" spans="1:3">
      <c r="A6522" s="224" t="s">
        <v>8521</v>
      </c>
      <c r="B6522" s="299">
        <v>36666</v>
      </c>
      <c r="C6522" s="336" t="s">
        <v>9603</v>
      </c>
    </row>
    <row r="6523" spans="1:3">
      <c r="A6523" t="s">
        <v>7366</v>
      </c>
      <c r="B6523" s="295">
        <v>36373</v>
      </c>
      <c r="C6523" s="295" t="s">
        <v>7367</v>
      </c>
    </row>
    <row r="6524" spans="1:3">
      <c r="A6524" s="227" t="s">
        <v>6139</v>
      </c>
      <c r="B6524" s="296">
        <v>34630</v>
      </c>
      <c r="C6524" s="334" t="s">
        <v>5497</v>
      </c>
    </row>
    <row r="6525" spans="1:3">
      <c r="A6525" s="242" t="s">
        <v>9537</v>
      </c>
      <c r="B6525" s="322">
        <v>34630</v>
      </c>
      <c r="C6525" s="343" t="s">
        <v>5497</v>
      </c>
    </row>
    <row r="6526" spans="1:3">
      <c r="A6526" t="s">
        <v>1447</v>
      </c>
      <c r="B6526" s="295">
        <v>30602</v>
      </c>
      <c r="C6526" s="332" t="s">
        <v>1446</v>
      </c>
    </row>
    <row r="6527" spans="1:3">
      <c r="A6527" s="227" t="s">
        <v>6299</v>
      </c>
      <c r="B6527" s="296">
        <v>34588</v>
      </c>
      <c r="C6527" s="334" t="s">
        <v>5930</v>
      </c>
    </row>
    <row r="6528" spans="1:3" ht="12.75">
      <c r="A6528" t="s">
        <v>8974</v>
      </c>
      <c r="B6528" s="300">
        <v>37123</v>
      </c>
      <c r="C6528" s="300" t="s">
        <v>8803</v>
      </c>
    </row>
    <row r="6529" spans="1:3">
      <c r="A6529" s="64" t="s">
        <v>8546</v>
      </c>
      <c r="B6529" s="313">
        <v>36023</v>
      </c>
      <c r="C6529" s="348" t="s">
        <v>6857</v>
      </c>
    </row>
    <row r="6530" spans="1:3" ht="15.75" thickBot="1">
      <c r="A6530" t="s">
        <v>1728</v>
      </c>
      <c r="B6530" s="228">
        <v>28300</v>
      </c>
      <c r="C6530" s="229" t="s">
        <v>1729</v>
      </c>
    </row>
    <row r="6531" spans="1:3">
      <c r="A6531" t="s">
        <v>7682</v>
      </c>
      <c r="B6531" s="324">
        <v>36753</v>
      </c>
      <c r="C6531" s="342" t="s">
        <v>7509</v>
      </c>
    </row>
    <row r="6532" spans="1:3">
      <c r="A6532" s="227" t="s">
        <v>3886</v>
      </c>
      <c r="B6532" s="296">
        <v>33265</v>
      </c>
      <c r="C6532" s="333" t="s">
        <v>3441</v>
      </c>
    </row>
    <row r="6533" spans="1:3">
      <c r="A6533" s="227" t="s">
        <v>6108</v>
      </c>
      <c r="B6533" s="296">
        <v>35404</v>
      </c>
      <c r="C6533" s="334" t="s">
        <v>6422</v>
      </c>
    </row>
    <row r="6534" spans="1:3" ht="12.75">
      <c r="A6534" t="s">
        <v>8975</v>
      </c>
      <c r="B6534" s="300">
        <v>37728</v>
      </c>
      <c r="C6534" s="300" t="s">
        <v>9334</v>
      </c>
    </row>
    <row r="6535" spans="1:3">
      <c r="A6535" s="227" t="s">
        <v>120</v>
      </c>
      <c r="B6535" s="296">
        <v>32613</v>
      </c>
      <c r="C6535" s="333" t="s">
        <v>368</v>
      </c>
    </row>
    <row r="6536" spans="1:3">
      <c r="A6536" s="227" t="s">
        <v>6146</v>
      </c>
      <c r="B6536" s="296">
        <v>34808</v>
      </c>
      <c r="C6536" s="334" t="s">
        <v>6421</v>
      </c>
    </row>
    <row r="6537" spans="1:3">
      <c r="A6537" t="s">
        <v>9593</v>
      </c>
      <c r="B6537" s="295">
        <v>30518</v>
      </c>
      <c r="C6537" s="332" t="s">
        <v>2857</v>
      </c>
    </row>
    <row r="6538" spans="1:3">
      <c r="A6538" t="s">
        <v>9594</v>
      </c>
      <c r="B6538" s="301">
        <v>35400</v>
      </c>
      <c r="C6538" s="339" t="s">
        <v>6862</v>
      </c>
    </row>
    <row r="6539" spans="1:3" ht="15.75" thickBot="1">
      <c r="A6539" t="s">
        <v>1450</v>
      </c>
      <c r="B6539" s="228">
        <v>30637</v>
      </c>
      <c r="C6539" s="229" t="s">
        <v>2843</v>
      </c>
    </row>
    <row r="6540" spans="1:3">
      <c r="A6540" s="227" t="s">
        <v>4359</v>
      </c>
      <c r="B6540" s="310">
        <v>34340</v>
      </c>
      <c r="C6540" s="331" t="s">
        <v>4549</v>
      </c>
    </row>
    <row r="6541" spans="1:3">
      <c r="A6541" s="220" t="s">
        <v>3435</v>
      </c>
      <c r="B6541" s="296">
        <v>33429</v>
      </c>
      <c r="C6541" s="333" t="s">
        <v>3442</v>
      </c>
    </row>
    <row r="6542" spans="1:3">
      <c r="A6542" s="224" t="s">
        <v>8522</v>
      </c>
      <c r="B6542" s="299">
        <v>36816</v>
      </c>
      <c r="C6542" s="336" t="s">
        <v>8092</v>
      </c>
    </row>
    <row r="6543" spans="1:3">
      <c r="A6543" s="64" t="s">
        <v>6718</v>
      </c>
      <c r="B6543" s="307">
        <v>36184</v>
      </c>
      <c r="C6543" s="335" t="s">
        <v>6856</v>
      </c>
    </row>
    <row r="6544" spans="1:3">
      <c r="A6544" s="64" t="s">
        <v>6648</v>
      </c>
      <c r="B6544" s="307">
        <v>34541</v>
      </c>
      <c r="C6544" s="335" t="s">
        <v>5499</v>
      </c>
    </row>
    <row r="6545" spans="1:3">
      <c r="A6545" s="227" t="s">
        <v>5287</v>
      </c>
      <c r="B6545" s="296">
        <v>34541</v>
      </c>
      <c r="C6545" s="334" t="s">
        <v>5499</v>
      </c>
    </row>
    <row r="6546" spans="1:3">
      <c r="A6546" s="227" t="s">
        <v>6370</v>
      </c>
      <c r="B6546" s="296">
        <v>33666</v>
      </c>
      <c r="C6546" s="334" t="s">
        <v>6423</v>
      </c>
    </row>
    <row r="6547" spans="1:3">
      <c r="A6547" t="s">
        <v>710</v>
      </c>
      <c r="B6547" s="301">
        <v>32589</v>
      </c>
      <c r="C6547" s="337" t="s">
        <v>1062</v>
      </c>
    </row>
    <row r="6548" spans="1:3">
      <c r="A6548" s="227" t="s">
        <v>5325</v>
      </c>
      <c r="B6548" s="223">
        <v>34779</v>
      </c>
      <c r="C6548" s="235" t="s">
        <v>5495</v>
      </c>
    </row>
    <row r="6549" spans="1:3" ht="15.75" thickBot="1">
      <c r="A6549" t="s">
        <v>711</v>
      </c>
      <c r="B6549" s="228">
        <v>31203</v>
      </c>
      <c r="C6549" s="229" t="s">
        <v>1279</v>
      </c>
    </row>
    <row r="6550" spans="1:3">
      <c r="A6550" s="224" t="s">
        <v>8523</v>
      </c>
      <c r="B6550" s="311">
        <v>36871</v>
      </c>
      <c r="C6550" s="342" t="s">
        <v>9603</v>
      </c>
    </row>
    <row r="6551" spans="1:3">
      <c r="A6551" t="s">
        <v>1510</v>
      </c>
      <c r="B6551" s="295">
        <v>29452</v>
      </c>
      <c r="C6551" s="332" t="s">
        <v>2217</v>
      </c>
    </row>
    <row r="6552" spans="1:3">
      <c r="A6552" s="224" t="s">
        <v>8524</v>
      </c>
      <c r="B6552" s="299">
        <v>36563</v>
      </c>
      <c r="C6552" s="336" t="s">
        <v>8098</v>
      </c>
    </row>
    <row r="6553" spans="1:3">
      <c r="A6553" t="s">
        <v>3002</v>
      </c>
      <c r="B6553" s="295">
        <v>30077</v>
      </c>
      <c r="C6553" s="332" t="s">
        <v>2838</v>
      </c>
    </row>
    <row r="6554" spans="1:3">
      <c r="A6554" s="227" t="s">
        <v>4789</v>
      </c>
      <c r="B6554" s="296">
        <v>33040</v>
      </c>
      <c r="C6554" s="333" t="s">
        <v>4063</v>
      </c>
    </row>
    <row r="6555" spans="1:3">
      <c r="A6555" t="s">
        <v>7171</v>
      </c>
      <c r="B6555" s="295">
        <v>35704</v>
      </c>
      <c r="C6555" s="336" t="s">
        <v>6853</v>
      </c>
    </row>
    <row r="6556" spans="1:3">
      <c r="A6556" s="227" t="s">
        <v>121</v>
      </c>
      <c r="B6556" s="296">
        <v>32928</v>
      </c>
      <c r="C6556" s="333" t="s">
        <v>449</v>
      </c>
    </row>
    <row r="6557" spans="1:3">
      <c r="A6557" t="s">
        <v>2905</v>
      </c>
      <c r="B6557" s="295">
        <v>30911</v>
      </c>
      <c r="C6557" s="332" t="s">
        <v>2396</v>
      </c>
    </row>
    <row r="6558" spans="1:3">
      <c r="A6558" s="220" t="s">
        <v>3436</v>
      </c>
      <c r="B6558" s="296">
        <v>32857</v>
      </c>
      <c r="C6558" s="333" t="s">
        <v>3449</v>
      </c>
    </row>
    <row r="6559" spans="1:3">
      <c r="A6559" s="64" t="s">
        <v>6791</v>
      </c>
      <c r="B6559" s="307">
        <v>34988</v>
      </c>
      <c r="C6559" s="335" t="s">
        <v>6855</v>
      </c>
    </row>
    <row r="6560" spans="1:3">
      <c r="A6560" t="s">
        <v>8976</v>
      </c>
      <c r="B6560" s="306">
        <v>36348</v>
      </c>
      <c r="C6560" s="336" t="s">
        <v>7516</v>
      </c>
    </row>
    <row r="6561" spans="1:3">
      <c r="A6561" t="s">
        <v>9538</v>
      </c>
      <c r="B6561" s="295">
        <v>28809</v>
      </c>
      <c r="C6561" s="332" t="s">
        <v>2535</v>
      </c>
    </row>
    <row r="6562" spans="1:3">
      <c r="A6562" s="64" t="s">
        <v>6547</v>
      </c>
      <c r="B6562" s="313">
        <v>35734</v>
      </c>
      <c r="C6562" s="348" t="s">
        <v>6860</v>
      </c>
    </row>
    <row r="6563" spans="1:3" ht="15.75" thickBot="1">
      <c r="A6563" t="s">
        <v>1194</v>
      </c>
      <c r="B6563" s="228">
        <v>31489</v>
      </c>
      <c r="C6563" s="229" t="s">
        <v>1195</v>
      </c>
    </row>
    <row r="6564" spans="1:3" ht="12.75">
      <c r="A6564" t="s">
        <v>9539</v>
      </c>
      <c r="B6564" s="328">
        <v>37013</v>
      </c>
      <c r="C6564" s="328" t="s">
        <v>8803</v>
      </c>
    </row>
    <row r="6565" spans="1:3">
      <c r="A6565" s="227" t="s">
        <v>5725</v>
      </c>
      <c r="B6565" s="296">
        <v>34231</v>
      </c>
      <c r="C6565" s="333" t="s">
        <v>5022</v>
      </c>
    </row>
    <row r="6566" spans="1:3">
      <c r="A6566" s="224" t="s">
        <v>8525</v>
      </c>
      <c r="B6566" s="299">
        <v>36881</v>
      </c>
      <c r="C6566" s="336" t="s">
        <v>8087</v>
      </c>
    </row>
    <row r="6567" spans="1:3">
      <c r="A6567" t="s">
        <v>1099</v>
      </c>
      <c r="B6567" s="295">
        <v>31072</v>
      </c>
      <c r="C6567" s="332" t="s">
        <v>1279</v>
      </c>
    </row>
    <row r="6568" spans="1:3">
      <c r="A6568" t="s">
        <v>2811</v>
      </c>
      <c r="B6568" s="295">
        <v>30989</v>
      </c>
      <c r="C6568" s="332" t="s">
        <v>2395</v>
      </c>
    </row>
    <row r="6569" spans="1:3">
      <c r="A6569" s="227" t="s">
        <v>3078</v>
      </c>
      <c r="B6569" s="296">
        <v>31861</v>
      </c>
      <c r="C6569" s="344" t="s">
        <v>1961</v>
      </c>
    </row>
    <row r="6570" spans="1:3">
      <c r="A6570" s="227" t="s">
        <v>5669</v>
      </c>
      <c r="B6570" s="296">
        <v>33972</v>
      </c>
      <c r="C6570" s="333" t="s">
        <v>5011</v>
      </c>
    </row>
    <row r="6571" spans="1:3" ht="12.75">
      <c r="A6571" t="s">
        <v>9540</v>
      </c>
      <c r="B6571" s="300">
        <v>36694</v>
      </c>
      <c r="C6571" s="300" t="s">
        <v>8803</v>
      </c>
    </row>
    <row r="6572" spans="1:3">
      <c r="A6572" t="s">
        <v>7617</v>
      </c>
      <c r="B6572" s="306">
        <v>36077</v>
      </c>
      <c r="C6572" s="336" t="s">
        <v>7506</v>
      </c>
    </row>
    <row r="6573" spans="1:3">
      <c r="A6573" s="64" t="s">
        <v>6524</v>
      </c>
      <c r="B6573" s="307">
        <v>35247</v>
      </c>
      <c r="C6573" s="335" t="s">
        <v>6855</v>
      </c>
    </row>
    <row r="6574" spans="1:3">
      <c r="A6574" t="s">
        <v>7741</v>
      </c>
      <c r="B6574" s="306">
        <v>36687</v>
      </c>
      <c r="C6574" s="336" t="s">
        <v>7506</v>
      </c>
    </row>
    <row r="6575" spans="1:3">
      <c r="A6575" t="s">
        <v>7683</v>
      </c>
      <c r="B6575" s="306">
        <v>36604</v>
      </c>
      <c r="C6575" s="336" t="s">
        <v>7523</v>
      </c>
    </row>
    <row r="6576" spans="1:3">
      <c r="A6576" s="220" t="s">
        <v>3437</v>
      </c>
      <c r="B6576" s="296">
        <v>33704</v>
      </c>
      <c r="C6576" s="333" t="s">
        <v>3440</v>
      </c>
    </row>
    <row r="6577" spans="1:3">
      <c r="A6577" s="227" t="s">
        <v>5221</v>
      </c>
      <c r="B6577" s="296">
        <v>34906</v>
      </c>
      <c r="C6577" s="334" t="s">
        <v>5501</v>
      </c>
    </row>
    <row r="6578" spans="1:3">
      <c r="A6578" s="64" t="s">
        <v>6801</v>
      </c>
      <c r="B6578" s="307">
        <v>34726</v>
      </c>
      <c r="C6578" s="335" t="s">
        <v>5930</v>
      </c>
    </row>
    <row r="6579" spans="1:3">
      <c r="A6579" t="s">
        <v>2525</v>
      </c>
      <c r="B6579" s="295">
        <v>28040</v>
      </c>
      <c r="C6579" s="332" t="s">
        <v>2526</v>
      </c>
    </row>
    <row r="6580" spans="1:3">
      <c r="A6580" t="s">
        <v>1677</v>
      </c>
      <c r="B6580" s="301">
        <v>28432</v>
      </c>
      <c r="C6580" s="337" t="s">
        <v>1678</v>
      </c>
    </row>
    <row r="6581" spans="1:3" ht="15.75" thickBot="1">
      <c r="A6581" t="s">
        <v>2897</v>
      </c>
      <c r="B6581" s="228">
        <v>31614</v>
      </c>
      <c r="C6581" s="229" t="s">
        <v>1279</v>
      </c>
    </row>
    <row r="6582" spans="1:3">
      <c r="A6582" t="s">
        <v>7798</v>
      </c>
      <c r="B6582" s="324">
        <v>36282</v>
      </c>
      <c r="C6582" s="342" t="s">
        <v>7516</v>
      </c>
    </row>
    <row r="6583" spans="1:3">
      <c r="A6583" t="s">
        <v>7954</v>
      </c>
      <c r="B6583" s="306">
        <v>36275</v>
      </c>
      <c r="C6583" s="336" t="s">
        <v>7812</v>
      </c>
    </row>
    <row r="6584" spans="1:3">
      <c r="A6584" t="s">
        <v>2272</v>
      </c>
      <c r="B6584" s="295">
        <v>31950</v>
      </c>
      <c r="C6584" s="332" t="s">
        <v>1961</v>
      </c>
    </row>
    <row r="6585" spans="1:3">
      <c r="A6585" t="s">
        <v>2273</v>
      </c>
      <c r="B6585" s="295">
        <v>32205</v>
      </c>
      <c r="C6585" s="332" t="s">
        <v>1963</v>
      </c>
    </row>
    <row r="6586" spans="1:3">
      <c r="A6586" s="227" t="s">
        <v>4698</v>
      </c>
      <c r="B6586" s="296">
        <v>34752</v>
      </c>
      <c r="C6586" s="333" t="s">
        <v>5013</v>
      </c>
    </row>
    <row r="6587" spans="1:3">
      <c r="A6587" s="227" t="s">
        <v>5183</v>
      </c>
      <c r="B6587" s="296">
        <v>34267</v>
      </c>
      <c r="C6587" s="334" t="s">
        <v>5495</v>
      </c>
    </row>
    <row r="6588" spans="1:3">
      <c r="A6588" s="220" t="s">
        <v>3438</v>
      </c>
      <c r="B6588" s="296">
        <v>32994</v>
      </c>
      <c r="C6588" s="333" t="s">
        <v>3441</v>
      </c>
    </row>
    <row r="6589" spans="1:3">
      <c r="A6589" s="227" t="s">
        <v>122</v>
      </c>
      <c r="B6589" s="296">
        <v>31999</v>
      </c>
      <c r="C6589" s="333" t="s">
        <v>1987</v>
      </c>
    </row>
    <row r="6590" spans="1:3">
      <c r="A6590" s="227" t="s">
        <v>123</v>
      </c>
      <c r="B6590" s="296">
        <v>32989</v>
      </c>
      <c r="C6590" s="333" t="s">
        <v>449</v>
      </c>
    </row>
    <row r="6591" spans="1:3" ht="12.75">
      <c r="A6591" t="s">
        <v>9031</v>
      </c>
      <c r="B6591" s="300">
        <v>37738</v>
      </c>
      <c r="C6591" s="300" t="s">
        <v>9180</v>
      </c>
    </row>
    <row r="6592" spans="1:3">
      <c r="A6592" t="s">
        <v>2274</v>
      </c>
      <c r="B6592" s="295">
        <v>29081</v>
      </c>
      <c r="C6592" s="332" t="s">
        <v>2181</v>
      </c>
    </row>
    <row r="6593" spans="1:3">
      <c r="A6593" s="220" t="s">
        <v>3439</v>
      </c>
      <c r="B6593" s="303">
        <v>32847</v>
      </c>
      <c r="C6593" s="341" t="s">
        <v>3442</v>
      </c>
    </row>
    <row r="6594" spans="1:3" ht="15.75" thickBot="1">
      <c r="A6594" s="227" t="s">
        <v>6075</v>
      </c>
      <c r="B6594" s="223">
        <v>34995</v>
      </c>
      <c r="C6594" s="235" t="s">
        <v>6423</v>
      </c>
    </row>
    <row r="6595" spans="1:3" ht="12.75">
      <c r="A6595" t="s">
        <v>9541</v>
      </c>
      <c r="B6595" s="328">
        <v>36773</v>
      </c>
      <c r="C6595" s="328" t="s">
        <v>8803</v>
      </c>
    </row>
    <row r="6596" spans="1:3">
      <c r="A6596" t="s">
        <v>7681</v>
      </c>
      <c r="B6596" s="306">
        <v>36774</v>
      </c>
      <c r="C6596" s="336" t="s">
        <v>7506</v>
      </c>
    </row>
    <row r="6597" spans="1:3">
      <c r="A6597" t="s">
        <v>7136</v>
      </c>
      <c r="B6597" s="295">
        <v>36161</v>
      </c>
      <c r="C6597" s="336"/>
    </row>
    <row r="6598" spans="1:3">
      <c r="A6598" s="224" t="s">
        <v>8526</v>
      </c>
      <c r="B6598" s="299">
        <v>37113</v>
      </c>
      <c r="C6598" s="336" t="s">
        <v>9603</v>
      </c>
    </row>
    <row r="6599" spans="1:3">
      <c r="A6599" s="224" t="s">
        <v>8527</v>
      </c>
      <c r="B6599" s="299">
        <v>36020</v>
      </c>
      <c r="C6599" s="336" t="s">
        <v>7812</v>
      </c>
    </row>
    <row r="6600" spans="1:3">
      <c r="A6600" t="s">
        <v>124</v>
      </c>
      <c r="B6600" s="295">
        <v>31252</v>
      </c>
      <c r="C6600" s="332" t="s">
        <v>2395</v>
      </c>
    </row>
    <row r="6601" spans="1:3">
      <c r="A6601" s="5" t="s">
        <v>9542</v>
      </c>
      <c r="B6601" s="295">
        <v>31252</v>
      </c>
      <c r="C6601" s="332" t="s">
        <v>2395</v>
      </c>
    </row>
    <row r="6602" spans="1:3">
      <c r="A6602" s="227" t="s">
        <v>4203</v>
      </c>
      <c r="B6602" s="296">
        <v>34062</v>
      </c>
      <c r="C6602" s="333" t="s">
        <v>4518</v>
      </c>
    </row>
    <row r="6603" spans="1:3">
      <c r="A6603" s="64" t="s">
        <v>6725</v>
      </c>
      <c r="B6603" s="313">
        <v>35443</v>
      </c>
      <c r="C6603" s="348" t="s">
        <v>6855</v>
      </c>
    </row>
    <row r="6604" spans="1:3" ht="15.75" thickBot="1">
      <c r="A6604" s="227" t="s">
        <v>125</v>
      </c>
      <c r="B6604" s="223">
        <v>32837</v>
      </c>
      <c r="C6604" s="222" t="s">
        <v>451</v>
      </c>
    </row>
    <row r="6605" spans="1:3">
      <c r="A6605" t="s">
        <v>712</v>
      </c>
      <c r="B6605" s="302">
        <v>30144</v>
      </c>
      <c r="C6605" s="338" t="s">
        <v>2490</v>
      </c>
    </row>
    <row r="6606" spans="1:3" ht="12.75">
      <c r="A6606" t="s">
        <v>9045</v>
      </c>
      <c r="B6606" s="300">
        <v>37712</v>
      </c>
      <c r="C6606" s="300" t="s">
        <v>9275</v>
      </c>
    </row>
    <row r="6607" spans="1:3">
      <c r="A6607" t="s">
        <v>713</v>
      </c>
      <c r="B6607" s="295">
        <v>32712</v>
      </c>
      <c r="C6607" s="332" t="s">
        <v>1048</v>
      </c>
    </row>
    <row r="6608" spans="1:3">
      <c r="A6608" s="227" t="s">
        <v>126</v>
      </c>
      <c r="B6608" s="296">
        <v>32824</v>
      </c>
      <c r="C6608" s="333" t="s">
        <v>127</v>
      </c>
    </row>
    <row r="6609" spans="1:3">
      <c r="A6609" t="s">
        <v>2275</v>
      </c>
      <c r="B6609" s="295">
        <v>32325</v>
      </c>
      <c r="C6609" s="332" t="s">
        <v>1882</v>
      </c>
    </row>
    <row r="6610" spans="1:3">
      <c r="A6610" t="s">
        <v>7409</v>
      </c>
      <c r="B6610" s="295">
        <v>35125</v>
      </c>
      <c r="C6610" s="336" t="s">
        <v>6862</v>
      </c>
    </row>
    <row r="6611" spans="1:3">
      <c r="A6611" t="s">
        <v>1534</v>
      </c>
      <c r="B6611" s="295">
        <v>30011</v>
      </c>
      <c r="C6611" s="332" t="s">
        <v>1815</v>
      </c>
    </row>
    <row r="6612" spans="1:3">
      <c r="A6612" t="s">
        <v>7294</v>
      </c>
      <c r="B6612" s="295">
        <v>36039</v>
      </c>
      <c r="C6612" s="295" t="s">
        <v>6919</v>
      </c>
    </row>
    <row r="6613" spans="1:3">
      <c r="A6613" t="s">
        <v>7638</v>
      </c>
      <c r="B6613" s="306">
        <v>36678</v>
      </c>
      <c r="C6613" s="336" t="s">
        <v>7812</v>
      </c>
    </row>
    <row r="6614" spans="1:3">
      <c r="A6614" s="227" t="s">
        <v>5171</v>
      </c>
      <c r="B6614" s="296">
        <v>34574</v>
      </c>
      <c r="C6614" s="334" t="s">
        <v>5022</v>
      </c>
    </row>
    <row r="6615" spans="1:3">
      <c r="A6615" t="s">
        <v>714</v>
      </c>
      <c r="B6615" s="295">
        <v>31875</v>
      </c>
      <c r="C6615" s="332" t="s">
        <v>1064</v>
      </c>
    </row>
    <row r="6616" spans="1:3">
      <c r="A6616" s="227" t="s">
        <v>3770</v>
      </c>
      <c r="B6616" s="296">
        <v>32970</v>
      </c>
      <c r="C6616" s="333" t="s">
        <v>3441</v>
      </c>
    </row>
    <row r="6617" spans="1:3">
      <c r="A6617" t="s">
        <v>2986</v>
      </c>
      <c r="B6617" s="295">
        <v>30967</v>
      </c>
      <c r="C6617" s="332" t="s">
        <v>2397</v>
      </c>
    </row>
    <row r="6618" spans="1:3">
      <c r="A6618" t="s">
        <v>7708</v>
      </c>
      <c r="B6618" s="306">
        <v>35885</v>
      </c>
      <c r="C6618" s="336" t="s">
        <v>7646</v>
      </c>
    </row>
    <row r="6619" spans="1:3">
      <c r="A6619" s="227" t="s">
        <v>5603</v>
      </c>
      <c r="B6619" s="296">
        <v>34596</v>
      </c>
      <c r="C6619" s="333" t="s">
        <v>5497</v>
      </c>
    </row>
    <row r="6620" spans="1:3">
      <c r="A6620" s="227" t="s">
        <v>6245</v>
      </c>
      <c r="B6620" s="296">
        <v>35042</v>
      </c>
      <c r="C6620" s="334" t="s">
        <v>6464</v>
      </c>
    </row>
    <row r="6621" spans="1:3">
      <c r="A6621" t="s">
        <v>2649</v>
      </c>
      <c r="B6621" s="295">
        <v>31653</v>
      </c>
      <c r="C6621" s="332" t="s">
        <v>2578</v>
      </c>
    </row>
    <row r="6622" spans="1:3">
      <c r="A6622" s="5" t="s">
        <v>3692</v>
      </c>
      <c r="B6622" s="295">
        <v>33270</v>
      </c>
      <c r="C6622" s="333" t="s">
        <v>4063</v>
      </c>
    </row>
    <row r="6623" spans="1:3">
      <c r="A6623" s="224" t="s">
        <v>8528</v>
      </c>
      <c r="B6623" s="299">
        <v>37014</v>
      </c>
      <c r="C6623" s="336" t="s">
        <v>8092</v>
      </c>
    </row>
    <row r="6624" spans="1:3">
      <c r="A6624" s="227" t="s">
        <v>6164</v>
      </c>
      <c r="B6624" s="303">
        <v>35406</v>
      </c>
      <c r="C6624" s="340" t="s">
        <v>6421</v>
      </c>
    </row>
    <row r="6625" spans="1:3" ht="15.75" thickBot="1">
      <c r="A6625" t="s">
        <v>2198</v>
      </c>
      <c r="B6625" s="228">
        <v>30940</v>
      </c>
      <c r="C6625" s="229" t="s">
        <v>2396</v>
      </c>
    </row>
    <row r="6626" spans="1:3">
      <c r="A6626" s="227" t="s">
        <v>4779</v>
      </c>
      <c r="B6626" s="310">
        <v>33621</v>
      </c>
      <c r="C6626" s="331" t="s">
        <v>4066</v>
      </c>
    </row>
    <row r="6627" spans="1:3" ht="12.75">
      <c r="A6627" t="s">
        <v>9543</v>
      </c>
      <c r="B6627" s="300">
        <v>36586</v>
      </c>
      <c r="C6627" s="300" t="s">
        <v>8803</v>
      </c>
    </row>
    <row r="6628" spans="1:3">
      <c r="A6628" s="227" t="s">
        <v>5191</v>
      </c>
      <c r="B6628" s="296">
        <v>34083</v>
      </c>
      <c r="C6628" s="334" t="s">
        <v>5011</v>
      </c>
    </row>
    <row r="6629" spans="1:3">
      <c r="A6629" s="227" t="s">
        <v>6105</v>
      </c>
      <c r="B6629" s="296">
        <v>35208</v>
      </c>
      <c r="C6629" s="334" t="s">
        <v>6424</v>
      </c>
    </row>
    <row r="6630" spans="1:3">
      <c r="A6630" t="s">
        <v>2276</v>
      </c>
      <c r="B6630" s="295">
        <v>29326</v>
      </c>
      <c r="C6630" s="332" t="s">
        <v>2149</v>
      </c>
    </row>
    <row r="6631" spans="1:3">
      <c r="A6631" t="s">
        <v>637</v>
      </c>
      <c r="B6631" s="295">
        <v>31925</v>
      </c>
      <c r="C6631" s="332" t="s">
        <v>918</v>
      </c>
    </row>
    <row r="6632" spans="1:3">
      <c r="A6632" t="s">
        <v>7756</v>
      </c>
      <c r="B6632" s="306">
        <v>36288</v>
      </c>
      <c r="C6632" s="336" t="s">
        <v>7419</v>
      </c>
    </row>
    <row r="6633" spans="1:3">
      <c r="A6633" s="227" t="s">
        <v>128</v>
      </c>
      <c r="B6633" s="296">
        <v>32243</v>
      </c>
      <c r="C6633" s="333" t="s">
        <v>1045</v>
      </c>
    </row>
    <row r="6634" spans="1:3">
      <c r="A6634" s="1" t="s">
        <v>9059</v>
      </c>
      <c r="B6634" s="295">
        <v>36069</v>
      </c>
      <c r="C6634" s="333" t="s">
        <v>6862</v>
      </c>
    </row>
    <row r="6635" spans="1:3">
      <c r="A6635" s="227" t="s">
        <v>4401</v>
      </c>
      <c r="B6635" s="296">
        <v>34244</v>
      </c>
      <c r="C6635" s="333" t="s">
        <v>4514</v>
      </c>
    </row>
    <row r="6636" spans="1:3">
      <c r="A6636" s="227" t="s">
        <v>5678</v>
      </c>
      <c r="B6636" s="296">
        <v>35115</v>
      </c>
      <c r="C6636" s="333" t="s">
        <v>5931</v>
      </c>
    </row>
    <row r="6637" spans="1:3">
      <c r="A6637" t="s">
        <v>7634</v>
      </c>
      <c r="B6637" s="306">
        <v>36918</v>
      </c>
      <c r="C6637" s="336" t="s">
        <v>7509</v>
      </c>
    </row>
    <row r="6638" spans="1:3">
      <c r="A6638" s="224" t="s">
        <v>8529</v>
      </c>
      <c r="B6638" s="299">
        <v>37097</v>
      </c>
      <c r="C6638" s="336" t="s">
        <v>9603</v>
      </c>
    </row>
    <row r="6639" spans="1:3">
      <c r="A6639" t="s">
        <v>8530</v>
      </c>
      <c r="B6639" s="299">
        <v>35867</v>
      </c>
      <c r="C6639" s="336" t="s">
        <v>8054</v>
      </c>
    </row>
    <row r="6640" spans="1:3">
      <c r="A6640" s="224" t="s">
        <v>9544</v>
      </c>
      <c r="B6640" s="305">
        <v>36840</v>
      </c>
      <c r="C6640" s="339" t="s">
        <v>8054</v>
      </c>
    </row>
    <row r="6641" spans="1:3" ht="15.75" thickBot="1">
      <c r="A6641" s="224" t="s">
        <v>8531</v>
      </c>
      <c r="B6641" s="225">
        <v>36685</v>
      </c>
      <c r="C6641" s="226" t="s">
        <v>8087</v>
      </c>
    </row>
    <row r="6642" spans="1:3">
      <c r="A6642" s="64" t="s">
        <v>6583</v>
      </c>
      <c r="B6642" s="304">
        <v>36264</v>
      </c>
      <c r="C6642" s="345" t="s">
        <v>6856</v>
      </c>
    </row>
    <row r="6643" spans="1:3">
      <c r="A6643" t="s">
        <v>7799</v>
      </c>
      <c r="B6643" s="306">
        <v>36315</v>
      </c>
      <c r="C6643" s="336" t="s">
        <v>7419</v>
      </c>
    </row>
    <row r="6644" spans="1:3">
      <c r="A6644" t="s">
        <v>2277</v>
      </c>
      <c r="B6644" s="295">
        <v>31875</v>
      </c>
      <c r="C6644" s="332" t="s">
        <v>2580</v>
      </c>
    </row>
    <row r="6645" spans="1:3">
      <c r="A6645" s="227" t="s">
        <v>5635</v>
      </c>
      <c r="B6645" s="296">
        <v>34653</v>
      </c>
      <c r="C6645" s="333" t="s">
        <v>5935</v>
      </c>
    </row>
    <row r="6646" spans="1:3">
      <c r="A6646" t="s">
        <v>7160</v>
      </c>
      <c r="B6646" s="295">
        <v>35643</v>
      </c>
      <c r="C6646" s="295" t="s">
        <v>6927</v>
      </c>
    </row>
    <row r="6647" spans="1:3">
      <c r="A6647" t="s">
        <v>2278</v>
      </c>
      <c r="B6647" s="295">
        <v>31952</v>
      </c>
      <c r="C6647" s="332" t="s">
        <v>1880</v>
      </c>
    </row>
    <row r="6648" spans="1:3">
      <c r="A6648" s="227" t="s">
        <v>4693</v>
      </c>
      <c r="B6648" s="296">
        <v>34407</v>
      </c>
      <c r="C6648" s="333" t="s">
        <v>5008</v>
      </c>
    </row>
    <row r="6649" spans="1:3">
      <c r="A6649" t="s">
        <v>715</v>
      </c>
      <c r="B6649" s="295">
        <v>32741</v>
      </c>
      <c r="C6649" s="332" t="s">
        <v>1062</v>
      </c>
    </row>
    <row r="6650" spans="1:3">
      <c r="A6650" s="227" t="s">
        <v>5719</v>
      </c>
      <c r="B6650" s="296">
        <v>34790</v>
      </c>
      <c r="C6650" s="333" t="s">
        <v>5934</v>
      </c>
    </row>
    <row r="6651" spans="1:3">
      <c r="A6651" t="s">
        <v>2279</v>
      </c>
      <c r="B6651" s="295">
        <v>31175</v>
      </c>
      <c r="C6651" s="332" t="s">
        <v>2396</v>
      </c>
    </row>
    <row r="6652" spans="1:3">
      <c r="A6652" t="s">
        <v>1848</v>
      </c>
      <c r="B6652" s="295">
        <v>30454</v>
      </c>
      <c r="C6652" s="332" t="s">
        <v>1558</v>
      </c>
    </row>
    <row r="6653" spans="1:3">
      <c r="A6653" t="s">
        <v>716</v>
      </c>
      <c r="B6653" s="295">
        <v>31309</v>
      </c>
      <c r="C6653" s="332" t="s">
        <v>1987</v>
      </c>
    </row>
    <row r="6654" spans="1:3">
      <c r="A6654" s="64" t="s">
        <v>6674</v>
      </c>
      <c r="B6654" s="313">
        <v>35634</v>
      </c>
      <c r="C6654" s="348" t="s">
        <v>6855</v>
      </c>
    </row>
    <row r="6655" spans="1:3" ht="15.75" thickBot="1">
      <c r="A6655" t="s">
        <v>7792</v>
      </c>
      <c r="B6655" s="230">
        <v>36333</v>
      </c>
      <c r="C6655" s="226" t="s">
        <v>7523</v>
      </c>
    </row>
    <row r="6656" spans="1:3">
      <c r="A6656" t="s">
        <v>7564</v>
      </c>
      <c r="B6656" s="324">
        <v>36276</v>
      </c>
      <c r="C6656" s="342" t="s">
        <v>7509</v>
      </c>
    </row>
    <row r="6657" spans="1:3">
      <c r="A6657" t="s">
        <v>638</v>
      </c>
      <c r="B6657" s="295">
        <v>28789</v>
      </c>
      <c r="C6657" s="332" t="s">
        <v>1969</v>
      </c>
    </row>
    <row r="6658" spans="1:3">
      <c r="A6658" s="224" t="s">
        <v>8532</v>
      </c>
      <c r="B6658" s="299">
        <v>36252</v>
      </c>
      <c r="C6658" s="336" t="s">
        <v>8087</v>
      </c>
    </row>
    <row r="6659" spans="1:3">
      <c r="A6659" t="s">
        <v>1322</v>
      </c>
      <c r="B6659" s="295">
        <v>31189</v>
      </c>
      <c r="C6659" s="332" t="s">
        <v>1280</v>
      </c>
    </row>
    <row r="6660" spans="1:3">
      <c r="A6660" s="227" t="s">
        <v>129</v>
      </c>
      <c r="B6660" s="296">
        <v>32940</v>
      </c>
      <c r="C6660" s="333" t="s">
        <v>74</v>
      </c>
    </row>
    <row r="6661" spans="1:3">
      <c r="A6661" s="227" t="s">
        <v>4433</v>
      </c>
      <c r="B6661" s="296">
        <v>33494</v>
      </c>
      <c r="C6661" s="333" t="s">
        <v>4515</v>
      </c>
    </row>
    <row r="6662" spans="1:3">
      <c r="A6662" s="224" t="s">
        <v>8533</v>
      </c>
      <c r="B6662" s="299">
        <v>35953</v>
      </c>
      <c r="C6662" s="336" t="s">
        <v>8287</v>
      </c>
    </row>
    <row r="6663" spans="1:3">
      <c r="A6663" s="227" t="s">
        <v>4663</v>
      </c>
      <c r="B6663" s="296">
        <v>33825</v>
      </c>
      <c r="C6663" s="333" t="s">
        <v>5010</v>
      </c>
    </row>
    <row r="6664" spans="1:3">
      <c r="A6664" t="s">
        <v>717</v>
      </c>
      <c r="B6664" s="295">
        <v>32596</v>
      </c>
      <c r="C6664" s="332" t="s">
        <v>1055</v>
      </c>
    </row>
    <row r="6665" spans="1:3">
      <c r="A6665" s="224" t="s">
        <v>8534</v>
      </c>
      <c r="B6665" s="299">
        <v>35850</v>
      </c>
      <c r="C6665" s="336" t="s">
        <v>7812</v>
      </c>
    </row>
    <row r="6666" spans="1:3">
      <c r="A6666" s="227" t="s">
        <v>5632</v>
      </c>
      <c r="B6666" s="296">
        <v>33900</v>
      </c>
      <c r="C6666" s="333" t="s">
        <v>5011</v>
      </c>
    </row>
    <row r="6667" spans="1:3" ht="12.75">
      <c r="A6667" t="s">
        <v>9004</v>
      </c>
      <c r="B6667" s="309">
        <v>36998</v>
      </c>
      <c r="C6667" s="309" t="s">
        <v>9242</v>
      </c>
    </row>
    <row r="6668" spans="1:3" ht="15.75" thickBot="1">
      <c r="A6668" t="s">
        <v>2280</v>
      </c>
      <c r="B6668" s="228">
        <v>31841</v>
      </c>
      <c r="C6668" s="229" t="s">
        <v>1959</v>
      </c>
    </row>
    <row r="6669" spans="1:3">
      <c r="A6669" s="227" t="s">
        <v>168</v>
      </c>
      <c r="B6669" s="310">
        <v>32138</v>
      </c>
      <c r="C6669" s="331" t="s">
        <v>368</v>
      </c>
    </row>
    <row r="6670" spans="1:3">
      <c r="A6670" s="64" t="s">
        <v>6656</v>
      </c>
      <c r="B6670" s="307">
        <v>35656</v>
      </c>
      <c r="C6670" s="335" t="s">
        <v>6854</v>
      </c>
    </row>
    <row r="6671" spans="1:3">
      <c r="A6671" t="s">
        <v>2281</v>
      </c>
      <c r="B6671" s="295">
        <v>31564</v>
      </c>
      <c r="C6671" s="332" t="s">
        <v>1280</v>
      </c>
    </row>
    <row r="6672" spans="1:3">
      <c r="A6672" s="1" t="s">
        <v>9016</v>
      </c>
      <c r="B6672" s="295">
        <v>35370</v>
      </c>
      <c r="C6672" s="333" t="s">
        <v>6862</v>
      </c>
    </row>
    <row r="6673" spans="1:3">
      <c r="A6673" t="s">
        <v>8966</v>
      </c>
      <c r="B6673" s="228">
        <v>37653</v>
      </c>
      <c r="C6673" s="226" t="s">
        <v>6862</v>
      </c>
    </row>
    <row r="6674" spans="1:3">
      <c r="A6674" s="1" t="s">
        <v>9020</v>
      </c>
      <c r="B6674" s="228">
        <v>36281</v>
      </c>
      <c r="C6674" s="226" t="s">
        <v>6862</v>
      </c>
    </row>
  </sheetData>
  <sortState xmlns:xlrd2="http://schemas.microsoft.com/office/spreadsheetml/2017/richdata2" ref="A1:C6104">
    <sortCondition ref="A1:A6104"/>
  </sortState>
  <phoneticPr fontId="62" type="noConversion"/>
  <conditionalFormatting sqref="A1">
    <cfRule type="duplicateValues" dxfId="10" priority="1"/>
  </conditionalFormatting>
  <conditionalFormatting sqref="A4469:A4629 A4256:A4314 A4379:A4467 A4316:A4377">
    <cfRule type="duplicateValues" dxfId="9" priority="578" stopIfTrue="1"/>
  </conditionalFormatting>
  <conditionalFormatting sqref="A4630:A4713 A4715:A4972">
    <cfRule type="duplicateValues" dxfId="8" priority="530" stopIfTrue="1"/>
  </conditionalFormatting>
  <conditionalFormatting sqref="A6848:A65507 A3851:A3942 A2:A3 A3461:A3498 A1553 A450:A505 A143:A194 A1425:A1502 A1805:A1851 A404:A448 A1785:A1803 A3995:A4003 A3500:A3530 A2415:A2514 A3532:A3625 A4201:A4255 A98:A119 A4013:A4047 A796:A906 A2588:A2664 A2547:A2561 A1607:A1783 A3168:A3414 A2357:A2381 A3627:A3842 A1348:A1423 A507:A794 A1555:A1562 A2666:A2686 A3434:A3459 A908:A1276 A3416:A3432 A2383:A2413 A196:A402 A3010:A3166 A1853:A2108 A1278:A1346 A1504:A1551 A2563:A2586 A121:A141 A2688:A2901 A3944:A3993 A3844:A3849 A4110 A4112:A4199 A4008:A4011 A2516:A2545 A1564:A1605 A2903:A3008 A2110:A2355 A4049:A4108 A5:A96">
    <cfRule type="duplicateValues" dxfId="7" priority="9"/>
  </conditionalFormatting>
  <pageMargins left="0.7" right="0.7" top="0.75" bottom="0.75" header="0.3" footer="0.3"/>
  <pageSetup orientation="portrait" horizontalDpi="4294967292" verticalDpi="4294967292"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626F3-484B-4643-BFB2-D8D6A1749750}">
  <dimension ref="A1:J58"/>
  <sheetViews>
    <sheetView workbookViewId="0"/>
    <sheetView workbookViewId="1"/>
  </sheetViews>
  <sheetFormatPr defaultColWidth="9.28515625" defaultRowHeight="12.75"/>
  <cols>
    <col min="1" max="1" width="11.42578125" style="17" customWidth="1"/>
    <col min="2" max="2" width="3.28515625" style="17" customWidth="1"/>
    <col min="3" max="3" width="23.7109375" style="17" customWidth="1"/>
    <col min="4" max="9" width="9.28515625" style="17"/>
    <col min="10" max="10" width="11.7109375" style="17" customWidth="1"/>
    <col min="11" max="16384" width="9.28515625" style="17"/>
  </cols>
  <sheetData>
    <row r="1" spans="1:10">
      <c r="A1" s="17" t="s">
        <v>7287</v>
      </c>
      <c r="B1" s="17" t="s">
        <v>7288</v>
      </c>
      <c r="C1" s="17" t="s">
        <v>7289</v>
      </c>
      <c r="I1" s="17" t="s">
        <v>9903</v>
      </c>
    </row>
    <row r="2" spans="1:10" ht="14.25">
      <c r="I2" s="76" t="s">
        <v>9904</v>
      </c>
    </row>
    <row r="3" spans="1:10" ht="14.25">
      <c r="A3" s="17" t="s">
        <v>7290</v>
      </c>
      <c r="C3" s="77" t="s">
        <v>5422</v>
      </c>
      <c r="I3" s="76" t="s">
        <v>9905</v>
      </c>
    </row>
    <row r="4" spans="1:10">
      <c r="A4" s="17" t="s">
        <v>7291</v>
      </c>
      <c r="C4" s="17" t="s">
        <v>4619</v>
      </c>
    </row>
    <row r="5" spans="1:10">
      <c r="A5" s="17" t="s">
        <v>7292</v>
      </c>
      <c r="C5" s="16" t="s">
        <v>7248</v>
      </c>
      <c r="I5" s="5" t="s">
        <v>10262</v>
      </c>
      <c r="J5" s="94">
        <v>6.9444444444444441E-3</v>
      </c>
    </row>
    <row r="6" spans="1:10">
      <c r="C6" s="81" t="s">
        <v>7431</v>
      </c>
      <c r="D6" s="17" t="s">
        <v>3485</v>
      </c>
      <c r="H6" s="17">
        <v>1</v>
      </c>
      <c r="I6" s="412">
        <v>0.58333333333333337</v>
      </c>
      <c r="J6" s="5" t="s">
        <v>3895</v>
      </c>
    </row>
    <row r="7" spans="1:10">
      <c r="C7" s="16" t="s">
        <v>7148</v>
      </c>
      <c r="H7" s="17">
        <v>2</v>
      </c>
      <c r="I7" s="412">
        <f t="shared" ref="I7:I29" si="0">I6+$J$5</f>
        <v>0.59027777777777779</v>
      </c>
      <c r="J7" s="5" t="s">
        <v>6042</v>
      </c>
    </row>
    <row r="8" spans="1:10">
      <c r="C8" s="77" t="s">
        <v>6381</v>
      </c>
      <c r="H8" s="17">
        <v>3</v>
      </c>
      <c r="I8" s="412">
        <f t="shared" si="0"/>
        <v>0.59722222222222221</v>
      </c>
      <c r="J8" s="5" t="s">
        <v>9605</v>
      </c>
    </row>
    <row r="9" spans="1:10">
      <c r="C9" s="77" t="s">
        <v>6115</v>
      </c>
      <c r="H9" s="17">
        <v>4</v>
      </c>
      <c r="I9" s="412">
        <f t="shared" si="0"/>
        <v>0.60416666666666663</v>
      </c>
      <c r="J9" s="5" t="s">
        <v>6041</v>
      </c>
    </row>
    <row r="10" spans="1:10">
      <c r="C10" s="77" t="s">
        <v>4176</v>
      </c>
      <c r="H10" s="17">
        <v>5</v>
      </c>
      <c r="I10" s="412">
        <f t="shared" si="0"/>
        <v>0.61111111111111105</v>
      </c>
      <c r="J10" s="54" t="s">
        <v>7455</v>
      </c>
    </row>
    <row r="11" spans="1:10">
      <c r="C11" s="77" t="s">
        <v>5578</v>
      </c>
      <c r="H11" s="17">
        <v>6</v>
      </c>
      <c r="I11" s="412">
        <f t="shared" si="0"/>
        <v>0.61805555555555547</v>
      </c>
      <c r="J11" s="54" t="s">
        <v>5980</v>
      </c>
    </row>
    <row r="12" spans="1:10">
      <c r="C12" s="16" t="s">
        <v>7247</v>
      </c>
      <c r="H12" s="17">
        <v>7</v>
      </c>
      <c r="I12" s="412">
        <f t="shared" si="0"/>
        <v>0.62499999999999989</v>
      </c>
      <c r="J12" s="5" t="s">
        <v>8589</v>
      </c>
    </row>
    <row r="13" spans="1:10">
      <c r="C13" s="16" t="s">
        <v>7405</v>
      </c>
      <c r="H13" s="17">
        <v>8</v>
      </c>
      <c r="I13" s="412">
        <f t="shared" si="0"/>
        <v>0.63194444444444431</v>
      </c>
      <c r="J13" s="5" t="s">
        <v>7393</v>
      </c>
    </row>
    <row r="14" spans="1:10">
      <c r="C14" s="16" t="s">
        <v>6574</v>
      </c>
      <c r="H14" s="17">
        <v>9</v>
      </c>
      <c r="I14" s="412">
        <f t="shared" si="0"/>
        <v>0.63888888888888873</v>
      </c>
      <c r="J14" s="54" t="s">
        <v>6824</v>
      </c>
    </row>
    <row r="15" spans="1:10">
      <c r="C15" s="16" t="s">
        <v>7486</v>
      </c>
      <c r="H15" s="17">
        <v>10</v>
      </c>
      <c r="I15" s="412">
        <f t="shared" si="0"/>
        <v>0.64583333333333315</v>
      </c>
      <c r="J15" s="5" t="s">
        <v>9619</v>
      </c>
    </row>
    <row r="16" spans="1:10">
      <c r="C16" s="77" t="s">
        <v>7246</v>
      </c>
      <c r="H16" s="17">
        <v>11</v>
      </c>
      <c r="I16" s="412">
        <f t="shared" si="0"/>
        <v>0.65277777777777757</v>
      </c>
      <c r="J16" s="54" t="s">
        <v>560</v>
      </c>
    </row>
    <row r="17" spans="3:10">
      <c r="C17" s="77" t="s">
        <v>7249</v>
      </c>
      <c r="D17" s="17" t="s">
        <v>2710</v>
      </c>
      <c r="H17" s="17">
        <v>12</v>
      </c>
      <c r="I17" s="412">
        <f t="shared" si="0"/>
        <v>0.65972222222222199</v>
      </c>
      <c r="J17" s="5" t="s">
        <v>2129</v>
      </c>
    </row>
    <row r="18" spans="3:10">
      <c r="C18" s="77" t="s">
        <v>6971</v>
      </c>
      <c r="D18" s="17" t="s">
        <v>1895</v>
      </c>
      <c r="H18" s="17">
        <v>13</v>
      </c>
      <c r="I18" s="412">
        <f t="shared" si="0"/>
        <v>0.66666666666666641</v>
      </c>
      <c r="J18" s="54" t="s">
        <v>5987</v>
      </c>
    </row>
    <row r="19" spans="3:10">
      <c r="C19" s="77" t="s">
        <v>6505</v>
      </c>
      <c r="H19" s="17">
        <v>14</v>
      </c>
      <c r="I19" s="412">
        <f t="shared" si="0"/>
        <v>0.67361111111111083</v>
      </c>
      <c r="J19" s="5" t="s">
        <v>4045</v>
      </c>
    </row>
    <row r="20" spans="3:10">
      <c r="C20" s="77" t="s">
        <v>5290</v>
      </c>
      <c r="H20" s="17">
        <v>15</v>
      </c>
      <c r="I20" s="412">
        <f t="shared" si="0"/>
        <v>0.68055555555555525</v>
      </c>
      <c r="J20" s="5" t="s">
        <v>7481</v>
      </c>
    </row>
    <row r="21" spans="3:10">
      <c r="C21" s="77" t="s">
        <v>7416</v>
      </c>
      <c r="H21" s="17">
        <v>16</v>
      </c>
      <c r="I21" s="412">
        <f t="shared" si="0"/>
        <v>0.68749999999999967</v>
      </c>
      <c r="J21" s="74" t="s">
        <v>856</v>
      </c>
    </row>
    <row r="22" spans="3:10">
      <c r="C22" s="16" t="s">
        <v>6738</v>
      </c>
      <c r="H22" s="17">
        <v>17</v>
      </c>
      <c r="I22" s="412">
        <f t="shared" si="0"/>
        <v>0.69444444444444409</v>
      </c>
      <c r="J22" s="5" t="s">
        <v>857</v>
      </c>
    </row>
    <row r="23" spans="3:10">
      <c r="C23" s="16" t="s">
        <v>7402</v>
      </c>
      <c r="H23" s="17">
        <v>18</v>
      </c>
      <c r="I23" s="412">
        <f t="shared" si="0"/>
        <v>0.70138888888888851</v>
      </c>
      <c r="J23" s="5" t="s">
        <v>3514</v>
      </c>
    </row>
    <row r="24" spans="3:10">
      <c r="C24" s="16" t="s">
        <v>7418</v>
      </c>
      <c r="H24" s="17">
        <v>19</v>
      </c>
      <c r="I24" s="412">
        <f t="shared" si="0"/>
        <v>0.70833333333333293</v>
      </c>
      <c r="J24" s="5" t="s">
        <v>1951</v>
      </c>
    </row>
    <row r="25" spans="3:10">
      <c r="C25" s="16" t="s">
        <v>7430</v>
      </c>
      <c r="H25" s="17">
        <v>20</v>
      </c>
      <c r="I25" s="412">
        <f t="shared" si="0"/>
        <v>0.71527777777777735</v>
      </c>
      <c r="J25" s="5" t="s">
        <v>1422</v>
      </c>
    </row>
    <row r="26" spans="3:10">
      <c r="C26" s="16" t="s">
        <v>7433</v>
      </c>
      <c r="H26" s="17">
        <v>21</v>
      </c>
      <c r="I26" s="412">
        <f t="shared" si="0"/>
        <v>0.72222222222222177</v>
      </c>
      <c r="J26" s="54" t="s">
        <v>10264</v>
      </c>
    </row>
    <row r="27" spans="3:10">
      <c r="C27" s="16" t="s">
        <v>7434</v>
      </c>
      <c r="H27" s="17">
        <v>22</v>
      </c>
      <c r="I27" s="412">
        <f t="shared" si="0"/>
        <v>0.72916666666666619</v>
      </c>
      <c r="J27" s="5" t="s">
        <v>1312</v>
      </c>
    </row>
    <row r="28" spans="3:10">
      <c r="C28" s="16" t="s">
        <v>7488</v>
      </c>
      <c r="H28" s="17">
        <v>23</v>
      </c>
      <c r="I28" s="412">
        <f t="shared" si="0"/>
        <v>0.73611111111111061</v>
      </c>
      <c r="J28" s="74" t="s">
        <v>9619</v>
      </c>
    </row>
    <row r="29" spans="3:10">
      <c r="C29" s="82" t="s">
        <v>7487</v>
      </c>
      <c r="H29" s="17">
        <v>24</v>
      </c>
      <c r="I29" s="412">
        <f t="shared" si="0"/>
        <v>0.74305555555555503</v>
      </c>
      <c r="J29" s="54" t="s">
        <v>7446</v>
      </c>
    </row>
    <row r="30" spans="3:10">
      <c r="C30" s="82" t="s">
        <v>7483</v>
      </c>
      <c r="J30" s="10"/>
    </row>
    <row r="31" spans="3:10">
      <c r="C31" s="83" t="s">
        <v>7484</v>
      </c>
    </row>
    <row r="32" spans="3:10">
      <c r="C32" s="83" t="s">
        <v>7485</v>
      </c>
    </row>
    <row r="33" spans="3:10">
      <c r="C33" s="17" t="s">
        <v>5846</v>
      </c>
      <c r="I33" s="5" t="s">
        <v>10263</v>
      </c>
      <c r="J33"/>
    </row>
    <row r="34" spans="3:10">
      <c r="C34" s="17" t="s">
        <v>7433</v>
      </c>
      <c r="H34" s="17">
        <v>1</v>
      </c>
      <c r="I34" s="413">
        <f>I29+$J$5</f>
        <v>0.74999999999999944</v>
      </c>
      <c r="J34" s="5" t="s">
        <v>3895</v>
      </c>
    </row>
    <row r="35" spans="3:10">
      <c r="C35" s="17" t="s">
        <v>7489</v>
      </c>
      <c r="H35" s="17">
        <v>2</v>
      </c>
      <c r="I35" s="413">
        <f t="shared" ref="I35:I57" si="1">I34+$J$5</f>
        <v>0.75694444444444386</v>
      </c>
      <c r="J35" s="5" t="s">
        <v>9765</v>
      </c>
    </row>
    <row r="36" spans="3:10">
      <c r="C36" s="17" t="s">
        <v>6981</v>
      </c>
      <c r="H36" s="17">
        <v>3</v>
      </c>
      <c r="I36" s="413">
        <f t="shared" si="1"/>
        <v>0.76388888888888828</v>
      </c>
      <c r="J36" s="5" t="s">
        <v>6042</v>
      </c>
    </row>
    <row r="37" spans="3:10">
      <c r="C37" s="16" t="s">
        <v>7964</v>
      </c>
      <c r="H37" s="17">
        <v>4</v>
      </c>
      <c r="I37" s="413">
        <f t="shared" si="1"/>
        <v>0.7708333333333327</v>
      </c>
      <c r="J37" s="5" t="s">
        <v>6041</v>
      </c>
    </row>
    <row r="38" spans="3:10">
      <c r="C38" s="77" t="s">
        <v>7247</v>
      </c>
      <c r="H38" s="17">
        <v>5</v>
      </c>
      <c r="I38" s="413">
        <f t="shared" si="1"/>
        <v>0.77777777777777712</v>
      </c>
      <c r="J38" s="54" t="s">
        <v>5980</v>
      </c>
    </row>
    <row r="39" spans="3:10">
      <c r="C39" s="16" t="s">
        <v>6863</v>
      </c>
      <c r="H39" s="17">
        <v>6</v>
      </c>
      <c r="I39" s="413">
        <f t="shared" si="1"/>
        <v>0.78472222222222154</v>
      </c>
      <c r="J39" s="5" t="s">
        <v>7455</v>
      </c>
    </row>
    <row r="40" spans="3:10">
      <c r="C40" s="16" t="s">
        <v>7334</v>
      </c>
      <c r="H40" s="17">
        <v>7</v>
      </c>
      <c r="I40" s="413">
        <f t="shared" si="1"/>
        <v>0.79166666666666596</v>
      </c>
      <c r="J40" s="5" t="s">
        <v>9619</v>
      </c>
    </row>
    <row r="41" spans="3:10">
      <c r="C41" s="84" t="s">
        <v>4651</v>
      </c>
      <c r="H41" s="17">
        <v>8</v>
      </c>
      <c r="I41" s="413">
        <f t="shared" si="1"/>
        <v>0.79861111111111038</v>
      </c>
      <c r="J41" s="5" t="s">
        <v>6824</v>
      </c>
    </row>
    <row r="42" spans="3:10">
      <c r="C42" s="85" t="s">
        <v>6996</v>
      </c>
      <c r="H42" s="17">
        <v>9</v>
      </c>
      <c r="I42" s="413">
        <f t="shared" si="1"/>
        <v>0.8055555555555548</v>
      </c>
      <c r="J42" s="54" t="s">
        <v>5445</v>
      </c>
    </row>
    <row r="43" spans="3:10">
      <c r="C43" s="17" t="s">
        <v>6506</v>
      </c>
      <c r="H43" s="17">
        <v>10</v>
      </c>
      <c r="I43" s="413">
        <f t="shared" si="1"/>
        <v>0.81249999999999922</v>
      </c>
      <c r="J43" s="5" t="s">
        <v>8589</v>
      </c>
    </row>
    <row r="44" spans="3:10">
      <c r="H44" s="17">
        <v>11</v>
      </c>
      <c r="I44" s="413">
        <f t="shared" si="1"/>
        <v>0.81944444444444364</v>
      </c>
      <c r="J44" s="54" t="s">
        <v>2129</v>
      </c>
    </row>
    <row r="45" spans="3:10">
      <c r="C45" s="212" t="s">
        <v>7962</v>
      </c>
      <c r="H45" s="17">
        <v>12</v>
      </c>
      <c r="I45" s="413">
        <f t="shared" si="1"/>
        <v>0.82638888888888806</v>
      </c>
      <c r="J45" s="5" t="s">
        <v>560</v>
      </c>
    </row>
    <row r="46" spans="3:10">
      <c r="C46" s="213" t="s">
        <v>7052</v>
      </c>
      <c r="H46" s="17">
        <v>13</v>
      </c>
      <c r="I46" s="413">
        <f t="shared" si="1"/>
        <v>0.83333333333333248</v>
      </c>
      <c r="J46" s="54" t="s">
        <v>5987</v>
      </c>
    </row>
    <row r="47" spans="3:10" ht="15">
      <c r="C47" s="218" t="s">
        <v>7432</v>
      </c>
      <c r="H47" s="17">
        <v>14</v>
      </c>
      <c r="I47" s="413">
        <f t="shared" si="1"/>
        <v>0.8402777777777769</v>
      </c>
      <c r="J47" s="74" t="s">
        <v>9619</v>
      </c>
    </row>
    <row r="48" spans="3:10" ht="15">
      <c r="C48" s="219" t="s">
        <v>7980</v>
      </c>
      <c r="H48" s="17">
        <v>15</v>
      </c>
      <c r="I48" s="413">
        <f t="shared" si="1"/>
        <v>0.84722222222222132</v>
      </c>
      <c r="J48" s="5" t="s">
        <v>6042</v>
      </c>
    </row>
    <row r="49" spans="3:10">
      <c r="C49" s="37" t="s">
        <v>7961</v>
      </c>
      <c r="H49" s="17">
        <v>16</v>
      </c>
      <c r="I49" s="413">
        <f t="shared" si="1"/>
        <v>0.85416666666666574</v>
      </c>
      <c r="J49" s="5" t="s">
        <v>4045</v>
      </c>
    </row>
    <row r="50" spans="3:10">
      <c r="C50" s="213" t="s">
        <v>7968</v>
      </c>
      <c r="H50" s="17">
        <v>17</v>
      </c>
      <c r="I50" s="413">
        <f t="shared" si="1"/>
        <v>0.86111111111111016</v>
      </c>
      <c r="J50" s="5" t="s">
        <v>3514</v>
      </c>
    </row>
    <row r="51" spans="3:10">
      <c r="C51" s="211" t="s">
        <v>9564</v>
      </c>
      <c r="H51" s="17">
        <v>18</v>
      </c>
      <c r="I51" s="413">
        <f t="shared" si="1"/>
        <v>0.86805555555555458</v>
      </c>
      <c r="J51" s="5" t="s">
        <v>857</v>
      </c>
    </row>
    <row r="52" spans="3:10" ht="15">
      <c r="C52" s="219" t="s">
        <v>5290</v>
      </c>
      <c r="H52" s="17">
        <v>19</v>
      </c>
      <c r="I52" s="413">
        <f t="shared" si="1"/>
        <v>0.874999999999999</v>
      </c>
      <c r="J52" s="5" t="s">
        <v>1951</v>
      </c>
    </row>
    <row r="53" spans="3:10">
      <c r="C53" s="212" t="s">
        <v>7977</v>
      </c>
      <c r="H53" s="17">
        <v>20</v>
      </c>
      <c r="I53" s="413">
        <f t="shared" si="1"/>
        <v>0.88194444444444342</v>
      </c>
      <c r="J53" s="5" t="s">
        <v>1422</v>
      </c>
    </row>
    <row r="54" spans="3:10" ht="15">
      <c r="C54" s="349" t="s">
        <v>8348</v>
      </c>
      <c r="H54" s="17">
        <v>21</v>
      </c>
      <c r="I54" s="413">
        <f t="shared" si="1"/>
        <v>0.88888888888888784</v>
      </c>
      <c r="J54" s="54" t="s">
        <v>856</v>
      </c>
    </row>
    <row r="55" spans="3:10">
      <c r="C55" s="214" t="s">
        <v>9107</v>
      </c>
      <c r="H55" s="17">
        <v>22</v>
      </c>
      <c r="I55" s="413">
        <f t="shared" si="1"/>
        <v>0.89583333333333226</v>
      </c>
      <c r="J55" s="5" t="s">
        <v>1312</v>
      </c>
    </row>
    <row r="56" spans="3:10">
      <c r="C56" s="215" t="s">
        <v>9112</v>
      </c>
      <c r="H56" s="17">
        <v>23</v>
      </c>
      <c r="I56" s="413">
        <f t="shared" si="1"/>
        <v>0.90277777777777668</v>
      </c>
      <c r="J56" s="5" t="s">
        <v>4045</v>
      </c>
    </row>
    <row r="57" spans="3:10">
      <c r="C57" s="350" t="s">
        <v>7965</v>
      </c>
      <c r="H57" s="17">
        <v>24</v>
      </c>
      <c r="I57" s="413">
        <f t="shared" si="1"/>
        <v>0.9097222222222211</v>
      </c>
      <c r="J57" s="54" t="s">
        <v>7446</v>
      </c>
    </row>
    <row r="58" spans="3:10">
      <c r="C58" s="350" t="s">
        <v>8484</v>
      </c>
    </row>
  </sheetData>
  <conditionalFormatting sqref="C22">
    <cfRule type="duplicateValues" dxfId="6" priority="7"/>
  </conditionalFormatting>
  <conditionalFormatting sqref="C41">
    <cfRule type="duplicateValues" dxfId="5" priority="6"/>
  </conditionalFormatting>
  <conditionalFormatting sqref="C42">
    <cfRule type="duplicateValues" dxfId="4" priority="5"/>
  </conditionalFormatting>
  <conditionalFormatting sqref="C54">
    <cfRule type="duplicateValues" dxfId="3" priority="4"/>
  </conditionalFormatting>
  <conditionalFormatting sqref="C55">
    <cfRule type="duplicateValues" dxfId="2" priority="3"/>
  </conditionalFormatting>
  <conditionalFormatting sqref="C56">
    <cfRule type="duplicateValues" dxfId="1" priority="2"/>
  </conditionalFormatting>
  <conditionalFormatting sqref="C57">
    <cfRule type="duplicateValues" dxfId="0" priority="1"/>
  </conditionalFormatting>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8BB0B-40E1-4A99-9268-FAC38EDFBBE6}">
  <dimension ref="A1:P79"/>
  <sheetViews>
    <sheetView workbookViewId="0"/>
    <sheetView workbookViewId="1"/>
  </sheetViews>
  <sheetFormatPr defaultColWidth="9.140625" defaultRowHeight="12.75"/>
  <cols>
    <col min="1" max="1" width="14.7109375" style="17" customWidth="1"/>
    <col min="2" max="2" width="20" style="17" customWidth="1"/>
    <col min="3" max="3" width="32.42578125" style="17" customWidth="1"/>
    <col min="4" max="4" width="14.7109375" style="17" customWidth="1"/>
    <col min="5" max="5" width="34.140625" style="17" customWidth="1"/>
    <col min="6" max="6" width="28.42578125" style="17" customWidth="1"/>
    <col min="7" max="7" width="15.7109375" style="17" customWidth="1"/>
    <col min="8" max="8" width="33" style="17" customWidth="1"/>
    <col min="9" max="9" width="30.5703125" style="17" customWidth="1"/>
    <col min="10" max="10" width="14.7109375" style="17" bestFit="1" customWidth="1"/>
    <col min="11" max="12" width="28.28515625" style="17" customWidth="1"/>
    <col min="13" max="13" width="14.7109375" style="17" customWidth="1"/>
    <col min="14" max="14" width="34.85546875" style="17" customWidth="1"/>
    <col min="15" max="15" width="42.42578125" style="17" customWidth="1"/>
    <col min="16" max="16384" width="9.140625" style="17"/>
  </cols>
  <sheetData>
    <row r="1" spans="1:15">
      <c r="A1" s="415"/>
      <c r="B1" s="415">
        <v>26</v>
      </c>
      <c r="C1" s="415"/>
      <c r="J1" s="416" t="s">
        <v>8548</v>
      </c>
      <c r="K1" s="416"/>
      <c r="L1" s="416"/>
    </row>
    <row r="2" spans="1:15">
      <c r="A2" s="417" t="s">
        <v>5110</v>
      </c>
      <c r="B2" s="417"/>
      <c r="C2" s="417"/>
      <c r="D2" s="417" t="s">
        <v>5111</v>
      </c>
      <c r="E2" s="417"/>
      <c r="F2" s="417"/>
      <c r="G2" s="417" t="s">
        <v>5108</v>
      </c>
      <c r="H2" s="417"/>
      <c r="I2" s="417"/>
      <c r="J2" s="417" t="s">
        <v>5109</v>
      </c>
      <c r="K2" s="417"/>
      <c r="L2" s="417"/>
      <c r="M2" s="417" t="s">
        <v>5112</v>
      </c>
      <c r="N2" s="417"/>
    </row>
    <row r="3" spans="1:15">
      <c r="A3" s="418" t="s">
        <v>2031</v>
      </c>
      <c r="B3" s="17" t="s">
        <v>3895</v>
      </c>
      <c r="C3" s="17" t="s">
        <v>9865</v>
      </c>
      <c r="D3" s="418" t="s">
        <v>2031</v>
      </c>
      <c r="E3" s="17" t="s">
        <v>3895</v>
      </c>
      <c r="F3" s="17" t="s">
        <v>9919</v>
      </c>
      <c r="G3" s="418" t="s">
        <v>2031</v>
      </c>
      <c r="H3" s="17" t="s">
        <v>9858</v>
      </c>
      <c r="I3" s="17" t="s">
        <v>10114</v>
      </c>
      <c r="J3" s="418" t="s">
        <v>2031</v>
      </c>
      <c r="K3" s="17" t="s">
        <v>3895</v>
      </c>
      <c r="L3" s="17" t="s">
        <v>10138</v>
      </c>
      <c r="M3" s="418" t="s">
        <v>2031</v>
      </c>
      <c r="N3" s="17" t="s">
        <v>3895</v>
      </c>
      <c r="O3" s="418" t="s">
        <v>9113</v>
      </c>
    </row>
    <row r="4" spans="1:15">
      <c r="A4" s="418" t="s">
        <v>2032</v>
      </c>
      <c r="B4" s="17" t="s">
        <v>6042</v>
      </c>
      <c r="C4" s="17" t="s">
        <v>9866</v>
      </c>
      <c r="D4" s="418" t="s">
        <v>2032</v>
      </c>
      <c r="E4" s="17" t="s">
        <v>9789</v>
      </c>
      <c r="F4" s="17" t="s">
        <v>9920</v>
      </c>
      <c r="G4" s="418" t="s">
        <v>2032</v>
      </c>
      <c r="H4" s="17" t="s">
        <v>6042</v>
      </c>
      <c r="I4" s="17" t="s">
        <v>10115</v>
      </c>
      <c r="J4" s="418" t="s">
        <v>2032</v>
      </c>
      <c r="K4" s="17" t="s">
        <v>9781</v>
      </c>
      <c r="L4" s="17" t="s">
        <v>10139</v>
      </c>
      <c r="M4" s="418" t="s">
        <v>2032</v>
      </c>
      <c r="N4" s="17" t="s">
        <v>6042</v>
      </c>
      <c r="O4" s="418" t="s">
        <v>9997</v>
      </c>
    </row>
    <row r="5" spans="1:15">
      <c r="A5" s="418" t="s">
        <v>2033</v>
      </c>
      <c r="B5" s="17" t="s">
        <v>9782</v>
      </c>
      <c r="C5" s="17" t="s">
        <v>9867</v>
      </c>
      <c r="D5" s="418" t="s">
        <v>2033</v>
      </c>
      <c r="E5" s="17" t="s">
        <v>8559</v>
      </c>
      <c r="F5" s="17" t="s">
        <v>9921</v>
      </c>
      <c r="G5" s="418" t="s">
        <v>2033</v>
      </c>
      <c r="H5" s="17" t="s">
        <v>9813</v>
      </c>
      <c r="I5" s="17" t="s">
        <v>10116</v>
      </c>
      <c r="J5" s="418" t="s">
        <v>2033</v>
      </c>
      <c r="K5" s="17" t="s">
        <v>6042</v>
      </c>
      <c r="L5" s="17" t="s">
        <v>10140</v>
      </c>
      <c r="M5" s="418" t="s">
        <v>2033</v>
      </c>
      <c r="N5" s="17" t="s">
        <v>9605</v>
      </c>
      <c r="O5" s="418" t="s">
        <v>10162</v>
      </c>
    </row>
    <row r="6" spans="1:15">
      <c r="A6" s="418" t="s">
        <v>2142</v>
      </c>
      <c r="B6" s="17" t="s">
        <v>6041</v>
      </c>
      <c r="C6" s="17" t="s">
        <v>9868</v>
      </c>
      <c r="D6" s="418" t="s">
        <v>2142</v>
      </c>
      <c r="E6" s="17" t="s">
        <v>9840</v>
      </c>
      <c r="F6" s="17" t="s">
        <v>9922</v>
      </c>
      <c r="G6" s="418" t="s">
        <v>2142</v>
      </c>
      <c r="H6" s="17" t="s">
        <v>9840</v>
      </c>
      <c r="I6" s="17" t="s">
        <v>10117</v>
      </c>
      <c r="J6" s="418" t="s">
        <v>2142</v>
      </c>
      <c r="K6" s="17" t="s">
        <v>9989</v>
      </c>
      <c r="L6" s="419" t="s">
        <v>10141</v>
      </c>
      <c r="M6" s="418" t="s">
        <v>2142</v>
      </c>
      <c r="N6" s="17" t="s">
        <v>10069</v>
      </c>
      <c r="O6" s="418" t="s">
        <v>10163</v>
      </c>
    </row>
    <row r="7" spans="1:15">
      <c r="A7" s="418" t="s">
        <v>2143</v>
      </c>
      <c r="B7" s="419" t="s">
        <v>9815</v>
      </c>
      <c r="C7" s="419" t="s">
        <v>9869</v>
      </c>
      <c r="D7" s="418" t="s">
        <v>2143</v>
      </c>
      <c r="E7" s="419" t="s">
        <v>5980</v>
      </c>
      <c r="F7" s="419" t="s">
        <v>10388</v>
      </c>
      <c r="G7" s="418" t="s">
        <v>2143</v>
      </c>
      <c r="H7" s="419" t="s">
        <v>7455</v>
      </c>
      <c r="I7" s="419" t="s">
        <v>10118</v>
      </c>
      <c r="J7" s="418" t="s">
        <v>2143</v>
      </c>
      <c r="K7" s="419" t="s">
        <v>5980</v>
      </c>
      <c r="L7" s="419" t="s">
        <v>10142</v>
      </c>
      <c r="M7" s="418" t="s">
        <v>2143</v>
      </c>
      <c r="N7" s="419" t="s">
        <v>8778</v>
      </c>
      <c r="O7" s="418" t="s">
        <v>10164</v>
      </c>
    </row>
    <row r="8" spans="1:15" ht="25.5">
      <c r="A8" s="418" t="s">
        <v>2144</v>
      </c>
      <c r="B8" s="419" t="s">
        <v>5980</v>
      </c>
      <c r="C8" s="419" t="s">
        <v>9870</v>
      </c>
      <c r="D8" s="418" t="s">
        <v>2144</v>
      </c>
      <c r="E8" s="17" t="s">
        <v>9851</v>
      </c>
      <c r="F8" s="17" t="s">
        <v>9923</v>
      </c>
      <c r="G8" s="418" t="s">
        <v>2144</v>
      </c>
      <c r="H8" s="419" t="s">
        <v>5980</v>
      </c>
      <c r="I8" s="419" t="s">
        <v>10119</v>
      </c>
      <c r="J8" s="418" t="s">
        <v>2144</v>
      </c>
      <c r="K8" s="419" t="s">
        <v>8839</v>
      </c>
      <c r="L8" s="17" t="s">
        <v>10143</v>
      </c>
      <c r="M8" s="418" t="s">
        <v>2144</v>
      </c>
      <c r="N8" s="419" t="s">
        <v>8788</v>
      </c>
      <c r="O8" s="418" t="s">
        <v>10165</v>
      </c>
    </row>
    <row r="9" spans="1:15">
      <c r="A9" s="418" t="s">
        <v>2037</v>
      </c>
      <c r="B9" s="17" t="s">
        <v>8589</v>
      </c>
      <c r="C9" s="17" t="s">
        <v>9871</v>
      </c>
      <c r="D9" s="418" t="s">
        <v>2037</v>
      </c>
      <c r="E9" s="17" t="s">
        <v>9619</v>
      </c>
      <c r="F9" s="17" t="s">
        <v>9924</v>
      </c>
      <c r="G9" s="418" t="s">
        <v>2037</v>
      </c>
      <c r="H9" s="17" t="s">
        <v>8840</v>
      </c>
      <c r="I9" s="17" t="s">
        <v>10120</v>
      </c>
      <c r="J9" s="418" t="s">
        <v>2037</v>
      </c>
      <c r="K9" s="17" t="s">
        <v>9619</v>
      </c>
      <c r="L9" s="17" t="s">
        <v>10144</v>
      </c>
      <c r="M9" s="418" t="s">
        <v>2037</v>
      </c>
      <c r="N9" s="17" t="s">
        <v>9915</v>
      </c>
      <c r="O9" s="418" t="s">
        <v>10166</v>
      </c>
    </row>
    <row r="10" spans="1:15">
      <c r="A10" s="418" t="s">
        <v>2038</v>
      </c>
      <c r="B10" s="17" t="s">
        <v>7393</v>
      </c>
      <c r="C10" s="17" t="s">
        <v>9872</v>
      </c>
      <c r="D10" s="418" t="s">
        <v>2038</v>
      </c>
      <c r="E10" s="17" t="s">
        <v>6824</v>
      </c>
      <c r="F10" s="17" t="s">
        <v>9925</v>
      </c>
      <c r="G10" s="418" t="s">
        <v>2038</v>
      </c>
      <c r="H10" s="17" t="s">
        <v>9823</v>
      </c>
      <c r="I10" s="17" t="s">
        <v>10121</v>
      </c>
      <c r="J10" s="418" t="s">
        <v>2038</v>
      </c>
      <c r="K10" s="17" t="s">
        <v>6824</v>
      </c>
      <c r="L10" s="419" t="s">
        <v>10145</v>
      </c>
      <c r="M10" s="418" t="s">
        <v>2038</v>
      </c>
      <c r="N10" s="17" t="s">
        <v>7393</v>
      </c>
      <c r="O10" s="418" t="s">
        <v>10167</v>
      </c>
    </row>
    <row r="11" spans="1:15">
      <c r="A11" s="418" t="s">
        <v>2039</v>
      </c>
      <c r="B11" s="419" t="s">
        <v>6824</v>
      </c>
      <c r="C11" s="419" t="s">
        <v>9873</v>
      </c>
      <c r="D11" s="418" t="s">
        <v>2039</v>
      </c>
      <c r="E11" s="419" t="s">
        <v>5445</v>
      </c>
      <c r="F11" s="419" t="s">
        <v>9926</v>
      </c>
      <c r="G11" s="418" t="s">
        <v>2039</v>
      </c>
      <c r="H11" s="419" t="s">
        <v>6824</v>
      </c>
      <c r="I11" s="419" t="s">
        <v>10122</v>
      </c>
      <c r="J11" s="418" t="s">
        <v>2039</v>
      </c>
      <c r="K11" s="419" t="s">
        <v>9990</v>
      </c>
      <c r="L11" s="17" t="s">
        <v>10146</v>
      </c>
      <c r="M11" s="418" t="s">
        <v>2039</v>
      </c>
      <c r="N11" s="419" t="s">
        <v>6824</v>
      </c>
      <c r="O11" s="418" t="s">
        <v>10168</v>
      </c>
    </row>
    <row r="12" spans="1:15">
      <c r="A12" s="418" t="s">
        <v>2040</v>
      </c>
      <c r="B12" s="17" t="s">
        <v>9619</v>
      </c>
      <c r="C12" s="17" t="s">
        <v>9874</v>
      </c>
      <c r="D12" s="418" t="s">
        <v>2040</v>
      </c>
      <c r="E12" s="17" t="s">
        <v>8824</v>
      </c>
      <c r="F12" s="17" t="s">
        <v>9927</v>
      </c>
      <c r="G12" s="418" t="s">
        <v>2040</v>
      </c>
      <c r="H12" s="17" t="s">
        <v>9619</v>
      </c>
      <c r="I12" s="17" t="s">
        <v>10123</v>
      </c>
      <c r="J12" s="418" t="s">
        <v>2040</v>
      </c>
      <c r="K12" s="17" t="s">
        <v>9915</v>
      </c>
      <c r="L12" s="17" t="s">
        <v>10147</v>
      </c>
      <c r="M12" s="418" t="s">
        <v>2040</v>
      </c>
      <c r="N12" s="17" t="s">
        <v>9619</v>
      </c>
      <c r="O12" s="418" t="s">
        <v>10169</v>
      </c>
    </row>
    <row r="13" spans="1:15">
      <c r="A13" s="418" t="s">
        <v>2041</v>
      </c>
      <c r="B13" s="419" t="s">
        <v>560</v>
      </c>
      <c r="C13" s="419" t="s">
        <v>9875</v>
      </c>
      <c r="D13" s="418" t="s">
        <v>2041</v>
      </c>
      <c r="E13" s="419" t="s">
        <v>2129</v>
      </c>
      <c r="F13" s="419" t="s">
        <v>9928</v>
      </c>
      <c r="G13" s="418" t="s">
        <v>2041</v>
      </c>
      <c r="H13" s="419" t="s">
        <v>560</v>
      </c>
      <c r="I13" s="419" t="s">
        <v>10124</v>
      </c>
      <c r="J13" s="418" t="s">
        <v>2041</v>
      </c>
      <c r="K13" s="17" t="s">
        <v>9797</v>
      </c>
      <c r="L13" s="17" t="s">
        <v>10148</v>
      </c>
      <c r="M13" s="418" t="s">
        <v>2041</v>
      </c>
      <c r="N13" s="419" t="s">
        <v>560</v>
      </c>
      <c r="O13" s="418" t="s">
        <v>10170</v>
      </c>
    </row>
    <row r="14" spans="1:15">
      <c r="A14" s="418" t="s">
        <v>2042</v>
      </c>
      <c r="B14" s="17" t="s">
        <v>2129</v>
      </c>
      <c r="C14" s="17" t="s">
        <v>9876</v>
      </c>
      <c r="D14" s="418" t="s">
        <v>2042</v>
      </c>
      <c r="E14" s="17" t="s">
        <v>560</v>
      </c>
      <c r="F14" s="17" t="s">
        <v>9929</v>
      </c>
      <c r="G14" s="418" t="s">
        <v>2042</v>
      </c>
      <c r="H14" s="17" t="s">
        <v>9614</v>
      </c>
      <c r="I14" s="17" t="s">
        <v>10125</v>
      </c>
      <c r="J14" s="418" t="s">
        <v>2042</v>
      </c>
      <c r="K14" s="17" t="s">
        <v>560</v>
      </c>
      <c r="L14" s="419" t="s">
        <v>10149</v>
      </c>
      <c r="M14" s="418" t="s">
        <v>2042</v>
      </c>
      <c r="N14" s="17" t="s">
        <v>2129</v>
      </c>
      <c r="O14" s="418" t="s">
        <v>10171</v>
      </c>
    </row>
    <row r="15" spans="1:15" ht="25.5">
      <c r="A15" s="418" t="s">
        <v>2043</v>
      </c>
      <c r="B15" s="419" t="s">
        <v>9817</v>
      </c>
      <c r="C15" s="419" t="s">
        <v>9877</v>
      </c>
      <c r="D15" s="418" t="s">
        <v>2043</v>
      </c>
      <c r="E15" s="419" t="s">
        <v>9895</v>
      </c>
      <c r="F15" s="419" t="s">
        <v>9930</v>
      </c>
      <c r="G15" s="418" t="s">
        <v>2043</v>
      </c>
      <c r="H15" s="419" t="s">
        <v>5987</v>
      </c>
      <c r="I15" s="419" t="s">
        <v>10126</v>
      </c>
      <c r="J15" s="418" t="s">
        <v>2043</v>
      </c>
      <c r="K15" s="419" t="s">
        <v>8574</v>
      </c>
      <c r="L15" s="17" t="s">
        <v>10150</v>
      </c>
      <c r="M15" s="418" t="s">
        <v>2043</v>
      </c>
      <c r="N15" s="419" t="s">
        <v>5987</v>
      </c>
      <c r="O15" s="418" t="s">
        <v>10172</v>
      </c>
    </row>
    <row r="16" spans="1:15">
      <c r="A16" s="418" t="s">
        <v>2683</v>
      </c>
      <c r="B16" s="17" t="s">
        <v>6041</v>
      </c>
      <c r="C16" s="17" t="s">
        <v>9878</v>
      </c>
      <c r="D16" s="418" t="s">
        <v>2683</v>
      </c>
      <c r="E16" s="17" t="s">
        <v>8828</v>
      </c>
      <c r="F16" s="17" t="s">
        <v>9931</v>
      </c>
      <c r="G16" s="418" t="s">
        <v>2683</v>
      </c>
      <c r="H16" s="17" t="s">
        <v>9916</v>
      </c>
      <c r="I16" s="17" t="s">
        <v>10127</v>
      </c>
      <c r="J16" s="418" t="s">
        <v>2683</v>
      </c>
      <c r="K16" s="17" t="s">
        <v>9853</v>
      </c>
      <c r="L16" s="17" t="s">
        <v>10151</v>
      </c>
      <c r="M16" s="418" t="s">
        <v>2683</v>
      </c>
      <c r="N16" s="17" t="s">
        <v>10070</v>
      </c>
      <c r="O16" s="418" t="s">
        <v>10173</v>
      </c>
    </row>
    <row r="17" spans="1:16">
      <c r="A17" s="418" t="s">
        <v>2684</v>
      </c>
      <c r="B17" s="17" t="s">
        <v>5428</v>
      </c>
      <c r="C17" s="17" t="s">
        <v>9879</v>
      </c>
      <c r="D17" s="418" t="s">
        <v>2684</v>
      </c>
      <c r="E17" s="17" t="s">
        <v>5428</v>
      </c>
      <c r="F17" s="17" t="s">
        <v>9932</v>
      </c>
      <c r="G17" s="418" t="s">
        <v>2684</v>
      </c>
      <c r="H17" s="17" t="s">
        <v>9960</v>
      </c>
      <c r="I17" s="17" t="s">
        <v>10128</v>
      </c>
      <c r="J17" s="418" t="s">
        <v>2684</v>
      </c>
      <c r="K17" s="17" t="s">
        <v>5428</v>
      </c>
      <c r="L17" s="17" t="s">
        <v>10152</v>
      </c>
      <c r="M17" s="418" t="s">
        <v>2684</v>
      </c>
      <c r="N17" s="17" t="s">
        <v>5428</v>
      </c>
      <c r="O17" s="418" t="s">
        <v>10174</v>
      </c>
    </row>
    <row r="18" spans="1:16">
      <c r="A18" s="418" t="s">
        <v>2685</v>
      </c>
      <c r="B18" s="17" t="s">
        <v>7481</v>
      </c>
      <c r="C18" s="17" t="s">
        <v>9880</v>
      </c>
      <c r="D18" s="418" t="s">
        <v>2685</v>
      </c>
      <c r="E18" s="17" t="s">
        <v>8827</v>
      </c>
      <c r="F18" s="17" t="s">
        <v>9933</v>
      </c>
      <c r="G18" s="418" t="s">
        <v>2685</v>
      </c>
      <c r="H18" s="17" t="s">
        <v>7481</v>
      </c>
      <c r="I18" s="17" t="s">
        <v>10129</v>
      </c>
      <c r="J18" s="418" t="s">
        <v>2685</v>
      </c>
      <c r="K18" s="17" t="s">
        <v>9615</v>
      </c>
      <c r="L18" s="17" t="s">
        <v>10153</v>
      </c>
      <c r="M18" s="418" t="s">
        <v>2685</v>
      </c>
      <c r="N18" s="17" t="s">
        <v>7481</v>
      </c>
      <c r="O18" s="418" t="s">
        <v>10175</v>
      </c>
    </row>
    <row r="19" spans="1:16">
      <c r="A19" s="418" t="s">
        <v>2686</v>
      </c>
      <c r="B19" s="17" t="s">
        <v>857</v>
      </c>
      <c r="C19" s="17" t="s">
        <v>9881</v>
      </c>
      <c r="D19" s="418" t="s">
        <v>2686</v>
      </c>
      <c r="E19" s="17" t="s">
        <v>3514</v>
      </c>
      <c r="F19" s="17" t="s">
        <v>9934</v>
      </c>
      <c r="G19" s="418" t="s">
        <v>2686</v>
      </c>
      <c r="H19" s="17" t="s">
        <v>857</v>
      </c>
      <c r="I19" s="17" t="s">
        <v>10130</v>
      </c>
      <c r="J19" s="418" t="s">
        <v>2686</v>
      </c>
      <c r="K19" s="17" t="s">
        <v>3514</v>
      </c>
      <c r="L19" s="17" t="s">
        <v>10154</v>
      </c>
      <c r="M19" s="418" t="s">
        <v>2686</v>
      </c>
      <c r="N19" s="17" t="s">
        <v>857</v>
      </c>
      <c r="O19" s="418" t="s">
        <v>10176</v>
      </c>
    </row>
    <row r="20" spans="1:16">
      <c r="A20" s="418" t="s">
        <v>2687</v>
      </c>
      <c r="B20" s="17" t="s">
        <v>3514</v>
      </c>
      <c r="C20" s="17" t="s">
        <v>9882</v>
      </c>
      <c r="D20" s="418" t="s">
        <v>2687</v>
      </c>
      <c r="E20" s="17" t="s">
        <v>857</v>
      </c>
      <c r="F20" s="17" t="s">
        <v>10389</v>
      </c>
      <c r="G20" s="418" t="s">
        <v>2687</v>
      </c>
      <c r="H20" s="17" t="s">
        <v>3514</v>
      </c>
      <c r="I20" s="17" t="s">
        <v>10131</v>
      </c>
      <c r="J20" s="418" t="s">
        <v>2687</v>
      </c>
      <c r="K20" s="17" t="s">
        <v>8748</v>
      </c>
      <c r="L20" s="17" t="s">
        <v>10155</v>
      </c>
      <c r="M20" s="418" t="s">
        <v>2687</v>
      </c>
      <c r="N20" s="17" t="s">
        <v>3514</v>
      </c>
      <c r="O20" s="418" t="s">
        <v>10177</v>
      </c>
    </row>
    <row r="21" spans="1:16">
      <c r="A21" s="418" t="s">
        <v>2688</v>
      </c>
      <c r="B21" s="17" t="s">
        <v>1951</v>
      </c>
      <c r="C21" s="17" t="s">
        <v>9883</v>
      </c>
      <c r="D21" s="418" t="s">
        <v>2688</v>
      </c>
      <c r="E21" s="17" t="s">
        <v>1951</v>
      </c>
      <c r="F21" s="17" t="s">
        <v>9935</v>
      </c>
      <c r="G21" s="418" t="s">
        <v>2688</v>
      </c>
      <c r="H21" s="17" t="s">
        <v>1951</v>
      </c>
      <c r="I21" s="17" t="s">
        <v>10132</v>
      </c>
      <c r="J21" s="418" t="s">
        <v>2688</v>
      </c>
      <c r="K21" s="17" t="s">
        <v>8836</v>
      </c>
      <c r="L21" s="17" t="s">
        <v>10156</v>
      </c>
      <c r="M21" s="418" t="s">
        <v>2688</v>
      </c>
      <c r="N21" s="17" t="s">
        <v>1951</v>
      </c>
      <c r="O21" s="418" t="s">
        <v>10178</v>
      </c>
    </row>
    <row r="22" spans="1:16">
      <c r="A22" s="418" t="s">
        <v>2689</v>
      </c>
      <c r="B22" s="17" t="s">
        <v>9620</v>
      </c>
      <c r="C22" s="17" t="s">
        <v>9884</v>
      </c>
      <c r="D22" s="418" t="s">
        <v>2689</v>
      </c>
      <c r="E22" s="17" t="s">
        <v>8821</v>
      </c>
      <c r="F22" s="17" t="s">
        <v>9936</v>
      </c>
      <c r="G22" s="418" t="s">
        <v>2689</v>
      </c>
      <c r="H22" s="17" t="s">
        <v>8680</v>
      </c>
      <c r="I22" s="17" t="s">
        <v>10133</v>
      </c>
      <c r="J22" s="418" t="s">
        <v>2689</v>
      </c>
      <c r="K22" s="17" t="s">
        <v>1422</v>
      </c>
      <c r="L22" s="419" t="s">
        <v>10157</v>
      </c>
      <c r="M22" s="418" t="s">
        <v>2689</v>
      </c>
      <c r="N22" s="17" t="s">
        <v>1422</v>
      </c>
      <c r="O22" s="418" t="s">
        <v>10179</v>
      </c>
    </row>
    <row r="23" spans="1:16">
      <c r="A23" s="418" t="s">
        <v>2690</v>
      </c>
      <c r="B23" s="419" t="s">
        <v>856</v>
      </c>
      <c r="C23" s="419" t="s">
        <v>9885</v>
      </c>
      <c r="D23" s="418" t="s">
        <v>2690</v>
      </c>
      <c r="E23" s="419" t="s">
        <v>856</v>
      </c>
      <c r="F23" s="419" t="s">
        <v>9937</v>
      </c>
      <c r="G23" s="418" t="s">
        <v>2690</v>
      </c>
      <c r="H23" s="419" t="s">
        <v>856</v>
      </c>
      <c r="I23" s="419" t="s">
        <v>10134</v>
      </c>
      <c r="J23" s="418" t="s">
        <v>2690</v>
      </c>
      <c r="K23" s="419" t="s">
        <v>8567</v>
      </c>
      <c r="L23" s="17" t="s">
        <v>10158</v>
      </c>
      <c r="M23" s="418" t="s">
        <v>2690</v>
      </c>
      <c r="N23" s="419" t="s">
        <v>856</v>
      </c>
      <c r="O23" s="418" t="s">
        <v>10180</v>
      </c>
    </row>
    <row r="24" spans="1:16">
      <c r="A24" s="418" t="s">
        <v>2691</v>
      </c>
      <c r="B24" s="17" t="s">
        <v>9847</v>
      </c>
      <c r="C24" s="17" t="s">
        <v>9888</v>
      </c>
      <c r="D24" s="418" t="s">
        <v>2691</v>
      </c>
      <c r="E24" s="17" t="s">
        <v>1312</v>
      </c>
      <c r="F24" s="17" t="s">
        <v>9938</v>
      </c>
      <c r="G24" s="418" t="s">
        <v>2691</v>
      </c>
      <c r="H24" s="17" t="s">
        <v>9810</v>
      </c>
      <c r="I24" s="17" t="s">
        <v>10135</v>
      </c>
      <c r="J24" s="418" t="s">
        <v>2691</v>
      </c>
      <c r="K24" s="17" t="s">
        <v>8831</v>
      </c>
      <c r="L24" s="17" t="s">
        <v>10159</v>
      </c>
      <c r="M24" s="418" t="s">
        <v>2691</v>
      </c>
      <c r="N24" s="17" t="s">
        <v>9901</v>
      </c>
      <c r="O24" s="418" t="s">
        <v>10181</v>
      </c>
    </row>
    <row r="25" spans="1:16">
      <c r="A25" s="418" t="s">
        <v>2692</v>
      </c>
      <c r="B25" s="17" t="s">
        <v>9848</v>
      </c>
      <c r="C25" s="17" t="s">
        <v>9886</v>
      </c>
      <c r="D25" s="418" t="s">
        <v>2692</v>
      </c>
      <c r="E25" s="17" t="s">
        <v>8609</v>
      </c>
      <c r="F25" s="17" t="s">
        <v>9939</v>
      </c>
      <c r="G25" s="418" t="s">
        <v>2692</v>
      </c>
      <c r="H25" s="17" t="s">
        <v>8783</v>
      </c>
      <c r="I25" s="17" t="s">
        <v>10136</v>
      </c>
      <c r="J25" s="418" t="s">
        <v>2692</v>
      </c>
      <c r="K25" s="17" t="s">
        <v>9891</v>
      </c>
      <c r="L25" s="419" t="s">
        <v>10160</v>
      </c>
      <c r="M25" s="418" t="s">
        <v>2692</v>
      </c>
      <c r="N25" s="17" t="s">
        <v>8676</v>
      </c>
      <c r="O25" s="418" t="s">
        <v>10182</v>
      </c>
    </row>
    <row r="26" spans="1:16" ht="25.5">
      <c r="A26" s="418" t="s">
        <v>2693</v>
      </c>
      <c r="B26" s="419" t="s">
        <v>7446</v>
      </c>
      <c r="C26" s="419" t="s">
        <v>9887</v>
      </c>
      <c r="D26" s="418" t="s">
        <v>2693</v>
      </c>
      <c r="E26" s="419" t="s">
        <v>8588</v>
      </c>
      <c r="F26" s="419" t="s">
        <v>9940</v>
      </c>
      <c r="G26" s="418" t="s">
        <v>2693</v>
      </c>
      <c r="H26" s="419" t="s">
        <v>8817</v>
      </c>
      <c r="I26" s="419" t="s">
        <v>10137</v>
      </c>
      <c r="J26" s="418" t="s">
        <v>2693</v>
      </c>
      <c r="K26" s="419" t="s">
        <v>9962</v>
      </c>
      <c r="L26" s="415" t="s">
        <v>10161</v>
      </c>
      <c r="M26" s="418" t="s">
        <v>2693</v>
      </c>
      <c r="N26" s="419" t="s">
        <v>7446</v>
      </c>
      <c r="O26" s="418" t="s">
        <v>10183</v>
      </c>
    </row>
    <row r="27" spans="1:16">
      <c r="A27" s="415"/>
      <c r="B27" s="415"/>
      <c r="C27" s="415"/>
      <c r="D27" s="415"/>
      <c r="E27" s="415"/>
      <c r="F27" s="415"/>
      <c r="G27" s="415"/>
      <c r="H27" s="415"/>
      <c r="I27" s="415"/>
      <c r="J27" s="415"/>
      <c r="K27" s="415"/>
      <c r="M27" s="420" t="s">
        <v>9806</v>
      </c>
      <c r="N27" s="420" t="s">
        <v>856</v>
      </c>
      <c r="O27" s="415" t="s">
        <v>10184</v>
      </c>
    </row>
    <row r="28" spans="1:16">
      <c r="A28" s="415"/>
      <c r="B28" s="415"/>
      <c r="C28" s="415"/>
      <c r="D28" s="415"/>
      <c r="E28" s="415"/>
      <c r="F28" s="415"/>
      <c r="G28" s="415"/>
      <c r="H28" s="415"/>
      <c r="I28" s="415"/>
      <c r="J28" s="415"/>
      <c r="K28" s="415"/>
      <c r="L28" s="415"/>
      <c r="M28" s="415"/>
      <c r="N28" s="415"/>
      <c r="O28" s="415"/>
    </row>
    <row r="29" spans="1:16">
      <c r="A29" s="417" t="s">
        <v>5113</v>
      </c>
      <c r="B29" s="417"/>
      <c r="C29" s="417"/>
      <c r="D29" s="417" t="s">
        <v>5114</v>
      </c>
      <c r="E29" s="417"/>
      <c r="F29" s="417"/>
      <c r="G29" s="417" t="s">
        <v>5115</v>
      </c>
      <c r="H29" s="417"/>
      <c r="I29" s="417"/>
      <c r="J29" s="417" t="s">
        <v>5116</v>
      </c>
      <c r="K29" s="417"/>
      <c r="L29" s="417"/>
      <c r="M29" s="417" t="s">
        <v>5117</v>
      </c>
      <c r="N29" s="417"/>
    </row>
    <row r="30" spans="1:16">
      <c r="A30" s="418" t="s">
        <v>2031</v>
      </c>
      <c r="B30" s="17" t="s">
        <v>3895</v>
      </c>
      <c r="C30" s="17" t="s">
        <v>10185</v>
      </c>
      <c r="D30" s="418" t="s">
        <v>2031</v>
      </c>
      <c r="E30" s="17" t="s">
        <v>3895</v>
      </c>
      <c r="F30" s="17" t="s">
        <v>10342</v>
      </c>
      <c r="G30" s="418" t="s">
        <v>2031</v>
      </c>
      <c r="H30" s="17" t="s">
        <v>3895</v>
      </c>
      <c r="I30" s="17" t="s">
        <v>10318</v>
      </c>
      <c r="J30" s="418" t="s">
        <v>2031</v>
      </c>
      <c r="K30" s="17" t="s">
        <v>3895</v>
      </c>
      <c r="L30" s="17" t="s">
        <v>10294</v>
      </c>
      <c r="M30" s="418" t="s">
        <v>2031</v>
      </c>
      <c r="N30" s="17" t="s">
        <v>3895</v>
      </c>
      <c r="O30" s="17" t="s">
        <v>10366</v>
      </c>
    </row>
    <row r="31" spans="1:16">
      <c r="A31" s="418" t="s">
        <v>2032</v>
      </c>
      <c r="B31" s="17" t="s">
        <v>9809</v>
      </c>
      <c r="C31" s="17" t="s">
        <v>10186</v>
      </c>
      <c r="D31" s="418" t="s">
        <v>2032</v>
      </c>
      <c r="E31" s="17" t="s">
        <v>5428</v>
      </c>
      <c r="F31" s="17" t="s">
        <v>10343</v>
      </c>
      <c r="G31" s="418" t="s">
        <v>2032</v>
      </c>
      <c r="H31" s="17" t="s">
        <v>9765</v>
      </c>
      <c r="I31" s="17" t="s">
        <v>10319</v>
      </c>
      <c r="J31" s="418" t="s">
        <v>2032</v>
      </c>
      <c r="K31" s="17" t="s">
        <v>6042</v>
      </c>
      <c r="L31" s="17" t="s">
        <v>10295</v>
      </c>
      <c r="M31" s="418" t="s">
        <v>2032</v>
      </c>
      <c r="N31" s="17" t="s">
        <v>9765</v>
      </c>
      <c r="O31" s="17" t="s">
        <v>10367</v>
      </c>
    </row>
    <row r="32" spans="1:16">
      <c r="A32" s="418" t="s">
        <v>2033</v>
      </c>
      <c r="B32" s="17" t="s">
        <v>10246</v>
      </c>
      <c r="C32" s="17" t="s">
        <v>10187</v>
      </c>
      <c r="D32" s="418" t="s">
        <v>2033</v>
      </c>
      <c r="E32" s="17" t="s">
        <v>9605</v>
      </c>
      <c r="F32" s="17" t="s">
        <v>10344</v>
      </c>
      <c r="G32" s="418" t="s">
        <v>2033</v>
      </c>
      <c r="H32" s="17" t="s">
        <v>8793</v>
      </c>
      <c r="I32" s="17" t="s">
        <v>10320</v>
      </c>
      <c r="J32" s="418" t="s">
        <v>2033</v>
      </c>
      <c r="K32" s="17" t="s">
        <v>9605</v>
      </c>
      <c r="L32" s="17" t="s">
        <v>10296</v>
      </c>
      <c r="M32" s="418" t="s">
        <v>2033</v>
      </c>
      <c r="N32" s="17" t="s">
        <v>6042</v>
      </c>
      <c r="P32" s="421"/>
    </row>
    <row r="33" spans="1:16">
      <c r="A33" s="418" t="s">
        <v>2142</v>
      </c>
      <c r="B33" s="17" t="s">
        <v>10071</v>
      </c>
      <c r="C33" s="17" t="s">
        <v>10188</v>
      </c>
      <c r="D33" s="418" t="s">
        <v>2142</v>
      </c>
      <c r="E33" s="17" t="s">
        <v>9616</v>
      </c>
      <c r="F33" s="17" t="s">
        <v>10345</v>
      </c>
      <c r="G33" s="418" t="s">
        <v>2142</v>
      </c>
      <c r="H33" s="17" t="s">
        <v>6041</v>
      </c>
      <c r="I33" s="17" t="s">
        <v>10321</v>
      </c>
      <c r="J33" s="418" t="s">
        <v>2142</v>
      </c>
      <c r="K33" s="17" t="s">
        <v>6041</v>
      </c>
      <c r="L33" s="17" t="s">
        <v>10297</v>
      </c>
      <c r="M33" s="418" t="s">
        <v>2142</v>
      </c>
      <c r="N33" s="17" t="s">
        <v>6041</v>
      </c>
      <c r="O33" s="17" t="s">
        <v>10368</v>
      </c>
    </row>
    <row r="34" spans="1:16">
      <c r="A34" s="418" t="s">
        <v>2143</v>
      </c>
      <c r="B34" s="419" t="s">
        <v>5980</v>
      </c>
      <c r="C34" s="419" t="s">
        <v>10088</v>
      </c>
      <c r="D34" s="418" t="s">
        <v>2143</v>
      </c>
      <c r="E34" s="419" t="s">
        <v>7455</v>
      </c>
      <c r="F34" s="419" t="s">
        <v>10346</v>
      </c>
      <c r="G34" s="418" t="s">
        <v>2143</v>
      </c>
      <c r="H34" s="419" t="s">
        <v>5980</v>
      </c>
      <c r="I34" s="419" t="s">
        <v>10322</v>
      </c>
      <c r="J34" s="418" t="s">
        <v>2143</v>
      </c>
      <c r="K34" s="419" t="s">
        <v>7455</v>
      </c>
      <c r="L34" s="419" t="s">
        <v>10298</v>
      </c>
      <c r="M34" s="418" t="s">
        <v>2143</v>
      </c>
      <c r="N34" s="419" t="s">
        <v>5980</v>
      </c>
      <c r="O34" s="17" t="s">
        <v>10369</v>
      </c>
    </row>
    <row r="35" spans="1:16" ht="25.5">
      <c r="A35" s="418" t="s">
        <v>2144</v>
      </c>
      <c r="B35" s="17" t="s">
        <v>7455</v>
      </c>
      <c r="C35" s="17" t="s">
        <v>10189</v>
      </c>
      <c r="D35" s="418" t="s">
        <v>2144</v>
      </c>
      <c r="E35" s="419" t="s">
        <v>5980</v>
      </c>
      <c r="F35" s="419" t="s">
        <v>10347</v>
      </c>
      <c r="G35" s="418" t="s">
        <v>2144</v>
      </c>
      <c r="H35" s="419" t="s">
        <v>8794</v>
      </c>
      <c r="I35" s="419" t="s">
        <v>10323</v>
      </c>
      <c r="J35" s="418" t="s">
        <v>2144</v>
      </c>
      <c r="K35" s="419" t="s">
        <v>5980</v>
      </c>
      <c r="L35" s="419" t="s">
        <v>10299</v>
      </c>
      <c r="M35" s="418" t="s">
        <v>2144</v>
      </c>
      <c r="N35" s="17" t="s">
        <v>7455</v>
      </c>
      <c r="O35" s="17" t="s">
        <v>10370</v>
      </c>
    </row>
    <row r="36" spans="1:16">
      <c r="A36" s="418" t="s">
        <v>2037</v>
      </c>
      <c r="B36" s="17" t="s">
        <v>9619</v>
      </c>
      <c r="C36" s="17" t="s">
        <v>10190</v>
      </c>
      <c r="D36" s="418" t="s">
        <v>2037</v>
      </c>
      <c r="E36" s="17" t="s">
        <v>8786</v>
      </c>
      <c r="F36" s="17" t="s">
        <v>10348</v>
      </c>
      <c r="G36" s="418" t="s">
        <v>2037</v>
      </c>
      <c r="H36" s="17" t="s">
        <v>9619</v>
      </c>
      <c r="I36" s="17" t="s">
        <v>10324</v>
      </c>
      <c r="J36" s="418" t="s">
        <v>2037</v>
      </c>
      <c r="K36" s="17" t="s">
        <v>8589</v>
      </c>
      <c r="L36" s="17" t="s">
        <v>10300</v>
      </c>
      <c r="M36" s="418" t="s">
        <v>2037</v>
      </c>
      <c r="N36" s="17" t="s">
        <v>9619</v>
      </c>
      <c r="O36" s="17" t="s">
        <v>10371</v>
      </c>
    </row>
    <row r="37" spans="1:16">
      <c r="A37" s="418" t="s">
        <v>2038</v>
      </c>
      <c r="B37" s="17" t="s">
        <v>6824</v>
      </c>
      <c r="C37" s="17" t="s">
        <v>10191</v>
      </c>
      <c r="D37" s="418" t="s">
        <v>2038</v>
      </c>
      <c r="E37" s="17" t="s">
        <v>7393</v>
      </c>
      <c r="F37" s="17" t="s">
        <v>10349</v>
      </c>
      <c r="G37" s="418" t="s">
        <v>2038</v>
      </c>
      <c r="H37" s="17" t="s">
        <v>6824</v>
      </c>
      <c r="I37" s="17" t="s">
        <v>10325</v>
      </c>
      <c r="J37" s="418" t="s">
        <v>2038</v>
      </c>
      <c r="K37" s="17" t="s">
        <v>7393</v>
      </c>
      <c r="L37" s="17" t="s">
        <v>10301</v>
      </c>
      <c r="M37" s="418" t="s">
        <v>2038</v>
      </c>
      <c r="N37" s="17" t="s">
        <v>6824</v>
      </c>
      <c r="O37" s="17" t="s">
        <v>10372</v>
      </c>
    </row>
    <row r="38" spans="1:16">
      <c r="A38" s="418" t="s">
        <v>2039</v>
      </c>
      <c r="B38" s="419" t="s">
        <v>9605</v>
      </c>
      <c r="C38" s="419" t="s">
        <v>10192</v>
      </c>
      <c r="D38" s="418" t="s">
        <v>2039</v>
      </c>
      <c r="E38" s="419" t="s">
        <v>6824</v>
      </c>
      <c r="F38" s="419" t="s">
        <v>10350</v>
      </c>
      <c r="G38" s="418" t="s">
        <v>2039</v>
      </c>
      <c r="H38" s="419" t="s">
        <v>10247</v>
      </c>
      <c r="I38" s="419" t="s">
        <v>10326</v>
      </c>
      <c r="J38" s="418" t="s">
        <v>2039</v>
      </c>
      <c r="K38" s="419" t="s">
        <v>6824</v>
      </c>
      <c r="L38" s="419" t="s">
        <v>10302</v>
      </c>
      <c r="M38" s="418" t="s">
        <v>2039</v>
      </c>
      <c r="N38" s="419" t="s">
        <v>5445</v>
      </c>
      <c r="O38" s="17" t="s">
        <v>10373</v>
      </c>
    </row>
    <row r="39" spans="1:16">
      <c r="A39" s="418" t="s">
        <v>2040</v>
      </c>
      <c r="B39" s="17" t="s">
        <v>8835</v>
      </c>
      <c r="C39" s="17" t="s">
        <v>10193</v>
      </c>
      <c r="D39" s="418" t="s">
        <v>2040</v>
      </c>
      <c r="E39" s="17" t="s">
        <v>9619</v>
      </c>
      <c r="F39" s="17" t="s">
        <v>10351</v>
      </c>
      <c r="G39" s="418" t="s">
        <v>2040</v>
      </c>
      <c r="H39" s="17" t="s">
        <v>10252</v>
      </c>
      <c r="I39" s="17" t="s">
        <v>10327</v>
      </c>
      <c r="J39" s="418" t="s">
        <v>2040</v>
      </c>
      <c r="K39" s="17" t="s">
        <v>9619</v>
      </c>
      <c r="L39" s="17" t="s">
        <v>10303</v>
      </c>
      <c r="M39" s="418" t="s">
        <v>2040</v>
      </c>
      <c r="N39" s="17" t="s">
        <v>8589</v>
      </c>
      <c r="O39" s="17" t="s">
        <v>10374</v>
      </c>
    </row>
    <row r="40" spans="1:16">
      <c r="A40" s="418" t="s">
        <v>2041</v>
      </c>
      <c r="B40" s="419" t="s">
        <v>2129</v>
      </c>
      <c r="C40" s="419" t="s">
        <v>10194</v>
      </c>
      <c r="D40" s="418" t="s">
        <v>2041</v>
      </c>
      <c r="E40" s="419" t="s">
        <v>560</v>
      </c>
      <c r="F40" s="419" t="s">
        <v>10352</v>
      </c>
      <c r="G40" s="418" t="s">
        <v>2041</v>
      </c>
      <c r="H40" s="17" t="s">
        <v>8838</v>
      </c>
      <c r="I40" s="17" t="s">
        <v>10328</v>
      </c>
      <c r="J40" s="418" t="s">
        <v>2041</v>
      </c>
      <c r="K40" s="419" t="s">
        <v>560</v>
      </c>
      <c r="L40" s="419" t="s">
        <v>10304</v>
      </c>
      <c r="M40" s="418" t="s">
        <v>2041</v>
      </c>
      <c r="N40" s="419" t="s">
        <v>2129</v>
      </c>
      <c r="O40" s="17" t="s">
        <v>10375</v>
      </c>
    </row>
    <row r="41" spans="1:16">
      <c r="A41" s="418" t="s">
        <v>2042</v>
      </c>
      <c r="B41" s="17" t="s">
        <v>560</v>
      </c>
      <c r="C41" s="17" t="s">
        <v>10195</v>
      </c>
      <c r="D41" s="418" t="s">
        <v>2042</v>
      </c>
      <c r="E41" s="17" t="s">
        <v>8830</v>
      </c>
      <c r="F41" s="17" t="s">
        <v>10353</v>
      </c>
      <c r="G41" s="418" t="s">
        <v>2042</v>
      </c>
      <c r="H41" s="17" t="s">
        <v>560</v>
      </c>
      <c r="I41" s="17" t="s">
        <v>10329</v>
      </c>
      <c r="J41" s="418" t="s">
        <v>2042</v>
      </c>
      <c r="K41" s="17" t="s">
        <v>2129</v>
      </c>
      <c r="L41" s="17" t="s">
        <v>10305</v>
      </c>
      <c r="M41" s="418" t="s">
        <v>2042</v>
      </c>
      <c r="N41" s="17" t="s">
        <v>560</v>
      </c>
      <c r="O41" s="17" t="s">
        <v>10376</v>
      </c>
    </row>
    <row r="42" spans="1:16" ht="25.5">
      <c r="A42" s="418" t="s">
        <v>2043</v>
      </c>
      <c r="B42" s="419" t="s">
        <v>8721</v>
      </c>
      <c r="C42" s="419" t="s">
        <v>10196</v>
      </c>
      <c r="D42" s="418" t="s">
        <v>2043</v>
      </c>
      <c r="E42" s="419" t="s">
        <v>5987</v>
      </c>
      <c r="F42" s="419" t="s">
        <v>10354</v>
      </c>
      <c r="G42" s="418" t="s">
        <v>2043</v>
      </c>
      <c r="H42" s="419" t="s">
        <v>5987</v>
      </c>
      <c r="I42" s="419" t="s">
        <v>10330</v>
      </c>
      <c r="J42" s="418" t="s">
        <v>2043</v>
      </c>
      <c r="K42" s="419" t="s">
        <v>5987</v>
      </c>
      <c r="L42" s="419" t="s">
        <v>10306</v>
      </c>
      <c r="M42" s="418" t="s">
        <v>2043</v>
      </c>
      <c r="N42" s="419" t="s">
        <v>5987</v>
      </c>
      <c r="O42" s="17" t="s">
        <v>10377</v>
      </c>
    </row>
    <row r="43" spans="1:16">
      <c r="A43" s="418" t="s">
        <v>2683</v>
      </c>
      <c r="B43" s="17" t="s">
        <v>8591</v>
      </c>
      <c r="C43" s="17" t="s">
        <v>10197</v>
      </c>
      <c r="D43" s="418" t="s">
        <v>2683</v>
      </c>
      <c r="E43" s="17" t="s">
        <v>10212</v>
      </c>
      <c r="F43" s="17" t="s">
        <v>10355</v>
      </c>
      <c r="G43" s="418" t="s">
        <v>2683</v>
      </c>
      <c r="H43" s="17" t="s">
        <v>8591</v>
      </c>
      <c r="I43" s="17" t="s">
        <v>10331</v>
      </c>
      <c r="J43" s="418" t="s">
        <v>2683</v>
      </c>
      <c r="K43" s="17" t="s">
        <v>10213</v>
      </c>
      <c r="L43" s="17" t="s">
        <v>10307</v>
      </c>
      <c r="M43" s="418" t="s">
        <v>2683</v>
      </c>
      <c r="N43" s="17" t="s">
        <v>9622</v>
      </c>
      <c r="O43" s="17" t="s">
        <v>10378</v>
      </c>
    </row>
    <row r="44" spans="1:16">
      <c r="A44" s="418" t="s">
        <v>2684</v>
      </c>
      <c r="B44" s="17" t="s">
        <v>5428</v>
      </c>
      <c r="C44" s="17" t="s">
        <v>10198</v>
      </c>
      <c r="D44" s="418" t="s">
        <v>2684</v>
      </c>
      <c r="E44" s="17" t="s">
        <v>6042</v>
      </c>
      <c r="F44" s="17" t="s">
        <v>10356</v>
      </c>
      <c r="G44" s="418" t="s">
        <v>2684</v>
      </c>
      <c r="H44" s="17" t="s">
        <v>10253</v>
      </c>
      <c r="I44" s="17" t="s">
        <v>10332</v>
      </c>
      <c r="J44" s="418" t="s">
        <v>2684</v>
      </c>
      <c r="K44" s="17" t="s">
        <v>10254</v>
      </c>
      <c r="L44" s="17" t="s">
        <v>10308</v>
      </c>
      <c r="M44" s="418" t="s">
        <v>2684</v>
      </c>
      <c r="N44" s="17" t="s">
        <v>10243</v>
      </c>
      <c r="P44" s="421"/>
    </row>
    <row r="45" spans="1:16">
      <c r="A45" s="418" t="s">
        <v>2685</v>
      </c>
      <c r="B45" s="17" t="s">
        <v>6043</v>
      </c>
      <c r="C45" s="17" t="s">
        <v>10199</v>
      </c>
      <c r="D45" s="418" t="s">
        <v>2685</v>
      </c>
      <c r="E45" s="17" t="s">
        <v>7481</v>
      </c>
      <c r="F45" s="17" t="s">
        <v>10357</v>
      </c>
      <c r="G45" s="418" t="s">
        <v>2685</v>
      </c>
      <c r="H45" s="17" t="s">
        <v>10213</v>
      </c>
      <c r="I45" s="17" t="s">
        <v>10333</v>
      </c>
      <c r="J45" s="418" t="s">
        <v>2685</v>
      </c>
      <c r="K45" s="17" t="s">
        <v>8795</v>
      </c>
      <c r="L45" s="17" t="s">
        <v>10309</v>
      </c>
      <c r="M45" s="418" t="s">
        <v>2685</v>
      </c>
      <c r="N45" s="17" t="s">
        <v>10213</v>
      </c>
      <c r="O45" s="17" t="s">
        <v>10379</v>
      </c>
    </row>
    <row r="46" spans="1:16">
      <c r="A46" s="418" t="s">
        <v>2686</v>
      </c>
      <c r="B46" s="17" t="s">
        <v>3514</v>
      </c>
      <c r="C46" s="17" t="s">
        <v>10200</v>
      </c>
      <c r="D46" s="418" t="s">
        <v>2686</v>
      </c>
      <c r="E46" s="17" t="s">
        <v>857</v>
      </c>
      <c r="F46" s="17" t="s">
        <v>10358</v>
      </c>
      <c r="G46" s="418" t="s">
        <v>2686</v>
      </c>
      <c r="H46" s="17" t="s">
        <v>3514</v>
      </c>
      <c r="I46" s="17" t="s">
        <v>10334</v>
      </c>
      <c r="J46" s="418" t="s">
        <v>2686</v>
      </c>
      <c r="K46" s="17" t="s">
        <v>857</v>
      </c>
      <c r="L46" s="17" t="s">
        <v>10310</v>
      </c>
      <c r="M46" s="418" t="s">
        <v>2686</v>
      </c>
      <c r="N46" s="17" t="s">
        <v>3514</v>
      </c>
      <c r="O46" s="17" t="s">
        <v>10380</v>
      </c>
    </row>
    <row r="47" spans="1:16">
      <c r="A47" s="418" t="s">
        <v>2687</v>
      </c>
      <c r="B47" s="17" t="s">
        <v>857</v>
      </c>
      <c r="C47" s="17" t="s">
        <v>10201</v>
      </c>
      <c r="D47" s="418" t="s">
        <v>2687</v>
      </c>
      <c r="E47" s="17" t="s">
        <v>3514</v>
      </c>
      <c r="F47" s="17" t="s">
        <v>10359</v>
      </c>
      <c r="G47" s="418" t="s">
        <v>2687</v>
      </c>
      <c r="H47" s="17" t="s">
        <v>857</v>
      </c>
      <c r="I47" s="17" t="s">
        <v>10335</v>
      </c>
      <c r="J47" s="418" t="s">
        <v>2687</v>
      </c>
      <c r="K47" s="17" t="s">
        <v>3514</v>
      </c>
      <c r="L47" s="17" t="s">
        <v>10311</v>
      </c>
      <c r="M47" s="418" t="s">
        <v>2687</v>
      </c>
      <c r="N47" s="17" t="s">
        <v>857</v>
      </c>
      <c r="O47" s="17" t="s">
        <v>10381</v>
      </c>
    </row>
    <row r="48" spans="1:16">
      <c r="A48" s="418" t="s">
        <v>2688</v>
      </c>
      <c r="B48" s="17" t="s">
        <v>1951</v>
      </c>
      <c r="C48" s="17" t="s">
        <v>10202</v>
      </c>
      <c r="D48" s="418" t="s">
        <v>2688</v>
      </c>
      <c r="E48" s="17" t="s">
        <v>1951</v>
      </c>
      <c r="F48" s="17" t="s">
        <v>10360</v>
      </c>
      <c r="G48" s="418" t="s">
        <v>2688</v>
      </c>
      <c r="H48" s="17" t="s">
        <v>1951</v>
      </c>
      <c r="I48" s="17" t="s">
        <v>10336</v>
      </c>
      <c r="J48" s="418" t="s">
        <v>2688</v>
      </c>
      <c r="K48" s="17" t="s">
        <v>1951</v>
      </c>
      <c r="L48" s="17" t="s">
        <v>10312</v>
      </c>
      <c r="M48" s="418" t="s">
        <v>2688</v>
      </c>
      <c r="N48" s="17" t="s">
        <v>1951</v>
      </c>
      <c r="O48" s="17" t="s">
        <v>10382</v>
      </c>
    </row>
    <row r="49" spans="1:15">
      <c r="A49" s="418" t="s">
        <v>2689</v>
      </c>
      <c r="B49" s="17" t="s">
        <v>1422</v>
      </c>
      <c r="C49" s="17" t="s">
        <v>10203</v>
      </c>
      <c r="D49" s="418" t="s">
        <v>2689</v>
      </c>
      <c r="E49" s="17" t="s">
        <v>1422</v>
      </c>
      <c r="F49" s="17" t="s">
        <v>10361</v>
      </c>
      <c r="G49" s="418" t="s">
        <v>2689</v>
      </c>
      <c r="H49" s="17" t="s">
        <v>1422</v>
      </c>
      <c r="I49" s="17" t="s">
        <v>10337</v>
      </c>
      <c r="J49" s="418" t="s">
        <v>2689</v>
      </c>
      <c r="K49" s="17" t="s">
        <v>1422</v>
      </c>
      <c r="L49" s="17" t="s">
        <v>10313</v>
      </c>
      <c r="M49" s="418" t="s">
        <v>2689</v>
      </c>
      <c r="N49" s="17" t="s">
        <v>1422</v>
      </c>
      <c r="O49" s="17" t="s">
        <v>10383</v>
      </c>
    </row>
    <row r="50" spans="1:15">
      <c r="A50" s="418" t="s">
        <v>2690</v>
      </c>
      <c r="B50" s="419" t="s">
        <v>856</v>
      </c>
      <c r="C50" s="419" t="s">
        <v>10204</v>
      </c>
      <c r="D50" s="418" t="s">
        <v>2690</v>
      </c>
      <c r="E50" s="419" t="s">
        <v>856</v>
      </c>
      <c r="F50" s="419" t="s">
        <v>10362</v>
      </c>
      <c r="G50" s="418" t="s">
        <v>2690</v>
      </c>
      <c r="H50" s="419" t="s">
        <v>8782</v>
      </c>
      <c r="I50" s="419" t="s">
        <v>10338</v>
      </c>
      <c r="J50" s="418" t="s">
        <v>2690</v>
      </c>
      <c r="K50" s="419" t="s">
        <v>9791</v>
      </c>
      <c r="L50" s="419" t="s">
        <v>10314</v>
      </c>
      <c r="M50" s="418" t="s">
        <v>2690</v>
      </c>
      <c r="N50" s="419" t="s">
        <v>856</v>
      </c>
      <c r="O50" s="17" t="s">
        <v>10384</v>
      </c>
    </row>
    <row r="51" spans="1:15">
      <c r="A51" s="418" t="s">
        <v>2691</v>
      </c>
      <c r="B51" s="17" t="s">
        <v>10218</v>
      </c>
      <c r="D51" s="418" t="s">
        <v>2691</v>
      </c>
      <c r="E51" s="17" t="s">
        <v>10072</v>
      </c>
      <c r="F51" s="17" t="s">
        <v>10363</v>
      </c>
      <c r="G51" s="418" t="s">
        <v>2691</v>
      </c>
      <c r="H51" s="17" t="s">
        <v>1312</v>
      </c>
      <c r="I51" s="17" t="s">
        <v>10339</v>
      </c>
      <c r="J51" s="418" t="s">
        <v>2691</v>
      </c>
      <c r="K51" s="17" t="s">
        <v>1312</v>
      </c>
      <c r="L51" s="17" t="s">
        <v>10315</v>
      </c>
      <c r="M51" s="418" t="s">
        <v>2691</v>
      </c>
      <c r="N51" s="17" t="s">
        <v>1312</v>
      </c>
      <c r="O51" s="17" t="s">
        <v>10385</v>
      </c>
    </row>
    <row r="52" spans="1:15">
      <c r="A52" s="418" t="s">
        <v>2692</v>
      </c>
      <c r="B52" s="17" t="s">
        <v>8677</v>
      </c>
      <c r="C52" s="17" t="s">
        <v>10211</v>
      </c>
      <c r="D52" s="418" t="s">
        <v>2692</v>
      </c>
      <c r="E52" s="17" t="s">
        <v>9963</v>
      </c>
      <c r="F52" s="17" t="s">
        <v>10364</v>
      </c>
      <c r="G52" s="418" t="s">
        <v>2692</v>
      </c>
      <c r="H52" s="17" t="s">
        <v>10214</v>
      </c>
      <c r="I52" s="17" t="s">
        <v>10340</v>
      </c>
      <c r="J52" s="418" t="s">
        <v>2692</v>
      </c>
      <c r="K52" s="17" t="s">
        <v>9621</v>
      </c>
      <c r="L52" s="17" t="s">
        <v>10316</v>
      </c>
      <c r="M52" s="418" t="s">
        <v>2692</v>
      </c>
      <c r="N52" s="17" t="s">
        <v>4045</v>
      </c>
      <c r="O52" s="17" t="s">
        <v>10386</v>
      </c>
    </row>
    <row r="53" spans="1:15">
      <c r="A53" s="418" t="s">
        <v>2693</v>
      </c>
      <c r="B53" s="419" t="s">
        <v>7446</v>
      </c>
      <c r="C53" s="419" t="s">
        <v>10205</v>
      </c>
      <c r="D53" s="418" t="s">
        <v>2693</v>
      </c>
      <c r="E53" s="419" t="s">
        <v>7446</v>
      </c>
      <c r="F53" s="419" t="s">
        <v>10365</v>
      </c>
      <c r="G53" s="418" t="s">
        <v>2693</v>
      </c>
      <c r="H53" s="419" t="s">
        <v>7446</v>
      </c>
      <c r="I53" s="419" t="s">
        <v>10341</v>
      </c>
      <c r="J53" s="418" t="s">
        <v>2693</v>
      </c>
      <c r="K53" s="419" t="s">
        <v>7446</v>
      </c>
      <c r="L53" s="419" t="s">
        <v>10317</v>
      </c>
      <c r="M53" s="418" t="s">
        <v>2693</v>
      </c>
      <c r="N53" s="419" t="s">
        <v>7446</v>
      </c>
      <c r="O53" s="17" t="s">
        <v>10387</v>
      </c>
    </row>
    <row r="54" spans="1:15">
      <c r="A54" s="415"/>
      <c r="B54" s="415"/>
      <c r="C54" s="415"/>
      <c r="J54" s="415"/>
      <c r="K54" s="415"/>
      <c r="L54" s="415"/>
    </row>
    <row r="55" spans="1:15">
      <c r="A55" s="415"/>
      <c r="B55" s="415"/>
      <c r="C55" s="415"/>
      <c r="J55" s="415"/>
      <c r="K55" s="415"/>
      <c r="L55" s="415"/>
    </row>
    <row r="56" spans="1:15">
      <c r="A56" s="418" t="s">
        <v>5428</v>
      </c>
      <c r="B56" s="17" t="s">
        <v>10255</v>
      </c>
    </row>
    <row r="57" spans="1:15">
      <c r="A57" s="418" t="s">
        <v>560</v>
      </c>
      <c r="B57" s="17" t="s">
        <v>8547</v>
      </c>
    </row>
    <row r="58" spans="1:15">
      <c r="A58" s="418" t="s">
        <v>9619</v>
      </c>
      <c r="B58" s="17" t="s">
        <v>8755</v>
      </c>
    </row>
    <row r="59" spans="1:15">
      <c r="A59" s="418" t="s">
        <v>648</v>
      </c>
      <c r="B59" s="17" t="s">
        <v>10244</v>
      </c>
    </row>
    <row r="60" spans="1:15">
      <c r="A60" s="418" t="s">
        <v>5987</v>
      </c>
      <c r="B60" s="17" t="s">
        <v>8722</v>
      </c>
    </row>
    <row r="61" spans="1:15">
      <c r="A61" s="418" t="s">
        <v>2129</v>
      </c>
      <c r="B61" s="17" t="s">
        <v>9854</v>
      </c>
    </row>
    <row r="62" spans="1:15">
      <c r="A62" s="418" t="s">
        <v>5980</v>
      </c>
      <c r="B62" s="17" t="s">
        <v>8789</v>
      </c>
    </row>
    <row r="63" spans="1:15">
      <c r="A63" s="418" t="s">
        <v>7462</v>
      </c>
      <c r="B63" s="17" t="s">
        <v>9964</v>
      </c>
    </row>
    <row r="64" spans="1:15">
      <c r="A64" s="418" t="s">
        <v>3895</v>
      </c>
      <c r="B64" s="17" t="s">
        <v>9859</v>
      </c>
    </row>
    <row r="65" spans="1:2">
      <c r="A65" s="418" t="s">
        <v>9605</v>
      </c>
      <c r="B65" s="17" t="s">
        <v>9918</v>
      </c>
    </row>
    <row r="66" spans="1:2">
      <c r="A66" s="418" t="s">
        <v>7455</v>
      </c>
      <c r="B66" s="17" t="s">
        <v>9991</v>
      </c>
    </row>
    <row r="67" spans="1:2">
      <c r="A67" s="418" t="s">
        <v>856</v>
      </c>
      <c r="B67" s="17" t="s">
        <v>9892</v>
      </c>
    </row>
    <row r="68" spans="1:2">
      <c r="A68" s="418" t="s">
        <v>4045</v>
      </c>
      <c r="B68" s="17" t="s">
        <v>10210</v>
      </c>
    </row>
    <row r="69" spans="1:2">
      <c r="A69" s="418" t="s">
        <v>1951</v>
      </c>
      <c r="B69" s="17" t="s">
        <v>8837</v>
      </c>
    </row>
    <row r="70" spans="1:2">
      <c r="A70" s="418" t="s">
        <v>7481</v>
      </c>
      <c r="B70" s="17" t="s">
        <v>10256</v>
      </c>
    </row>
    <row r="71" spans="1:2">
      <c r="A71" s="418" t="s">
        <v>6824</v>
      </c>
      <c r="B71" s="17" t="s">
        <v>9902</v>
      </c>
    </row>
    <row r="72" spans="1:2">
      <c r="A72" s="418" t="s">
        <v>3514</v>
      </c>
      <c r="B72" s="17" t="s">
        <v>9841</v>
      </c>
    </row>
    <row r="73" spans="1:2">
      <c r="A73" s="418" t="s">
        <v>6041</v>
      </c>
      <c r="B73" s="17" t="s">
        <v>10245</v>
      </c>
    </row>
    <row r="74" spans="1:2">
      <c r="A74" s="418" t="s">
        <v>8589</v>
      </c>
      <c r="B74" s="17" t="s">
        <v>9917</v>
      </c>
    </row>
    <row r="75" spans="1:2">
      <c r="A75" s="418" t="s">
        <v>1312</v>
      </c>
      <c r="B75" s="17" t="s">
        <v>10073</v>
      </c>
    </row>
    <row r="76" spans="1:2">
      <c r="A76" s="418" t="s">
        <v>5445</v>
      </c>
      <c r="B76" s="17" t="s">
        <v>10248</v>
      </c>
    </row>
    <row r="77" spans="1:2">
      <c r="A77" s="418" t="s">
        <v>857</v>
      </c>
      <c r="B77" s="17" t="s">
        <v>8747</v>
      </c>
    </row>
    <row r="78" spans="1:2">
      <c r="A78" s="418" t="s">
        <v>1422</v>
      </c>
      <c r="B78" s="17" t="s">
        <v>9894</v>
      </c>
    </row>
    <row r="79" spans="1:2">
      <c r="A79" s="418" t="s">
        <v>7446</v>
      </c>
      <c r="B79" s="17" t="s">
        <v>8587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dimension ref="A1:AM43"/>
  <sheetViews>
    <sheetView workbookViewId="0">
      <selection activeCell="N13" sqref="N13"/>
    </sheetView>
    <sheetView tabSelected="1" workbookViewId="1">
      <selection activeCell="J16" sqref="J16"/>
    </sheetView>
  </sheetViews>
  <sheetFormatPr defaultColWidth="4.7109375" defaultRowHeight="19.149999999999999" customHeight="1"/>
  <cols>
    <col min="1" max="1" width="4.85546875" style="1" customWidth="1"/>
    <col min="2" max="2" width="8.42578125" customWidth="1"/>
    <col min="3" max="3" width="4.7109375" style="3" customWidth="1"/>
    <col min="4" max="4" width="8.28515625" customWidth="1"/>
    <col min="5" max="5" width="5.7109375" style="3" customWidth="1"/>
    <col min="6" max="6" width="7.140625" customWidth="1"/>
    <col min="7" max="7" width="9.85546875" style="3" customWidth="1"/>
    <col min="8" max="8" width="7.42578125" style="3" customWidth="1"/>
    <col min="9" max="9" width="9.140625" style="3" customWidth="1"/>
    <col min="10" max="10" width="9.85546875" style="3" customWidth="1"/>
    <col min="11" max="12" width="7.7109375" style="3" customWidth="1"/>
    <col min="13" max="13" width="6.7109375" customWidth="1"/>
    <col min="16" max="16" width="5.42578125" customWidth="1"/>
    <col min="17" max="17" width="6" customWidth="1"/>
  </cols>
  <sheetData>
    <row r="1" spans="1:38" ht="19.149999999999999" customHeight="1" thickBot="1">
      <c r="M1" s="31" t="s">
        <v>3534</v>
      </c>
      <c r="N1" s="34">
        <v>3</v>
      </c>
      <c r="O1" s="32"/>
      <c r="P1" s="34"/>
      <c r="Q1" s="32"/>
      <c r="R1" s="32"/>
      <c r="S1" s="32"/>
      <c r="T1" s="32"/>
      <c r="U1" s="32"/>
      <c r="V1" s="32"/>
      <c r="W1" s="32"/>
      <c r="X1" s="32"/>
      <c r="Y1" s="32"/>
      <c r="Z1" s="32"/>
      <c r="AA1" s="32"/>
      <c r="AB1" s="32"/>
      <c r="AC1" s="32"/>
      <c r="AD1" s="32"/>
      <c r="AE1" s="32"/>
      <c r="AF1" s="32"/>
      <c r="AG1" s="34">
        <v>1</v>
      </c>
      <c r="AH1" s="34">
        <v>1</v>
      </c>
      <c r="AI1" s="32"/>
      <c r="AJ1" s="33"/>
    </row>
    <row r="2" spans="1:38" ht="19.149999999999999" customHeight="1" thickBot="1">
      <c r="M2" s="193" t="s">
        <v>8844</v>
      </c>
      <c r="N2" s="25">
        <v>2</v>
      </c>
      <c r="O2" s="25">
        <v>2</v>
      </c>
      <c r="P2" s="25">
        <v>2</v>
      </c>
      <c r="Q2" s="25">
        <v>5</v>
      </c>
      <c r="R2" s="25">
        <v>2</v>
      </c>
      <c r="S2" s="25">
        <v>5</v>
      </c>
      <c r="T2" s="25">
        <v>3</v>
      </c>
      <c r="U2" s="25">
        <v>3</v>
      </c>
      <c r="V2" s="25">
        <v>2</v>
      </c>
      <c r="W2" s="25">
        <v>7</v>
      </c>
      <c r="X2" s="25">
        <v>3</v>
      </c>
      <c r="Y2" s="25">
        <v>3</v>
      </c>
      <c r="Z2" s="25">
        <v>7</v>
      </c>
      <c r="AA2" s="25">
        <v>3</v>
      </c>
      <c r="AB2" s="25">
        <v>3</v>
      </c>
      <c r="AC2" s="25">
        <v>7</v>
      </c>
      <c r="AD2" s="25">
        <v>3</v>
      </c>
      <c r="AE2" s="25">
        <v>3</v>
      </c>
      <c r="AF2" s="25">
        <v>7</v>
      </c>
      <c r="AG2" s="25">
        <v>1</v>
      </c>
      <c r="AH2" s="25">
        <v>1</v>
      </c>
      <c r="AI2" s="25">
        <v>1</v>
      </c>
      <c r="AJ2" s="26">
        <v>1</v>
      </c>
      <c r="AK2" s="3"/>
    </row>
    <row r="3" spans="1:38" ht="19.149999999999999" customHeight="1" thickBot="1">
      <c r="A3" s="204" t="s">
        <v>8843</v>
      </c>
      <c r="B3" s="205" t="s">
        <v>7552</v>
      </c>
      <c r="C3" s="206" t="s">
        <v>8845</v>
      </c>
      <c r="D3" s="207" t="s">
        <v>7542</v>
      </c>
      <c r="E3" s="208" t="s">
        <v>8845</v>
      </c>
      <c r="F3" s="209" t="s">
        <v>10636</v>
      </c>
      <c r="G3" s="114" t="s">
        <v>10578</v>
      </c>
      <c r="H3" s="114" t="s">
        <v>10579</v>
      </c>
      <c r="I3" s="114" t="s">
        <v>10580</v>
      </c>
      <c r="J3" s="114" t="s">
        <v>10581</v>
      </c>
      <c r="K3" s="114" t="s">
        <v>10590</v>
      </c>
      <c r="L3" s="114" t="s">
        <v>10591</v>
      </c>
      <c r="M3" s="28" t="s">
        <v>26</v>
      </c>
      <c r="N3" s="28" t="s">
        <v>27</v>
      </c>
      <c r="O3" s="28" t="s">
        <v>28</v>
      </c>
      <c r="P3" s="28" t="s">
        <v>3037</v>
      </c>
      <c r="Q3" s="28" t="s">
        <v>3535</v>
      </c>
      <c r="R3" s="28" t="s">
        <v>29</v>
      </c>
      <c r="S3" s="28" t="s">
        <v>3008</v>
      </c>
      <c r="T3" s="28" t="s">
        <v>30</v>
      </c>
      <c r="U3" s="28" t="s">
        <v>31</v>
      </c>
      <c r="V3" s="28" t="s">
        <v>32</v>
      </c>
      <c r="W3" s="28" t="s">
        <v>33</v>
      </c>
      <c r="X3" s="28" t="s">
        <v>34</v>
      </c>
      <c r="Y3" s="28" t="s">
        <v>35</v>
      </c>
      <c r="Z3" s="28" t="s">
        <v>36</v>
      </c>
      <c r="AA3" s="28" t="s">
        <v>37</v>
      </c>
      <c r="AB3" s="28" t="s">
        <v>38</v>
      </c>
      <c r="AC3" s="28" t="s">
        <v>39</v>
      </c>
      <c r="AD3" s="28" t="s">
        <v>40</v>
      </c>
      <c r="AE3" s="28" t="s">
        <v>41</v>
      </c>
      <c r="AF3" s="28" t="s">
        <v>19</v>
      </c>
      <c r="AG3" s="28" t="s">
        <v>14</v>
      </c>
      <c r="AH3" s="28" t="s">
        <v>15</v>
      </c>
      <c r="AI3" s="29" t="s">
        <v>16</v>
      </c>
      <c r="AJ3" s="29" t="s">
        <v>17</v>
      </c>
      <c r="AK3" s="30" t="s">
        <v>42</v>
      </c>
    </row>
    <row r="4" spans="1:38" ht="19.149999999999999" customHeight="1">
      <c r="A4" s="9" t="s">
        <v>8842</v>
      </c>
      <c r="B4" s="196" t="s">
        <v>10587</v>
      </c>
      <c r="C4" s="197">
        <v>24.5</v>
      </c>
      <c r="D4" s="200" t="s">
        <v>10587</v>
      </c>
      <c r="E4" s="201">
        <v>24</v>
      </c>
      <c r="F4" s="5" t="s">
        <v>2310</v>
      </c>
      <c r="G4" s="114" t="s">
        <v>10634</v>
      </c>
      <c r="H4" s="114" t="s">
        <v>10635</v>
      </c>
      <c r="I4" s="114" t="s">
        <v>10634</v>
      </c>
      <c r="J4" s="114" t="s">
        <v>10634</v>
      </c>
      <c r="K4" s="114" t="s">
        <v>10600</v>
      </c>
      <c r="L4" s="114" t="s">
        <v>10600</v>
      </c>
      <c r="M4" s="510" t="s">
        <v>5441</v>
      </c>
      <c r="N4" s="3">
        <f>COUNTIFS('Team Rosters'!$C$2:$C$1712,'Roster Grid'!M4,'Team Rosters'!$A$2:$A$1712,"QB") + COUNTIFS('Team Rosters'!$C$2:$C$1712,'Roster Grid'!M4,'Team Rosters'!$A$2:$A$1712,"QB(P)")</f>
        <v>2</v>
      </c>
      <c r="O4" s="3">
        <f>COUNTIFS('Team Rosters'!$C$2:$C$1737,'Roster Grid'!M4,'Team Rosters'!$A$2:$A$1737,"*HB*")</f>
        <v>4</v>
      </c>
      <c r="P4" s="3">
        <f>COUNTIFS('Team Rosters'!$C$2:$C$1737,'Roster Grid'!M4,'Team Rosters'!$A$2:$A$1737,"*FB*")+COUNTIFS('Team Rosters'!$C$2:$C$1737,'Roster Grid'!M4,'Team Rosters'!$A$2:$A$1737,"*BB*")</f>
        <v>3</v>
      </c>
      <c r="Q4" s="3">
        <f>(O4+P4)-(COUNTIFS('Team Rosters'!$C$2:$C$1737,'Roster Grid'!M4,'Team Rosters'!$A$2:$A$1737,"*HB FB*"))</f>
        <v>7</v>
      </c>
      <c r="R4" s="3">
        <f>COUNTIFS('Team Rosters'!$C$2:$C$1737,'Roster Grid'!M4,'Team Rosters'!$A$2:$A$1737,"*TE*")</f>
        <v>4</v>
      </c>
      <c r="S4" s="3">
        <f>COUNTIFS('Team Rosters'!$C$2:$C$1737,'Roster Grid'!M4,'Team Rosters'!$A$2:$A$1737,"*WR*")</f>
        <v>7</v>
      </c>
      <c r="T4" s="3">
        <f>COUNTIFS('Team Rosters'!$C$2:$C$1737,'Roster Grid'!M4,'Team Rosters'!$A$2:$A$1737,"*"&amp;"OT"&amp;"*")</f>
        <v>3</v>
      </c>
      <c r="U4" s="3">
        <f>COUNTIFS('Team Rosters'!$C$2:$C$1737,'Roster Grid'!M4,'Team Rosters'!$A$2:$A$1737,"*"&amp;"G"&amp;"*")</f>
        <v>3</v>
      </c>
      <c r="V4" s="3">
        <f>COUNTIFS('Team Rosters'!$C$2:$C$1737,'Roster Grid'!M4,'Team Rosters'!$A$2:$A$1737,"*OC*")</f>
        <v>3</v>
      </c>
      <c r="W4" s="3">
        <f>COUNTIFS('Team Rosters'!$C$2:$C$1737,'Roster Grid'!M4,'Team Rosters'!$A$2:$A$1737,"*@*")</f>
        <v>8</v>
      </c>
      <c r="X4" s="3">
        <f>COUNTIFS('Team Rosters'!$C$2:$C$1737,'Roster Grid'!M4,'Team Rosters'!$A$2:$A$1737,"*"&amp;"DT"&amp;"*")</f>
        <v>4</v>
      </c>
      <c r="Y4" s="3">
        <f>COUNTIFS('Team Rosters'!$C$2:$C$1737,'Roster Grid'!M4,'Team Rosters'!$A$2:$A$1737,"*End*")+COUNTIFS('Team Rosters'!$C$2:$C$1737,'Roster Grid'!M4,'Team Rosters'!$A$2:$A$1737,"*LE*")+COUNTIFS('Team Rosters'!$C$2:$C$1737,'Roster Grid'!M4,'Team Rosters'!$A$2:$A$1737,"*RE*")</f>
        <v>3</v>
      </c>
      <c r="Z4" s="3">
        <f>COUNTIFS('Team Rosters'!$C$2:$C$1737,'Roster Grid'!M4,'Team Rosters'!$A$2:$A$1737,"*$*")</f>
        <v>7</v>
      </c>
      <c r="AA4" s="35">
        <f>COUNTIFS('Team Rosters'!$C$2:$C$1737,'Roster Grid'!M4,'Team Rosters'!$A$2:$A$1737,"*MLB")+COUNTIFS('Team Rosters'!$C$2:$C$1737,'Roster Grid'!M4,'Team Rosters'!$A$2:$A$1737,"*ILB*")+COUNTIFS('Team Rosters'!$C$2:$C$1737,'Roster Grid'!M4,'Team Rosters'!$A$2:$A$1737,"LB")</f>
        <v>3</v>
      </c>
      <c r="AB4" s="3">
        <f>COUNTIFS('Team Rosters'!$C$2:$C$1737,'Roster Grid'!M4,'Team Rosters'!$A$2:$A$1737,"*OLB")+COUNTIFS('Team Rosters'!$C$2:$C$1737,'Roster Grid'!M4,'Team Rosters'!$A$2:$A$1737,"*RLB")+COUNTIFS('Team Rosters'!$C$2:$C$1737,'Roster Grid'!M4,'Team Rosters'!$A$2:$A$1737,"*LLB")+COUNTIFS('Team Rosters'!$C$2:$C$1737,'Roster Grid'!M4,'Team Rosters'!$A$2:$A$1737,"LB")+COUNTIFS('Team Rosters'!$C$2:$C$1737,'Roster Grid'!M4,'Team Rosters'!$A$2:$A$1737,"LLB ILB")</f>
        <v>4</v>
      </c>
      <c r="AC4" s="3">
        <f>COUNTIFS('Team Rosters'!$C$2:$C$1737,'Roster Grid'!M4,'Team Rosters'!$A$2:$A$1737,"*LB*")</f>
        <v>7</v>
      </c>
      <c r="AD4" s="3">
        <f>COUNTIFS('Team Rosters'!$C$2:$C$1737,'Roster Grid'!M4,'Team Rosters'!$A$2:$A$1737,"*CB*")+COUNTIFS('Team Rosters'!$C$2:$C$1737,'Roster Grid'!M4,'Team Rosters'!$A$2:$A$1737,"*DB*")</f>
        <v>6</v>
      </c>
      <c r="AE4" s="3">
        <f>COUNTIFS('Team Rosters'!$C$2:$C$1737,'Roster Grid'!M4,'Team Rosters'!$A$2:$A$1737,"*S*")+COUNTIFS('Team Rosters'!$C$2:$C$1737,'Roster Grid'!M4,'Team Rosters'!$A$2:$A$1737,"*DB*")</f>
        <v>6</v>
      </c>
      <c r="AF4" s="3">
        <f>COUNTIFS('Team Rosters'!$C$2:$C$1737,'Roster Grid'!M4,'Team Rosters'!$A$2:$A$1737,"*^*")</f>
        <v>10</v>
      </c>
      <c r="AG4" s="3">
        <f>COUNTIFS('Team Rosters'!$C$2:$C$1737,'Roster Grid'!M4,'Team Rosters'!$A$2:$A$1737,"*Punt*")</f>
        <v>1</v>
      </c>
      <c r="AH4" s="3">
        <f>COUNTIFS('Team Rosters'!$C$2:$C$1737,'Roster Grid'!M4,'Team Rosters'!$A$2:$A$1737,"PK")</f>
        <v>1</v>
      </c>
      <c r="AI4" s="3">
        <f>COUNTIFS('Team Rosters'!$C$2:$C$1737,'Roster Grid'!M4,'Team Rosters'!$A$2:$A$1737,"*KOR*")</f>
        <v>3</v>
      </c>
      <c r="AJ4" s="3">
        <f>COUNTIFS('Team Rosters'!$C$2:$C$1737,'Roster Grid'!M4,'Team Rosters'!$A$2:$A$1737,"*PR*")</f>
        <v>2</v>
      </c>
      <c r="AK4" s="27">
        <f>COUNTIFS('Team Rosters'!$C$2:$C$1737,'Roster Grid'!M4)</f>
        <v>54</v>
      </c>
      <c r="AL4" s="90" t="s">
        <v>8112</v>
      </c>
    </row>
    <row r="5" spans="1:38" ht="19.149999999999999" customHeight="1">
      <c r="A5" s="9" t="s">
        <v>8842</v>
      </c>
      <c r="B5" s="196" t="s">
        <v>10587</v>
      </c>
      <c r="C5" s="197">
        <v>24.75</v>
      </c>
      <c r="D5" s="200" t="s">
        <v>10587</v>
      </c>
      <c r="E5" s="201">
        <v>23.5</v>
      </c>
      <c r="F5" s="5" t="s">
        <v>10593</v>
      </c>
      <c r="G5" s="114" t="s">
        <v>10612</v>
      </c>
      <c r="H5" s="114" t="s">
        <v>10613</v>
      </c>
      <c r="I5" s="114" t="s">
        <v>10613</v>
      </c>
      <c r="J5" s="114" t="s">
        <v>10613</v>
      </c>
      <c r="K5" s="114" t="s">
        <v>10614</v>
      </c>
      <c r="L5" s="114" t="s">
        <v>8864</v>
      </c>
      <c r="M5" s="510" t="s">
        <v>4</v>
      </c>
      <c r="N5" s="3">
        <f>COUNTIFS('Team Rosters'!$C$2:$C$1712,'Roster Grid'!M5,'Team Rosters'!$A$2:$A$1712,"QB") + COUNTIFS('Team Rosters'!$C$2:$C$1712,'Roster Grid'!M5,'Team Rosters'!$A$2:$A$1712,"QB(P)")</f>
        <v>3</v>
      </c>
      <c r="O5" s="3">
        <f>COUNTIFS('Team Rosters'!$C$2:$C$1737,'Roster Grid'!M5,'Team Rosters'!$A$2:$A$1737,"*HB*")</f>
        <v>3</v>
      </c>
      <c r="P5" s="3">
        <f>COUNTIFS('Team Rosters'!$C$2:$C$1737,'Roster Grid'!M5,'Team Rosters'!$A$2:$A$1737,"*FB*")+COUNTIFS('Team Rosters'!$C$2:$C$1737,'Roster Grid'!M5,'Team Rosters'!$A$2:$A$1737,"*BB*")</f>
        <v>2</v>
      </c>
      <c r="Q5" s="3">
        <f>(O5+P5)-(COUNTIFS('Team Rosters'!$C$2:$C$1737,'Roster Grid'!M5,'Team Rosters'!$A$2:$A$1737,"*HB FB*"))</f>
        <v>5</v>
      </c>
      <c r="R5" s="3">
        <f>COUNTIFS('Team Rosters'!$C$2:$C$1737,'Roster Grid'!M5,'Team Rosters'!$A$2:$A$1737,"*TE*")</f>
        <v>3</v>
      </c>
      <c r="S5" s="3">
        <f>COUNTIFS('Team Rosters'!$C$2:$C$1737,'Roster Grid'!M5,'Team Rosters'!$A$2:$A$1737,"*WR*")</f>
        <v>5</v>
      </c>
      <c r="T5" s="3">
        <f>COUNTIFS('Team Rosters'!$C$2:$C$1737,'Roster Grid'!M5,'Team Rosters'!$A$2:$A$1737,"*"&amp;"OT"&amp;"*")</f>
        <v>6</v>
      </c>
      <c r="U5" s="3">
        <f>COUNTIFS('Team Rosters'!$C$2:$C$1737,'Roster Grid'!M5,'Team Rosters'!$A$2:$A$1737,"*"&amp;"G"&amp;"*")</f>
        <v>6</v>
      </c>
      <c r="V5" s="3">
        <f>COUNTIFS('Team Rosters'!$C$2:$C$1737,'Roster Grid'!M5,'Team Rosters'!$A$2:$A$1737,"*OC*")</f>
        <v>3</v>
      </c>
      <c r="W5" s="3">
        <f>COUNTIFS('Team Rosters'!$C$2:$C$1737,'Roster Grid'!M5,'Team Rosters'!$A$2:$A$1737,"*@*")</f>
        <v>11</v>
      </c>
      <c r="X5" s="3">
        <f>COUNTIFS('Team Rosters'!$C$2:$C$1737,'Roster Grid'!M5,'Team Rosters'!$A$2:$A$1737,"*"&amp;"DT"&amp;"*")</f>
        <v>5</v>
      </c>
      <c r="Y5" s="3">
        <f>COUNTIFS('Team Rosters'!$C$2:$C$1737,'Roster Grid'!M5,'Team Rosters'!$A$2:$A$1737,"*End*")+COUNTIFS('Team Rosters'!$C$2:$C$1737,'Roster Grid'!M5,'Team Rosters'!$A$2:$A$1737,"*LE*")+COUNTIFS('Team Rosters'!$C$2:$C$1737,'Roster Grid'!M5,'Team Rosters'!$A$2:$A$1737,"*RE*")</f>
        <v>5</v>
      </c>
      <c r="Z5" s="3">
        <f>COUNTIFS('Team Rosters'!$C$2:$C$1737,'Roster Grid'!M5,'Team Rosters'!$A$2:$A$1737,"*$*")</f>
        <v>7</v>
      </c>
      <c r="AA5" s="35">
        <f>COUNTIFS('Team Rosters'!$C$2:$C$1737,'Roster Grid'!M5,'Team Rosters'!$A$2:$A$1737,"*MLB")+COUNTIFS('Team Rosters'!$C$2:$C$1737,'Roster Grid'!M5,'Team Rosters'!$A$2:$A$1737,"*ILB*")+COUNTIFS('Team Rosters'!$C$2:$C$1737,'Roster Grid'!M5,'Team Rosters'!$A$2:$A$1737,"LB")</f>
        <v>3</v>
      </c>
      <c r="AB5" s="3">
        <f>COUNTIFS('Team Rosters'!$C$2:$C$1737,'Roster Grid'!M5,'Team Rosters'!$A$2:$A$1737,"*OLB")+COUNTIFS('Team Rosters'!$C$2:$C$1737,'Roster Grid'!M5,'Team Rosters'!$A$2:$A$1737,"*RLB")+COUNTIFS('Team Rosters'!$C$2:$C$1737,'Roster Grid'!M5,'Team Rosters'!$A$2:$A$1737,"*LLB")+COUNTIFS('Team Rosters'!$C$2:$C$1737,'Roster Grid'!M5,'Team Rosters'!$A$2:$A$1737,"LB")</f>
        <v>6</v>
      </c>
      <c r="AC5" s="3">
        <f>COUNTIFS('Team Rosters'!$C$2:$C$1737,'Roster Grid'!M5,'Team Rosters'!$A$2:$A$1737,"*LB*")</f>
        <v>9</v>
      </c>
      <c r="AD5" s="3">
        <f>COUNTIFS('Team Rosters'!$C$2:$C$1737,'Roster Grid'!M5,'Team Rosters'!$A$2:$A$1737,"*CB*")+COUNTIFS('Team Rosters'!$C$2:$C$1737,'Roster Grid'!M5,'Team Rosters'!$A$2:$A$1737,"*DB*")</f>
        <v>6</v>
      </c>
      <c r="AE5" s="3">
        <f>COUNTIFS('Team Rosters'!$C$2:$C$1737,'Roster Grid'!M5,'Team Rosters'!$A$2:$A$1737,"*S*")+COUNTIFS('Team Rosters'!$C$2:$C$1737,'Roster Grid'!M5,'Team Rosters'!$A$2:$A$1737,"*DB*")</f>
        <v>6</v>
      </c>
      <c r="AF5" s="3">
        <f>COUNTIFS('Team Rosters'!$C$2:$C$1737,'Roster Grid'!M5,'Team Rosters'!$A$2:$A$1737,"*^*")</f>
        <v>10</v>
      </c>
      <c r="AG5" s="3">
        <f>COUNTIFS('Team Rosters'!$C$2:$C$1737,'Roster Grid'!M5,'Team Rosters'!$A$2:$A$1737,"*Punt*")</f>
        <v>1</v>
      </c>
      <c r="AH5" s="3">
        <f>COUNTIFS('Team Rosters'!$C$2:$C$1737,'Roster Grid'!M5,'Team Rosters'!$A$2:$A$1737,"PK")</f>
        <v>1</v>
      </c>
      <c r="AI5" s="3">
        <f>COUNTIFS('Team Rosters'!$C$2:$C$1737,'Roster Grid'!M5,'Team Rosters'!$A$2:$A$1737,"*KOR*")</f>
        <v>2</v>
      </c>
      <c r="AJ5" s="3">
        <f>COUNTIFS('Team Rosters'!$C$2:$C$1737,'Roster Grid'!M5,'Team Rosters'!$A$2:$A$1737,"*PR*")</f>
        <v>1</v>
      </c>
      <c r="AK5" s="27">
        <f>COUNTIFS('Team Rosters'!$C$2:$C$1737,'Roster Grid'!M5)</f>
        <v>54</v>
      </c>
      <c r="AL5" s="90" t="s">
        <v>8112</v>
      </c>
    </row>
    <row r="6" spans="1:38" ht="19.149999999999999" customHeight="1">
      <c r="A6" s="9" t="s">
        <v>10575</v>
      </c>
      <c r="B6" s="196" t="s">
        <v>10587</v>
      </c>
      <c r="C6" s="199">
        <v>23</v>
      </c>
      <c r="D6" s="200" t="s">
        <v>10576</v>
      </c>
      <c r="E6" s="203">
        <v>20</v>
      </c>
      <c r="F6" s="5" t="s">
        <v>10577</v>
      </c>
      <c r="G6" s="114" t="s">
        <v>10582</v>
      </c>
      <c r="H6" s="114" t="s">
        <v>10583</v>
      </c>
      <c r="I6" s="114" t="s">
        <v>10584</v>
      </c>
      <c r="J6" s="114" t="s">
        <v>10583</v>
      </c>
      <c r="K6" s="114" t="s">
        <v>10637</v>
      </c>
      <c r="L6" s="114" t="s">
        <v>8848</v>
      </c>
      <c r="M6" s="511" t="s">
        <v>7</v>
      </c>
      <c r="N6" s="3">
        <f>COUNTIFS('Team Rosters'!$C$2:$C$1712,'Roster Grid'!M6,'Team Rosters'!$A$2:$A$1712,"QB") + COUNTIFS('Team Rosters'!$C$2:$C$1712,'Roster Grid'!M6,'Team Rosters'!$A$2:$A$1712,"QB(P)")</f>
        <v>2</v>
      </c>
      <c r="O6" s="35">
        <f>COUNTIFS('Team Rosters'!$C$2:$C$1737,'Roster Grid'!M6,'Team Rosters'!$A$2:$A$1737,"*HB*")</f>
        <v>4</v>
      </c>
      <c r="P6" s="35">
        <f>COUNTIFS('Team Rosters'!$C$2:$C$1737,'Roster Grid'!M6,'Team Rosters'!$A$2:$A$1737,"*FB*")+COUNTIFS('Team Rosters'!$C$2:$C$1737,'Roster Grid'!M6,'Team Rosters'!$A$2:$A$1737,"*BB*")</f>
        <v>2</v>
      </c>
      <c r="Q6" s="35">
        <f>(O6+P6)-(COUNTIFS('Team Rosters'!$C$2:$C$1737,'Roster Grid'!M6,'Team Rosters'!$A$2:$A$1737,"*HB FB*"))</f>
        <v>6</v>
      </c>
      <c r="R6" s="35">
        <f>COUNTIFS('Team Rosters'!$C$2:$C$1737,'Roster Grid'!M6,'Team Rosters'!$A$2:$A$1737,"*TE*")</f>
        <v>6</v>
      </c>
      <c r="S6" s="35">
        <f>COUNTIFS('Team Rosters'!$C$2:$C$1737,'Roster Grid'!M6,'Team Rosters'!$A$2:$A$1737,"*WR*")</f>
        <v>6</v>
      </c>
      <c r="T6" s="35">
        <f>COUNTIFS('Team Rosters'!$C$2:$C$1737,'Roster Grid'!M6,'Team Rosters'!$A$2:$A$1737,"*"&amp;"OT"&amp;"*")</f>
        <v>5</v>
      </c>
      <c r="U6" s="35">
        <f>COUNTIFS('Team Rosters'!$C$2:$C$1737,'Roster Grid'!M6,'Team Rosters'!$A$2:$A$1737,"*"&amp;"G"&amp;"*")</f>
        <v>4</v>
      </c>
      <c r="V6" s="35">
        <f>COUNTIFS('Team Rosters'!$C$2:$C$1737,'Roster Grid'!M6,'Team Rosters'!$A$2:$A$1737,"*OC*")</f>
        <v>3</v>
      </c>
      <c r="W6" s="35">
        <f>COUNTIFS('Team Rosters'!$C$2:$C$1737,'Roster Grid'!M6,'Team Rosters'!$A$2:$A$1737,"*@*")</f>
        <v>9</v>
      </c>
      <c r="X6" s="35">
        <f>COUNTIFS('Team Rosters'!$C$2:$C$1737,'Roster Grid'!M6,'Team Rosters'!$A$2:$A$1737,"*"&amp;"DT"&amp;"*")</f>
        <v>4</v>
      </c>
      <c r="Y6" s="35">
        <f>COUNTIFS('Team Rosters'!$C$2:$C$1737,'Roster Grid'!M6,'Team Rosters'!$A$2:$A$1737,"*End*")+COUNTIFS('Team Rosters'!$C$2:$C$1737,'Roster Grid'!M6,'Team Rosters'!$A$2:$A$1737,"*LE*")+COUNTIFS('Team Rosters'!$C$2:$C$1737,'Roster Grid'!M6,'Team Rosters'!$A$2:$A$1737,"*RE*")</f>
        <v>4</v>
      </c>
      <c r="Z6" s="35">
        <f>COUNTIFS('Team Rosters'!$C$2:$C$1737,'Roster Grid'!M6,'Team Rosters'!$A$2:$A$1737,"*$*")</f>
        <v>8</v>
      </c>
      <c r="AA6" s="35">
        <f>COUNTIFS('Team Rosters'!$C$2:$C$1737,'Roster Grid'!M6,'Team Rosters'!$A$2:$A$1737,"*MLB")+COUNTIFS('Team Rosters'!$C$2:$C$1737,'Roster Grid'!M6,'Team Rosters'!$A$2:$A$1737,"*ILB*")+COUNTIFS('Team Rosters'!$C$2:$C$1737,'Roster Grid'!M6,'Team Rosters'!$A$2:$A$1737,"LB")</f>
        <v>5</v>
      </c>
      <c r="AB6" s="35">
        <f>COUNTIFS('Team Rosters'!$C$2:$C$1737,'Roster Grid'!M6,'Team Rosters'!$A$2:$A$1737,"*OLB")+COUNTIFS('Team Rosters'!$C$2:$C$1737,'Roster Grid'!M6,'Team Rosters'!$A$2:$A$1737,"*RLB")+COUNTIFS('Team Rosters'!$C$2:$C$1737,'Roster Grid'!M6,'Team Rosters'!$A$2:$A$1737,"*LLB")+COUNTIFS('Team Rosters'!$C$2:$C$1737,'Roster Grid'!M6,'Team Rosters'!$A$2:$A$1737,"LB")</f>
        <v>5</v>
      </c>
      <c r="AC6" s="35">
        <f>COUNTIFS('Team Rosters'!$C$2:$C$1737,'Roster Grid'!M6,'Team Rosters'!$A$2:$A$1737,"*LB*")</f>
        <v>7</v>
      </c>
      <c r="AD6" s="35">
        <f>COUNTIFS('Team Rosters'!$C$2:$C$1737,'Roster Grid'!M6,'Team Rosters'!$A$2:$A$1737,"*CB*")+COUNTIFS('Team Rosters'!$C$2:$C$1737,'Roster Grid'!M6,'Team Rosters'!$A$2:$A$1737,"*DB*")</f>
        <v>5</v>
      </c>
      <c r="AE6" s="35">
        <f>COUNTIFS('Team Rosters'!$C$2:$C$1737,'Roster Grid'!M6,'Team Rosters'!$A$2:$A$1737,"*S*")+COUNTIFS('Team Rosters'!$C$2:$C$1737,'Roster Grid'!M6,'Team Rosters'!$A$2:$A$1737,"*DB*")</f>
        <v>6</v>
      </c>
      <c r="AF6" s="35">
        <f>COUNTIFS('Team Rosters'!$C$2:$C$1737,'Roster Grid'!M6,'Team Rosters'!$A$2:$A$1737,"*^*")</f>
        <v>8</v>
      </c>
      <c r="AG6" s="35">
        <f>COUNTIFS('Team Rosters'!$C$2:$C$1737,'Roster Grid'!M6,'Team Rosters'!$A$2:$A$1737,"*Punt*")</f>
        <v>1</v>
      </c>
      <c r="AH6" s="35">
        <f>COUNTIFS('Team Rosters'!$C$2:$C$1737,'Roster Grid'!M6,'Team Rosters'!$A$2:$A$1737,"PK")</f>
        <v>1</v>
      </c>
      <c r="AI6" s="35">
        <f>COUNTIFS('Team Rosters'!$C$2:$C$1737,'Roster Grid'!M6,'Team Rosters'!$A$2:$A$1737,"*KOR*")</f>
        <v>2</v>
      </c>
      <c r="AJ6" s="35">
        <f>COUNTIFS('Team Rosters'!$C$2:$C$1737,'Roster Grid'!M6,'Team Rosters'!$A$2:$A$1737,"*PR*")</f>
        <v>2</v>
      </c>
      <c r="AK6" s="27">
        <f>COUNTIFS('Team Rosters'!$C$2:$C$1737,'Roster Grid'!M6)</f>
        <v>54</v>
      </c>
      <c r="AL6" s="90" t="s">
        <v>8112</v>
      </c>
    </row>
    <row r="7" spans="1:38" ht="19.149999999999999" customHeight="1">
      <c r="A7" s="9" t="s">
        <v>8842</v>
      </c>
      <c r="B7" s="196" t="s">
        <v>10587</v>
      </c>
      <c r="C7" s="199">
        <v>26</v>
      </c>
      <c r="D7" s="200" t="s">
        <v>10587</v>
      </c>
      <c r="E7" s="203">
        <v>24.75</v>
      </c>
      <c r="F7" s="5" t="s">
        <v>10630</v>
      </c>
      <c r="G7" s="114" t="s">
        <v>10588</v>
      </c>
      <c r="H7" s="114" t="s">
        <v>10588</v>
      </c>
      <c r="I7" s="114" t="s">
        <v>10588</v>
      </c>
      <c r="J7" s="114" t="s">
        <v>10588</v>
      </c>
      <c r="K7" s="114" t="s">
        <v>8864</v>
      </c>
      <c r="L7" s="114" t="s">
        <v>10598</v>
      </c>
      <c r="M7" s="510" t="s">
        <v>5</v>
      </c>
      <c r="N7" s="3">
        <f>COUNTIFS('Team Rosters'!$C$2:$C$1712,'Roster Grid'!M7,'Team Rosters'!$A$2:$A$1712,"QB") + COUNTIFS('Team Rosters'!$C$2:$C$1712,'Roster Grid'!M7,'Team Rosters'!$A$2:$A$1712,"QB(P)")</f>
        <v>2</v>
      </c>
      <c r="O7" s="35">
        <f>COUNTIFS('Team Rosters'!$C$2:$C$1737,'Roster Grid'!M7,'Team Rosters'!$A$2:$A$1737,"*HB*")</f>
        <v>6</v>
      </c>
      <c r="P7" s="35">
        <f>COUNTIFS('Team Rosters'!$C$2:$C$1737,'Roster Grid'!M7,'Team Rosters'!$A$2:$A$1737,"*FB*")+COUNTIFS('Team Rosters'!$C$2:$C$1737,'Roster Grid'!M7,'Team Rosters'!$A$2:$A$1737,"*BB*")</f>
        <v>4</v>
      </c>
      <c r="Q7" s="35">
        <f>(O7+P7)-(COUNTIFS('Team Rosters'!$C$2:$C$1737,'Roster Grid'!M7,'Team Rosters'!$A$2:$A$1737,"*HB FB*"))</f>
        <v>10</v>
      </c>
      <c r="R7" s="35">
        <f>COUNTIFS('Team Rosters'!$C$2:$C$1737,'Roster Grid'!M7,'Team Rosters'!$A$2:$A$1737,"*TE*")</f>
        <v>5</v>
      </c>
      <c r="S7" s="35">
        <f>COUNTIFS('Team Rosters'!$C$2:$C$1737,'Roster Grid'!M7,'Team Rosters'!$A$2:$A$1737,"*WR*")</f>
        <v>5</v>
      </c>
      <c r="T7" s="35">
        <f>COUNTIFS('Team Rosters'!$C$2:$C$1737,'Roster Grid'!M7,'Team Rosters'!$A$2:$A$1737,"*"&amp;"OT"&amp;"*")</f>
        <v>4</v>
      </c>
      <c r="U7" s="35">
        <f>COUNTIFS('Team Rosters'!$C$2:$C$1737,'Roster Grid'!M7,'Team Rosters'!$A$2:$A$1737,"*"&amp;"G"&amp;"*")</f>
        <v>3</v>
      </c>
      <c r="V7" s="35">
        <f>COUNTIFS('Team Rosters'!$C$2:$C$1737,'Roster Grid'!M7,'Team Rosters'!$A$2:$A$1737,"*OC*")</f>
        <v>2</v>
      </c>
      <c r="W7" s="35">
        <f>COUNTIFS('Team Rosters'!$C$2:$C$1737,'Roster Grid'!M7,'Team Rosters'!$A$2:$A$1737,"*@*")</f>
        <v>8</v>
      </c>
      <c r="X7" s="35">
        <f>COUNTIFS('Team Rosters'!$C$2:$C$1737,'Roster Grid'!M7,'Team Rosters'!$A$2:$A$1737,"*"&amp;"DT"&amp;"*")</f>
        <v>3</v>
      </c>
      <c r="Y7" s="35">
        <f>COUNTIFS('Team Rosters'!$C$2:$C$1737,'Roster Grid'!M7,'Team Rosters'!$A$2:$A$1737,"*End*")+COUNTIFS('Team Rosters'!$C$2:$C$1737,'Roster Grid'!M7,'Team Rosters'!$A$2:$A$1737,"*LE*")+COUNTIFS('Team Rosters'!$C$2:$C$1737,'Roster Grid'!M7,'Team Rosters'!$A$2:$A$1737,"*RE*")</f>
        <v>5</v>
      </c>
      <c r="Z7" s="35">
        <f>COUNTIFS('Team Rosters'!$C$2:$C$1737,'Roster Grid'!M7,'Team Rosters'!$A$2:$A$1737,"*$*")</f>
        <v>8</v>
      </c>
      <c r="AA7" s="35">
        <f>COUNTIFS('Team Rosters'!$C$2:$C$1737,'Roster Grid'!M7,'Team Rosters'!$A$2:$A$1737,"*MLB")+COUNTIFS('Team Rosters'!$C$2:$C$1737,'Roster Grid'!M7,'Team Rosters'!$A$2:$A$1737,"*ILB*")+COUNTIFS('Team Rosters'!$C$2:$C$1737,'Roster Grid'!M7,'Team Rosters'!$A$2:$A$1737,"LB")</f>
        <v>5</v>
      </c>
      <c r="AB7" s="35">
        <f>COUNTIFS('Team Rosters'!$C$2:$C$1737,'Roster Grid'!M7,'Team Rosters'!$A$2:$A$1737,"*OLB")+COUNTIFS('Team Rosters'!$C$2:$C$1737,'Roster Grid'!M7,'Team Rosters'!$A$2:$A$1737,"*RLB")+COUNTIFS('Team Rosters'!$C$2:$C$1737,'Roster Grid'!M7,'Team Rosters'!$A$2:$A$1737,"*LLB")+COUNTIFS('Team Rosters'!$C$2:$C$1737,'Roster Grid'!M7,'Team Rosters'!$A$2:$A$1737,"LB")</f>
        <v>5</v>
      </c>
      <c r="AC7" s="35">
        <f>COUNTIFS('Team Rosters'!$C$2:$C$1737,'Roster Grid'!M7,'Team Rosters'!$A$2:$A$1737,"*LB*")</f>
        <v>8</v>
      </c>
      <c r="AD7" s="35">
        <f>COUNTIFS('Team Rosters'!$C$2:$C$1737,'Roster Grid'!M7,'Team Rosters'!$A$2:$A$1737,"*CB*")+COUNTIFS('Team Rosters'!$C$2:$C$1737,'Roster Grid'!M7,'Team Rosters'!$A$2:$A$1737,"*DB*")</f>
        <v>9</v>
      </c>
      <c r="AE7" s="35">
        <f>COUNTIFS('Team Rosters'!$C$2:$C$1737,'Roster Grid'!M7,'Team Rosters'!$A$2:$A$1737,"*S*")+COUNTIFS('Team Rosters'!$C$2:$C$1737,'Roster Grid'!M7,'Team Rosters'!$A$2:$A$1737,"*DB*")</f>
        <v>8</v>
      </c>
      <c r="AF7" s="35">
        <f>COUNTIFS('Team Rosters'!$C$2:$C$1737,'Roster Grid'!M7,'Team Rosters'!$A$2:$A$1737,"*^*")</f>
        <v>12</v>
      </c>
      <c r="AG7" s="35">
        <f>COUNTIFS('Team Rosters'!$C$2:$C$1737,'Roster Grid'!M7,'Team Rosters'!$A$2:$A$1737,"*Punt*")</f>
        <v>1</v>
      </c>
      <c r="AH7" s="35">
        <f>COUNTIFS('Team Rosters'!$C$2:$C$1737,'Roster Grid'!M7,'Team Rosters'!$A$2:$A$1737,"PK")</f>
        <v>1</v>
      </c>
      <c r="AI7" s="35">
        <f>COUNTIFS('Team Rosters'!$C$2:$C$1737,'Roster Grid'!M7,'Team Rosters'!$A$2:$A$1737,"*KOR*")</f>
        <v>6</v>
      </c>
      <c r="AJ7" s="35">
        <f>COUNTIFS('Team Rosters'!$C$2:$C$1737,'Roster Grid'!M7,'Team Rosters'!$A$2:$A$1737,"*PR*")</f>
        <v>3</v>
      </c>
      <c r="AK7" s="27">
        <f>COUNTIFS('Team Rosters'!$C$2:$C$1737,'Roster Grid'!M7)</f>
        <v>54</v>
      </c>
      <c r="AL7" s="90" t="s">
        <v>8112</v>
      </c>
    </row>
    <row r="8" spans="1:38" ht="19.149999999999999" customHeight="1">
      <c r="A8" s="9" t="s">
        <v>8842</v>
      </c>
      <c r="B8" s="196" t="s">
        <v>10587</v>
      </c>
      <c r="C8" s="199">
        <v>25.25</v>
      </c>
      <c r="D8" s="200" t="s">
        <v>10576</v>
      </c>
      <c r="E8" s="203">
        <v>21.25</v>
      </c>
      <c r="F8" s="5" t="s">
        <v>9647</v>
      </c>
      <c r="G8" s="3" t="s">
        <v>10663</v>
      </c>
      <c r="H8" s="3" t="s">
        <v>10583</v>
      </c>
      <c r="I8" s="3" t="s">
        <v>10664</v>
      </c>
      <c r="J8" s="3" t="s">
        <v>10664</v>
      </c>
      <c r="K8" s="3" t="s">
        <v>10645</v>
      </c>
      <c r="L8" s="3" t="s">
        <v>10595</v>
      </c>
      <c r="M8" s="511" t="s">
        <v>5978</v>
      </c>
      <c r="N8" s="3">
        <f>COUNTIFS('Team Rosters'!$C$2:$C$1712,'Roster Grid'!M8,'Team Rosters'!$A$2:$A$1712,"QB") + COUNTIFS('Team Rosters'!$C$2:$C$1712,'Roster Grid'!M8,'Team Rosters'!$A$2:$A$1712,"QB(P)")</f>
        <v>3</v>
      </c>
      <c r="O8" s="3">
        <f>COUNTIFS('Team Rosters'!$C$2:$C$1737,'Roster Grid'!M8,'Team Rosters'!$A$2:$A$1737,"*HB*")</f>
        <v>4</v>
      </c>
      <c r="P8" s="3">
        <f>COUNTIFS('Team Rosters'!$C$2:$C$1737,'Roster Grid'!M8,'Team Rosters'!$A$2:$A$1737,"*FB*")+COUNTIFS('Team Rosters'!$C$2:$C$1737,'Roster Grid'!M8,'Team Rosters'!$A$2:$A$1737,"*BB*")</f>
        <v>2</v>
      </c>
      <c r="Q8" s="3">
        <f>(O8+P8)-(COUNTIFS('Team Rosters'!$C$2:$C$1737,'Roster Grid'!M8,'Team Rosters'!$A$2:$A$1737,"*HB FB*"))</f>
        <v>5</v>
      </c>
      <c r="R8" s="3">
        <f>COUNTIFS('Team Rosters'!$C$2:$C$1737,'Roster Grid'!M8,'Team Rosters'!$A$2:$A$1737,"*TE*")</f>
        <v>4</v>
      </c>
      <c r="S8" s="3">
        <f>COUNTIFS('Team Rosters'!$C$2:$C$1737,'Roster Grid'!M8,'Team Rosters'!$A$2:$A$1737,"*WR*")</f>
        <v>5</v>
      </c>
      <c r="T8" s="3">
        <f>COUNTIFS('Team Rosters'!$C$2:$C$1737,'Roster Grid'!M8,'Team Rosters'!$A$2:$A$1737,"*"&amp;"OT"&amp;"*")</f>
        <v>7</v>
      </c>
      <c r="U8" s="3">
        <f>COUNTIFS('Team Rosters'!$C$2:$C$1737,'Roster Grid'!M8,'Team Rosters'!$A$2:$A$1737,"*"&amp;"G"&amp;"*")</f>
        <v>7</v>
      </c>
      <c r="V8" s="3">
        <f>COUNTIFS('Team Rosters'!$C$2:$C$1737,'Roster Grid'!M8,'Team Rosters'!$A$2:$A$1737,"*OC*")</f>
        <v>2</v>
      </c>
      <c r="W8" s="3">
        <f>COUNTIFS('Team Rosters'!$C$2:$C$1737,'Roster Grid'!M8,'Team Rosters'!$A$2:$A$1737,"*@*")</f>
        <v>12</v>
      </c>
      <c r="X8" s="3">
        <f>COUNTIFS('Team Rosters'!$C$2:$C$1737,'Roster Grid'!M8,'Team Rosters'!$A$2:$A$1737,"*"&amp;"DT"&amp;"*")</f>
        <v>5</v>
      </c>
      <c r="Y8" s="3">
        <f>COUNTIFS('Team Rosters'!$C$2:$C$1737,'Roster Grid'!M8,'Team Rosters'!$A$2:$A$1737,"*End*")+COUNTIFS('Team Rosters'!$C$2:$C$1737,'Roster Grid'!M8,'Team Rosters'!$A$2:$A$1737,"*LE*")+COUNTIFS('Team Rosters'!$C$2:$C$1737,'Roster Grid'!M8,'Team Rosters'!$A$2:$A$1737,"*RE*")</f>
        <v>3</v>
      </c>
      <c r="Z8" s="3">
        <f>COUNTIFS('Team Rosters'!$C$2:$C$1737,'Roster Grid'!M8,'Team Rosters'!$A$2:$A$1737,"*$*")</f>
        <v>7</v>
      </c>
      <c r="AA8" s="35">
        <f>COUNTIFS('Team Rosters'!$C$2:$C$1737,'Roster Grid'!M8,'Team Rosters'!$A$2:$A$1737,"*MLB")+COUNTIFS('Team Rosters'!$C$2:$C$1737,'Roster Grid'!M8,'Team Rosters'!$A$2:$A$1737,"*ILB*")+COUNTIFS('Team Rosters'!$C$2:$C$1737,'Roster Grid'!M8,'Team Rosters'!$A$2:$A$1737,"LB")</f>
        <v>5</v>
      </c>
      <c r="AB8" s="3">
        <f>COUNTIFS('Team Rosters'!$C$2:$C$1737,'Roster Grid'!M8,'Team Rosters'!$A$2:$A$1737,"*OLB")+COUNTIFS('Team Rosters'!$C$2:$C$1737,'Roster Grid'!M8,'Team Rosters'!$A$2:$A$1737,"*RLB")+COUNTIFS('Team Rosters'!$C$2:$C$1737,'Roster Grid'!M8,'Team Rosters'!$A$2:$A$1737,"*LLB")+COUNTIFS('Team Rosters'!$C$2:$C$1737,'Roster Grid'!M8,'Team Rosters'!$A$2:$A$1737,"LB")</f>
        <v>3</v>
      </c>
      <c r="AC8" s="3">
        <f>COUNTIFS('Team Rosters'!$C$2:$C$1737,'Roster Grid'!M8,'Team Rosters'!$A$2:$A$1737,"*LB*")</f>
        <v>7</v>
      </c>
      <c r="AD8" s="3">
        <f>COUNTIFS('Team Rosters'!$C$2:$C$1737,'Roster Grid'!M8,'Team Rosters'!$A$2:$A$1737,"*CB*")+COUNTIFS('Team Rosters'!$C$2:$C$1737,'Roster Grid'!M8,'Team Rosters'!$A$2:$A$1737,"*DB*")</f>
        <v>6</v>
      </c>
      <c r="AE8" s="3">
        <f>COUNTIFS('Team Rosters'!$C$2:$C$1737,'Roster Grid'!M8,'Team Rosters'!$A$2:$A$1737,"*S*")+COUNTIFS('Team Rosters'!$C$2:$C$1737,'Roster Grid'!M8,'Team Rosters'!$A$2:$A$1737,"*DB*")</f>
        <v>5</v>
      </c>
      <c r="AF8" s="3">
        <f>COUNTIFS('Team Rosters'!$C$2:$C$1737,'Roster Grid'!M8,'Team Rosters'!$A$2:$A$1737,"*^*")</f>
        <v>7</v>
      </c>
      <c r="AG8" s="3">
        <f>COUNTIFS('Team Rosters'!$C$2:$C$1737,'Roster Grid'!M8,'Team Rosters'!$A$2:$A$1737,"*Punt*")</f>
        <v>1</v>
      </c>
      <c r="AH8" s="3">
        <f>COUNTIFS('Team Rosters'!$C$2:$C$1737,'Roster Grid'!M8,'Team Rosters'!$A$2:$A$1737,"PK")</f>
        <v>1</v>
      </c>
      <c r="AI8" s="3">
        <f>COUNTIFS('Team Rosters'!$C$2:$C$1737,'Roster Grid'!M8,'Team Rosters'!$A$2:$A$1737,"*KOR*")</f>
        <v>3</v>
      </c>
      <c r="AJ8" s="3">
        <f>COUNTIFS('Team Rosters'!$C$2:$C$1737,'Roster Grid'!M8,'Team Rosters'!$A$2:$A$1737,"*PR*")</f>
        <v>2</v>
      </c>
      <c r="AK8" s="27">
        <f>COUNTIFS('Team Rosters'!$C$2:$C$1737,'Roster Grid'!M8)</f>
        <v>54</v>
      </c>
      <c r="AL8" s="90" t="s">
        <v>8112</v>
      </c>
    </row>
    <row r="9" spans="1:38" ht="19.149999999999999" customHeight="1">
      <c r="A9" s="9" t="s">
        <v>10575</v>
      </c>
      <c r="B9" s="196" t="s">
        <v>10587</v>
      </c>
      <c r="C9" s="199">
        <v>24</v>
      </c>
      <c r="D9" s="200" t="s">
        <v>10576</v>
      </c>
      <c r="E9" s="203">
        <v>21</v>
      </c>
      <c r="F9" s="5" t="s">
        <v>10624</v>
      </c>
      <c r="G9" s="114" t="s">
        <v>10625</v>
      </c>
      <c r="H9" s="114" t="s">
        <v>10625</v>
      </c>
      <c r="I9" s="114" t="s">
        <v>10626</v>
      </c>
      <c r="J9" s="114" t="s">
        <v>10627</v>
      </c>
      <c r="K9" s="114" t="s">
        <v>10606</v>
      </c>
      <c r="L9" s="114" t="s">
        <v>10620</v>
      </c>
      <c r="M9" s="510" t="s">
        <v>5988</v>
      </c>
      <c r="N9" s="3">
        <f>COUNTIFS('Team Rosters'!$C$2:$C$1712,'Roster Grid'!M9,'Team Rosters'!$A$2:$A$1712,"QB") + COUNTIFS('Team Rosters'!$C$2:$C$1712,'Roster Grid'!M9,'Team Rosters'!$A$2:$A$1712,"QB(P)")</f>
        <v>3</v>
      </c>
      <c r="O9" s="35">
        <f>COUNTIFS('Team Rosters'!$C$2:$C$1737,'Roster Grid'!M9,'Team Rosters'!$A$2:$A$1737,"*HB*")</f>
        <v>3</v>
      </c>
      <c r="P9" s="35">
        <f>COUNTIFS('Team Rosters'!$C$2:$C$1737,'Roster Grid'!M9,'Team Rosters'!$A$2:$A$1737,"*FB*")+COUNTIFS('Team Rosters'!$C$2:$C$1737,'Roster Grid'!M9,'Team Rosters'!$A$2:$A$1737,"*BB*")</f>
        <v>2</v>
      </c>
      <c r="Q9" s="35">
        <f>(O9+P9)-(COUNTIFS('Team Rosters'!$C$2:$C$1737,'Roster Grid'!M9,'Team Rosters'!$A$2:$A$1737,"*HB FB*"))</f>
        <v>5</v>
      </c>
      <c r="R9" s="35">
        <f>COUNTIFS('Team Rosters'!$C$2:$C$1737,'Roster Grid'!M9,'Team Rosters'!$A$2:$A$1737,"*TE*")</f>
        <v>3</v>
      </c>
      <c r="S9" s="35">
        <f>COUNTIFS('Team Rosters'!$C$2:$C$1737,'Roster Grid'!M9,'Team Rosters'!$A$2:$A$1737,"*WR*")</f>
        <v>5</v>
      </c>
      <c r="T9" s="35">
        <f>COUNTIFS('Team Rosters'!$C$2:$C$1737,'Roster Grid'!M9,'Team Rosters'!$A$2:$A$1737,"*"&amp;"OT"&amp;"*")</f>
        <v>4</v>
      </c>
      <c r="U9" s="35">
        <f>COUNTIFS('Team Rosters'!$C$2:$C$1737,'Roster Grid'!M9,'Team Rosters'!$A$2:$A$1737,"*"&amp;"G"&amp;"*")</f>
        <v>4</v>
      </c>
      <c r="V9" s="35">
        <f>COUNTIFS('Team Rosters'!$C$2:$C$1737,'Roster Grid'!M9,'Team Rosters'!$A$2:$A$1737,"*OC*")</f>
        <v>4</v>
      </c>
      <c r="W9" s="35">
        <f>COUNTIFS('Team Rosters'!$C$2:$C$1737,'Roster Grid'!M9,'Team Rosters'!$A$2:$A$1737,"*@*")</f>
        <v>9</v>
      </c>
      <c r="X9" s="35">
        <f>COUNTIFS('Team Rosters'!$C$2:$C$1737,'Roster Grid'!M9,'Team Rosters'!$A$2:$A$1737,"*"&amp;"DT"&amp;"*")</f>
        <v>6</v>
      </c>
      <c r="Y9" s="35">
        <f>COUNTIFS('Team Rosters'!$C$2:$C$1737,'Roster Grid'!M9,'Team Rosters'!$A$2:$A$1737,"*End*")+COUNTIFS('Team Rosters'!$C$2:$C$1737,'Roster Grid'!M9,'Team Rosters'!$A$2:$A$1737,"*LE*")+COUNTIFS('Team Rosters'!$C$2:$C$1737,'Roster Grid'!M9,'Team Rosters'!$A$2:$A$1737,"*RE*")</f>
        <v>10</v>
      </c>
      <c r="Z9" s="35">
        <f>COUNTIFS('Team Rosters'!$C$2:$C$1737,'Roster Grid'!M9,'Team Rosters'!$A$2:$A$1737,"*$*")</f>
        <v>11</v>
      </c>
      <c r="AA9" s="35">
        <f>COUNTIFS('Team Rosters'!$C$2:$C$1737,'Roster Grid'!M9,'Team Rosters'!$A$2:$A$1737,"*MLB")+COUNTIFS('Team Rosters'!$C$2:$C$1737,'Roster Grid'!M9,'Team Rosters'!$A$2:$A$1737,"*ILB*")+COUNTIFS('Team Rosters'!$C$2:$C$1737,'Roster Grid'!M9,'Team Rosters'!$A$2:$A$1737,"LB")</f>
        <v>4</v>
      </c>
      <c r="AB9" s="35">
        <f>COUNTIFS('Team Rosters'!$C$2:$C$1737,'Roster Grid'!M9,'Team Rosters'!$A$2:$A$1737,"*OLB")+COUNTIFS('Team Rosters'!$C$2:$C$1737,'Roster Grid'!M9,'Team Rosters'!$A$2:$A$1737,"*RLB")+COUNTIFS('Team Rosters'!$C$2:$C$1737,'Roster Grid'!M9,'Team Rosters'!$A$2:$A$1737,"*LLB")+COUNTIFS('Team Rosters'!$C$2:$C$1737,'Roster Grid'!M9,'Team Rosters'!$A$2:$A$1737,"LB")</f>
        <v>6</v>
      </c>
      <c r="AC9" s="35">
        <f>COUNTIFS('Team Rosters'!$C$2:$C$1737,'Roster Grid'!M9,'Team Rosters'!$A$2:$A$1737,"*LB*")</f>
        <v>8</v>
      </c>
      <c r="AD9" s="35">
        <f>COUNTIFS('Team Rosters'!$C$2:$C$1737,'Roster Grid'!M9,'Team Rosters'!$A$2:$A$1737,"*CB*")+COUNTIFS('Team Rosters'!$C$2:$C$1737,'Roster Grid'!M9,'Team Rosters'!$A$2:$A$1737,"*DB*")</f>
        <v>6</v>
      </c>
      <c r="AE9" s="35">
        <f>COUNTIFS('Team Rosters'!$C$2:$C$1737,'Roster Grid'!M9,'Team Rosters'!$A$2:$A$1737,"*S*")+COUNTIFS('Team Rosters'!$C$2:$C$1737,'Roster Grid'!M9,'Team Rosters'!$A$2:$A$1737,"*DB*")</f>
        <v>5</v>
      </c>
      <c r="AF9" s="35">
        <f>COUNTIFS('Team Rosters'!$C$2:$C$1737,'Roster Grid'!M9,'Team Rosters'!$A$2:$A$1737,"*^*")</f>
        <v>8</v>
      </c>
      <c r="AG9" s="35">
        <f>COUNTIFS('Team Rosters'!$C$2:$C$1737,'Roster Grid'!M9,'Team Rosters'!$A$2:$A$1737,"*Punt*")</f>
        <v>1</v>
      </c>
      <c r="AH9" s="35">
        <f>COUNTIFS('Team Rosters'!$C$2:$C$1737,'Roster Grid'!M9,'Team Rosters'!$A$2:$A$1737,"PK")</f>
        <v>1</v>
      </c>
      <c r="AI9" s="35">
        <f>COUNTIFS('Team Rosters'!$C$2:$C$1737,'Roster Grid'!M9,'Team Rosters'!$A$2:$A$1737,"*KOR*")</f>
        <v>1</v>
      </c>
      <c r="AJ9" s="35">
        <f>COUNTIFS('Team Rosters'!$C$2:$C$1737,'Roster Grid'!M9,'Team Rosters'!$A$2:$A$1737,"*PR*")</f>
        <v>2</v>
      </c>
      <c r="AK9" s="27">
        <f>COUNTIFS('Team Rosters'!$C$2:$C$1737,'Roster Grid'!M9)</f>
        <v>54</v>
      </c>
      <c r="AL9" s="90" t="s">
        <v>8112</v>
      </c>
    </row>
    <row r="10" spans="1:38" ht="19.149999999999999" customHeight="1">
      <c r="A10" s="9" t="s">
        <v>8842</v>
      </c>
      <c r="B10" s="196" t="s">
        <v>10587</v>
      </c>
      <c r="C10" s="199">
        <v>26.75</v>
      </c>
      <c r="D10" s="200" t="s">
        <v>10587</v>
      </c>
      <c r="E10" s="203">
        <v>25.25</v>
      </c>
      <c r="F10" s="5" t="s">
        <v>10606</v>
      </c>
      <c r="G10" s="114" t="s">
        <v>10633</v>
      </c>
      <c r="H10" s="114" t="s">
        <v>3895</v>
      </c>
      <c r="I10" s="114" t="s">
        <v>10648</v>
      </c>
      <c r="J10" s="114" t="s">
        <v>10633</v>
      </c>
      <c r="K10" s="114" t="s">
        <v>10611</v>
      </c>
      <c r="L10" s="114" t="s">
        <v>10577</v>
      </c>
      <c r="M10" s="511" t="s">
        <v>6838</v>
      </c>
      <c r="N10" s="3">
        <f>COUNTIFS('Team Rosters'!$C$2:$C$1712,'Roster Grid'!M10,'Team Rosters'!$A$2:$A$1712,"QB") + COUNTIFS('Team Rosters'!$C$2:$C$1712,'Roster Grid'!M10,'Team Rosters'!$A$2:$A$1712,"QB(P)")</f>
        <v>2</v>
      </c>
      <c r="O10" s="35">
        <f>COUNTIFS('Team Rosters'!$C$2:$C$1737,'Roster Grid'!M10,'Team Rosters'!$A$2:$A$1737,"*HB*")</f>
        <v>5</v>
      </c>
      <c r="P10" s="35">
        <f>COUNTIFS('Team Rosters'!$C$2:$C$1737,'Roster Grid'!M10,'Team Rosters'!$A$2:$A$1737,"*FB*")+COUNTIFS('Team Rosters'!$C$2:$C$1737,'Roster Grid'!M10,'Team Rosters'!$A$2:$A$1737,"*BB*")</f>
        <v>2</v>
      </c>
      <c r="Q10" s="35">
        <f>(O10+P10)-(COUNTIFS('Team Rosters'!$C$2:$C$1737,'Roster Grid'!M10,'Team Rosters'!$A$2:$A$1737,"*HB FB*"))</f>
        <v>6</v>
      </c>
      <c r="R10" s="35">
        <f>COUNTIFS('Team Rosters'!$C$2:$C$1737,'Roster Grid'!M10,'Team Rosters'!$A$2:$A$1737,"*TE*")</f>
        <v>4</v>
      </c>
      <c r="S10" s="35">
        <f>COUNTIFS('Team Rosters'!$C$2:$C$1737,'Roster Grid'!M10,'Team Rosters'!$A$2:$A$1737,"*WR*")</f>
        <v>5</v>
      </c>
      <c r="T10" s="35">
        <f>COUNTIFS('Team Rosters'!$C$2:$C$1737,'Roster Grid'!M10,'Team Rosters'!$A$2:$A$1737,"*"&amp;"OT"&amp;"*")</f>
        <v>4</v>
      </c>
      <c r="U10" s="35">
        <f>COUNTIFS('Team Rosters'!$C$2:$C$1737,'Roster Grid'!M10,'Team Rosters'!$A$2:$A$1737,"*"&amp;"G"&amp;"*")</f>
        <v>3</v>
      </c>
      <c r="V10" s="35">
        <f>COUNTIFS('Team Rosters'!$C$2:$C$1737,'Roster Grid'!M10,'Team Rosters'!$A$2:$A$1737,"*OC*")</f>
        <v>3</v>
      </c>
      <c r="W10" s="35">
        <f>COUNTIFS('Team Rosters'!$C$2:$C$1737,'Roster Grid'!M10,'Team Rosters'!$A$2:$A$1737,"*@*")</f>
        <v>9</v>
      </c>
      <c r="X10" s="35">
        <f>COUNTIFS('Team Rosters'!$C$2:$C$1737,'Roster Grid'!M10,'Team Rosters'!$A$2:$A$1737,"*"&amp;"DT"&amp;"*")</f>
        <v>3</v>
      </c>
      <c r="Y10" s="35">
        <f>COUNTIFS('Team Rosters'!$C$2:$C$1737,'Roster Grid'!M10,'Team Rosters'!$A$2:$A$1737,"*End*")+COUNTIFS('Team Rosters'!$C$2:$C$1737,'Roster Grid'!M10,'Team Rosters'!$A$2:$A$1737,"*LE*")+COUNTIFS('Team Rosters'!$C$2:$C$1737,'Roster Grid'!M10,'Team Rosters'!$A$2:$A$1737,"*RE*")</f>
        <v>6</v>
      </c>
      <c r="Z10" s="35">
        <f>COUNTIFS('Team Rosters'!$C$2:$C$1737,'Roster Grid'!M10,'Team Rosters'!$A$2:$A$1737,"*$*")</f>
        <v>8</v>
      </c>
      <c r="AA10" s="35">
        <f>COUNTIFS('Team Rosters'!$C$2:$C$1737,'Roster Grid'!M10,'Team Rosters'!$A$2:$A$1737,"*MLB")+COUNTIFS('Team Rosters'!$C$2:$C$1737,'Roster Grid'!M10,'Team Rosters'!$A$2:$A$1737,"*ILB*")+COUNTIFS('Team Rosters'!$C$2:$C$1737,'Roster Grid'!M10,'Team Rosters'!$A$2:$A$1737,"LB")</f>
        <v>4</v>
      </c>
      <c r="AB10" s="35">
        <v>4</v>
      </c>
      <c r="AC10" s="35">
        <f>COUNTIFS('Team Rosters'!$C$2:$C$1737,'Roster Grid'!M10,'Team Rosters'!$A$2:$A$1737,"*LB*")</f>
        <v>7</v>
      </c>
      <c r="AD10" s="35">
        <f>COUNTIFS('Team Rosters'!$C$2:$C$1737,'Roster Grid'!M10,'Team Rosters'!$A$2:$A$1737,"*CB*")+COUNTIFS('Team Rosters'!$C$2:$C$1737,'Roster Grid'!M10,'Team Rosters'!$A$2:$A$1737,"*DB*")</f>
        <v>5</v>
      </c>
      <c r="AE10" s="35">
        <f>COUNTIFS('Team Rosters'!$C$2:$C$1737,'Roster Grid'!M10,'Team Rosters'!$A$2:$A$1737,"*S*")+COUNTIFS('Team Rosters'!$C$2:$C$1737,'Roster Grid'!M10,'Team Rosters'!$A$2:$A$1737,"*DB*")</f>
        <v>5</v>
      </c>
      <c r="AF10" s="35">
        <f>COUNTIFS('Team Rosters'!$C$2:$C$1737,'Roster Grid'!M10,'Team Rosters'!$A$2:$A$1737,"*^*")</f>
        <v>9</v>
      </c>
      <c r="AG10" s="35">
        <f>COUNTIFS('Team Rosters'!$C$2:$C$1737,'Roster Grid'!M10,'Team Rosters'!$A$2:$A$1737,"*Punt*")</f>
        <v>1</v>
      </c>
      <c r="AH10" s="35">
        <f>COUNTIFS('Team Rosters'!$C$2:$C$1737,'Roster Grid'!M10,'Team Rosters'!$A$2:$A$1737,"PK")</f>
        <v>1</v>
      </c>
      <c r="AI10" s="35">
        <f>COUNTIFS('Team Rosters'!$C$2:$C$1737,'Roster Grid'!M10,'Team Rosters'!$A$2:$A$1737,"*KOR*")</f>
        <v>2</v>
      </c>
      <c r="AJ10" s="35">
        <f>COUNTIFS('Team Rosters'!$C$2:$C$1737,'Roster Grid'!M10,'Team Rosters'!$A$2:$A$1737,"*PR*")</f>
        <v>2</v>
      </c>
      <c r="AK10" s="27">
        <f>COUNTIFS('Team Rosters'!$C$2:$C$1737,'Roster Grid'!M10)</f>
        <v>54</v>
      </c>
      <c r="AL10" s="90" t="s">
        <v>8112</v>
      </c>
    </row>
    <row r="11" spans="1:38" ht="19.149999999999999" customHeight="1">
      <c r="A11" s="9" t="s">
        <v>8842</v>
      </c>
      <c r="B11" s="196" t="s">
        <v>10589</v>
      </c>
      <c r="C11" s="199">
        <v>28</v>
      </c>
      <c r="D11" s="200" t="s">
        <v>10589</v>
      </c>
      <c r="E11" s="203">
        <v>28.75</v>
      </c>
      <c r="F11" s="5" t="s">
        <v>10631</v>
      </c>
      <c r="G11" s="114" t="s">
        <v>10632</v>
      </c>
      <c r="H11" s="114" t="s">
        <v>10632</v>
      </c>
      <c r="I11" s="114" t="s">
        <v>10633</v>
      </c>
      <c r="J11" s="114" t="s">
        <v>10633</v>
      </c>
      <c r="K11" s="114" t="s">
        <v>1407</v>
      </c>
      <c r="L11" s="114" t="s">
        <v>10614</v>
      </c>
      <c r="M11" s="510" t="s">
        <v>3</v>
      </c>
      <c r="N11" s="3">
        <f>COUNTIFS('Team Rosters'!$C$2:$C$1712,'Roster Grid'!M11,'Team Rosters'!$A$2:$A$1712,"QB") + COUNTIFS('Team Rosters'!$C$2:$C$1712,'Roster Grid'!M11,'Team Rosters'!$A$2:$A$1712,"QB(P)")</f>
        <v>3</v>
      </c>
      <c r="O11" s="3">
        <f>COUNTIFS('Team Rosters'!$C$2:$C$1737,'Roster Grid'!M11,'Team Rosters'!$A$2:$A$1737,"*HB*")</f>
        <v>3</v>
      </c>
      <c r="P11" s="3">
        <f>COUNTIFS('Team Rosters'!$C$2:$C$1737,'Roster Grid'!M11,'Team Rosters'!$A$2:$A$1737,"*FB*")+COUNTIFS('Team Rosters'!$C$2:$C$1737,'Roster Grid'!M11,'Team Rosters'!$A$2:$A$1737,"*BB*")</f>
        <v>2</v>
      </c>
      <c r="Q11" s="3">
        <f>(O11+P11)-(COUNTIFS('Team Rosters'!$C$2:$C$1737,'Roster Grid'!M11,'Team Rosters'!$A$2:$A$1737,"*HB FB*"))</f>
        <v>5</v>
      </c>
      <c r="R11" s="3">
        <f>COUNTIFS('Team Rosters'!$C$2:$C$1737,'Roster Grid'!M11,'Team Rosters'!$A$2:$A$1737,"*TE*")</f>
        <v>3</v>
      </c>
      <c r="S11" s="3">
        <f>COUNTIFS('Team Rosters'!$C$2:$C$1737,'Roster Grid'!M11,'Team Rosters'!$A$2:$A$1737,"*WR*")</f>
        <v>6</v>
      </c>
      <c r="T11" s="3">
        <f>COUNTIFS('Team Rosters'!$C$2:$C$1737,'Roster Grid'!M11,'Team Rosters'!$A$2:$A$1737,"*"&amp;"OT"&amp;"*")</f>
        <v>4</v>
      </c>
      <c r="U11" s="3">
        <f>COUNTIFS('Team Rosters'!$C$2:$C$1737,'Roster Grid'!M11,'Team Rosters'!$A$2:$A$1737,"*"&amp;"G"&amp;"*")</f>
        <v>4</v>
      </c>
      <c r="V11" s="3">
        <f>COUNTIFS('Team Rosters'!$C$2:$C$1737,'Roster Grid'!M11,'Team Rosters'!$A$2:$A$1737,"*OC*")</f>
        <v>3</v>
      </c>
      <c r="W11" s="3">
        <f>COUNTIFS('Team Rosters'!$C$2:$C$1737,'Roster Grid'!M11,'Team Rosters'!$A$2:$A$1737,"*@*")</f>
        <v>10</v>
      </c>
      <c r="X11" s="3">
        <f>COUNTIFS('Team Rosters'!$C$2:$C$1737,'Roster Grid'!M11,'Team Rosters'!$A$2:$A$1737,"*"&amp;"DT"&amp;"*")</f>
        <v>3</v>
      </c>
      <c r="Y11" s="3">
        <f>COUNTIFS('Team Rosters'!$C$2:$C$1737,'Roster Grid'!M11,'Team Rosters'!$A$2:$A$1737,"*End*")+COUNTIFS('Team Rosters'!$C$2:$C$1737,'Roster Grid'!M11,'Team Rosters'!$A$2:$A$1737,"*LE*")+COUNTIFS('Team Rosters'!$C$2:$C$1737,'Roster Grid'!M11,'Team Rosters'!$A$2:$A$1737,"*RE*")</f>
        <v>7</v>
      </c>
      <c r="Z11" s="3">
        <f>COUNTIFS('Team Rosters'!$C$2:$C$1737,'Roster Grid'!M11,'Team Rosters'!$A$2:$A$1737,"*$*")</f>
        <v>9</v>
      </c>
      <c r="AA11" s="35">
        <f>COUNTIFS('Team Rosters'!$C$2:$C$1737,'Roster Grid'!M11,'Team Rosters'!$A$2:$A$1737,"*MLB")+COUNTIFS('Team Rosters'!$C$2:$C$1737,'Roster Grid'!M11,'Team Rosters'!$A$2:$A$1737,"*ILB*")+COUNTIFS('Team Rosters'!$C$2:$C$1737,'Roster Grid'!M11,'Team Rosters'!$A$2:$A$1737,"LB")</f>
        <v>4</v>
      </c>
      <c r="AB11" s="3">
        <f>COUNTIFS('Team Rosters'!$C$2:$C$1737,'Roster Grid'!M11,'Team Rosters'!$A$2:$A$1737,"*OLB")+COUNTIFS('Team Rosters'!$C$2:$C$1737,'Roster Grid'!M11,'Team Rosters'!$A$2:$A$1737,"*RLB")+COUNTIFS('Team Rosters'!$C$2:$C$1737,'Roster Grid'!M11,'Team Rosters'!$A$2:$A$1737,"*LLB")+COUNTIFS('Team Rosters'!$C$2:$C$1737,'Roster Grid'!M11,'Team Rosters'!$A$2:$A$1737,"LB")</f>
        <v>5</v>
      </c>
      <c r="AC11" s="3">
        <f>COUNTIFS('Team Rosters'!$C$2:$C$1737,'Roster Grid'!M11,'Team Rosters'!$A$2:$A$1737,"*LB*")</f>
        <v>9</v>
      </c>
      <c r="AD11" s="3">
        <f>COUNTIFS('Team Rosters'!$C$2:$C$1737,'Roster Grid'!M11,'Team Rosters'!$A$2:$A$1737,"*CB*")+COUNTIFS('Team Rosters'!$C$2:$C$1737,'Roster Grid'!M11,'Team Rosters'!$A$2:$A$1737,"*DB*")</f>
        <v>7</v>
      </c>
      <c r="AE11" s="3">
        <f>COUNTIFS('Team Rosters'!$C$2:$C$1737,'Roster Grid'!M11,'Team Rosters'!$A$2:$A$1737,"*S*")+COUNTIFS('Team Rosters'!$C$2:$C$1737,'Roster Grid'!M11,'Team Rosters'!$A$2:$A$1737,"*DB*")</f>
        <v>6</v>
      </c>
      <c r="AF11" s="3">
        <f>COUNTIFS('Team Rosters'!$C$2:$C$1737,'Roster Grid'!M11,'Team Rosters'!$A$2:$A$1737,"*^*")</f>
        <v>9</v>
      </c>
      <c r="AG11" s="3">
        <f>COUNTIFS('Team Rosters'!$C$2:$C$1737,'Roster Grid'!M11,'Team Rosters'!$A$2:$A$1737,"*Punt*")</f>
        <v>1</v>
      </c>
      <c r="AH11" s="3">
        <f>COUNTIFS('Team Rosters'!$C$2:$C$1737,'Roster Grid'!M11,'Team Rosters'!$A$2:$A$1737,"PK")</f>
        <v>1</v>
      </c>
      <c r="AI11" s="3">
        <f>COUNTIFS('Team Rosters'!$C$2:$C$1737,'Roster Grid'!M11,'Team Rosters'!$A$2:$A$1737,"*KOR*")</f>
        <v>1</v>
      </c>
      <c r="AJ11" s="3">
        <f>COUNTIFS('Team Rosters'!$C$2:$C$1737,'Roster Grid'!M11,'Team Rosters'!$A$2:$A$1737,"*PR*")</f>
        <v>1</v>
      </c>
      <c r="AK11" s="27">
        <f>COUNTIFS('Team Rosters'!$C$2:$C$1737,'Roster Grid'!M11)</f>
        <v>54</v>
      </c>
      <c r="AL11" s="90" t="s">
        <v>8112</v>
      </c>
    </row>
    <row r="12" spans="1:38" ht="19.149999999999999" customHeight="1">
      <c r="A12" s="1" t="s">
        <v>10575</v>
      </c>
      <c r="B12" s="198" t="s">
        <v>10587</v>
      </c>
      <c r="C12" s="199">
        <v>24.4</v>
      </c>
      <c r="D12" s="202" t="s">
        <v>10589</v>
      </c>
      <c r="E12" s="203">
        <v>27</v>
      </c>
      <c r="F12" s="5" t="s">
        <v>9627</v>
      </c>
      <c r="G12" s="3" t="s">
        <v>10665</v>
      </c>
      <c r="H12" s="3" t="s">
        <v>10666</v>
      </c>
      <c r="I12" s="3" t="s">
        <v>10667</v>
      </c>
      <c r="J12" s="3" t="s">
        <v>10667</v>
      </c>
      <c r="K12" s="3" t="s">
        <v>10577</v>
      </c>
      <c r="L12" s="3" t="s">
        <v>10638</v>
      </c>
      <c r="M12" s="510" t="s">
        <v>4022</v>
      </c>
      <c r="N12" s="3">
        <f>COUNTIFS('Team Rosters'!$C$2:$C$1712,'Roster Grid'!M12,'Team Rosters'!$A$2:$A$1712,"QB") + COUNTIFS('Team Rosters'!$C$2:$C$1712,'Roster Grid'!M12,'Team Rosters'!$A$2:$A$1712,"QB(P)")</f>
        <v>2</v>
      </c>
      <c r="O12" s="3">
        <f>COUNTIFS('Team Rosters'!$C$2:$C$1737,'Roster Grid'!M12,'Team Rosters'!$A$2:$A$1737,"*HB*")</f>
        <v>5</v>
      </c>
      <c r="P12" s="3">
        <f>COUNTIFS('Team Rosters'!$C$2:$C$1737,'Roster Grid'!M12,'Team Rosters'!$A$2:$A$1737,"*FB*")+COUNTIFS('Team Rosters'!$C$2:$C$1737,'Roster Grid'!M12,'Team Rosters'!$A$2:$A$1737,"*BB*")</f>
        <v>2</v>
      </c>
      <c r="Q12" s="3">
        <f>(O12+P12)-(COUNTIFS('Team Rosters'!$C$2:$C$1737,'Roster Grid'!M12,'Team Rosters'!$A$2:$A$1737,"*HB FB*"))</f>
        <v>7</v>
      </c>
      <c r="R12" s="3">
        <f>COUNTIFS('Team Rosters'!$C$2:$C$1737,'Roster Grid'!M12,'Team Rosters'!$A$2:$A$1737,"*TE*")</f>
        <v>5</v>
      </c>
      <c r="S12" s="3">
        <f>COUNTIFS('Team Rosters'!$C$2:$C$1737,'Roster Grid'!M12,'Team Rosters'!$A$2:$A$1737,"*WR*")</f>
        <v>7</v>
      </c>
      <c r="T12" s="3">
        <f>COUNTIFS('Team Rosters'!$C$2:$C$1737,'Roster Grid'!M12,'Team Rosters'!$A$2:$A$1737,"*"&amp;"OT"&amp;"*")</f>
        <v>5</v>
      </c>
      <c r="U12" s="3">
        <f>COUNTIFS('Team Rosters'!$C$2:$C$1737,'Roster Grid'!M12,'Team Rosters'!$A$2:$A$1737,"*"&amp;"G"&amp;"*")</f>
        <v>4</v>
      </c>
      <c r="V12" s="3">
        <f>COUNTIFS('Team Rosters'!$C$2:$C$1737,'Roster Grid'!M12,'Team Rosters'!$A$2:$A$1737,"*OC*")</f>
        <v>2</v>
      </c>
      <c r="W12" s="3">
        <f>COUNTIFS('Team Rosters'!$C$2:$C$1737,'Roster Grid'!M12,'Team Rosters'!$A$2:$A$1737,"*@*")</f>
        <v>9</v>
      </c>
      <c r="X12" s="3">
        <f>COUNTIFS('Team Rosters'!$C$2:$C$1737,'Roster Grid'!M12,'Team Rosters'!$A$2:$A$1737,"*"&amp;"DT"&amp;"*")</f>
        <v>5</v>
      </c>
      <c r="Y12" s="3">
        <f>COUNTIFS('Team Rosters'!$C$2:$C$1737,'Roster Grid'!M12,'Team Rosters'!$A$2:$A$1737,"*End*")+COUNTIFS('Team Rosters'!$C$2:$C$1737,'Roster Grid'!M12,'Team Rosters'!$A$2:$A$1737,"*LE*")+COUNTIFS('Team Rosters'!$C$2:$C$1737,'Roster Grid'!M12,'Team Rosters'!$A$2:$A$1737,"*RE*")</f>
        <v>4</v>
      </c>
      <c r="Z12" s="3">
        <f>COUNTIFS('Team Rosters'!$C$2:$C$1737,'Roster Grid'!M12,'Team Rosters'!$A$2:$A$1737,"*$*")</f>
        <v>8</v>
      </c>
      <c r="AA12" s="35">
        <f>COUNTIFS('Team Rosters'!$C$2:$C$1737,'Roster Grid'!M12,'Team Rosters'!$A$2:$A$1737,"*MLB")+COUNTIFS('Team Rosters'!$C$2:$C$1737,'Roster Grid'!M12,'Team Rosters'!$A$2:$A$1737,"*ILB*")+COUNTIFS('Team Rosters'!$C$2:$C$1737,'Roster Grid'!M12,'Team Rosters'!$A$2:$A$1737,"LB")</f>
        <v>4</v>
      </c>
      <c r="AB12" s="3">
        <f>COUNTIFS('Team Rosters'!$C$2:$C$1737,'Roster Grid'!M12,'Team Rosters'!$A$2:$A$1737,"*OLB")+COUNTIFS('Team Rosters'!$C$2:$C$1737,'Roster Grid'!M12,'Team Rosters'!$A$2:$A$1737,"*RLB")+COUNTIFS('Team Rosters'!$C$2:$C$1737,'Roster Grid'!M12,'Team Rosters'!$A$2:$A$1737,"*LLB")+COUNTIFS('Team Rosters'!$C$2:$C$1737,'Roster Grid'!M12,'Team Rosters'!$A$2:$A$1737,"LB")</f>
        <v>7</v>
      </c>
      <c r="AC12" s="3">
        <f>COUNTIFS('Team Rosters'!$C$2:$C$1737,'Roster Grid'!M12,'Team Rosters'!$A$2:$A$1737,"*LB*")</f>
        <v>8</v>
      </c>
      <c r="AD12" s="3">
        <f>COUNTIFS('Team Rosters'!$C$2:$C$1737,'Roster Grid'!M12,'Team Rosters'!$A$2:$A$1737,"*CB*")+COUNTIFS('Team Rosters'!$C$2:$C$1737,'Roster Grid'!M12,'Team Rosters'!$A$2:$A$1737,"*DB*")</f>
        <v>4</v>
      </c>
      <c r="AE12" s="3">
        <f>COUNTIFS('Team Rosters'!$C$2:$C$1737,'Roster Grid'!M12,'Team Rosters'!$A$2:$A$1737,"*S*")+COUNTIFS('Team Rosters'!$C$2:$C$1737,'Roster Grid'!M12,'Team Rosters'!$A$2:$A$1737,"*DB*")</f>
        <v>3</v>
      </c>
      <c r="AF12" s="3">
        <f>COUNTIFS('Team Rosters'!$C$2:$C$1737,'Roster Grid'!M12,'Team Rosters'!$A$2:$A$1737,"*^*")</f>
        <v>7</v>
      </c>
      <c r="AG12" s="3">
        <f>COUNTIFS('Team Rosters'!$C$2:$C$1737,'Roster Grid'!M12,'Team Rosters'!$A$2:$A$1737,"*Punt*")</f>
        <v>1</v>
      </c>
      <c r="AH12" s="3">
        <f>COUNTIFS('Team Rosters'!$C$2:$C$1737,'Roster Grid'!M12,'Team Rosters'!$A$2:$A$1737,"PK")</f>
        <v>1</v>
      </c>
      <c r="AI12" s="3">
        <f>COUNTIFS('Team Rosters'!$C$2:$C$1737,'Roster Grid'!M12,'Team Rosters'!$A$2:$A$1737,"*KOR*")</f>
        <v>2</v>
      </c>
      <c r="AJ12" s="3">
        <f>COUNTIFS('Team Rosters'!$C$2:$C$1737,'Roster Grid'!M12,'Team Rosters'!$A$2:$A$1737,"*PR*")</f>
        <v>1</v>
      </c>
      <c r="AK12" s="27">
        <f>COUNTIFS('Team Rosters'!$C$2:$C$1737,'Roster Grid'!M12)</f>
        <v>54</v>
      </c>
      <c r="AL12" s="90" t="s">
        <v>8112</v>
      </c>
    </row>
    <row r="13" spans="1:38" ht="19.149999999999999" customHeight="1">
      <c r="A13" s="9" t="s">
        <v>10575</v>
      </c>
      <c r="B13" s="196" t="s">
        <v>10587</v>
      </c>
      <c r="C13" s="199">
        <v>26</v>
      </c>
      <c r="D13" s="200" t="s">
        <v>10587</v>
      </c>
      <c r="E13" s="203">
        <v>25.5</v>
      </c>
      <c r="F13" s="5" t="s">
        <v>10649</v>
      </c>
      <c r="G13" s="114" t="s">
        <v>10650</v>
      </c>
      <c r="H13" s="114" t="s">
        <v>10651</v>
      </c>
      <c r="I13" s="114" t="s">
        <v>10652</v>
      </c>
      <c r="J13" s="114" t="s">
        <v>10650</v>
      </c>
      <c r="K13" s="114" t="s">
        <v>10630</v>
      </c>
      <c r="L13" s="114" t="s">
        <v>10645</v>
      </c>
      <c r="M13" s="511" t="s">
        <v>7454</v>
      </c>
      <c r="N13" s="3">
        <f>COUNTIFS('Team Rosters'!$C$2:$C$1712,'Roster Grid'!M13,'Team Rosters'!$A$2:$A$1712,"QB") + COUNTIFS('Team Rosters'!$C$2:$C$1712,'Roster Grid'!M13,'Team Rosters'!$A$2:$A$1712,"QB(P)")</f>
        <v>2</v>
      </c>
      <c r="O13" s="3">
        <f>COUNTIFS('Team Rosters'!$C$2:$C$1737,'Roster Grid'!M13,'Team Rosters'!$A$2:$A$1737,"*HB*")</f>
        <v>3</v>
      </c>
      <c r="P13" s="3">
        <f>COUNTIFS('Team Rosters'!$C$2:$C$1737,'Roster Grid'!M13,'Team Rosters'!$A$2:$A$1737,"*FB*")+COUNTIFS('Team Rosters'!$C$2:$C$1737,'Roster Grid'!M13,'Team Rosters'!$A$2:$A$1737,"*BB*")</f>
        <v>5</v>
      </c>
      <c r="Q13" s="3">
        <f>(O13+P13)-(COUNTIFS('Team Rosters'!$C$2:$C$1737,'Roster Grid'!M13,'Team Rosters'!$A$2:$A$1737,"*HB FB*"))</f>
        <v>8</v>
      </c>
      <c r="R13" s="3">
        <f>COUNTIFS('Team Rosters'!$C$2:$C$1737,'Roster Grid'!M13,'Team Rosters'!$A$2:$A$1737,"*TE*")</f>
        <v>5</v>
      </c>
      <c r="S13" s="3">
        <f>COUNTIFS('Team Rosters'!$C$2:$C$1737,'Roster Grid'!M13,'Team Rosters'!$A$2:$A$1737,"*WR*")</f>
        <v>7</v>
      </c>
      <c r="T13" s="3">
        <f>COUNTIFS('Team Rosters'!$C$2:$C$1737,'Roster Grid'!M13,'Team Rosters'!$A$2:$A$1737,"*"&amp;"OT"&amp;"*")</f>
        <v>4</v>
      </c>
      <c r="U13" s="3">
        <f>COUNTIFS('Team Rosters'!$C$2:$C$1737,'Roster Grid'!M13,'Team Rosters'!$A$2:$A$1737,"*"&amp;"G"&amp;"*")</f>
        <v>3</v>
      </c>
      <c r="V13" s="3">
        <f>COUNTIFS('Team Rosters'!$C$2:$C$1737,'Roster Grid'!M13,'Team Rosters'!$A$2:$A$1737,"*OC*")</f>
        <v>2</v>
      </c>
      <c r="W13" s="3">
        <f>COUNTIFS('Team Rosters'!$C$2:$C$1737,'Roster Grid'!M13,'Team Rosters'!$A$2:$A$1737,"*@*")</f>
        <v>8</v>
      </c>
      <c r="X13" s="3">
        <f>COUNTIFS('Team Rosters'!$C$2:$C$1737,'Roster Grid'!M13,'Team Rosters'!$A$2:$A$1737,"*"&amp;"DT"&amp;"*")</f>
        <v>3</v>
      </c>
      <c r="Y13" s="3">
        <f>COUNTIFS('Team Rosters'!$C$2:$C$1737,'Roster Grid'!M13,'Team Rosters'!$A$2:$A$1737,"*End*")+COUNTIFS('Team Rosters'!$C$2:$C$1737,'Roster Grid'!M13,'Team Rosters'!$A$2:$A$1737,"*LE*")+COUNTIFS('Team Rosters'!$C$2:$C$1737,'Roster Grid'!M13,'Team Rosters'!$A$2:$A$1737,"*RE*")</f>
        <v>4</v>
      </c>
      <c r="Z13" s="3">
        <f>COUNTIFS('Team Rosters'!$C$2:$C$1737,'Roster Grid'!M13,'Team Rosters'!$A$2:$A$1737,"*$*")</f>
        <v>7</v>
      </c>
      <c r="AA13" s="35">
        <f>COUNTIFS('Team Rosters'!$C$2:$C$1737,'Roster Grid'!M13,'Team Rosters'!$A$2:$A$1737,"*MLB")+COUNTIFS('Team Rosters'!$C$2:$C$1737,'Roster Grid'!M13,'Team Rosters'!$A$2:$A$1737,"*ILB*")+COUNTIFS('Team Rosters'!$C$2:$C$1737,'Roster Grid'!M13,'Team Rosters'!$A$2:$A$1737,"LB")</f>
        <v>4</v>
      </c>
      <c r="AB13" s="35">
        <f>COUNTIFS('Team Rosters'!$C$2:$C$1737,'Roster Grid'!M13,'Team Rosters'!$A$2:$A$1737,"*OLB")+COUNTIFS('Team Rosters'!$C$2:$C$1737,'Roster Grid'!M13,'Team Rosters'!$A$2:$A$1737,"*RLB")+COUNTIFS('Team Rosters'!$C$2:$C$1737,'Roster Grid'!M13,'Team Rosters'!$A$2:$A$1737,"*LLB")+COUNTIFS('Team Rosters'!$C$2:$C$1737,'Roster Grid'!M13,'Team Rosters'!$A$2:$A$1737,"LB")</f>
        <v>6</v>
      </c>
      <c r="AC13" s="35">
        <f>COUNTIFS('Team Rosters'!$C$2:$C$1737,'Roster Grid'!M13,'Team Rosters'!$A$2:$A$1737,"*LB*")</f>
        <v>7</v>
      </c>
      <c r="AD13" s="3">
        <f>COUNTIFS('Team Rosters'!$C$2:$C$1737,'Roster Grid'!M13,'Team Rosters'!$A$2:$A$1737,"*CB*")+COUNTIFS('Team Rosters'!$C$2:$C$1737,'Roster Grid'!M13,'Team Rosters'!$A$2:$A$1737,"*DB*")</f>
        <v>5</v>
      </c>
      <c r="AE13" s="3">
        <f>COUNTIFS('Team Rosters'!$C$2:$C$1737,'Roster Grid'!M13,'Team Rosters'!$A$2:$A$1737,"*S*")+COUNTIFS('Team Rosters'!$C$2:$C$1737,'Roster Grid'!M13,'Team Rosters'!$A$2:$A$1737,"*DB*")</f>
        <v>5</v>
      </c>
      <c r="AF13" s="3">
        <f>COUNTIFS('Team Rosters'!$C$2:$C$1737,'Roster Grid'!M13,'Team Rosters'!$A$2:$A$1737,"*^*")</f>
        <v>8</v>
      </c>
      <c r="AG13" s="3">
        <f>COUNTIFS('Team Rosters'!$C$2:$C$1737,'Roster Grid'!M13,'Team Rosters'!$A$2:$A$1737,"*Punt*")</f>
        <v>1</v>
      </c>
      <c r="AH13" s="3">
        <f>COUNTIFS('Team Rosters'!$C$2:$C$1737,'Roster Grid'!M13,'Team Rosters'!$A$2:$A$1737,"PK")</f>
        <v>1</v>
      </c>
      <c r="AI13" s="3">
        <f>COUNTIFS('Team Rosters'!$C$2:$C$1737,'Roster Grid'!M13,'Team Rosters'!$A$2:$A$1737,"*KOR*")</f>
        <v>2</v>
      </c>
      <c r="AJ13" s="3">
        <f>COUNTIFS('Team Rosters'!$C$2:$C$1737,'Roster Grid'!M13,'Team Rosters'!$A$2:$A$1737,"*PR*")</f>
        <v>2</v>
      </c>
      <c r="AK13" s="27">
        <f>COUNTIFS('Team Rosters'!$C$2:$C$1737,'Roster Grid'!M13)</f>
        <v>54</v>
      </c>
      <c r="AL13" s="90" t="s">
        <v>8112</v>
      </c>
    </row>
    <row r="14" spans="1:38" ht="19.149999999999999" customHeight="1">
      <c r="A14" s="9" t="s">
        <v>8842</v>
      </c>
      <c r="B14" s="196" t="s">
        <v>10599</v>
      </c>
      <c r="C14" s="199">
        <v>30.5</v>
      </c>
      <c r="D14" s="200" t="s">
        <v>10589</v>
      </c>
      <c r="E14" s="203">
        <v>27</v>
      </c>
      <c r="F14" s="5" t="s">
        <v>78</v>
      </c>
      <c r="G14" s="114" t="s">
        <v>10585</v>
      </c>
      <c r="H14" s="114" t="s">
        <v>10585</v>
      </c>
      <c r="I14" s="114" t="s">
        <v>10586</v>
      </c>
      <c r="J14" s="114" t="s">
        <v>10583</v>
      </c>
      <c r="K14" s="114" t="s">
        <v>10595</v>
      </c>
      <c r="L14" s="114" t="s">
        <v>10594</v>
      </c>
      <c r="M14" s="510" t="s">
        <v>4057</v>
      </c>
      <c r="N14" s="3">
        <f>COUNTIFS('Team Rosters'!$C$2:$C$1712,'Roster Grid'!M14,'Team Rosters'!$A$2:$A$1712,"QB") + COUNTIFS('Team Rosters'!$C$2:$C$1712,'Roster Grid'!M14,'Team Rosters'!$A$2:$A$1712,"QB(P)")</f>
        <v>3</v>
      </c>
      <c r="O14" s="35">
        <f>COUNTIFS('Team Rosters'!$C$2:$C$1737,'Roster Grid'!M14,'Team Rosters'!$A$2:$A$1737,"*HB*")</f>
        <v>7</v>
      </c>
      <c r="P14" s="35">
        <f>COUNTIFS('Team Rosters'!$C$2:$C$1737,'Roster Grid'!M14,'Team Rosters'!$A$2:$A$1737,"*FB*")+COUNTIFS('Team Rosters'!$C$2:$C$1737,'Roster Grid'!M14,'Team Rosters'!$A$2:$A$1737,"*BB*")</f>
        <v>3</v>
      </c>
      <c r="Q14" s="35">
        <f>(O14+P14)-(COUNTIFS('Team Rosters'!$C$2:$C$1737,'Roster Grid'!M14,'Team Rosters'!$A$2:$A$1737,"*HB FB*"))</f>
        <v>10</v>
      </c>
      <c r="R14" s="35">
        <f>COUNTIFS('Team Rosters'!$C$2:$C$1737,'Roster Grid'!M14,'Team Rosters'!$A$2:$A$1737,"*TE*")</f>
        <v>3</v>
      </c>
      <c r="S14" s="35">
        <f>COUNTIFS('Team Rosters'!$C$2:$C$1737,'Roster Grid'!M14,'Team Rosters'!$A$2:$A$1737,"*WR*")</f>
        <v>6</v>
      </c>
      <c r="T14" s="35">
        <f>COUNTIFS('Team Rosters'!$C$2:$C$1737,'Roster Grid'!M14,'Team Rosters'!$A$2:$A$1737,"*"&amp;"OT"&amp;"*")</f>
        <v>4</v>
      </c>
      <c r="U14" s="35">
        <f>COUNTIFS('Team Rosters'!$C$2:$C$1737,'Roster Grid'!M14,'Team Rosters'!$A$2:$A$1737,"*"&amp;"G"&amp;"*")</f>
        <v>3</v>
      </c>
      <c r="V14" s="35">
        <f>COUNTIFS('Team Rosters'!$C$2:$C$1737,'Roster Grid'!M14,'Team Rosters'!$A$2:$A$1737,"*OC*")</f>
        <v>2</v>
      </c>
      <c r="W14" s="35">
        <f>COUNTIFS('Team Rosters'!$C$2:$C$1737,'Roster Grid'!M14,'Team Rosters'!$A$2:$A$1737,"*@*")</f>
        <v>8</v>
      </c>
      <c r="X14" s="35">
        <f>COUNTIFS('Team Rosters'!$C$2:$C$1737,'Roster Grid'!M14,'Team Rosters'!$A$2:$A$1737,"*"&amp;"DT"&amp;"*")</f>
        <v>4</v>
      </c>
      <c r="Y14" s="35">
        <f>COUNTIFS('Team Rosters'!$C$2:$C$1737,'Roster Grid'!M14,'Team Rosters'!$A$2:$A$1737,"*End*")+COUNTIFS('Team Rosters'!$C$2:$C$1737,'Roster Grid'!M14,'Team Rosters'!$A$2:$A$1737,"*LE*")+COUNTIFS('Team Rosters'!$C$2:$C$1737,'Roster Grid'!M14,'Team Rosters'!$A$2:$A$1737,"*RE*")</f>
        <v>5</v>
      </c>
      <c r="Z14" s="35">
        <f>COUNTIFS('Team Rosters'!$C$2:$C$1737,'Roster Grid'!M14,'Team Rosters'!$A$2:$A$1737,"*$*")</f>
        <v>8</v>
      </c>
      <c r="AA14" s="35">
        <f>COUNTIFS('Team Rosters'!$C$2:$C$1737,'Roster Grid'!M14,'Team Rosters'!$A$2:$A$1737,"*MLB")+COUNTIFS('Team Rosters'!$C$2:$C$1737,'Roster Grid'!M14,'Team Rosters'!$A$2:$A$1737,"*ILB*")+COUNTIFS('Team Rosters'!$C$2:$C$1737,'Roster Grid'!M14,'Team Rosters'!$A$2:$A$1737,"LB")</f>
        <v>3</v>
      </c>
      <c r="AB14" s="35">
        <f>COUNTIFS('Team Rosters'!$C$2:$C$1737,'Roster Grid'!M14,'Team Rosters'!$A$2:$A$1737,"*OLB")+COUNTIFS('Team Rosters'!$C$2:$C$1737,'Roster Grid'!M14,'Team Rosters'!$A$2:$A$1737,"*RLB")+COUNTIFS('Team Rosters'!$C$2:$C$1737,'Roster Grid'!M14,'Team Rosters'!$A$2:$A$1737,"*LLB")+COUNTIFS('Team Rosters'!$C$2:$C$1737,'Roster Grid'!M14,'Team Rosters'!$A$2:$A$1737,"LB")</f>
        <v>5</v>
      </c>
      <c r="AC14" s="35">
        <f>COUNTIFS('Team Rosters'!$C$2:$C$1737,'Roster Grid'!M14,'Team Rosters'!$A$2:$A$1737,"*LB*")</f>
        <v>7</v>
      </c>
      <c r="AD14" s="35">
        <f>COUNTIFS('Team Rosters'!$C$2:$C$1737,'Roster Grid'!M14,'Team Rosters'!$A$2:$A$1737,"*CB*")+COUNTIFS('Team Rosters'!$C$2:$C$1737,'Roster Grid'!M14,'Team Rosters'!$A$2:$A$1737,"*DB*")</f>
        <v>4</v>
      </c>
      <c r="AE14" s="35">
        <f>COUNTIFS('Team Rosters'!$C$2:$C$1737,'Roster Grid'!M14,'Team Rosters'!$A$2:$A$1737,"*S*")+COUNTIFS('Team Rosters'!$C$2:$C$1737,'Roster Grid'!M14,'Team Rosters'!$A$2:$A$1737,"*DB*")</f>
        <v>4</v>
      </c>
      <c r="AF14" s="35">
        <f>COUNTIFS('Team Rosters'!$C$2:$C$1737,'Roster Grid'!M14,'Team Rosters'!$A$2:$A$1737,"*^*")</f>
        <v>7</v>
      </c>
      <c r="AG14" s="35">
        <f>COUNTIFS('Team Rosters'!$C$2:$C$1737,'Roster Grid'!M14,'Team Rosters'!$A$2:$A$1737,"*Punt*")</f>
        <v>1</v>
      </c>
      <c r="AH14" s="35">
        <f>COUNTIFS('Team Rosters'!$C$2:$C$1737,'Roster Grid'!M14,'Team Rosters'!$A$2:$A$1737,"PK")</f>
        <v>1</v>
      </c>
      <c r="AI14" s="35">
        <f>COUNTIFS('Team Rosters'!$C$2:$C$1737,'Roster Grid'!M14,'Team Rosters'!$A$2:$A$1737,"*KOR*")</f>
        <v>3</v>
      </c>
      <c r="AJ14" s="35">
        <f>COUNTIFS('Team Rosters'!$C$2:$C$1737,'Roster Grid'!M14,'Team Rosters'!$A$2:$A$1737,"*PR*")</f>
        <v>2</v>
      </c>
      <c r="AK14" s="27">
        <f>COUNTIFS('Team Rosters'!$C$2:$C$1737,'Roster Grid'!M14)</f>
        <v>53</v>
      </c>
      <c r="AL14" s="90" t="s">
        <v>8112</v>
      </c>
    </row>
    <row r="15" spans="1:38" ht="19.149999999999999" customHeight="1">
      <c r="A15" s="9" t="s">
        <v>10575</v>
      </c>
      <c r="B15" s="196" t="s">
        <v>10587</v>
      </c>
      <c r="C15" s="199">
        <v>24</v>
      </c>
      <c r="D15" s="200" t="s">
        <v>10576</v>
      </c>
      <c r="E15" s="203">
        <v>22</v>
      </c>
      <c r="F15" s="5" t="s">
        <v>10645</v>
      </c>
      <c r="G15" s="114" t="s">
        <v>10646</v>
      </c>
      <c r="H15" s="114" t="s">
        <v>10646</v>
      </c>
      <c r="I15" s="114" t="s">
        <v>10647</v>
      </c>
      <c r="J15" s="114" t="s">
        <v>10647</v>
      </c>
      <c r="K15" s="114" t="s">
        <v>10598</v>
      </c>
      <c r="L15" s="114" t="s">
        <v>10644</v>
      </c>
      <c r="M15" s="510" t="s">
        <v>2792</v>
      </c>
      <c r="N15" s="3">
        <f>COUNTIFS('Team Rosters'!$C$2:$C$1712,'Roster Grid'!M15,'Team Rosters'!$A$2:$A$1712,"QB") + COUNTIFS('Team Rosters'!$C$2:$C$1712,'Roster Grid'!M15,'Team Rosters'!$A$2:$A$1712,"QB(P)")</f>
        <v>2</v>
      </c>
      <c r="O15" s="3">
        <f>COUNTIFS('Team Rosters'!$C$2:$C$1737,'Roster Grid'!M15,'Team Rosters'!$A$2:$A$1737,"*HB*")</f>
        <v>3</v>
      </c>
      <c r="P15" s="3">
        <f>COUNTIFS('Team Rosters'!$C$2:$C$1737,'Roster Grid'!M15,'Team Rosters'!$A$2:$A$1737,"*FB*")+COUNTIFS('Team Rosters'!$C$2:$C$1737,'Roster Grid'!M15,'Team Rosters'!$A$2:$A$1737,"*BB*")</f>
        <v>2</v>
      </c>
      <c r="Q15" s="3">
        <f>(O15+P15)-(COUNTIFS('Team Rosters'!$C$2:$C$1737,'Roster Grid'!M15,'Team Rosters'!$A$2:$A$1737,"*HB FB*"))</f>
        <v>5</v>
      </c>
      <c r="R15" s="3">
        <f>COUNTIFS('Team Rosters'!$C$2:$C$1737,'Roster Grid'!M15,'Team Rosters'!$A$2:$A$1737,"*TE*")</f>
        <v>3</v>
      </c>
      <c r="S15" s="3">
        <f>COUNTIFS('Team Rosters'!$C$2:$C$1737,'Roster Grid'!M15,'Team Rosters'!$A$2:$A$1737,"*WR*")</f>
        <v>5</v>
      </c>
      <c r="T15" s="3">
        <f>COUNTIFS('Team Rosters'!$C$2:$C$1737,'Roster Grid'!M15,'Team Rosters'!$A$2:$A$1737,"*"&amp;"OT"&amp;"*")</f>
        <v>4</v>
      </c>
      <c r="U15" s="3">
        <f>COUNTIFS('Team Rosters'!$C$2:$C$1737,'Roster Grid'!M15,'Team Rosters'!$A$2:$A$1737,"*"&amp;"G"&amp;"*")</f>
        <v>6</v>
      </c>
      <c r="V15" s="3">
        <f>COUNTIFS('Team Rosters'!$C$2:$C$1737,'Roster Grid'!M15,'Team Rosters'!$A$2:$A$1737,"*OC*")</f>
        <v>2</v>
      </c>
      <c r="W15" s="3">
        <f>COUNTIFS('Team Rosters'!$C$2:$C$1737,'Roster Grid'!M15,'Team Rosters'!$A$2:$A$1737,"*@*")</f>
        <v>9</v>
      </c>
      <c r="X15" s="3">
        <f>COUNTIFS('Team Rosters'!$C$2:$C$1737,'Roster Grid'!M15,'Team Rosters'!$A$2:$A$1737,"*"&amp;"DT"&amp;"*")</f>
        <v>4</v>
      </c>
      <c r="Y15" s="3">
        <f>COUNTIFS('Team Rosters'!$C$2:$C$1737,'Roster Grid'!M15,'Team Rosters'!$A$2:$A$1737,"*End*")+COUNTIFS('Team Rosters'!$C$2:$C$1737,'Roster Grid'!M15,'Team Rosters'!$A$2:$A$1737,"*LE*")+COUNTIFS('Team Rosters'!$C$2:$C$1737,'Roster Grid'!M15,'Team Rosters'!$A$2:$A$1737,"*RE*")</f>
        <v>5</v>
      </c>
      <c r="Z15" s="3">
        <f>COUNTIFS('Team Rosters'!$C$2:$C$1737,'Roster Grid'!M15,'Team Rosters'!$A$2:$A$1737,"*$*")</f>
        <v>8</v>
      </c>
      <c r="AA15" s="35">
        <f>COUNTIFS('Team Rosters'!$C$2:$C$1737,'Roster Grid'!M15,'Team Rosters'!$A$2:$A$1737,"*MLB")+COUNTIFS('Team Rosters'!$C$2:$C$1737,'Roster Grid'!M15,'Team Rosters'!$A$2:$A$1737,"*ILB*")+COUNTIFS('Team Rosters'!$C$2:$C$1737,'Roster Grid'!M15,'Team Rosters'!$A$2:$A$1737,"LB")</f>
        <v>3</v>
      </c>
      <c r="AB15" s="3">
        <f>COUNTIFS('Team Rosters'!$C$2:$C$1737,'Roster Grid'!M15,'Team Rosters'!$A$2:$A$1737,"*OLB")+COUNTIFS('Team Rosters'!$C$2:$C$1737,'Roster Grid'!M15,'Team Rosters'!$A$2:$A$1737,"*RLB")+COUNTIFS('Team Rosters'!$C$2:$C$1737,'Roster Grid'!M15,'Team Rosters'!$A$2:$A$1737,"*LLB")+COUNTIFS('Team Rosters'!$C$2:$C$1737,'Roster Grid'!M15,'Team Rosters'!$A$2:$A$1737,"LB")</f>
        <v>5</v>
      </c>
      <c r="AC15" s="3">
        <f>COUNTIFS('Team Rosters'!$C$2:$C$1737,'Roster Grid'!M15,'Team Rosters'!$A$2:$A$1737,"*LB*")</f>
        <v>7</v>
      </c>
      <c r="AD15" s="3">
        <f>COUNTIFS('Team Rosters'!$C$2:$C$1737,'Roster Grid'!M15,'Team Rosters'!$A$2:$A$1737,"*CB*")+COUNTIFS('Team Rosters'!$C$2:$C$1737,'Roster Grid'!M15,'Team Rosters'!$A$2:$A$1737,"*DB*")</f>
        <v>10</v>
      </c>
      <c r="AE15" s="3">
        <f>COUNTIFS('Team Rosters'!$C$2:$C$1737,'Roster Grid'!M15,'Team Rosters'!$A$2:$A$1737,"*S*")+COUNTIFS('Team Rosters'!$C$2:$C$1737,'Roster Grid'!M15,'Team Rosters'!$A$2:$A$1737,"*DB*")</f>
        <v>7</v>
      </c>
      <c r="AF15" s="3">
        <f>COUNTIFS('Team Rosters'!$C$2:$C$1737,'Roster Grid'!M15,'Team Rosters'!$A$2:$A$1737,"*^*")</f>
        <v>13</v>
      </c>
      <c r="AG15" s="3">
        <f>COUNTIFS('Team Rosters'!$C$2:$C$1737,'Roster Grid'!M15,'Team Rosters'!$A$2:$A$1737,"*Punt*")</f>
        <v>1</v>
      </c>
      <c r="AH15" s="3">
        <f>COUNTIFS('Team Rosters'!$C$2:$C$1737,'Roster Grid'!M15,'Team Rosters'!$A$2:$A$1737,"PK")</f>
        <v>1</v>
      </c>
      <c r="AI15" s="3">
        <f>COUNTIFS('Team Rosters'!$C$2:$C$1737,'Roster Grid'!M15,'Team Rosters'!$A$2:$A$1737,"*KOR*")</f>
        <v>2</v>
      </c>
      <c r="AJ15" s="3">
        <f>COUNTIFS('Team Rosters'!$C$2:$C$1737,'Roster Grid'!M15,'Team Rosters'!$A$2:$A$1737,"*PR*")</f>
        <v>1</v>
      </c>
      <c r="AK15" s="27">
        <f>COUNTIFS('Team Rosters'!$C$2:$C$1737,'Roster Grid'!M15)</f>
        <v>54</v>
      </c>
      <c r="AL15" s="90" t="s">
        <v>8112</v>
      </c>
    </row>
    <row r="16" spans="1:38" ht="19.149999999999999" customHeight="1">
      <c r="A16" s="9" t="s">
        <v>10575</v>
      </c>
      <c r="B16" s="196" t="s">
        <v>10589</v>
      </c>
      <c r="C16" s="199">
        <v>27</v>
      </c>
      <c r="D16" s="200" t="s">
        <v>10599</v>
      </c>
      <c r="E16" s="203">
        <v>30</v>
      </c>
      <c r="F16" s="5" t="s">
        <v>10600</v>
      </c>
      <c r="G16" s="114" t="s">
        <v>10601</v>
      </c>
      <c r="H16" s="114" t="s">
        <v>10602</v>
      </c>
      <c r="I16" s="114" t="s">
        <v>10603</v>
      </c>
      <c r="J16" s="114" t="s">
        <v>10602</v>
      </c>
      <c r="K16" s="114" t="s">
        <v>10604</v>
      </c>
      <c r="L16" s="114" t="s">
        <v>10605</v>
      </c>
      <c r="M16" s="511" t="s">
        <v>6404</v>
      </c>
      <c r="N16" s="3">
        <f>COUNTIFS('Team Rosters'!$C$2:$C$1712,'Roster Grid'!M16,'Team Rosters'!$A$2:$A$1712,"QB") + COUNTIFS('Team Rosters'!$C$2:$C$1712,'Roster Grid'!M16,'Team Rosters'!$A$2:$A$1712,"QB(P)")</f>
        <v>2</v>
      </c>
      <c r="O16" s="35">
        <f>COUNTIFS('Team Rosters'!$C$2:$C$1737,'Roster Grid'!M16,'Team Rosters'!$A$2:$A$1737,"*HB*")</f>
        <v>4</v>
      </c>
      <c r="P16" s="35">
        <f>COUNTIFS('Team Rosters'!$C$2:$C$1737,'Roster Grid'!M16,'Team Rosters'!$A$2:$A$1737,"*FB*")+COUNTIFS('Team Rosters'!$C$2:$C$1737,'Roster Grid'!M16,'Team Rosters'!$A$2:$A$1737,"*BB*")</f>
        <v>2</v>
      </c>
      <c r="Q16" s="35">
        <f>(O16+P16)-(COUNTIFS('Team Rosters'!$C$2:$C$1737,'Roster Grid'!M16,'Team Rosters'!$A$2:$A$1737,"*HB FB*"))</f>
        <v>6</v>
      </c>
      <c r="R16" s="35">
        <f>COUNTIFS('Team Rosters'!$C$2:$C$1737,'Roster Grid'!M16,'Team Rosters'!$A$2:$A$1737,"*TE*")</f>
        <v>6</v>
      </c>
      <c r="S16" s="35">
        <f>COUNTIFS('Team Rosters'!$C$2:$C$1737,'Roster Grid'!M16,'Team Rosters'!$A$2:$A$1737,"*WR*")</f>
        <v>6</v>
      </c>
      <c r="T16" s="35">
        <f>COUNTIFS('Team Rosters'!$C$2:$C$1737,'Roster Grid'!M16,'Team Rosters'!$A$2:$A$1737,"*"&amp;"OT"&amp;"*")</f>
        <v>3</v>
      </c>
      <c r="U16" s="35">
        <f>COUNTIFS('Team Rosters'!$C$2:$C$1737,'Roster Grid'!M16,'Team Rosters'!$A$2:$A$1737,"*"&amp;"G"&amp;"*")</f>
        <v>5</v>
      </c>
      <c r="V16" s="35">
        <f>COUNTIFS('Team Rosters'!$C$2:$C$1737,'Roster Grid'!M16,'Team Rosters'!$A$2:$A$1737,"*OC*")</f>
        <v>2</v>
      </c>
      <c r="W16" s="35">
        <f>COUNTIFS('Team Rosters'!$C$2:$C$1737,'Roster Grid'!M16,'Team Rosters'!$A$2:$A$1737,"*@*")</f>
        <v>9</v>
      </c>
      <c r="X16" s="35">
        <f>COUNTIFS('Team Rosters'!$C$2:$C$1737,'Roster Grid'!M16,'Team Rosters'!$A$2:$A$1737,"*"&amp;"DT"&amp;"*")</f>
        <v>3</v>
      </c>
      <c r="Y16" s="35">
        <f>COUNTIFS('Team Rosters'!$C$2:$C$1737,'Roster Grid'!M16,'Team Rosters'!$A$2:$A$1737,"*End*")+COUNTIFS('Team Rosters'!$C$2:$C$1737,'Roster Grid'!M16,'Team Rosters'!$A$2:$A$1737,"*LE*")+COUNTIFS('Team Rosters'!$C$2:$C$1737,'Roster Grid'!M16,'Team Rosters'!$A$2:$A$1737,"*RE*")</f>
        <v>6</v>
      </c>
      <c r="Z16" s="35">
        <f>COUNTIFS('Team Rosters'!$C$2:$C$1737,'Roster Grid'!M16,'Team Rosters'!$A$2:$A$1737,"*$*")</f>
        <v>8</v>
      </c>
      <c r="AA16" s="35">
        <f>COUNTIFS('Team Rosters'!$C$2:$C$1737,'Roster Grid'!M16,'Team Rosters'!$A$2:$A$1737,"*MLB")+COUNTIFS('Team Rosters'!$C$2:$C$1737,'Roster Grid'!M16,'Team Rosters'!$A$2:$A$1737,"*ILB*")+COUNTIFS('Team Rosters'!$C$2:$C$1737,'Roster Grid'!M16,'Team Rosters'!$A$2:$A$1737,"LB")</f>
        <v>3</v>
      </c>
      <c r="AB16" s="35">
        <f>COUNTIFS('Team Rosters'!$C$2:$C$1737,'Roster Grid'!M16,'Team Rosters'!$A$2:$A$1737,"*OLB")+COUNTIFS('Team Rosters'!$C$2:$C$1737,'Roster Grid'!M16,'Team Rosters'!$A$2:$A$1737,"*RLB")+COUNTIFS('Team Rosters'!$C$2:$C$1737,'Roster Grid'!M16,'Team Rosters'!$A$2:$A$1737,"*LLB")+COUNTIFS('Team Rosters'!$C$2:$C$1737,'Roster Grid'!M16,'Team Rosters'!$A$2:$A$1737,"LB")</f>
        <v>6</v>
      </c>
      <c r="AC16" s="35">
        <f>COUNTIFS('Team Rosters'!$C$2:$C$1737,'Roster Grid'!M16,'Team Rosters'!$A$2:$A$1737,"*LB*")</f>
        <v>8</v>
      </c>
      <c r="AD16" s="35">
        <f>COUNTIFS('Team Rosters'!$C$2:$C$1737,'Roster Grid'!M16,'Team Rosters'!$A$2:$A$1737,"*CB*")+COUNTIFS('Team Rosters'!$C$2:$C$1737,'Roster Grid'!M16,'Team Rosters'!$A$2:$A$1737,"*DB*")</f>
        <v>3</v>
      </c>
      <c r="AE16" s="35">
        <f>COUNTIFS('Team Rosters'!$C$2:$C$1737,'Roster Grid'!M16,'Team Rosters'!$A$2:$A$1737,"*S*")+COUNTIFS('Team Rosters'!$C$2:$C$1737,'Roster Grid'!M16,'Team Rosters'!$A$2:$A$1737,"*DB*")</f>
        <v>4</v>
      </c>
      <c r="AF16" s="35">
        <f>COUNTIFS('Team Rosters'!$C$2:$C$1737,'Roster Grid'!M16,'Team Rosters'!$A$2:$A$1737,"*^*")</f>
        <v>7</v>
      </c>
      <c r="AG16" s="35">
        <f>COUNTIFS('Team Rosters'!$C$2:$C$1737,'Roster Grid'!M16,'Team Rosters'!$A$2:$A$1737,"*Punt*")</f>
        <v>1</v>
      </c>
      <c r="AH16" s="35">
        <f>COUNTIFS('Team Rosters'!$C$2:$C$1737,'Roster Grid'!M16,'Team Rosters'!$A$2:$A$1737,"PK")</f>
        <v>1</v>
      </c>
      <c r="AI16" s="35">
        <f>COUNTIFS('Team Rosters'!$C$2:$C$1737,'Roster Grid'!M16,'Team Rosters'!$A$2:$A$1737,"*KOR*")</f>
        <v>4</v>
      </c>
      <c r="AJ16" s="35">
        <f>COUNTIFS('Team Rosters'!$C$2:$C$1737,'Roster Grid'!M16,'Team Rosters'!$A$2:$A$1737,"*PR*")</f>
        <v>3</v>
      </c>
      <c r="AK16" s="27">
        <f>COUNTIFS('Team Rosters'!$C$2:$C$1737,'Roster Grid'!M16)</f>
        <v>54</v>
      </c>
      <c r="AL16" s="90" t="s">
        <v>8112</v>
      </c>
    </row>
    <row r="17" spans="1:39" ht="19.149999999999999" customHeight="1">
      <c r="A17" s="9" t="s">
        <v>10575</v>
      </c>
      <c r="B17" s="196" t="s">
        <v>10589</v>
      </c>
      <c r="C17" s="199">
        <v>27.75</v>
      </c>
      <c r="D17" s="200" t="s">
        <v>10589</v>
      </c>
      <c r="E17" s="203">
        <v>28.28</v>
      </c>
      <c r="F17" s="5" t="s">
        <v>10606</v>
      </c>
      <c r="G17" s="114" t="s">
        <v>10607</v>
      </c>
      <c r="H17" s="114" t="s">
        <v>10608</v>
      </c>
      <c r="I17" s="114" t="s">
        <v>10609</v>
      </c>
      <c r="J17" s="114" t="s">
        <v>10610</v>
      </c>
      <c r="K17" s="114" t="s">
        <v>78</v>
      </c>
      <c r="L17" s="114" t="s">
        <v>10611</v>
      </c>
      <c r="M17" s="511" t="s">
        <v>8589</v>
      </c>
      <c r="N17" s="3">
        <f>COUNTIFS('Team Rosters'!$C$2:$C$1712,'Roster Grid'!M17,'Team Rosters'!$A$2:$A$1712,"QB") + COUNTIFS('Team Rosters'!$C$2:$C$1712,'Roster Grid'!M17,'Team Rosters'!$A$2:$A$1712,"QB(P)")</f>
        <v>2</v>
      </c>
      <c r="O17" s="3">
        <f>COUNTIFS('Team Rosters'!$C$2:$C$1737,'Roster Grid'!M17,'Team Rosters'!$A$2:$A$1737,"*HB*")</f>
        <v>3</v>
      </c>
      <c r="P17" s="3">
        <f>COUNTIFS('Team Rosters'!$C$2:$C$1737,'Roster Grid'!M17,'Team Rosters'!$A$2:$A$1737,"*FB*")+COUNTIFS('Team Rosters'!$C$2:$C$1737,'Roster Grid'!M17,'Team Rosters'!$A$2:$A$1737,"*BB*")</f>
        <v>2</v>
      </c>
      <c r="Q17" s="3">
        <f>(O17+P17)-(COUNTIFS('Team Rosters'!$C$2:$C$1737,'Roster Grid'!M17,'Team Rosters'!$A$2:$A$1737,"*HB FB*"))</f>
        <v>5</v>
      </c>
      <c r="R17" s="3">
        <f>COUNTIFS('Team Rosters'!$C$2:$C$1737,'Roster Grid'!M17,'Team Rosters'!$A$2:$A$1737,"*TE*")</f>
        <v>6</v>
      </c>
      <c r="S17" s="3">
        <f>COUNTIFS('Team Rosters'!$C$2:$C$1737,'Roster Grid'!M17,'Team Rosters'!$A$2:$A$1737,"*WR*")</f>
        <v>5</v>
      </c>
      <c r="T17" s="3">
        <f>COUNTIFS('Team Rosters'!$C$2:$C$1737,'Roster Grid'!M17,'Team Rosters'!$A$2:$A$1737,"*"&amp;"OT"&amp;"*")</f>
        <v>5</v>
      </c>
      <c r="U17" s="3">
        <f>COUNTIFS('Team Rosters'!$C$2:$C$1737,'Roster Grid'!M17,'Team Rosters'!$A$2:$A$1737,"*"&amp;"G"&amp;"*")</f>
        <v>6</v>
      </c>
      <c r="V17" s="3">
        <f>COUNTIFS('Team Rosters'!$C$2:$C$1737,'Roster Grid'!M17,'Team Rosters'!$A$2:$A$1737,"*OC*")</f>
        <v>2</v>
      </c>
      <c r="W17" s="3">
        <f>COUNTIFS('Team Rosters'!$C$2:$C$1737,'Roster Grid'!M17,'Team Rosters'!$A$2:$A$1737,"*@*")</f>
        <v>10</v>
      </c>
      <c r="X17" s="3">
        <f>COUNTIFS('Team Rosters'!$C$2:$C$1737,'Roster Grid'!M17,'Team Rosters'!$A$2:$A$1737,"*"&amp;"DT"&amp;"*")</f>
        <v>3</v>
      </c>
      <c r="Y17" s="3">
        <f>COUNTIFS('Team Rosters'!$C$2:$C$1737,'Roster Grid'!M17,'Team Rosters'!$A$2:$A$1737,"*End*")+COUNTIFS('Team Rosters'!$C$2:$C$1737,'Roster Grid'!M17,'Team Rosters'!$A$2:$A$1737,"*LE*")+COUNTIFS('Team Rosters'!$C$2:$C$1737,'Roster Grid'!M17,'Team Rosters'!$A$2:$A$1737,"*RE*")</f>
        <v>6</v>
      </c>
      <c r="Z17" s="3">
        <f>COUNTIFS('Team Rosters'!$C$2:$C$1737,'Roster Grid'!M17,'Team Rosters'!$A$2:$A$1737,"*$*")</f>
        <v>8</v>
      </c>
      <c r="AA17" s="35">
        <f>COUNTIFS('Team Rosters'!$C$2:$C$1737,'Roster Grid'!M17,'Team Rosters'!$A$2:$A$1737,"*MLB")+COUNTIFS('Team Rosters'!$C$2:$C$1737,'Roster Grid'!M17,'Team Rosters'!$A$2:$A$1737,"*ILB*")+COUNTIFS('Team Rosters'!$C$2:$C$1737,'Roster Grid'!M17,'Team Rosters'!$A$2:$A$1737,"LB")</f>
        <v>4</v>
      </c>
      <c r="AB17" s="3">
        <f>COUNTIFS('Team Rosters'!$C$2:$C$1737,'Roster Grid'!M17,'Team Rosters'!$A$2:$A$1737,"*OLB")+COUNTIFS('Team Rosters'!$C$2:$C$1737,'Roster Grid'!M17,'Team Rosters'!$A$2:$A$1737,"*RLB")+COUNTIFS('Team Rosters'!$C$2:$C$1737,'Roster Grid'!M17,'Team Rosters'!$A$2:$A$1737,"*LLB")+COUNTIFS('Team Rosters'!$C$2:$C$1737,'Roster Grid'!M17,'Team Rosters'!$A$2:$A$1737,"LB")</f>
        <v>4</v>
      </c>
      <c r="AC17" s="3">
        <f>COUNTIFS('Team Rosters'!$C$2:$C$1737,'Roster Grid'!M17,'Team Rosters'!$A$2:$A$1737,"*LB*")</f>
        <v>7</v>
      </c>
      <c r="AD17" s="3">
        <f>COUNTIFS('Team Rosters'!$C$2:$C$1737,'Roster Grid'!M17,'Team Rosters'!$A$2:$A$1737,"*CB*")+COUNTIFS('Team Rosters'!$C$2:$C$1737,'Roster Grid'!M17,'Team Rosters'!$A$2:$A$1737,"*DB*")</f>
        <v>4</v>
      </c>
      <c r="AE17" s="3">
        <f>COUNTIFS('Team Rosters'!$C$2:$C$1737,'Roster Grid'!M17,'Team Rosters'!$A$2:$A$1737,"*S*")+COUNTIFS('Team Rosters'!$C$2:$C$1737,'Roster Grid'!M17,'Team Rosters'!$A$2:$A$1737,"*DB*")</f>
        <v>3</v>
      </c>
      <c r="AF17" s="3">
        <f>COUNTIFS('Team Rosters'!$C$2:$C$1737,'Roster Grid'!M17,'Team Rosters'!$A$2:$A$1737,"*^*")</f>
        <v>7</v>
      </c>
      <c r="AG17" s="3">
        <f>COUNTIFS('Team Rosters'!$C$2:$C$1737,'Roster Grid'!M17,'Team Rosters'!$A$2:$A$1737,"*Punt*")</f>
        <v>1</v>
      </c>
      <c r="AH17" s="3">
        <f>COUNTIFS('Team Rosters'!$C$2:$C$1737,'Roster Grid'!M17,'Team Rosters'!$A$2:$A$1737,"PK")</f>
        <v>1</v>
      </c>
      <c r="AI17" s="3">
        <f>COUNTIFS('Team Rosters'!$C$2:$C$1737,'Roster Grid'!M17,'Team Rosters'!$A$2:$A$1737,"*KOR*")</f>
        <v>2</v>
      </c>
      <c r="AJ17" s="3">
        <f>COUNTIFS('Team Rosters'!$C$2:$C$1737,'Roster Grid'!M17,'Team Rosters'!$A$2:$A$1737,"*PR*")</f>
        <v>2</v>
      </c>
      <c r="AK17" s="27">
        <f>COUNTIFS('Team Rosters'!$C$2:$C$1737,'Roster Grid'!M17)</f>
        <v>54</v>
      </c>
      <c r="AL17" s="90" t="s">
        <v>8112</v>
      </c>
    </row>
    <row r="18" spans="1:39" ht="19.149999999999999" customHeight="1">
      <c r="A18" s="9" t="s">
        <v>8842</v>
      </c>
      <c r="B18" s="196" t="s">
        <v>10587</v>
      </c>
      <c r="C18" s="199">
        <v>25.5</v>
      </c>
      <c r="D18" s="200" t="s">
        <v>10589</v>
      </c>
      <c r="E18" s="203">
        <v>27.25</v>
      </c>
      <c r="F18" s="5" t="s">
        <v>78</v>
      </c>
      <c r="G18" s="114" t="s">
        <v>10643</v>
      </c>
      <c r="H18" s="114" t="s">
        <v>10643</v>
      </c>
      <c r="I18" s="114" t="s">
        <v>10642</v>
      </c>
      <c r="J18" s="114" t="s">
        <v>10642</v>
      </c>
      <c r="K18" s="114" t="s">
        <v>10641</v>
      </c>
      <c r="L18" s="114" t="s">
        <v>10624</v>
      </c>
      <c r="M18" s="510" t="s">
        <v>3520</v>
      </c>
      <c r="N18" s="3">
        <f>COUNTIFS('Team Rosters'!$C$2:$C$1712,'Roster Grid'!M18,'Team Rosters'!$A$2:$A$1712,"QB") + COUNTIFS('Team Rosters'!$C$2:$C$1712,'Roster Grid'!M18,'Team Rosters'!$A$2:$A$1712,"QB(P)")</f>
        <v>2</v>
      </c>
      <c r="O18" s="3">
        <f>COUNTIFS('Team Rosters'!$C$2:$C$1737,'Roster Grid'!M18,'Team Rosters'!$A$2:$A$1737,"*HB*")</f>
        <v>3</v>
      </c>
      <c r="P18" s="3">
        <f>COUNTIFS('Team Rosters'!$C$2:$C$1737,'Roster Grid'!M18,'Team Rosters'!$A$2:$A$1737,"*FB*")+COUNTIFS('Team Rosters'!$C$2:$C$1737,'Roster Grid'!M18,'Team Rosters'!$A$2:$A$1737,"*BB*")</f>
        <v>3</v>
      </c>
      <c r="Q18" s="3">
        <f>(O18+P18)-(COUNTIFS('Team Rosters'!$C$2:$C$1737,'Roster Grid'!M18,'Team Rosters'!$A$2:$A$1737,"*HB FB*"))</f>
        <v>5</v>
      </c>
      <c r="R18" s="3">
        <f>COUNTIFS('Team Rosters'!$C$2:$C$1737,'Roster Grid'!M18,'Team Rosters'!$A$2:$A$1737,"*TE*")</f>
        <v>6</v>
      </c>
      <c r="S18" s="3">
        <f>COUNTIFS('Team Rosters'!$C$2:$C$1737,'Roster Grid'!M18,'Team Rosters'!$A$2:$A$1737,"*WR*")</f>
        <v>5</v>
      </c>
      <c r="T18" s="3">
        <f>COUNTIFS('Team Rosters'!$C$2:$C$1737,'Roster Grid'!M18,'Team Rosters'!$A$2:$A$1737,"*"&amp;"OT"&amp;"*")</f>
        <v>4</v>
      </c>
      <c r="U18" s="3">
        <f>COUNTIFS('Team Rosters'!$C$2:$C$1737,'Roster Grid'!M18,'Team Rosters'!$A$2:$A$1737,"*"&amp;"G"&amp;"*")</f>
        <v>4</v>
      </c>
      <c r="V18" s="3">
        <f>COUNTIFS('Team Rosters'!$C$2:$C$1737,'Roster Grid'!M18,'Team Rosters'!$A$2:$A$1737,"*OC*")</f>
        <v>2</v>
      </c>
      <c r="W18" s="3">
        <f>COUNTIFS('Team Rosters'!$C$2:$C$1737,'Roster Grid'!M18,'Team Rosters'!$A$2:$A$1737,"*@*")</f>
        <v>10</v>
      </c>
      <c r="X18" s="3">
        <f>COUNTIFS('Team Rosters'!$C$2:$C$1737,'Roster Grid'!M18,'Team Rosters'!$A$2:$A$1737,"*"&amp;"DT"&amp;"*")</f>
        <v>3</v>
      </c>
      <c r="Y18" s="3">
        <f>COUNTIFS('Team Rosters'!$C$2:$C$1737,'Roster Grid'!M18,'Team Rosters'!$A$2:$A$1737,"*End*")+COUNTIFS('Team Rosters'!$C$2:$C$1737,'Roster Grid'!M18,'Team Rosters'!$A$2:$A$1737,"*LE*")+COUNTIFS('Team Rosters'!$C$2:$C$1737,'Roster Grid'!M18,'Team Rosters'!$A$2:$A$1737,"*RE*")</f>
        <v>4</v>
      </c>
      <c r="Z18" s="3">
        <f>COUNTIFS('Team Rosters'!$C$2:$C$1737,'Roster Grid'!M18,'Team Rosters'!$A$2:$A$1737,"*$*")</f>
        <v>7</v>
      </c>
      <c r="AA18" s="35">
        <f>COUNTIFS('Team Rosters'!$C$2:$C$1737,'Roster Grid'!M18,'Team Rosters'!$A$2:$A$1737,"*MLB")+COUNTIFS('Team Rosters'!$C$2:$C$1737,'Roster Grid'!M18,'Team Rosters'!$A$2:$A$1737,"*ILB*")+COUNTIFS('Team Rosters'!$C$2:$C$1737,'Roster Grid'!M18,'Team Rosters'!$A$2:$A$1737,"LB")</f>
        <v>3</v>
      </c>
      <c r="AB18" s="3">
        <f>COUNTIFS('Team Rosters'!$C$2:$C$1737,'Roster Grid'!M18,'Team Rosters'!$A$2:$A$1737,"*OLB")+COUNTIFS('Team Rosters'!$C$2:$C$1737,'Roster Grid'!M18,'Team Rosters'!$A$2:$A$1737,"*RLB")+COUNTIFS('Team Rosters'!$C$2:$C$1737,'Roster Grid'!M18,'Team Rosters'!$A$2:$A$1737,"*LLB")+COUNTIFS('Team Rosters'!$C$2:$C$1737,'Roster Grid'!M18,'Team Rosters'!$A$2:$A$1737,"LB")</f>
        <v>7</v>
      </c>
      <c r="AC18" s="3">
        <f>COUNTIFS('Team Rosters'!$C$2:$C$1737,'Roster Grid'!M18,'Team Rosters'!$A$2:$A$1737,"*LB*")</f>
        <v>8</v>
      </c>
      <c r="AD18" s="3">
        <f>COUNTIFS('Team Rosters'!$C$2:$C$1737,'Roster Grid'!M18,'Team Rosters'!$A$2:$A$1737,"*CB*")+COUNTIFS('Team Rosters'!$C$2:$C$1737,'Roster Grid'!M18,'Team Rosters'!$A$2:$A$1737,"*DB*")</f>
        <v>7</v>
      </c>
      <c r="AE18" s="3">
        <f>COUNTIFS('Team Rosters'!$C$2:$C$1737,'Roster Grid'!M18,'Team Rosters'!$A$2:$A$1737,"*S*")+COUNTIFS('Team Rosters'!$C$2:$C$1737,'Roster Grid'!M18,'Team Rosters'!$A$2:$A$1737,"*DB*")</f>
        <v>4</v>
      </c>
      <c r="AF18" s="3">
        <f>COUNTIFS('Team Rosters'!$C$2:$C$1737,'Roster Grid'!M18,'Team Rosters'!$A$2:$A$1737,"*^*")</f>
        <v>10</v>
      </c>
      <c r="AG18" s="3">
        <f>COUNTIFS('Team Rosters'!$C$2:$C$1737,'Roster Grid'!M18,'Team Rosters'!$A$2:$A$1737,"*Punt*")</f>
        <v>1</v>
      </c>
      <c r="AH18" s="3">
        <f>COUNTIFS('Team Rosters'!$C$2:$C$1737,'Roster Grid'!M18,'Team Rosters'!$A$2:$A$1737,"PK")</f>
        <v>1</v>
      </c>
      <c r="AI18" s="3">
        <f>COUNTIFS('Team Rosters'!$C$2:$C$1737,'Roster Grid'!M18,'Team Rosters'!$A$2:$A$1737,"*KOR*")</f>
        <v>2</v>
      </c>
      <c r="AJ18" s="3">
        <f>COUNTIFS('Team Rosters'!$C$2:$C$1737,'Roster Grid'!M18,'Team Rosters'!$A$2:$A$1737,"*PR*")</f>
        <v>1</v>
      </c>
      <c r="AK18" s="27">
        <f>COUNTIFS('Team Rosters'!$C$2:$C$1737,'Roster Grid'!M18)</f>
        <v>54</v>
      </c>
      <c r="AL18" s="90" t="s">
        <v>8112</v>
      </c>
    </row>
    <row r="19" spans="1:39" ht="19.149999999999999" customHeight="1" thickBot="1">
      <c r="A19" s="9" t="s">
        <v>8842</v>
      </c>
      <c r="B19" s="196" t="s">
        <v>10587</v>
      </c>
      <c r="C19" s="199">
        <v>26.25</v>
      </c>
      <c r="D19" s="200" t="s">
        <v>10589</v>
      </c>
      <c r="E19" s="203">
        <v>27</v>
      </c>
      <c r="F19" s="5" t="s">
        <v>10615</v>
      </c>
      <c r="G19" s="114" t="s">
        <v>10616</v>
      </c>
      <c r="H19" s="114" t="s">
        <v>10617</v>
      </c>
      <c r="I19" s="114" t="s">
        <v>10618</v>
      </c>
      <c r="J19" s="114" t="s">
        <v>10618</v>
      </c>
      <c r="K19" s="114" t="s">
        <v>10594</v>
      </c>
      <c r="L19" s="114" t="s">
        <v>10619</v>
      </c>
      <c r="M19" s="511" t="s">
        <v>9613</v>
      </c>
      <c r="N19" s="3">
        <f>COUNTIFS('Team Rosters'!$C$2:$C$1712,'Roster Grid'!M19,'Team Rosters'!$A$2:$A$1712,"QB") + COUNTIFS('Team Rosters'!$C$2:$C$1712,'Roster Grid'!M19,'Team Rosters'!$A$2:$A$1712,"QB(P)")</f>
        <v>2</v>
      </c>
      <c r="O19" s="35">
        <f>COUNTIFS('Team Rosters'!$C$2:$C$1737,'Roster Grid'!M19,'Team Rosters'!$A$2:$A$1737,"*HB*")</f>
        <v>5</v>
      </c>
      <c r="P19" s="35">
        <f>COUNTIFS('Team Rosters'!$C$2:$C$1737,'Roster Grid'!M19,'Team Rosters'!$A$2:$A$1737,"*FB*")+COUNTIFS('Team Rosters'!$C$2:$C$1737,'Roster Grid'!M19,'Team Rosters'!$A$2:$A$1737,"*BB*")</f>
        <v>2</v>
      </c>
      <c r="Q19" s="35">
        <f>(O19+P19)-(COUNTIFS('Team Rosters'!$C$2:$C$1737,'Roster Grid'!M19,'Team Rosters'!$A$2:$A$1737,"*HB FB*"))</f>
        <v>7</v>
      </c>
      <c r="R19" s="35">
        <f>COUNTIFS('Team Rosters'!$C$2:$C$1737,'Roster Grid'!M19,'Team Rosters'!$A$2:$A$1737,"*TE*")</f>
        <v>3</v>
      </c>
      <c r="S19" s="35">
        <f>COUNTIFS('Team Rosters'!$C$2:$C$1737,'Roster Grid'!M19,'Team Rosters'!$A$2:$A$1737,"*WR*")</f>
        <v>6</v>
      </c>
      <c r="T19" s="35">
        <f>COUNTIFS('Team Rosters'!$C$2:$C$1737,'Roster Grid'!M19,'Team Rosters'!$A$2:$A$1737,"*"&amp;"OT"&amp;"*")</f>
        <v>4</v>
      </c>
      <c r="U19" s="35">
        <f>COUNTIFS('Team Rosters'!$C$2:$C$1737,'Roster Grid'!M19,'Team Rosters'!$A$2:$A$1737,"*"&amp;"G"&amp;"*")</f>
        <v>4</v>
      </c>
      <c r="V19" s="35">
        <f>COUNTIFS('Team Rosters'!$C$2:$C$1737,'Roster Grid'!M19,'Team Rosters'!$A$2:$A$1737,"*OC*")</f>
        <v>2</v>
      </c>
      <c r="W19" s="35">
        <f>COUNTIFS('Team Rosters'!$C$2:$C$1737,'Roster Grid'!M19,'Team Rosters'!$A$2:$A$1737,"*@*")</f>
        <v>10</v>
      </c>
      <c r="X19" s="35">
        <f>COUNTIFS('Team Rosters'!$C$2:$C$1737,'Roster Grid'!M19,'Team Rosters'!$A$2:$A$1737,"*"&amp;"DT"&amp;"*")</f>
        <v>4</v>
      </c>
      <c r="Y19" s="35">
        <f>COUNTIFS('Team Rosters'!$C$2:$C$1737,'Roster Grid'!M19,'Team Rosters'!$A$2:$A$1737,"*End*")+COUNTIFS('Team Rosters'!$C$2:$C$1737,'Roster Grid'!M19,'Team Rosters'!$A$2:$A$1737,"*LE*")+COUNTIFS('Team Rosters'!$C$2:$C$1737,'Roster Grid'!M19,'Team Rosters'!$A$2:$A$1737,"*RE*")</f>
        <v>7</v>
      </c>
      <c r="Z19" s="35">
        <f>COUNTIFS('Team Rosters'!$C$2:$C$1737,'Roster Grid'!M19,'Team Rosters'!$A$2:$A$1737,"*$*")</f>
        <v>9</v>
      </c>
      <c r="AA19" s="35">
        <f>COUNTIFS('Team Rosters'!$C$2:$C$1737,'Roster Grid'!M19,'Team Rosters'!$A$2:$A$1737,"*MLB")+COUNTIFS('Team Rosters'!$C$2:$C$1737,'Roster Grid'!M19,'Team Rosters'!$A$2:$A$1737,"*ILB*")+COUNTIFS('Team Rosters'!$C$2:$C$1737,'Roster Grid'!M19,'Team Rosters'!$A$2:$A$1737,"LB")</f>
        <v>3</v>
      </c>
      <c r="AB19" s="35">
        <f>COUNTIFS('Team Rosters'!$C$2:$C$1737,'Roster Grid'!M19,'Team Rosters'!$A$2:$A$1737,"*OLB")+COUNTIFS('Team Rosters'!$C$2:$C$1737,'Roster Grid'!M19,'Team Rosters'!$A$2:$A$1737,"*RLB")+COUNTIFS('Team Rosters'!$C$2:$C$1737,'Roster Grid'!M19,'Team Rosters'!$A$2:$A$1737,"*LLB")+COUNTIFS('Team Rosters'!$C$2:$C$1737,'Roster Grid'!M19,'Team Rosters'!$A$2:$A$1737,"LB")</f>
        <v>7</v>
      </c>
      <c r="AC19" s="35">
        <f>COUNTIFS('Team Rosters'!$C$2:$C$1737,'Roster Grid'!M19,'Team Rosters'!$A$2:$A$1737,"*LB*")</f>
        <v>10</v>
      </c>
      <c r="AD19" s="35">
        <f>COUNTIFS('Team Rosters'!$C$2:$C$1737,'Roster Grid'!M19,'Team Rosters'!$A$2:$A$1737,"*CB*")+COUNTIFS('Team Rosters'!$C$2:$C$1737,'Roster Grid'!M19,'Team Rosters'!$A$2:$A$1737,"*DB*")</f>
        <v>5</v>
      </c>
      <c r="AE19" s="35">
        <f>COUNTIFS('Team Rosters'!$C$2:$C$1737,'Roster Grid'!M19,'Team Rosters'!$A$2:$A$1737,"*S*")+COUNTIFS('Team Rosters'!$C$2:$C$1737,'Roster Grid'!M19,'Team Rosters'!$A$2:$A$1737,"*DB*")</f>
        <v>4</v>
      </c>
      <c r="AF19" s="35">
        <f>COUNTIFS('Team Rosters'!$C$2:$C$1737,'Roster Grid'!M19,'Team Rosters'!$A$2:$A$1737,"*^*")</f>
        <v>8</v>
      </c>
      <c r="AG19" s="35">
        <f>COUNTIFS('Team Rosters'!$C$2:$C$1737,'Roster Grid'!M19,'Team Rosters'!$A$2:$A$1737,"*Punt*")</f>
        <v>1</v>
      </c>
      <c r="AH19" s="35">
        <f>COUNTIFS('Team Rosters'!$C$2:$C$1737,'Roster Grid'!M19,'Team Rosters'!$A$2:$A$1737,"PK")</f>
        <v>1</v>
      </c>
      <c r="AI19" s="35">
        <f>COUNTIFS('Team Rosters'!$C$2:$C$1737,'Roster Grid'!M19,'Team Rosters'!$A$2:$A$1737,"*KOR*")</f>
        <v>3</v>
      </c>
      <c r="AJ19" s="35">
        <f>COUNTIFS('Team Rosters'!$C$2:$C$1737,'Roster Grid'!M19,'Team Rosters'!$A$2:$A$1737,"*PR*")</f>
        <v>1</v>
      </c>
      <c r="AK19" s="27">
        <v>54</v>
      </c>
      <c r="AL19" s="90" t="s">
        <v>8112</v>
      </c>
      <c r="AM19" s="5" t="s">
        <v>10574</v>
      </c>
    </row>
    <row r="20" spans="1:39" ht="19.149999999999999" customHeight="1">
      <c r="A20" s="1" t="s">
        <v>8842</v>
      </c>
      <c r="B20" s="196" t="s">
        <v>10576</v>
      </c>
      <c r="C20" s="199">
        <v>22.5</v>
      </c>
      <c r="D20" s="200" t="s">
        <v>10587</v>
      </c>
      <c r="E20" s="3">
        <v>23</v>
      </c>
      <c r="F20" s="5" t="s">
        <v>10644</v>
      </c>
      <c r="G20" s="3" t="s">
        <v>10661</v>
      </c>
      <c r="H20" s="3" t="s">
        <v>10662</v>
      </c>
      <c r="I20" s="3" t="s">
        <v>10668</v>
      </c>
      <c r="J20" s="3" t="s">
        <v>10668</v>
      </c>
      <c r="K20" s="3" t="s">
        <v>10631</v>
      </c>
      <c r="L20" s="3" t="s">
        <v>10630</v>
      </c>
      <c r="M20" s="512" t="s">
        <v>9618</v>
      </c>
      <c r="N20" s="3">
        <f>COUNTIFS('Team Rosters'!$C$2:$C$1712,'Roster Grid'!M20,'Team Rosters'!$A$2:$A$1712,"QB") + COUNTIFS('Team Rosters'!$C$2:$C$1712,'Roster Grid'!M20,'Team Rosters'!$A$2:$A$1712,"QB(P)")</f>
        <v>3</v>
      </c>
      <c r="O20" s="3">
        <f>COUNTIFS('Team Rosters'!$C$2:$C$1737,'Roster Grid'!M20,'Team Rosters'!$A$2:$A$1737,"*HB*")</f>
        <v>3</v>
      </c>
      <c r="P20" s="3">
        <f>COUNTIFS('Team Rosters'!$C$2:$C$1737,'Roster Grid'!M20,'Team Rosters'!$A$2:$A$1737,"*FB*")+COUNTIFS('Team Rosters'!$C$2:$C$1737,'Roster Grid'!M20,'Team Rosters'!$A$2:$A$1737,"*BB*")</f>
        <v>3</v>
      </c>
      <c r="Q20" s="3">
        <f>(O20+P20)-(COUNTIFS('Team Rosters'!$C$2:$C$1737,'Roster Grid'!M20,'Team Rosters'!$A$2:$A$1737,"*HB FB*"))</f>
        <v>6</v>
      </c>
      <c r="R20" s="3">
        <f>COUNTIFS('Team Rosters'!$C$2:$C$1737,'Roster Grid'!M20,'Team Rosters'!$A$2:$A$1737,"*TE*")</f>
        <v>3</v>
      </c>
      <c r="S20" s="3">
        <f>COUNTIFS('Team Rosters'!$C$2:$C$1737,'Roster Grid'!M20,'Team Rosters'!$A$2:$A$1737,"*WR*")</f>
        <v>6</v>
      </c>
      <c r="T20" s="3">
        <f>COUNTIFS('Team Rosters'!$C$2:$C$1737,'Roster Grid'!M20,'Team Rosters'!$A$2:$A$1737,"*"&amp;"OT"&amp;"*")</f>
        <v>6</v>
      </c>
      <c r="U20" s="3">
        <f>COUNTIFS('Team Rosters'!$C$2:$C$1737,'Roster Grid'!M20,'Team Rosters'!$A$2:$A$1737,"*"&amp;"G"&amp;"*")</f>
        <v>3</v>
      </c>
      <c r="V20" s="3">
        <f>COUNTIFS('Team Rosters'!$C$2:$C$1737,'Roster Grid'!M20,'Team Rosters'!$A$2:$A$1737,"*OC*")</f>
        <v>2</v>
      </c>
      <c r="W20" s="3">
        <f>COUNTIFS('Team Rosters'!$C$2:$C$1737,'Roster Grid'!M20,'Team Rosters'!$A$2:$A$1737,"*@*")</f>
        <v>9</v>
      </c>
      <c r="X20" s="3">
        <f>COUNTIFS('Team Rosters'!$C$2:$C$1737,'Roster Grid'!M20,'Team Rosters'!$A$2:$A$1737,"*"&amp;"DT"&amp;"*")</f>
        <v>4</v>
      </c>
      <c r="Y20" s="3">
        <f>COUNTIFS('Team Rosters'!$C$2:$C$1737,'Roster Grid'!M20,'Team Rosters'!$A$2:$A$1737,"*End*")+COUNTIFS('Team Rosters'!$C$2:$C$1737,'Roster Grid'!M20,'Team Rosters'!$A$2:$A$1737,"*LE*")+COUNTIFS('Team Rosters'!$C$2:$C$1737,'Roster Grid'!M20,'Team Rosters'!$A$2:$A$1737,"*RE*")</f>
        <v>4</v>
      </c>
      <c r="Z20" s="3">
        <f>COUNTIFS('Team Rosters'!$C$2:$C$1737,'Roster Grid'!M20,'Team Rosters'!$A$2:$A$1737,"*$*")</f>
        <v>7</v>
      </c>
      <c r="AA20" s="35">
        <f>COUNTIFS('Team Rosters'!$C$2:$C$1737,'Roster Grid'!M20,'Team Rosters'!$A$2:$A$1737,"*MLB")+COUNTIFS('Team Rosters'!$C$2:$C$1737,'Roster Grid'!M20,'Team Rosters'!$A$2:$A$1737,"*ILB*")+COUNTIFS('Team Rosters'!$C$2:$C$1737,'Roster Grid'!M20,'Team Rosters'!$A$2:$A$1737,"LB")</f>
        <v>4</v>
      </c>
      <c r="AB20" s="3">
        <f>COUNTIFS('Team Rosters'!$C$2:$C$1737,'Roster Grid'!M20,'Team Rosters'!$A$2:$A$1737,"*OLB")+COUNTIFS('Team Rosters'!$C$2:$C$1737,'Roster Grid'!M20,'Team Rosters'!$A$2:$A$1737,"*RLB")+COUNTIFS('Team Rosters'!$C$2:$C$1737,'Roster Grid'!M20,'Team Rosters'!$A$2:$A$1737,"*LLB")+COUNTIFS('Team Rosters'!$C$2:$C$1737,'Roster Grid'!M20,'Team Rosters'!$A$2:$A$1737,"LB")</f>
        <v>5</v>
      </c>
      <c r="AC20" s="3">
        <f>COUNTIFS('Team Rosters'!$C$2:$C$1737,'Roster Grid'!M20,'Team Rosters'!$A$2:$A$1737,"*LB*")</f>
        <v>7</v>
      </c>
      <c r="AD20" s="3">
        <f>COUNTIFS('Team Rosters'!$C$2:$C$1737,'Roster Grid'!M20,'Team Rosters'!$A$2:$A$1737,"*CB*")+COUNTIFS('Team Rosters'!$C$2:$C$1737,'Roster Grid'!M20,'Team Rosters'!$A$2:$A$1737,"*DB*")</f>
        <v>6</v>
      </c>
      <c r="AE20" s="3">
        <f>COUNTIFS('Team Rosters'!$C$2:$C$1737,'Roster Grid'!M20,'Team Rosters'!$A$2:$A$1737,"*S*")+COUNTIFS('Team Rosters'!$C$2:$C$1737,'Roster Grid'!M20,'Team Rosters'!$A$2:$A$1737,"*DB*")</f>
        <v>4</v>
      </c>
      <c r="AF20" s="3">
        <f>COUNTIFS('Team Rosters'!$C$2:$C$1737,'Roster Grid'!M20,'Team Rosters'!$A$2:$A$1737,"*^*")</f>
        <v>8</v>
      </c>
      <c r="AG20" s="3">
        <f>COUNTIFS('Team Rosters'!$C$2:$C$1737,'Roster Grid'!M20,'Team Rosters'!$A$2:$A$1737,"*Punt*")</f>
        <v>1</v>
      </c>
      <c r="AH20" s="3">
        <f>COUNTIFS('Team Rosters'!$C$2:$C$1737,'Roster Grid'!M20,'Team Rosters'!$A$2:$A$1737,"PK")</f>
        <v>1</v>
      </c>
      <c r="AI20" s="3">
        <f>COUNTIFS('Team Rosters'!$C$2:$C$1737,'Roster Grid'!M20,'Team Rosters'!$A$2:$A$1737,"*KOR*")</f>
        <v>2</v>
      </c>
      <c r="AJ20" s="3">
        <f>COUNTIFS('Team Rosters'!$C$2:$C$1737,'Roster Grid'!M20,'Team Rosters'!$A$2:$A$1737,"*PR*")</f>
        <v>2</v>
      </c>
      <c r="AK20" s="27">
        <f>COUNTIFS('Team Rosters'!$C$2:$C$1737,'Roster Grid'!M20)</f>
        <v>54</v>
      </c>
      <c r="AL20" s="90" t="s">
        <v>8112</v>
      </c>
    </row>
    <row r="21" spans="1:39" ht="19.149999999999999" customHeight="1">
      <c r="A21" s="9" t="s">
        <v>10575</v>
      </c>
      <c r="B21" s="196" t="s">
        <v>10587</v>
      </c>
      <c r="C21" s="199">
        <v>26.5</v>
      </c>
      <c r="D21" s="200" t="s">
        <v>10589</v>
      </c>
      <c r="E21" s="203">
        <v>27</v>
      </c>
      <c r="F21" s="5" t="s">
        <v>10593</v>
      </c>
      <c r="G21" s="114" t="s">
        <v>10596</v>
      </c>
      <c r="H21" s="114" t="s">
        <v>10597</v>
      </c>
      <c r="I21" s="114" t="s">
        <v>10597</v>
      </c>
      <c r="J21" s="114" t="s">
        <v>10597</v>
      </c>
      <c r="K21" s="114" t="s">
        <v>10593</v>
      </c>
      <c r="L21" s="114" t="s">
        <v>10592</v>
      </c>
      <c r="M21" s="511" t="s">
        <v>7479</v>
      </c>
      <c r="N21" s="3">
        <f>COUNTIFS('Team Rosters'!$C$2:$C$1712,'Roster Grid'!M21,'Team Rosters'!$A$2:$A$1712,"QB") + COUNTIFS('Team Rosters'!$C$2:$C$1712,'Roster Grid'!M21,'Team Rosters'!$A$2:$A$1712,"QB(P)")</f>
        <v>2</v>
      </c>
      <c r="O21" s="35">
        <f>COUNTIFS('Team Rosters'!$C$2:$C$1737,'Roster Grid'!M21,'Team Rosters'!$A$2:$A$1737,"*HB*")</f>
        <v>4</v>
      </c>
      <c r="P21" s="35">
        <f>COUNTIFS('Team Rosters'!$C$2:$C$1737,'Roster Grid'!M21,'Team Rosters'!$A$2:$A$1737,"*FB*")+COUNTIFS('Team Rosters'!$C$2:$C$1737,'Roster Grid'!M21,'Team Rosters'!$A$2:$A$1737,"*BB*")</f>
        <v>2</v>
      </c>
      <c r="Q21" s="35">
        <f>(O21+P21)-(COUNTIFS('Team Rosters'!$C$2:$C$1737,'Roster Grid'!M21,'Team Rosters'!$A$2:$A$1737,"*HB FB*"))</f>
        <v>6</v>
      </c>
      <c r="R21" s="35">
        <f>COUNTIFS('Team Rosters'!$C$2:$C$1737,'Roster Grid'!M21,'Team Rosters'!$A$2:$A$1737,"*TE*")</f>
        <v>4</v>
      </c>
      <c r="S21" s="35">
        <f>COUNTIFS('Team Rosters'!$C$2:$C$1737,'Roster Grid'!M21,'Team Rosters'!$A$2:$A$1737,"*WR*")</f>
        <v>6</v>
      </c>
      <c r="T21" s="35">
        <f>COUNTIFS('Team Rosters'!$C$2:$C$1737,'Roster Grid'!M21,'Team Rosters'!$A$2:$A$1737,"*"&amp;"OT"&amp;"*")</f>
        <v>4</v>
      </c>
      <c r="U21" s="35">
        <f>COUNTIFS('Team Rosters'!$C$2:$C$1737,'Roster Grid'!M21,'Team Rosters'!$A$2:$A$1737,"*"&amp;"G"&amp;"*")</f>
        <v>7</v>
      </c>
      <c r="V21" s="35">
        <f>COUNTIFS('Team Rosters'!$C$2:$C$1737,'Roster Grid'!M21,'Team Rosters'!$A$2:$A$1737,"*OC*")</f>
        <v>2</v>
      </c>
      <c r="W21" s="35">
        <f>COUNTIFS('Team Rosters'!$C$2:$C$1737,'Roster Grid'!M21,'Team Rosters'!$A$2:$A$1737,"*@*")</f>
        <v>11</v>
      </c>
      <c r="X21" s="35">
        <f>COUNTIFS('Team Rosters'!$C$2:$C$1737,'Roster Grid'!M21,'Team Rosters'!$A$2:$A$1737,"*"&amp;"DT"&amp;"*")</f>
        <v>4</v>
      </c>
      <c r="Y21" s="35">
        <f>COUNTIFS('Team Rosters'!$C$2:$C$1737,'Roster Grid'!M21,'Team Rosters'!$A$2:$A$1737,"*End*")+COUNTIFS('Team Rosters'!$C$2:$C$1737,'Roster Grid'!M21,'Team Rosters'!$A$2:$A$1737,"*LE*")+COUNTIFS('Team Rosters'!$C$2:$C$1737,'Roster Grid'!M21,'Team Rosters'!$A$2:$A$1737,"*RE*")</f>
        <v>6</v>
      </c>
      <c r="Z21" s="35">
        <f>COUNTIFS('Team Rosters'!$C$2:$C$1737,'Roster Grid'!M21,'Team Rosters'!$A$2:$A$1737,"*$*")</f>
        <v>8</v>
      </c>
      <c r="AA21" s="35">
        <f>COUNTIFS('Team Rosters'!$C$2:$C$1737,'Roster Grid'!M21,'Team Rosters'!$A$2:$A$1737,"*MLB")+COUNTIFS('Team Rosters'!$C$2:$C$1737,'Roster Grid'!M21,'Team Rosters'!$A$2:$A$1737,"*ILB*")+COUNTIFS('Team Rosters'!$C$2:$C$1737,'Roster Grid'!M21,'Team Rosters'!$A$2:$A$1737,"LB")</f>
        <v>4</v>
      </c>
      <c r="AB21" s="35">
        <f>COUNTIFS('Team Rosters'!$C$2:$C$1737,'Roster Grid'!M21,'Team Rosters'!$A$2:$A$1737,"*OLB")+COUNTIFS('Team Rosters'!$C$2:$C$1737,'Roster Grid'!M21,'Team Rosters'!$A$2:$A$1737,"*RLB")+COUNTIFS('Team Rosters'!$C$2:$C$1737,'Roster Grid'!M21,'Team Rosters'!$A$2:$A$1737,"*LLB")+COUNTIFS('Team Rosters'!$C$2:$C$1737,'Roster Grid'!M21,'Team Rosters'!$A$2:$A$1737,"LB")</f>
        <v>8</v>
      </c>
      <c r="AC21" s="35">
        <f>COUNTIFS('Team Rosters'!$C$2:$C$1737,'Roster Grid'!M21,'Team Rosters'!$A$2:$A$1737,"*LB*")</f>
        <v>10</v>
      </c>
      <c r="AD21" s="35">
        <f>COUNTIFS('Team Rosters'!$C$2:$C$1737,'Roster Grid'!M21,'Team Rosters'!$A$2:$A$1737,"*CB*")+COUNTIFS('Team Rosters'!$C$2:$C$1737,'Roster Grid'!M21,'Team Rosters'!$A$2:$A$1737,"*DB*")</f>
        <v>4</v>
      </c>
      <c r="AE21" s="35">
        <f>COUNTIFS('Team Rosters'!$C$2:$C$1737,'Roster Grid'!M21,'Team Rosters'!$A$2:$A$1737,"*S*")+COUNTIFS('Team Rosters'!$C$2:$C$1737,'Roster Grid'!M21,'Team Rosters'!$A$2:$A$1737,"*DB*")</f>
        <v>4</v>
      </c>
      <c r="AF21" s="35">
        <f>COUNTIFS('Team Rosters'!$C$2:$C$1737,'Roster Grid'!M21,'Team Rosters'!$A$2:$A$1737,"*^*")</f>
        <v>7</v>
      </c>
      <c r="AG21" s="35">
        <f>COUNTIFS('Team Rosters'!$C$2:$C$1737,'Roster Grid'!M21,'Team Rosters'!$A$2:$A$1737,"*Punt*")</f>
        <v>1</v>
      </c>
      <c r="AH21" s="35">
        <f>COUNTIFS('Team Rosters'!$C$2:$C$1737,'Roster Grid'!M21,'Team Rosters'!$A$2:$A$1737,"PK")</f>
        <v>1</v>
      </c>
      <c r="AI21" s="35">
        <f>COUNTIFS('Team Rosters'!$C$2:$C$1737,'Roster Grid'!M21,'Team Rosters'!$A$2:$A$1737,"*KOR*")</f>
        <v>2</v>
      </c>
      <c r="AJ21" s="35">
        <f>COUNTIFS('Team Rosters'!$C$2:$C$1737,'Roster Grid'!M21,'Team Rosters'!$A$2:$A$1737,"*PR*")</f>
        <v>1</v>
      </c>
      <c r="AK21" s="27">
        <f>COUNTIFS('Team Rosters'!$C$2:$C$1737,'Roster Grid'!M21)</f>
        <v>54</v>
      </c>
      <c r="AL21" s="90" t="s">
        <v>8112</v>
      </c>
    </row>
    <row r="22" spans="1:39" ht="19.149999999999999" customHeight="1">
      <c r="A22" s="9" t="s">
        <v>10575</v>
      </c>
      <c r="B22" s="196" t="s">
        <v>10587</v>
      </c>
      <c r="C22" s="199">
        <v>25.5</v>
      </c>
      <c r="D22" s="200" t="s">
        <v>10587</v>
      </c>
      <c r="E22" s="203">
        <v>25</v>
      </c>
      <c r="F22" s="5" t="s">
        <v>10604</v>
      </c>
      <c r="G22" s="114" t="s">
        <v>10628</v>
      </c>
      <c r="H22" s="114" t="s">
        <v>10628</v>
      </c>
      <c r="I22" s="114" t="s">
        <v>10628</v>
      </c>
      <c r="J22" s="114" t="s">
        <v>10628</v>
      </c>
      <c r="K22" s="114" t="s">
        <v>10629</v>
      </c>
      <c r="L22" s="114" t="s">
        <v>2310</v>
      </c>
      <c r="M22" s="511" t="s">
        <v>6839</v>
      </c>
      <c r="N22" s="3">
        <f>COUNTIFS('Team Rosters'!$C$2:$C$1712,'Roster Grid'!M22,'Team Rosters'!$A$2:$A$1712,"QB") + COUNTIFS('Team Rosters'!$C$2:$C$1712,'Roster Grid'!M22,'Team Rosters'!$A$2:$A$1712,"QB(P)")</f>
        <v>2</v>
      </c>
      <c r="O22" s="35">
        <f>COUNTIFS('Team Rosters'!$C$2:$C$1737,'Roster Grid'!M22,'Team Rosters'!$A$2:$A$1737,"*HB*")</f>
        <v>2</v>
      </c>
      <c r="P22" s="35">
        <f>COUNTIFS('Team Rosters'!$C$2:$C$1737,'Roster Grid'!M22,'Team Rosters'!$A$2:$A$1737,"*FB*")+COUNTIFS('Team Rosters'!$C$2:$C$1737,'Roster Grid'!M22,'Team Rosters'!$A$2:$A$1737,"*BB*")</f>
        <v>3</v>
      </c>
      <c r="Q22" s="35">
        <f>(O22+P22)-(COUNTIFS('Team Rosters'!$C$2:$C$1737,'Roster Grid'!M22,'Team Rosters'!$A$2:$A$1737,"*HB FB*"))</f>
        <v>5</v>
      </c>
      <c r="R22" s="35">
        <f>COUNTIFS('Team Rosters'!$C$2:$C$1737,'Roster Grid'!M22,'Team Rosters'!$A$2:$A$1737,"*TE*")</f>
        <v>4</v>
      </c>
      <c r="S22" s="35">
        <f>COUNTIFS('Team Rosters'!$C$2:$C$1737,'Roster Grid'!M22,'Team Rosters'!$A$2:$A$1737,"*WR*")</f>
        <v>7</v>
      </c>
      <c r="T22" s="35">
        <f>COUNTIFS('Team Rosters'!$C$2:$C$1737,'Roster Grid'!M22,'Team Rosters'!$A$2:$A$1737,"*"&amp;"OT"&amp;"*")</f>
        <v>3</v>
      </c>
      <c r="U22" s="35">
        <f>COUNTIFS('Team Rosters'!$C$2:$C$1737,'Roster Grid'!M22,'Team Rosters'!$A$2:$A$1737,"*"&amp;"G"&amp;"*")</f>
        <v>5</v>
      </c>
      <c r="V22" s="35">
        <f>COUNTIFS('Team Rosters'!$C$2:$C$1737,'Roster Grid'!M22,'Team Rosters'!$A$2:$A$1737,"*OC*")</f>
        <v>2</v>
      </c>
      <c r="W22" s="35">
        <f>COUNTIFS('Team Rosters'!$C$2:$C$1737,'Roster Grid'!M22,'Team Rosters'!$A$2:$A$1737,"*@*")</f>
        <v>9</v>
      </c>
      <c r="X22" s="35">
        <f>COUNTIFS('Team Rosters'!$C$2:$C$1737,'Roster Grid'!M22,'Team Rosters'!$A$2:$A$1737,"*"&amp;"DT"&amp;"*")</f>
        <v>6</v>
      </c>
      <c r="Y22" s="35">
        <f>COUNTIFS('Team Rosters'!$C$2:$C$1737,'Roster Grid'!M22,'Team Rosters'!$A$2:$A$1737,"*End*")+COUNTIFS('Team Rosters'!$C$2:$C$1737,'Roster Grid'!M22,'Team Rosters'!$A$2:$A$1737,"*LE*")+COUNTIFS('Team Rosters'!$C$2:$C$1737,'Roster Grid'!M22,'Team Rosters'!$A$2:$A$1737,"*RE*")</f>
        <v>5</v>
      </c>
      <c r="Z22" s="35">
        <f>COUNTIFS('Team Rosters'!$C$2:$C$1737,'Roster Grid'!M22,'Team Rosters'!$A$2:$A$1737,"*$*")</f>
        <v>9</v>
      </c>
      <c r="AA22" s="35">
        <f>COUNTIFS('Team Rosters'!$C$2:$C$1737,'Roster Grid'!M22,'Team Rosters'!$A$2:$A$1737,"*MLB")+COUNTIFS('Team Rosters'!$C$2:$C$1737,'Roster Grid'!M22,'Team Rosters'!$A$2:$A$1737,"*ILB*")+COUNTIFS('Team Rosters'!$C$2:$C$1737,'Roster Grid'!M22,'Team Rosters'!$A$2:$A$1737,"LB")</f>
        <v>4</v>
      </c>
      <c r="AB22" s="35">
        <f>COUNTIFS('Team Rosters'!$C$2:$C$1737,'Roster Grid'!M22,'Team Rosters'!$A$2:$A$1737,"*OLB")+COUNTIFS('Team Rosters'!$C$2:$C$1737,'Roster Grid'!M22,'Team Rosters'!$A$2:$A$1737,"*RLB")+COUNTIFS('Team Rosters'!$C$2:$C$1737,'Roster Grid'!M22,'Team Rosters'!$A$2:$A$1737,"*LLB")+COUNTIFS('Team Rosters'!$C$2:$C$1737,'Roster Grid'!M22,'Team Rosters'!$A$2:$A$1737,"LB")</f>
        <v>4</v>
      </c>
      <c r="AC22" s="35">
        <f>COUNTIFS('Team Rosters'!$C$2:$C$1737,'Roster Grid'!M22,'Team Rosters'!$A$2:$A$1737,"*LB*")</f>
        <v>8</v>
      </c>
      <c r="AD22" s="35">
        <f>COUNTIFS('Team Rosters'!$C$2:$C$1737,'Roster Grid'!M22,'Team Rosters'!$A$2:$A$1737,"*CB*")+COUNTIFS('Team Rosters'!$C$2:$C$1737,'Roster Grid'!M22,'Team Rosters'!$A$2:$A$1737,"*DB*")</f>
        <v>7</v>
      </c>
      <c r="AE22" s="35">
        <f>COUNTIFS('Team Rosters'!$C$2:$C$1737,'Roster Grid'!M22,'Team Rosters'!$A$2:$A$1737,"*S*")+COUNTIFS('Team Rosters'!$C$2:$C$1737,'Roster Grid'!M22,'Team Rosters'!$A$2:$A$1737,"*DB*")</f>
        <v>4</v>
      </c>
      <c r="AF22" s="35">
        <f>COUNTIFS('Team Rosters'!$C$2:$C$1737,'Roster Grid'!M22,'Team Rosters'!$A$2:$A$1737,"*^*")</f>
        <v>10</v>
      </c>
      <c r="AG22" s="35">
        <f>COUNTIFS('Team Rosters'!$C$2:$C$1737,'Roster Grid'!M22,'Team Rosters'!$A$2:$A$1737,"*Punt*")</f>
        <v>1</v>
      </c>
      <c r="AH22" s="35">
        <f>COUNTIFS('Team Rosters'!$C$2:$C$1737,'Roster Grid'!M22,'Team Rosters'!$A$2:$A$1737,"PK")</f>
        <v>1</v>
      </c>
      <c r="AI22" s="35">
        <f>COUNTIFS('Team Rosters'!$C$2:$C$1737,'Roster Grid'!M22,'Team Rosters'!$A$2:$A$1737,"*KOR*")</f>
        <v>1</v>
      </c>
      <c r="AJ22" s="35">
        <f>COUNTIFS('Team Rosters'!$C$2:$C$1737,'Roster Grid'!M22,'Team Rosters'!$A$2:$A$1737,"*PR*")</f>
        <v>2</v>
      </c>
      <c r="AK22" s="27">
        <f>COUNTIFS('Team Rosters'!$C$2:$C$1737,'Roster Grid'!M22)</f>
        <v>54</v>
      </c>
      <c r="AL22" s="90" t="s">
        <v>8112</v>
      </c>
    </row>
    <row r="23" spans="1:39" ht="19.5" customHeight="1">
      <c r="A23" s="1" t="s">
        <v>10575</v>
      </c>
      <c r="B23" s="198" t="s">
        <v>10599</v>
      </c>
      <c r="C23" s="199">
        <v>31</v>
      </c>
      <c r="D23" s="202" t="s">
        <v>10587</v>
      </c>
      <c r="E23" s="203">
        <v>23.5</v>
      </c>
      <c r="F23" s="5" t="s">
        <v>10600</v>
      </c>
      <c r="G23" s="3" t="s">
        <v>10657</v>
      </c>
      <c r="H23" s="3" t="s">
        <v>10657</v>
      </c>
      <c r="I23" s="3" t="s">
        <v>10658</v>
      </c>
      <c r="J23" s="3" t="s">
        <v>10658</v>
      </c>
      <c r="K23" s="3" t="s">
        <v>10605</v>
      </c>
      <c r="L23" s="3" t="s">
        <v>10593</v>
      </c>
      <c r="M23" s="510" t="s">
        <v>9</v>
      </c>
      <c r="N23" s="3">
        <f>COUNTIFS('Team Rosters'!$C$2:$C$1712,'Roster Grid'!M23,'Team Rosters'!$A$2:$A$1712,"QB") + COUNTIFS('Team Rosters'!$C$2:$C$1712,'Roster Grid'!M23,'Team Rosters'!$A$2:$A$1712,"QB(P)")</f>
        <v>2</v>
      </c>
      <c r="O23" s="3">
        <f>COUNTIFS('Team Rosters'!$C$2:$C$1737,'Roster Grid'!M23,'Team Rosters'!$A$2:$A$1737,"*HB*")</f>
        <v>5</v>
      </c>
      <c r="P23" s="3">
        <f>COUNTIFS('Team Rosters'!$C$2:$C$1737,'Roster Grid'!M23,'Team Rosters'!$A$2:$A$1737,"*FB*")+COUNTIFS('Team Rosters'!$C$2:$C$1737,'Roster Grid'!M23,'Team Rosters'!$A$2:$A$1737,"*BB*")</f>
        <v>2</v>
      </c>
      <c r="Q23" s="3">
        <f>(O23+P23)-(COUNTIFS('Team Rosters'!$C$2:$C$1737,'Roster Grid'!M23,'Team Rosters'!$A$2:$A$1737,"*HB FB*"))</f>
        <v>7</v>
      </c>
      <c r="R23" s="3">
        <f>COUNTIFS('Team Rosters'!$C$2:$C$1737,'Roster Grid'!M23,'Team Rosters'!$A$2:$A$1737,"*TE*")</f>
        <v>5</v>
      </c>
      <c r="S23" s="3">
        <f>COUNTIFS('Team Rosters'!$C$2:$C$1737,'Roster Grid'!M23,'Team Rosters'!$A$2:$A$1737,"*WR*")</f>
        <v>6</v>
      </c>
      <c r="T23" s="3">
        <f>COUNTIFS('Team Rosters'!$C$2:$C$1737,'Roster Grid'!M23,'Team Rosters'!$A$2:$A$1737,"*"&amp;"OT"&amp;"*")</f>
        <v>3</v>
      </c>
      <c r="U23" s="3">
        <f>COUNTIFS('Team Rosters'!$C$2:$C$1737,'Roster Grid'!M23,'Team Rosters'!$A$2:$A$1737,"*"&amp;"G"&amp;"*")</f>
        <v>4</v>
      </c>
      <c r="V23" s="3">
        <f>COUNTIFS('Team Rosters'!$C$2:$C$1737,'Roster Grid'!M23,'Team Rosters'!$A$2:$A$1737,"*OC*")</f>
        <v>3</v>
      </c>
      <c r="W23" s="3">
        <f>COUNTIFS('Team Rosters'!$C$2:$C$1737,'Roster Grid'!M23,'Team Rosters'!$A$2:$A$1737,"*@*")</f>
        <v>8</v>
      </c>
      <c r="X23" s="3">
        <f>COUNTIFS('Team Rosters'!$C$2:$C$1737,'Roster Grid'!M23,'Team Rosters'!$A$2:$A$1737,"*"&amp;"DT"&amp;"*")</f>
        <v>7</v>
      </c>
      <c r="Y23" s="3">
        <f>COUNTIFS('Team Rosters'!$C$2:$C$1737,'Roster Grid'!M23,'Team Rosters'!$A$2:$A$1737,"*End*")+COUNTIFS('Team Rosters'!$C$2:$C$1737,'Roster Grid'!M23,'Team Rosters'!$A$2:$A$1737,"*LE*")+COUNTIFS('Team Rosters'!$C$2:$C$1737,'Roster Grid'!M23,'Team Rosters'!$A$2:$A$1737,"*RE*")</f>
        <v>4</v>
      </c>
      <c r="Z23" s="3">
        <f>COUNTIFS('Team Rosters'!$C$2:$C$1737,'Roster Grid'!M23,'Team Rosters'!$A$2:$A$1737,"*$*")</f>
        <v>10</v>
      </c>
      <c r="AA23" s="35">
        <f>COUNTIFS('Team Rosters'!$C$2:$C$1737,'Roster Grid'!M23,'Team Rosters'!$A$2:$A$1737,"*MLB")+COUNTIFS('Team Rosters'!$C$2:$C$1737,'Roster Grid'!M23,'Team Rosters'!$A$2:$A$1737,"*ILB*")+COUNTIFS('Team Rosters'!$C$2:$C$1737,'Roster Grid'!M23,'Team Rosters'!$A$2:$A$1737,"LB")</f>
        <v>3</v>
      </c>
      <c r="AB23" s="3">
        <f>COUNTIFS('Team Rosters'!$C$2:$C$1737,'Roster Grid'!M23,'Team Rosters'!$A$2:$A$1737,"*OLB")+COUNTIFS('Team Rosters'!$C$2:$C$1737,'Roster Grid'!M23,'Team Rosters'!$A$2:$A$1737,"*RLB")+COUNTIFS('Team Rosters'!$C$2:$C$1737,'Roster Grid'!M23,'Team Rosters'!$A$2:$A$1737,"*LLB")+COUNTIFS('Team Rosters'!$C$2:$C$1737,'Roster Grid'!M23,'Team Rosters'!$A$2:$A$1737,"LB")</f>
        <v>6</v>
      </c>
      <c r="AC23" s="3">
        <f>COUNTIFS('Team Rosters'!$C$2:$C$1737,'Roster Grid'!M23,'Team Rosters'!$A$2:$A$1737,"*LB*")</f>
        <v>8</v>
      </c>
      <c r="AD23" s="3">
        <f>COUNTIFS('Team Rosters'!$C$2:$C$1737,'Roster Grid'!M23,'Team Rosters'!$A$2:$A$1737,"*CB*")+COUNTIFS('Team Rosters'!$C$2:$C$1737,'Roster Grid'!M23,'Team Rosters'!$A$2:$A$1737,"*DB*")</f>
        <v>4</v>
      </c>
      <c r="AE23" s="3">
        <f>COUNTIFS('Team Rosters'!$C$2:$C$1737,'Roster Grid'!M23,'Team Rosters'!$A$2:$A$1737,"*S*")+COUNTIFS('Team Rosters'!$C$2:$C$1737,'Roster Grid'!M23,'Team Rosters'!$A$2:$A$1737,"*DB*")</f>
        <v>4</v>
      </c>
      <c r="AF23" s="3">
        <f>COUNTIFS('Team Rosters'!$C$2:$C$1737,'Roster Grid'!M23,'Team Rosters'!$A$2:$A$1737,"*^*")</f>
        <v>7</v>
      </c>
      <c r="AG23" s="3">
        <f>COUNTIFS('Team Rosters'!$C$2:$C$1737,'Roster Grid'!M23,'Team Rosters'!$A$2:$A$1737,"*Punt*")</f>
        <v>1</v>
      </c>
      <c r="AH23" s="3">
        <f>COUNTIFS('Team Rosters'!$C$2:$C$1737,'Roster Grid'!M23,'Team Rosters'!$A$2:$A$1737,"PK")</f>
        <v>1</v>
      </c>
      <c r="AI23" s="3">
        <f>COUNTIFS('Team Rosters'!$C$2:$C$1737,'Roster Grid'!M23,'Team Rosters'!$A$2:$A$1737,"*KOR*")</f>
        <v>3</v>
      </c>
      <c r="AJ23" s="3">
        <f>COUNTIFS('Team Rosters'!$C$2:$C$1737,'Roster Grid'!M23,'Team Rosters'!$A$2:$A$1737,"*PR*")</f>
        <v>1</v>
      </c>
      <c r="AK23" s="27">
        <f>COUNTIFS('Team Rosters'!$C$2:$C$1737,'Roster Grid'!M23)</f>
        <v>54</v>
      </c>
      <c r="AL23" s="90" t="s">
        <v>8112</v>
      </c>
    </row>
    <row r="24" spans="1:39" ht="19.149999999999999" customHeight="1">
      <c r="A24" s="1" t="s">
        <v>10575</v>
      </c>
      <c r="B24" s="198" t="s">
        <v>10587</v>
      </c>
      <c r="C24" s="199">
        <v>26</v>
      </c>
      <c r="D24" s="202" t="s">
        <v>10587</v>
      </c>
      <c r="E24" s="203">
        <v>25</v>
      </c>
      <c r="F24" s="5" t="s">
        <v>10659</v>
      </c>
      <c r="G24" s="3" t="s">
        <v>10660</v>
      </c>
      <c r="H24" s="3" t="s">
        <v>10660</v>
      </c>
      <c r="I24" s="3" t="s">
        <v>10660</v>
      </c>
      <c r="J24" s="3" t="s">
        <v>10660</v>
      </c>
      <c r="K24" s="3" t="s">
        <v>9629</v>
      </c>
      <c r="L24" s="3" t="s">
        <v>78</v>
      </c>
      <c r="M24" s="511" t="s">
        <v>5462</v>
      </c>
      <c r="N24" s="3">
        <f>COUNTIFS('Team Rosters'!$C$2:$C$1712,'Roster Grid'!M24,'Team Rosters'!$A$2:$A$1712,"QB") + COUNTIFS('Team Rosters'!$C$2:$C$1712,'Roster Grid'!M24,'Team Rosters'!$A$2:$A$1712,"QB(P)")</f>
        <v>3</v>
      </c>
      <c r="O24" s="35">
        <f>COUNTIFS('Team Rosters'!$C$2:$C$1737,'Roster Grid'!M24,'Team Rosters'!$A$2:$A$1737,"*HB*")</f>
        <v>3</v>
      </c>
      <c r="P24" s="35">
        <f>COUNTIFS('Team Rosters'!$C$2:$C$1737,'Roster Grid'!M24,'Team Rosters'!$A$2:$A$1737,"*FB*")+COUNTIFS('Team Rosters'!$C$2:$C$1737,'Roster Grid'!M24,'Team Rosters'!$A$2:$A$1737,"*BB*")</f>
        <v>2</v>
      </c>
      <c r="Q24" s="35">
        <f>(O24+P24)-(COUNTIFS('Team Rosters'!$C$2:$C$1737,'Roster Grid'!M24,'Team Rosters'!$A$2:$A$1737,"*HB FB*"))</f>
        <v>5</v>
      </c>
      <c r="R24" s="35">
        <f>COUNTIFS('Team Rosters'!$C$2:$C$1737,'Roster Grid'!M24,'Team Rosters'!$A$2:$A$1737,"*TE*")</f>
        <v>7</v>
      </c>
      <c r="S24" s="35">
        <f>COUNTIFS('Team Rosters'!$C$2:$C$1737,'Roster Grid'!M24,'Team Rosters'!$A$2:$A$1737,"*WR*")</f>
        <v>5</v>
      </c>
      <c r="T24" s="35">
        <f>COUNTIFS('Team Rosters'!$C$2:$C$1737,'Roster Grid'!M24,'Team Rosters'!$A$2:$A$1737,"*"&amp;"OT"&amp;"*")</f>
        <v>5</v>
      </c>
      <c r="U24" s="35">
        <f>COUNTIFS('Team Rosters'!$C$2:$C$1737,'Roster Grid'!M24,'Team Rosters'!$A$2:$A$1737,"*"&amp;"G"&amp;"*")</f>
        <v>4</v>
      </c>
      <c r="V24" s="35">
        <f>COUNTIFS('Team Rosters'!$C$2:$C$1737,'Roster Grid'!M24,'Team Rosters'!$A$2:$A$1737,"*OC*")</f>
        <v>3</v>
      </c>
      <c r="W24" s="35">
        <f>COUNTIFS('Team Rosters'!$C$2:$C$1737,'Roster Grid'!M24,'Team Rosters'!$A$2:$A$1737,"*@*")</f>
        <v>9</v>
      </c>
      <c r="X24" s="35">
        <f>COUNTIFS('Team Rosters'!$C$2:$C$1737,'Roster Grid'!M24,'Team Rosters'!$A$2:$A$1737,"*"&amp;"DT"&amp;"*")</f>
        <v>4</v>
      </c>
      <c r="Y24" s="35">
        <f>COUNTIFS('Team Rosters'!$C$2:$C$1737,'Roster Grid'!M24,'Team Rosters'!$A$2:$A$1737,"*End*")+COUNTIFS('Team Rosters'!$C$2:$C$1737,'Roster Grid'!M24,'Team Rosters'!$A$2:$A$1737,"*LE*")+COUNTIFS('Team Rosters'!$C$2:$C$1737,'Roster Grid'!M24,'Team Rosters'!$A$2:$A$1737,"*RE*")</f>
        <v>4</v>
      </c>
      <c r="Z24" s="35">
        <f>COUNTIFS('Team Rosters'!$C$2:$C$1737,'Roster Grid'!M24,'Team Rosters'!$A$2:$A$1737,"*$*")</f>
        <v>8</v>
      </c>
      <c r="AA24" s="35">
        <f>COUNTIFS('Team Rosters'!$C$2:$C$1737,'Roster Grid'!M24,'Team Rosters'!$A$2:$A$1737,"*MLB")+COUNTIFS('Team Rosters'!$C$2:$C$1737,'Roster Grid'!M24,'Team Rosters'!$A$2:$A$1737,"*ILB*")+COUNTIFS('Team Rosters'!$C$2:$C$1737,'Roster Grid'!M24,'Team Rosters'!$A$2:$A$1737,"LB")</f>
        <v>6</v>
      </c>
      <c r="AB24" s="35">
        <f>COUNTIFS('Team Rosters'!$C$2:$C$1737,'Roster Grid'!M24,'Team Rosters'!$A$2:$A$1737,"*OLB")+COUNTIFS('Team Rosters'!$C$2:$C$1737,'Roster Grid'!M24,'Team Rosters'!$A$2:$A$1737,"*RLB")+COUNTIFS('Team Rosters'!$C$2:$C$1737,'Roster Grid'!M24,'Team Rosters'!$A$2:$A$1737,"*LLB")+COUNTIFS('Team Rosters'!$C$2:$C$1737,'Roster Grid'!M24,'Team Rosters'!$A$2:$A$1737,"LB")</f>
        <v>6</v>
      </c>
      <c r="AC24" s="35">
        <f>COUNTIFS('Team Rosters'!$C$2:$C$1737,'Roster Grid'!M24,'Team Rosters'!$A$2:$A$1737,"*LB*")</f>
        <v>10</v>
      </c>
      <c r="AD24" s="35">
        <f>COUNTIFS('Team Rosters'!$C$2:$C$1737,'Roster Grid'!M24,'Team Rosters'!$A$2:$A$1737,"*CB*")+COUNTIFS('Team Rosters'!$C$2:$C$1737,'Roster Grid'!M24,'Team Rosters'!$A$2:$A$1737,"*DB*")</f>
        <v>7</v>
      </c>
      <c r="AE24" s="35">
        <f>COUNTIFS('Team Rosters'!$C$2:$C$1737,'Roster Grid'!M24,'Team Rosters'!$A$2:$A$1737,"*S*")+COUNTIFS('Team Rosters'!$C$2:$C$1737,'Roster Grid'!M24,'Team Rosters'!$A$2:$A$1737,"*DB*")</f>
        <v>6</v>
      </c>
      <c r="AF24" s="35">
        <f>COUNTIFS('Team Rosters'!$C$2:$C$1737,'Roster Grid'!M24,'Team Rosters'!$A$2:$A$1737,"*^*")</f>
        <v>9</v>
      </c>
      <c r="AG24" s="35">
        <f>COUNTIFS('Team Rosters'!$C$2:$C$1737,'Roster Grid'!M24,'Team Rosters'!$A$2:$A$1737,"*Punt*")</f>
        <v>1</v>
      </c>
      <c r="AH24" s="35">
        <f>COUNTIFS('Team Rosters'!$C$2:$C$1737,'Roster Grid'!M24,'Team Rosters'!$A$2:$A$1737,"PK")</f>
        <v>1</v>
      </c>
      <c r="AI24" s="35">
        <f>COUNTIFS('Team Rosters'!$C$2:$C$1737,'Roster Grid'!M24,'Team Rosters'!$A$2:$A$1737,"*KOR*")</f>
        <v>1</v>
      </c>
      <c r="AJ24" s="35">
        <f>COUNTIFS('Team Rosters'!$C$2:$C$1737,'Roster Grid'!M24,'Team Rosters'!$A$2:$A$1737,"*PR*")</f>
        <v>1</v>
      </c>
      <c r="AK24" s="27">
        <f>COUNTIFS('Team Rosters'!$C$2:$C$1737,'Roster Grid'!M24)</f>
        <v>54</v>
      </c>
      <c r="AL24" s="90" t="s">
        <v>8112</v>
      </c>
    </row>
    <row r="25" spans="1:39" ht="19.149999999999999" customHeight="1">
      <c r="A25" s="1" t="s">
        <v>8842</v>
      </c>
      <c r="B25" s="198" t="s">
        <v>10587</v>
      </c>
      <c r="C25" s="199">
        <v>26</v>
      </c>
      <c r="D25" s="202" t="s">
        <v>10587</v>
      </c>
      <c r="E25" s="203">
        <v>23</v>
      </c>
      <c r="F25" t="s">
        <v>10624</v>
      </c>
      <c r="G25" s="3" t="s">
        <v>10653</v>
      </c>
      <c r="H25" s="3" t="s">
        <v>10654</v>
      </c>
      <c r="I25" s="3" t="s">
        <v>10654</v>
      </c>
      <c r="J25" s="3" t="s">
        <v>10655</v>
      </c>
      <c r="K25" s="3" t="s">
        <v>2310</v>
      </c>
      <c r="L25" s="3" t="s">
        <v>10656</v>
      </c>
      <c r="M25" s="510" t="s">
        <v>6</v>
      </c>
      <c r="N25" s="3">
        <f>COUNTIFS('Team Rosters'!$C$2:$C$1712,'Roster Grid'!M25,'Team Rosters'!$A$2:$A$1712,"QB") + COUNTIFS('Team Rosters'!$C$2:$C$1712,'Roster Grid'!M25,'Team Rosters'!$A$2:$A$1712,"QB(P)")</f>
        <v>2</v>
      </c>
      <c r="O25" s="35">
        <f>COUNTIFS('Team Rosters'!$C$2:$C$1737,'Roster Grid'!M25,'Team Rosters'!$A$2:$A$1737,"*HB*")</f>
        <v>5</v>
      </c>
      <c r="P25" s="35">
        <f>COUNTIFS('Team Rosters'!$C$2:$C$1737,'Roster Grid'!M25,'Team Rosters'!$A$2:$A$1737,"*FB*")+COUNTIFS('Team Rosters'!$C$2:$C$1737,'Roster Grid'!M25,'Team Rosters'!$A$2:$A$1737,"*BB*")</f>
        <v>3</v>
      </c>
      <c r="Q25" s="35">
        <f>(O25+P25)-(COUNTIFS('Team Rosters'!$C$2:$C$1737,'Roster Grid'!M25,'Team Rosters'!$A$2:$A$1737,"*HB FB*"))</f>
        <v>8</v>
      </c>
      <c r="R25" s="35">
        <f>COUNTIFS('Team Rosters'!$C$2:$C$1737,'Roster Grid'!M25,'Team Rosters'!$A$2:$A$1737,"*TE*")</f>
        <v>3</v>
      </c>
      <c r="S25" s="35">
        <f>COUNTIFS('Team Rosters'!$C$2:$C$1737,'Roster Grid'!M25,'Team Rosters'!$A$2:$A$1737,"*WR*")</f>
        <v>6</v>
      </c>
      <c r="T25" s="35">
        <f>COUNTIFS('Team Rosters'!$C$2:$C$1737,'Roster Grid'!M25,'Team Rosters'!$A$2:$A$1737,"*"&amp;"OT"&amp;"*")</f>
        <v>3</v>
      </c>
      <c r="U25" s="35">
        <f>COUNTIFS('Team Rosters'!$C$2:$C$1737,'Roster Grid'!M25,'Team Rosters'!$A$2:$A$1737,"*"&amp;"G"&amp;"*")</f>
        <v>3</v>
      </c>
      <c r="V25" s="35">
        <f>COUNTIFS('Team Rosters'!$C$2:$C$1737,'Roster Grid'!M25,'Team Rosters'!$A$2:$A$1737,"*OC*")</f>
        <v>2</v>
      </c>
      <c r="W25" s="35">
        <f>COUNTIFS('Team Rosters'!$C$2:$C$1737,'Roster Grid'!M25,'Team Rosters'!$A$2:$A$1737,"*@*")</f>
        <v>7</v>
      </c>
      <c r="X25" s="35">
        <f>COUNTIFS('Team Rosters'!$C$2:$C$1737,'Roster Grid'!M25,'Team Rosters'!$A$2:$A$1737,"*"&amp;"DT"&amp;"*")</f>
        <v>5</v>
      </c>
      <c r="Y25" s="35">
        <f>COUNTIFS('Team Rosters'!$C$2:$C$1737,'Roster Grid'!M25,'Team Rosters'!$A$2:$A$1737,"*End*")+COUNTIFS('Team Rosters'!$C$2:$C$1737,'Roster Grid'!M25,'Team Rosters'!$A$2:$A$1737,"*LE*")+COUNTIFS('Team Rosters'!$C$2:$C$1737,'Roster Grid'!M25,'Team Rosters'!$A$2:$A$1737,"*RE*")</f>
        <v>6</v>
      </c>
      <c r="Z25" s="35">
        <f>COUNTIFS('Team Rosters'!$C$2:$C$1737,'Roster Grid'!M25,'Team Rosters'!$A$2:$A$1737,"*$*")</f>
        <v>9</v>
      </c>
      <c r="AA25" s="35">
        <f>COUNTIFS('Team Rosters'!$C$2:$C$1737,'Roster Grid'!M25,'Team Rosters'!$A$2:$A$1737,"*MLB")+COUNTIFS('Team Rosters'!$C$2:$C$1737,'Roster Grid'!M25,'Team Rosters'!$A$2:$A$1737,"*ILB*")+COUNTIFS('Team Rosters'!$C$2:$C$1737,'Roster Grid'!M25,'Team Rosters'!$A$2:$A$1737,"LB")</f>
        <v>4</v>
      </c>
      <c r="AB25" s="35">
        <f>COUNTIFS('Team Rosters'!$C$2:$C$1737,'Roster Grid'!M25,'Team Rosters'!$A$2:$A$1737,"*OLB")+COUNTIFS('Team Rosters'!$C$2:$C$1737,'Roster Grid'!M25,'Team Rosters'!$A$2:$A$1737,"*RLB")+COUNTIFS('Team Rosters'!$C$2:$C$1737,'Roster Grid'!M25,'Team Rosters'!$A$2:$A$1737,"*LLB")+COUNTIFS('Team Rosters'!$C$2:$C$1737,'Roster Grid'!M25,'Team Rosters'!$A$2:$A$1737,"LB")</f>
        <v>5</v>
      </c>
      <c r="AC25" s="35">
        <f>COUNTIFS('Team Rosters'!$C$2:$C$1737,'Roster Grid'!M25,'Team Rosters'!$A$2:$A$1737,"*LB*")</f>
        <v>7</v>
      </c>
      <c r="AD25" s="35">
        <f>COUNTIFS('Team Rosters'!$C$2:$C$1737,'Roster Grid'!M25,'Team Rosters'!$A$2:$A$1737,"*CB*")+COUNTIFS('Team Rosters'!$C$2:$C$1737,'Roster Grid'!M25,'Team Rosters'!$A$2:$A$1737,"*DB*")</f>
        <v>4</v>
      </c>
      <c r="AE25" s="35">
        <f>COUNTIFS('Team Rosters'!$C$2:$C$1737,'Roster Grid'!M25,'Team Rosters'!$A$2:$A$1737,"*S*")+COUNTIFS('Team Rosters'!$C$2:$C$1737,'Roster Grid'!M25,'Team Rosters'!$A$2:$A$1737,"*DB*")</f>
        <v>4</v>
      </c>
      <c r="AF25" s="35">
        <f>COUNTIFS('Team Rosters'!$C$2:$C$1737,'Roster Grid'!M25,'Team Rosters'!$A$2:$A$1737,"*^*")</f>
        <v>7</v>
      </c>
      <c r="AG25" s="35">
        <f>COUNTIFS('Team Rosters'!$C$2:$C$1737,'Roster Grid'!M25,'Team Rosters'!$A$2:$A$1737,"*Punt*")</f>
        <v>1</v>
      </c>
      <c r="AH25" s="35">
        <f>COUNTIFS('Team Rosters'!$C$2:$C$1737,'Roster Grid'!M25,'Team Rosters'!$A$2:$A$1737,"PK")</f>
        <v>1</v>
      </c>
      <c r="AI25" s="35">
        <f>COUNTIFS('Team Rosters'!$C$2:$C$1737,'Roster Grid'!M25,'Team Rosters'!$A$2:$A$1737,"*KOR*")</f>
        <v>3</v>
      </c>
      <c r="AJ25" s="35">
        <f>COUNTIFS('Team Rosters'!$C$2:$C$1737,'Roster Grid'!M25,'Team Rosters'!$A$2:$A$1737,"*PR*")</f>
        <v>2</v>
      </c>
      <c r="AK25" s="27">
        <f>COUNTIFS('Team Rosters'!$C$2:$C$1737,'Roster Grid'!M25)</f>
        <v>54</v>
      </c>
      <c r="AL25" s="90" t="s">
        <v>8112</v>
      </c>
    </row>
    <row r="26" spans="1:39" ht="19.149999999999999" customHeight="1">
      <c r="A26" s="9" t="s">
        <v>8842</v>
      </c>
      <c r="B26" s="196" t="s">
        <v>10589</v>
      </c>
      <c r="C26" s="199">
        <v>27</v>
      </c>
      <c r="D26" s="200" t="s">
        <v>10587</v>
      </c>
      <c r="E26" s="203">
        <v>24.5</v>
      </c>
      <c r="F26" s="5" t="s">
        <v>10624</v>
      </c>
      <c r="G26" s="114" t="s">
        <v>10623</v>
      </c>
      <c r="H26" s="114" t="s">
        <v>10623</v>
      </c>
      <c r="I26" s="114" t="s">
        <v>10621</v>
      </c>
      <c r="J26" s="114" t="s">
        <v>10622</v>
      </c>
      <c r="K26" s="114" t="s">
        <v>10620</v>
      </c>
      <c r="L26" s="114" t="s">
        <v>8986</v>
      </c>
      <c r="M26" s="511" t="s">
        <v>7445</v>
      </c>
      <c r="N26" s="3">
        <f>COUNTIFS('Team Rosters'!$C$2:$C$1712,'Roster Grid'!M26,'Team Rosters'!$A$2:$A$1712,"QB") + COUNTIFS('Team Rosters'!$C$2:$C$1712,'Roster Grid'!M26,'Team Rosters'!$A$2:$A$1712,"QB(P)")</f>
        <v>3</v>
      </c>
      <c r="O26" s="35">
        <f>COUNTIFS('Team Rosters'!$C$2:$C$1737,'Roster Grid'!M26,'Team Rosters'!$A$2:$A$1737,"*HB*")</f>
        <v>5</v>
      </c>
      <c r="P26" s="35">
        <f>COUNTIFS('Team Rosters'!$C$2:$C$1737,'Roster Grid'!M26,'Team Rosters'!$A$2:$A$1737,"*FB*")+COUNTIFS('Team Rosters'!$C$2:$C$1737,'Roster Grid'!M26,'Team Rosters'!$A$2:$A$1737,"*BB*")</f>
        <v>2</v>
      </c>
      <c r="Q26" s="35">
        <f>(O26+P26)-(COUNTIFS('Team Rosters'!$C$2:$C$1737,'Roster Grid'!M26,'Team Rosters'!$A$2:$A$1737,"*HB FB*"))</f>
        <v>7</v>
      </c>
      <c r="R26" s="35">
        <f>COUNTIFS('Team Rosters'!$C$2:$C$1737,'Roster Grid'!M26,'Team Rosters'!$A$2:$A$1737,"*TE*")</f>
        <v>4</v>
      </c>
      <c r="S26" s="35">
        <f>COUNTIFS('Team Rosters'!$C$2:$C$1737,'Roster Grid'!M26,'Team Rosters'!$A$2:$A$1737,"*WR*")</f>
        <v>5</v>
      </c>
      <c r="T26" s="35">
        <f>COUNTIFS('Team Rosters'!$C$2:$C$1737,'Roster Grid'!M26,'Team Rosters'!$A$2:$A$1737,"*"&amp;"OT"&amp;"*")</f>
        <v>4</v>
      </c>
      <c r="U26" s="35">
        <f>COUNTIFS('Team Rosters'!$C$2:$C$1737,'Roster Grid'!M26,'Team Rosters'!$A$2:$A$1737,"*"&amp;"G"&amp;"*")</f>
        <v>4</v>
      </c>
      <c r="V26" s="35">
        <f>COUNTIFS('Team Rosters'!$C$2:$C$1737,'Roster Grid'!M26,'Team Rosters'!$A$2:$A$1737,"*OC*")</f>
        <v>3</v>
      </c>
      <c r="W26" s="35">
        <f>COUNTIFS('Team Rosters'!$C$2:$C$1737,'Roster Grid'!M26,'Team Rosters'!$A$2:$A$1737,"*@*")</f>
        <v>9</v>
      </c>
      <c r="X26" s="35">
        <f>COUNTIFS('Team Rosters'!$C$2:$C$1737,'Roster Grid'!M26,'Team Rosters'!$A$2:$A$1737,"*"&amp;"DT"&amp;"*")</f>
        <v>4</v>
      </c>
      <c r="Y26" s="35">
        <f>COUNTIFS('Team Rosters'!$C$2:$C$1737,'Roster Grid'!M26,'Team Rosters'!$A$2:$A$1737,"*End*")+COUNTIFS('Team Rosters'!$C$2:$C$1737,'Roster Grid'!M26,'Team Rosters'!$A$2:$A$1737,"*LE*")+COUNTIFS('Team Rosters'!$C$2:$C$1737,'Roster Grid'!M26,'Team Rosters'!$A$2:$A$1737,"*RE*")</f>
        <v>5</v>
      </c>
      <c r="Z26" s="35">
        <f>COUNTIFS('Team Rosters'!$C$2:$C$1737,'Roster Grid'!M26,'Team Rosters'!$A$2:$A$1737,"*$*")</f>
        <v>7</v>
      </c>
      <c r="AA26" s="35">
        <f>COUNTIFS('Team Rosters'!$C$2:$C$1737,'Roster Grid'!M26,'Team Rosters'!$A$2:$A$1737,"*MLB")+COUNTIFS('Team Rosters'!$C$2:$C$1737,'Roster Grid'!M26,'Team Rosters'!$A$2:$A$1737,"*ILB*")+COUNTIFS('Team Rosters'!$C$2:$C$1737,'Roster Grid'!M26,'Team Rosters'!$A$2:$A$1737,"LB")</f>
        <v>3</v>
      </c>
      <c r="AB26" s="35">
        <f>COUNTIFS('Team Rosters'!$C$2:$C$1737,'Roster Grid'!M26,'Team Rosters'!$A$2:$A$1737,"*OLB")+COUNTIFS('Team Rosters'!$C$2:$C$1737,'Roster Grid'!M26,'Team Rosters'!$A$2:$A$1737,"*RLB")+COUNTIFS('Team Rosters'!$C$2:$C$1737,'Roster Grid'!M26,'Team Rosters'!$A$2:$A$1737,"*LLB")+COUNTIFS('Team Rosters'!$C$2:$C$1737,'Roster Grid'!M26,'Team Rosters'!$A$2:$A$1737,"LB")</f>
        <v>7</v>
      </c>
      <c r="AC26" s="35">
        <f>COUNTIFS('Team Rosters'!$C$2:$C$1737,'Roster Grid'!M26,'Team Rosters'!$A$2:$A$1737,"*LB*")</f>
        <v>9</v>
      </c>
      <c r="AD26" s="35">
        <f>COUNTIFS('Team Rosters'!$C$2:$C$1737,'Roster Grid'!M26,'Team Rosters'!$A$2:$A$1737,"*CB*")+COUNTIFS('Team Rosters'!$C$2:$C$1737,'Roster Grid'!M26,'Team Rosters'!$A$2:$A$1737,"*DB*")</f>
        <v>5</v>
      </c>
      <c r="AE26" s="35">
        <f>COUNTIFS('Team Rosters'!$C$2:$C$1737,'Roster Grid'!M26,'Team Rosters'!$A$2:$A$1737,"*S*")+COUNTIFS('Team Rosters'!$C$2:$C$1737,'Roster Grid'!M26,'Team Rosters'!$A$2:$A$1737,"*DB*")</f>
        <v>4</v>
      </c>
      <c r="AF26" s="35">
        <f>COUNTIFS('Team Rosters'!$C$2:$C$1737,'Roster Grid'!M26,'Team Rosters'!$A$2:$A$1737,"*^*")</f>
        <v>8</v>
      </c>
      <c r="AG26" s="35">
        <f>COUNTIFS('Team Rosters'!$C$2:$C$1737,'Roster Grid'!M26,'Team Rosters'!$A$2:$A$1737,"*Punt*")</f>
        <v>1</v>
      </c>
      <c r="AH26" s="35">
        <f>COUNTIFS('Team Rosters'!$C$2:$C$1737,'Roster Grid'!M26,'Team Rosters'!$A$2:$A$1737,"PK")</f>
        <v>1</v>
      </c>
      <c r="AI26" s="35">
        <f>COUNTIFS('Team Rosters'!$C$2:$C$1737,'Roster Grid'!M26,'Team Rosters'!$A$2:$A$1737,"*KOR*")</f>
        <v>1</v>
      </c>
      <c r="AJ26" s="35">
        <f>COUNTIFS('Team Rosters'!$C$2:$C$1737,'Roster Grid'!M26,'Team Rosters'!$A$2:$A$1737,"*PR*")</f>
        <v>2</v>
      </c>
      <c r="AK26" s="27">
        <f>COUNTIFS('Team Rosters'!$C$2:$C$1737,'Roster Grid'!M26)</f>
        <v>54</v>
      </c>
      <c r="AL26" s="90" t="s">
        <v>8112</v>
      </c>
    </row>
    <row r="27" spans="1:39" ht="19.149999999999999" customHeight="1">
      <c r="A27" s="9" t="s">
        <v>10575</v>
      </c>
      <c r="B27" s="196" t="s">
        <v>10587</v>
      </c>
      <c r="C27" s="199">
        <v>25.5</v>
      </c>
      <c r="D27" s="200" t="s">
        <v>10587</v>
      </c>
      <c r="E27" s="203">
        <v>25.5</v>
      </c>
      <c r="F27" s="5" t="s">
        <v>10638</v>
      </c>
      <c r="G27" s="114" t="s">
        <v>10639</v>
      </c>
      <c r="H27" s="114" t="s">
        <v>10639</v>
      </c>
      <c r="I27" s="114" t="s">
        <v>10639</v>
      </c>
      <c r="J27" s="114" t="s">
        <v>10640</v>
      </c>
      <c r="K27" s="114" t="s">
        <v>10624</v>
      </c>
      <c r="L27" s="114" t="s">
        <v>10604</v>
      </c>
      <c r="M27" s="511" t="s">
        <v>8</v>
      </c>
      <c r="N27" s="3">
        <f>COUNTIFS('Team Rosters'!$C$2:$C$1712,'Roster Grid'!M27,'Team Rosters'!$A$2:$A$1712,"QB") + COUNTIFS('Team Rosters'!$C$2:$C$1712,'Roster Grid'!M27,'Team Rosters'!$A$2:$A$1712,"QB(P)")</f>
        <v>2</v>
      </c>
      <c r="O27" s="3">
        <f>COUNTIFS('Team Rosters'!$C$2:$C$1737,'Roster Grid'!M27,'Team Rosters'!$A$2:$A$1737,"*HB*")</f>
        <v>3</v>
      </c>
      <c r="P27" s="3">
        <f>COUNTIFS('Team Rosters'!$C$2:$C$1737,'Roster Grid'!M27,'Team Rosters'!$A$2:$A$1737,"*FB*")+COUNTIFS('Team Rosters'!$C$2:$C$1737,'Roster Grid'!M27,'Team Rosters'!$A$2:$A$1737,"*BB*")</f>
        <v>2</v>
      </c>
      <c r="Q27" s="3">
        <f>(O27+P27)-(COUNTIFS('Team Rosters'!$C$2:$C$1737,'Roster Grid'!M27,'Team Rosters'!$A$2:$A$1737,"*HB FB*"))</f>
        <v>5</v>
      </c>
      <c r="R27" s="3">
        <f>COUNTIFS('Team Rosters'!$C$2:$C$1737,'Roster Grid'!M27,'Team Rosters'!$A$2:$A$1737,"*TE*")</f>
        <v>4</v>
      </c>
      <c r="S27" s="3">
        <f>COUNTIFS('Team Rosters'!$C$2:$C$1737,'Roster Grid'!M27,'Team Rosters'!$A$2:$A$1737,"*WR*")</f>
        <v>5</v>
      </c>
      <c r="T27" s="3">
        <f>COUNTIFS('Team Rosters'!$C$2:$C$1737,'Roster Grid'!M27,'Team Rosters'!$A$2:$A$1737,"*"&amp;"OT"&amp;"*")</f>
        <v>3</v>
      </c>
      <c r="U27" s="3">
        <f>COUNTIFS('Team Rosters'!$C$2:$C$1737,'Roster Grid'!M27,'Team Rosters'!$A$2:$A$1737,"*"&amp;"G"&amp;"*")</f>
        <v>5</v>
      </c>
      <c r="V27" s="3">
        <f>COUNTIFS('Team Rosters'!$C$2:$C$1737,'Roster Grid'!M27,'Team Rosters'!$A$2:$A$1737,"*OC*")</f>
        <v>2</v>
      </c>
      <c r="W27" s="3">
        <f>COUNTIFS('Team Rosters'!$C$2:$C$1737,'Roster Grid'!M27,'Team Rosters'!$A$2:$A$1737,"*@*")</f>
        <v>8</v>
      </c>
      <c r="X27" s="3">
        <f>COUNTIFS('Team Rosters'!$C$2:$C$1737,'Roster Grid'!M27,'Team Rosters'!$A$2:$A$1737,"*"&amp;"DT"&amp;"*")</f>
        <v>5</v>
      </c>
      <c r="Y27" s="3">
        <f>COUNTIFS('Team Rosters'!$C$2:$C$1737,'Roster Grid'!M27,'Team Rosters'!$A$2:$A$1737,"*End*")+COUNTIFS('Team Rosters'!$C$2:$C$1737,'Roster Grid'!M27,'Team Rosters'!$A$2:$A$1737,"*LE*")+COUNTIFS('Team Rosters'!$C$2:$C$1737,'Roster Grid'!M27,'Team Rosters'!$A$2:$A$1737,"*RE*")</f>
        <v>4</v>
      </c>
      <c r="Z27" s="3">
        <f>COUNTIFS('Team Rosters'!$C$2:$C$1737,'Roster Grid'!M27,'Team Rosters'!$A$2:$A$1737,"*$*")</f>
        <v>9</v>
      </c>
      <c r="AA27" s="35">
        <f>COUNTIFS('Team Rosters'!$C$2:$C$1737,'Roster Grid'!M27,'Team Rosters'!$A$2:$A$1737,"*MLB")+COUNTIFS('Team Rosters'!$C$2:$C$1737,'Roster Grid'!M27,'Team Rosters'!$A$2:$A$1737,"*ILB*")+COUNTIFS('Team Rosters'!$C$2:$C$1737,'Roster Grid'!M27,'Team Rosters'!$A$2:$A$1737,"LB")</f>
        <v>3</v>
      </c>
      <c r="AB27" s="3">
        <f>COUNTIFS('Team Rosters'!$C$2:$C$1737,'Roster Grid'!M27,'Team Rosters'!$A$2:$A$1737,"*OLB")+COUNTIFS('Team Rosters'!$C$2:$C$1737,'Roster Grid'!M27,'Team Rosters'!$A$2:$A$1737,"*RLB")+COUNTIFS('Team Rosters'!$C$2:$C$1737,'Roster Grid'!M27,'Team Rosters'!$A$2:$A$1737,"*LLB")+COUNTIFS('Team Rosters'!$C$2:$C$1737,'Roster Grid'!M27,'Team Rosters'!$A$2:$A$1737,"LB")</f>
        <v>7</v>
      </c>
      <c r="AC27" s="3">
        <f>COUNTIFS('Team Rosters'!$C$2:$C$1737,'Roster Grid'!M27,'Team Rosters'!$A$2:$A$1737,"*LB*")</f>
        <v>10</v>
      </c>
      <c r="AD27" s="3">
        <f>COUNTIFS('Team Rosters'!$C$2:$C$1737,'Roster Grid'!M27,'Team Rosters'!$A$2:$A$1737,"*CB*")+COUNTIFS('Team Rosters'!$C$2:$C$1737,'Roster Grid'!M27,'Team Rosters'!$A$2:$A$1737,"*DB*")</f>
        <v>5</v>
      </c>
      <c r="AE27" s="3">
        <f>COUNTIFS('Team Rosters'!$C$2:$C$1737,'Roster Grid'!M27,'Team Rosters'!$A$2:$A$1737,"*S*")+COUNTIFS('Team Rosters'!$C$2:$C$1737,'Roster Grid'!M27,'Team Rosters'!$A$2:$A$1737,"*DB*")</f>
        <v>5</v>
      </c>
      <c r="AF27" s="3">
        <f>COUNTIFS('Team Rosters'!$C$2:$C$1737,'Roster Grid'!M27,'Team Rosters'!$A$2:$A$1737,"*^*")</f>
        <v>10</v>
      </c>
      <c r="AG27" s="3">
        <f>COUNTIFS('Team Rosters'!$C$2:$C$1737,'Roster Grid'!M27,'Team Rosters'!$A$2:$A$1737,"*Punt*")</f>
        <v>1</v>
      </c>
      <c r="AH27" s="3">
        <f>COUNTIFS('Team Rosters'!$C$2:$C$1737,'Roster Grid'!M27,'Team Rosters'!$A$2:$A$1737,"PK")</f>
        <v>1</v>
      </c>
      <c r="AI27" s="3">
        <f>COUNTIFS('Team Rosters'!$C$2:$C$1737,'Roster Grid'!M27,'Team Rosters'!$A$2:$A$1737,"*KOR*")</f>
        <v>1</v>
      </c>
      <c r="AJ27" s="3">
        <f>COUNTIFS('Team Rosters'!$C$2:$C$1737,'Roster Grid'!M27,'Team Rosters'!$A$2:$A$1737,"*PR*")</f>
        <v>2</v>
      </c>
      <c r="AK27" s="27">
        <f>COUNTIFS('Team Rosters'!$C$2:$C$1737,'Roster Grid'!M27)</f>
        <v>54</v>
      </c>
      <c r="AL27" s="90" t="s">
        <v>8112</v>
      </c>
    </row>
    <row r="31" spans="1:39" ht="19.149999999999999" customHeight="1">
      <c r="N31" t="s">
        <v>23</v>
      </c>
    </row>
    <row r="32" spans="1:39" ht="19.149999999999999" customHeight="1">
      <c r="N32" t="s">
        <v>3055</v>
      </c>
    </row>
    <row r="33" spans="4:14" ht="19.149999999999999" customHeight="1">
      <c r="N33" t="s">
        <v>3024</v>
      </c>
    </row>
    <row r="34" spans="4:14" ht="19.149999999999999" customHeight="1">
      <c r="M34" s="39" t="s">
        <v>3020</v>
      </c>
      <c r="N34" t="s">
        <v>11</v>
      </c>
    </row>
    <row r="35" spans="4:14" ht="19.149999999999999" customHeight="1">
      <c r="D35" s="96" t="s">
        <v>4960</v>
      </c>
      <c r="E35" s="194"/>
      <c r="F35" s="96"/>
      <c r="G35" s="194"/>
      <c r="H35" s="194"/>
      <c r="I35" s="194"/>
      <c r="J35" s="194"/>
      <c r="K35" s="194"/>
      <c r="L35" s="194"/>
      <c r="M35" s="55" t="s">
        <v>3021</v>
      </c>
      <c r="N35" t="s">
        <v>12</v>
      </c>
    </row>
    <row r="36" spans="4:14" ht="19.149999999999999" customHeight="1">
      <c r="D36" s="96" t="s">
        <v>4960</v>
      </c>
      <c r="E36" s="194"/>
      <c r="F36" s="96"/>
      <c r="G36" s="194"/>
      <c r="H36" s="194"/>
      <c r="I36" s="194"/>
      <c r="J36" s="194"/>
      <c r="K36" s="194"/>
      <c r="L36" s="194"/>
      <c r="M36" s="55" t="s">
        <v>3022</v>
      </c>
      <c r="N36" t="s">
        <v>22</v>
      </c>
    </row>
    <row r="37" spans="4:14" ht="19.149999999999999" customHeight="1">
      <c r="D37" s="96" t="s">
        <v>4960</v>
      </c>
      <c r="E37" s="194"/>
      <c r="F37" s="96"/>
      <c r="G37" s="194"/>
      <c r="H37" s="194"/>
      <c r="I37" s="194"/>
      <c r="J37" s="194"/>
      <c r="K37" s="194"/>
      <c r="L37" s="194"/>
      <c r="M37" s="55" t="s">
        <v>3023</v>
      </c>
      <c r="N37" t="s">
        <v>13</v>
      </c>
    </row>
    <row r="38" spans="4:14" ht="19.149999999999999" customHeight="1">
      <c r="D38" s="96" t="s">
        <v>4960</v>
      </c>
      <c r="E38" s="194"/>
      <c r="F38" s="96"/>
      <c r="G38" s="194"/>
      <c r="H38" s="194"/>
      <c r="I38" s="194"/>
      <c r="J38" s="194"/>
      <c r="K38" s="194"/>
      <c r="L38" s="194"/>
      <c r="M38" s="55" t="s">
        <v>3056</v>
      </c>
      <c r="N38" t="s">
        <v>4561</v>
      </c>
    </row>
    <row r="39" spans="4:14" ht="19.149999999999999" customHeight="1">
      <c r="D39" s="53" t="s">
        <v>4960</v>
      </c>
      <c r="E39" s="195"/>
      <c r="F39" s="53"/>
      <c r="G39" s="195"/>
      <c r="H39" s="195"/>
      <c r="I39" s="195"/>
      <c r="J39" s="195"/>
      <c r="K39" s="195"/>
      <c r="L39" s="195"/>
      <c r="M39" s="55" t="s">
        <v>3057</v>
      </c>
      <c r="N39" s="5" t="s">
        <v>6382</v>
      </c>
    </row>
    <row r="40" spans="4:14" ht="19.149999999999999" customHeight="1">
      <c r="D40" s="53" t="s">
        <v>4960</v>
      </c>
      <c r="E40" s="195"/>
      <c r="F40" s="53"/>
      <c r="G40" s="195"/>
      <c r="H40" s="195"/>
      <c r="I40" s="195"/>
      <c r="J40" s="195"/>
      <c r="K40" s="195"/>
      <c r="L40" s="195"/>
      <c r="M40" s="55" t="s">
        <v>18</v>
      </c>
      <c r="N40" t="s">
        <v>0</v>
      </c>
    </row>
    <row r="41" spans="4:14" ht="19.149999999999999" customHeight="1">
      <c r="D41" s="53"/>
      <c r="E41" s="195"/>
      <c r="F41" s="53"/>
      <c r="G41" s="195"/>
      <c r="H41" s="195"/>
      <c r="I41" s="195"/>
      <c r="J41" s="195"/>
      <c r="K41" s="195"/>
      <c r="L41" s="195"/>
      <c r="M41" s="55"/>
      <c r="N41" t="s">
        <v>4562</v>
      </c>
    </row>
    <row r="42" spans="4:14" ht="19.149999999999999" customHeight="1">
      <c r="D42" t="s">
        <v>4960</v>
      </c>
      <c r="M42" s="55" t="s">
        <v>20</v>
      </c>
      <c r="N42" t="s">
        <v>4563</v>
      </c>
    </row>
    <row r="43" spans="4:14" ht="19.149999999999999" customHeight="1">
      <c r="N43" t="s">
        <v>10</v>
      </c>
    </row>
  </sheetData>
  <phoneticPr fontId="62" type="noConversion"/>
  <conditionalFormatting sqref="N4:N27">
    <cfRule type="cellIs" dxfId="72" priority="7" operator="greaterThan">
      <formula>3</formula>
    </cfRule>
    <cfRule type="cellIs" dxfId="71" priority="31" operator="lessThan">
      <formula>$N$2</formula>
    </cfRule>
  </conditionalFormatting>
  <conditionalFormatting sqref="O4:O27">
    <cfRule type="cellIs" dxfId="70" priority="9" stopIfTrue="1" operator="lessThan">
      <formula>$O$2</formula>
    </cfRule>
  </conditionalFormatting>
  <conditionalFormatting sqref="P4:P27">
    <cfRule type="cellIs" dxfId="69" priority="10" stopIfTrue="1" operator="lessThan">
      <formula>$P$2</formula>
    </cfRule>
  </conditionalFormatting>
  <conditionalFormatting sqref="Q4:Q27">
    <cfRule type="cellIs" dxfId="68" priority="8" operator="lessThan">
      <formula>5</formula>
    </cfRule>
  </conditionalFormatting>
  <conditionalFormatting sqref="R4:R27">
    <cfRule type="cellIs" dxfId="67" priority="11" stopIfTrue="1" operator="lessThan">
      <formula>$R$2</formula>
    </cfRule>
  </conditionalFormatting>
  <conditionalFormatting sqref="S4:S27">
    <cfRule type="cellIs" dxfId="66" priority="15" stopIfTrue="1" operator="lessThan">
      <formula>$S$2</formula>
    </cfRule>
  </conditionalFormatting>
  <conditionalFormatting sqref="T4:T27">
    <cfRule type="cellIs" dxfId="65" priority="12" stopIfTrue="1" operator="lessThan">
      <formula>$T$2</formula>
    </cfRule>
  </conditionalFormatting>
  <conditionalFormatting sqref="U4:U27">
    <cfRule type="cellIs" dxfId="64" priority="13" stopIfTrue="1" operator="lessThan">
      <formula>$U$2</formula>
    </cfRule>
  </conditionalFormatting>
  <conditionalFormatting sqref="V4:V27">
    <cfRule type="cellIs" dxfId="63" priority="14" stopIfTrue="1" operator="lessThan">
      <formula>$V$2</formula>
    </cfRule>
  </conditionalFormatting>
  <conditionalFormatting sqref="W4:W27">
    <cfRule type="cellIs" dxfId="62" priority="28" stopIfTrue="1" operator="lessThan">
      <formula>$W$2</formula>
    </cfRule>
  </conditionalFormatting>
  <conditionalFormatting sqref="X4:X27">
    <cfRule type="cellIs" dxfId="61" priority="16" stopIfTrue="1" operator="lessThan">
      <formula>$X$2</formula>
    </cfRule>
  </conditionalFormatting>
  <conditionalFormatting sqref="Y4:Y27">
    <cfRule type="cellIs" dxfId="60" priority="17" stopIfTrue="1" operator="lessThan">
      <formula>$Y$2</formula>
    </cfRule>
  </conditionalFormatting>
  <conditionalFormatting sqref="Z4:Z27">
    <cfRule type="cellIs" dxfId="59" priority="29" stopIfTrue="1" operator="lessThan">
      <formula>$Z$2</formula>
    </cfRule>
  </conditionalFormatting>
  <conditionalFormatting sqref="AA4:AA27">
    <cfRule type="cellIs" dxfId="58" priority="18" stopIfTrue="1" operator="lessThan">
      <formula>$AA$2</formula>
    </cfRule>
  </conditionalFormatting>
  <conditionalFormatting sqref="AB4:AB27">
    <cfRule type="cellIs" dxfId="57" priority="19" stopIfTrue="1" operator="lessThan">
      <formula>$AB$2</formula>
    </cfRule>
  </conditionalFormatting>
  <conditionalFormatting sqref="AC4:AC27">
    <cfRule type="cellIs" dxfId="56" priority="20" stopIfTrue="1" operator="lessThan">
      <formula>$AC$2</formula>
    </cfRule>
  </conditionalFormatting>
  <conditionalFormatting sqref="AD4:AD27">
    <cfRule type="cellIs" dxfId="55" priority="21" stopIfTrue="1" operator="lessThan">
      <formula>$AD$2</formula>
    </cfRule>
  </conditionalFormatting>
  <conditionalFormatting sqref="AE4:AE27">
    <cfRule type="cellIs" dxfId="54" priority="22" stopIfTrue="1" operator="lessThan">
      <formula>$AE$2</formula>
    </cfRule>
  </conditionalFormatting>
  <conditionalFormatting sqref="AF4:AF27">
    <cfRule type="cellIs" dxfId="53" priority="30" stopIfTrue="1" operator="lessThan">
      <formula>$AF$2</formula>
    </cfRule>
  </conditionalFormatting>
  <conditionalFormatting sqref="AG4:AG27">
    <cfRule type="cellIs" dxfId="52" priority="23" stopIfTrue="1" operator="lessThan">
      <formula>$AG$2</formula>
    </cfRule>
  </conditionalFormatting>
  <conditionalFormatting sqref="AH4:AH27">
    <cfRule type="cellIs" dxfId="51" priority="24" stopIfTrue="1" operator="lessThan">
      <formula>$AH$2</formula>
    </cfRule>
  </conditionalFormatting>
  <conditionalFormatting sqref="AI4:AI27">
    <cfRule type="cellIs" dxfId="50" priority="25" stopIfTrue="1" operator="lessThan">
      <formula>$AI$2</formula>
    </cfRule>
  </conditionalFormatting>
  <conditionalFormatting sqref="AJ4:AJ27">
    <cfRule type="cellIs" dxfId="49" priority="26" stopIfTrue="1" operator="lessThan">
      <formula>$AJ$2</formula>
    </cfRule>
  </conditionalFormatting>
  <conditionalFormatting sqref="AK4">
    <cfRule type="cellIs" dxfId="48" priority="1" operator="greaterThan">
      <formula>54</formula>
    </cfRule>
  </conditionalFormatting>
  <conditionalFormatting sqref="AK4:AK27">
    <cfRule type="cellIs" dxfId="47" priority="27" stopIfTrue="1" operator="greaterThan">
      <formula>54</formula>
    </cfRule>
  </conditionalFormatting>
  <pageMargins left="0.75" right="0.75" top="1" bottom="1" header="0.5" footer="0.5"/>
  <pageSetup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G1259"/>
  <sheetViews>
    <sheetView topLeftCell="A44" workbookViewId="0">
      <selection activeCell="N61" sqref="N61"/>
    </sheetView>
    <sheetView workbookViewId="1"/>
  </sheetViews>
  <sheetFormatPr defaultColWidth="8.7109375" defaultRowHeight="12.75"/>
  <cols>
    <col min="1" max="1" width="10.42578125" customWidth="1"/>
  </cols>
  <sheetData>
    <row r="1" spans="1:2">
      <c r="A1">
        <v>2025</v>
      </c>
    </row>
    <row r="2" spans="1:2">
      <c r="A2">
        <v>1</v>
      </c>
      <c r="B2" t="s">
        <v>9766</v>
      </c>
    </row>
    <row r="3" spans="1:2">
      <c r="A3">
        <v>2</v>
      </c>
      <c r="B3" t="s">
        <v>9776</v>
      </c>
    </row>
    <row r="4" spans="1:2">
      <c r="A4">
        <v>3</v>
      </c>
      <c r="B4" s="75" t="s">
        <v>9779</v>
      </c>
    </row>
    <row r="5" spans="1:2">
      <c r="A5">
        <v>4</v>
      </c>
      <c r="B5" s="75" t="s">
        <v>9780</v>
      </c>
    </row>
    <row r="6" spans="1:2">
      <c r="A6">
        <v>5</v>
      </c>
      <c r="B6" s="5" t="s">
        <v>9783</v>
      </c>
    </row>
    <row r="7" spans="1:2">
      <c r="A7">
        <v>6</v>
      </c>
      <c r="B7" s="5" t="s">
        <v>9784</v>
      </c>
    </row>
    <row r="8" spans="1:2">
      <c r="A8">
        <v>7</v>
      </c>
      <c r="B8" s="5" t="s">
        <v>9785</v>
      </c>
    </row>
    <row r="9" spans="1:2">
      <c r="A9">
        <v>8</v>
      </c>
      <c r="B9" s="75" t="s">
        <v>9787</v>
      </c>
    </row>
    <row r="10" spans="1:2">
      <c r="A10">
        <v>9</v>
      </c>
      <c r="B10" s="5" t="s">
        <v>9788</v>
      </c>
    </row>
    <row r="11" spans="1:2">
      <c r="A11">
        <v>10</v>
      </c>
      <c r="B11" s="75" t="s">
        <v>9790</v>
      </c>
    </row>
    <row r="12" spans="1:2">
      <c r="A12">
        <v>11</v>
      </c>
      <c r="B12" s="406" t="s">
        <v>9792</v>
      </c>
    </row>
    <row r="13" spans="1:2">
      <c r="A13">
        <v>12</v>
      </c>
      <c r="B13" s="5" t="s">
        <v>9795</v>
      </c>
    </row>
    <row r="14" spans="1:2">
      <c r="A14">
        <v>13</v>
      </c>
      <c r="B14" s="5" t="s">
        <v>9796</v>
      </c>
    </row>
    <row r="15" spans="1:2">
      <c r="A15">
        <v>14</v>
      </c>
      <c r="B15" s="5" t="s">
        <v>9808</v>
      </c>
    </row>
    <row r="16" spans="1:2" ht="14.25">
      <c r="A16">
        <v>15</v>
      </c>
      <c r="B16" s="76" t="s">
        <v>9807</v>
      </c>
    </row>
    <row r="17" spans="1:2">
      <c r="A17">
        <v>16</v>
      </c>
      <c r="B17" s="5" t="s">
        <v>9811</v>
      </c>
    </row>
    <row r="18" spans="1:2">
      <c r="A18">
        <v>17</v>
      </c>
      <c r="B18" s="5" t="s">
        <v>9814</v>
      </c>
    </row>
    <row r="19" spans="1:2">
      <c r="A19">
        <v>18</v>
      </c>
      <c r="B19" s="5" t="s">
        <v>9818</v>
      </c>
    </row>
    <row r="20" spans="1:2">
      <c r="A20">
        <v>19</v>
      </c>
      <c r="B20" s="5" t="s">
        <v>9819</v>
      </c>
    </row>
    <row r="21" spans="1:2">
      <c r="A21">
        <v>20</v>
      </c>
      <c r="B21" s="5" t="s">
        <v>9820</v>
      </c>
    </row>
    <row r="22" spans="1:2">
      <c r="A22">
        <v>21</v>
      </c>
      <c r="B22" s="5" t="s">
        <v>9822</v>
      </c>
    </row>
    <row r="23" spans="1:2" ht="14.25">
      <c r="A23">
        <v>22</v>
      </c>
      <c r="B23" s="76" t="s">
        <v>9832</v>
      </c>
    </row>
    <row r="24" spans="1:2" ht="14.25">
      <c r="A24">
        <v>23</v>
      </c>
      <c r="B24" s="76" t="s">
        <v>10442</v>
      </c>
    </row>
    <row r="25" spans="1:2">
      <c r="A25">
        <v>24</v>
      </c>
      <c r="B25" s="5" t="s">
        <v>9846</v>
      </c>
    </row>
    <row r="26" spans="1:2" ht="14.25">
      <c r="A26">
        <v>25</v>
      </c>
      <c r="B26" s="76" t="s">
        <v>9852</v>
      </c>
    </row>
    <row r="27" spans="1:2" ht="14.25">
      <c r="A27">
        <v>26</v>
      </c>
      <c r="B27" s="76" t="s">
        <v>9856</v>
      </c>
    </row>
    <row r="28" spans="1:2" ht="14.25">
      <c r="A28">
        <v>27</v>
      </c>
      <c r="B28" s="76" t="s">
        <v>9857</v>
      </c>
    </row>
    <row r="29" spans="1:2" ht="14.25">
      <c r="A29">
        <v>28</v>
      </c>
      <c r="B29" s="76" t="s">
        <v>9889</v>
      </c>
    </row>
    <row r="30" spans="1:2" ht="14.25">
      <c r="A30">
        <v>29</v>
      </c>
      <c r="B30" s="76" t="s">
        <v>10445</v>
      </c>
    </row>
    <row r="31" spans="1:2" ht="14.25">
      <c r="A31">
        <v>30</v>
      </c>
      <c r="B31" s="76" t="s">
        <v>10444</v>
      </c>
    </row>
    <row r="32" spans="1:2" ht="14.25">
      <c r="A32">
        <v>31</v>
      </c>
      <c r="B32" s="76" t="s">
        <v>9914</v>
      </c>
    </row>
    <row r="33" spans="1:2" ht="14.25">
      <c r="A33">
        <v>32</v>
      </c>
      <c r="B33" s="76" t="s">
        <v>9961</v>
      </c>
    </row>
    <row r="34" spans="1:2" ht="14.25">
      <c r="A34">
        <v>33</v>
      </c>
      <c r="B34" s="76" t="s">
        <v>9988</v>
      </c>
    </row>
    <row r="35" spans="1:2" ht="14.25">
      <c r="A35">
        <v>34</v>
      </c>
      <c r="B35" s="76" t="s">
        <v>9992</v>
      </c>
    </row>
    <row r="36" spans="1:2" ht="14.25">
      <c r="A36">
        <v>35</v>
      </c>
      <c r="B36" s="76" t="s">
        <v>9993</v>
      </c>
    </row>
    <row r="37" spans="1:2" ht="14.25">
      <c r="A37">
        <v>36</v>
      </c>
      <c r="B37" s="76" t="s">
        <v>10441</v>
      </c>
    </row>
    <row r="38" spans="1:2" ht="14.25">
      <c r="A38">
        <v>37</v>
      </c>
      <c r="B38" s="76" t="s">
        <v>10074</v>
      </c>
    </row>
    <row r="39" spans="1:2" ht="14.25">
      <c r="A39">
        <v>38</v>
      </c>
      <c r="B39" s="76" t="s">
        <v>10079</v>
      </c>
    </row>
    <row r="40" spans="1:2" ht="14.25">
      <c r="A40">
        <v>39</v>
      </c>
      <c r="B40" s="76" t="s">
        <v>10105</v>
      </c>
    </row>
    <row r="41" spans="1:2" ht="14.25">
      <c r="A41">
        <v>40</v>
      </c>
      <c r="B41" s="76" t="s">
        <v>10207</v>
      </c>
    </row>
    <row r="42" spans="1:2" ht="14.25">
      <c r="A42">
        <v>41</v>
      </c>
      <c r="B42" s="76" t="s">
        <v>10215</v>
      </c>
    </row>
    <row r="43" spans="1:2" ht="14.25">
      <c r="A43">
        <v>42</v>
      </c>
      <c r="B43" s="76" t="s">
        <v>10240</v>
      </c>
    </row>
    <row r="44" spans="1:2" ht="14.25">
      <c r="A44">
        <v>43</v>
      </c>
      <c r="B44" s="76" t="s">
        <v>10241</v>
      </c>
    </row>
    <row r="45" spans="1:2" ht="14.25">
      <c r="A45">
        <v>44</v>
      </c>
      <c r="B45" s="76" t="s">
        <v>10437</v>
      </c>
    </row>
    <row r="46" spans="1:2" ht="14.25">
      <c r="A46">
        <v>45</v>
      </c>
      <c r="B46" s="76" t="s">
        <v>10436</v>
      </c>
    </row>
    <row r="47" spans="1:2" ht="14.25">
      <c r="A47">
        <v>46</v>
      </c>
      <c r="B47" s="76" t="s">
        <v>10439</v>
      </c>
    </row>
    <row r="48" spans="1:2" ht="14.25">
      <c r="A48">
        <v>47</v>
      </c>
      <c r="B48" s="76" t="s">
        <v>10438</v>
      </c>
    </row>
    <row r="49" spans="1:2" ht="14.25">
      <c r="A49">
        <v>48</v>
      </c>
      <c r="B49" s="76" t="s">
        <v>10440</v>
      </c>
    </row>
    <row r="50" spans="1:2" ht="14.25">
      <c r="A50">
        <v>49</v>
      </c>
      <c r="B50" s="76" t="s">
        <v>10443</v>
      </c>
    </row>
    <row r="51" spans="1:2" ht="14.25">
      <c r="A51">
        <v>50</v>
      </c>
      <c r="B51" s="76" t="s">
        <v>10462</v>
      </c>
    </row>
    <row r="52" spans="1:2" ht="14.25">
      <c r="A52">
        <v>51</v>
      </c>
      <c r="B52" s="76" t="s">
        <v>10467</v>
      </c>
    </row>
    <row r="53" spans="1:2" ht="14.25">
      <c r="A53">
        <v>52</v>
      </c>
      <c r="B53" s="76" t="s">
        <v>10469</v>
      </c>
    </row>
    <row r="54" spans="1:2" ht="14.25">
      <c r="A54">
        <v>53</v>
      </c>
      <c r="B54" s="76" t="s">
        <v>10473</v>
      </c>
    </row>
    <row r="55" spans="1:2" ht="14.25">
      <c r="A55">
        <v>54</v>
      </c>
      <c r="B55" s="76" t="s">
        <v>10479</v>
      </c>
    </row>
    <row r="56" spans="1:2" ht="14.25">
      <c r="A56">
        <v>55</v>
      </c>
      <c r="B56" s="76" t="s">
        <v>10669</v>
      </c>
    </row>
    <row r="57" spans="1:2" ht="14.25">
      <c r="A57">
        <v>56</v>
      </c>
      <c r="B57" s="76" t="s">
        <v>10673</v>
      </c>
    </row>
    <row r="58" spans="1:2" ht="14.25">
      <c r="A58">
        <v>57</v>
      </c>
      <c r="B58" s="76" t="s">
        <v>10672</v>
      </c>
    </row>
    <row r="59" spans="1:2" ht="14.25">
      <c r="A59">
        <v>58</v>
      </c>
      <c r="B59" s="76" t="s">
        <v>10679</v>
      </c>
    </row>
    <row r="60" spans="1:2" ht="14.25">
      <c r="A60">
        <v>59</v>
      </c>
      <c r="B60" s="76" t="s">
        <v>10680</v>
      </c>
    </row>
    <row r="63" spans="1:2">
      <c r="A63">
        <v>2024</v>
      </c>
    </row>
    <row r="64" spans="1:2">
      <c r="A64" s="80">
        <v>1</v>
      </c>
      <c r="B64" t="s">
        <v>8553</v>
      </c>
    </row>
    <row r="65" spans="1:2">
      <c r="A65" s="80">
        <v>2</v>
      </c>
      <c r="B65" t="s">
        <v>8554</v>
      </c>
    </row>
    <row r="66" spans="1:2">
      <c r="A66" s="80">
        <v>3</v>
      </c>
      <c r="B66" t="s">
        <v>8555</v>
      </c>
    </row>
    <row r="67" spans="1:2" ht="14.25">
      <c r="A67" s="80">
        <v>4</v>
      </c>
      <c r="B67" s="76" t="s">
        <v>8556</v>
      </c>
    </row>
    <row r="68" spans="1:2" ht="14.25">
      <c r="A68" s="80">
        <v>5</v>
      </c>
      <c r="B68" s="76" t="s">
        <v>8557</v>
      </c>
    </row>
    <row r="69" spans="1:2">
      <c r="A69" s="80">
        <v>6</v>
      </c>
      <c r="B69" s="5" t="s">
        <v>8558</v>
      </c>
    </row>
    <row r="70" spans="1:2" ht="14.25">
      <c r="A70" s="80">
        <v>7</v>
      </c>
      <c r="B70" s="76" t="s">
        <v>8560</v>
      </c>
    </row>
    <row r="71" spans="1:2" ht="14.25">
      <c r="A71" s="80">
        <v>8</v>
      </c>
      <c r="B71" s="76" t="s">
        <v>8565</v>
      </c>
    </row>
    <row r="72" spans="1:2" ht="14.25">
      <c r="A72" s="80">
        <v>9</v>
      </c>
      <c r="B72" s="76" t="s">
        <v>8564</v>
      </c>
    </row>
    <row r="73" spans="1:2" ht="14.25">
      <c r="A73" s="80">
        <v>10</v>
      </c>
      <c r="B73" s="76" t="s">
        <v>8563</v>
      </c>
    </row>
    <row r="74" spans="1:2" ht="14.25">
      <c r="A74" s="80">
        <v>11</v>
      </c>
      <c r="B74" s="76" t="s">
        <v>8566</v>
      </c>
    </row>
    <row r="75" spans="1:2" ht="14.25">
      <c r="A75" s="80">
        <v>12</v>
      </c>
      <c r="B75" s="76" t="s">
        <v>8568</v>
      </c>
    </row>
    <row r="76" spans="1:2" ht="14.25">
      <c r="A76" s="80">
        <v>13</v>
      </c>
      <c r="B76" s="76" t="s">
        <v>8569</v>
      </c>
    </row>
    <row r="77" spans="1:2" ht="14.25">
      <c r="A77" s="80">
        <v>14</v>
      </c>
      <c r="B77" s="76" t="s">
        <v>8570</v>
      </c>
    </row>
    <row r="78" spans="1:2" ht="14.25">
      <c r="A78" s="80">
        <v>15</v>
      </c>
      <c r="B78" s="76" t="s">
        <v>8571</v>
      </c>
    </row>
    <row r="79" spans="1:2" ht="14.25">
      <c r="A79" s="80">
        <v>16</v>
      </c>
      <c r="B79" s="76" t="s">
        <v>8572</v>
      </c>
    </row>
    <row r="80" spans="1:2" ht="14.25">
      <c r="A80" s="80">
        <v>17</v>
      </c>
      <c r="B80" s="76" t="s">
        <v>8573</v>
      </c>
    </row>
    <row r="81" spans="1:2" ht="14.25">
      <c r="A81" s="80">
        <v>18</v>
      </c>
      <c r="B81" s="76" t="s">
        <v>8575</v>
      </c>
    </row>
    <row r="82" spans="1:2" ht="14.25">
      <c r="A82" s="80">
        <v>19</v>
      </c>
      <c r="B82" s="76" t="s">
        <v>8576</v>
      </c>
    </row>
    <row r="83" spans="1:2" ht="14.25">
      <c r="A83" s="80">
        <v>20</v>
      </c>
      <c r="B83" s="76" t="s">
        <v>8577</v>
      </c>
    </row>
    <row r="84" spans="1:2" ht="14.25">
      <c r="A84" s="80">
        <v>21</v>
      </c>
      <c r="B84" s="76" t="s">
        <v>8578</v>
      </c>
    </row>
    <row r="85" spans="1:2" ht="14.25">
      <c r="A85" s="80">
        <v>22</v>
      </c>
      <c r="B85" s="76" t="s">
        <v>8579</v>
      </c>
    </row>
    <row r="86" spans="1:2" ht="14.25">
      <c r="A86" s="80">
        <v>23</v>
      </c>
      <c r="B86" s="76" t="s">
        <v>8580</v>
      </c>
    </row>
    <row r="87" spans="1:2" ht="14.25">
      <c r="A87" s="80">
        <v>24</v>
      </c>
      <c r="B87" s="76" t="s">
        <v>8581</v>
      </c>
    </row>
    <row r="88" spans="1:2" ht="14.25">
      <c r="A88" s="80">
        <v>25</v>
      </c>
      <c r="B88" s="76" t="s">
        <v>8582</v>
      </c>
    </row>
    <row r="89" spans="1:2" ht="14.25">
      <c r="A89" s="80">
        <v>26</v>
      </c>
      <c r="B89" s="76" t="s">
        <v>8583</v>
      </c>
    </row>
    <row r="90" spans="1:2" ht="14.25">
      <c r="A90" s="80">
        <v>27</v>
      </c>
      <c r="B90" s="76" t="s">
        <v>8584</v>
      </c>
    </row>
    <row r="91" spans="1:2" ht="14.25">
      <c r="A91" s="80">
        <v>28</v>
      </c>
      <c r="B91" s="76" t="s">
        <v>8585</v>
      </c>
    </row>
    <row r="92" spans="1:2" ht="14.25">
      <c r="A92" s="80">
        <v>29</v>
      </c>
      <c r="B92" s="76" t="s">
        <v>8586</v>
      </c>
    </row>
    <row r="93" spans="1:2" ht="14.25">
      <c r="A93" s="80">
        <v>30</v>
      </c>
      <c r="B93" s="76" t="s">
        <v>8594</v>
      </c>
    </row>
    <row r="94" spans="1:2" ht="14.25">
      <c r="A94" s="80">
        <v>31</v>
      </c>
      <c r="B94" s="76" t="s">
        <v>8595</v>
      </c>
    </row>
    <row r="95" spans="1:2" ht="14.25">
      <c r="A95" s="80">
        <v>32</v>
      </c>
      <c r="B95" s="76" t="s">
        <v>8596</v>
      </c>
    </row>
    <row r="96" spans="1:2" ht="14.25">
      <c r="A96" s="80">
        <v>33</v>
      </c>
      <c r="B96" s="76" t="s">
        <v>8597</v>
      </c>
    </row>
    <row r="97" spans="1:7" ht="14.25">
      <c r="A97" s="80">
        <v>34</v>
      </c>
      <c r="B97" s="76" t="s">
        <v>8598</v>
      </c>
    </row>
    <row r="98" spans="1:7" ht="14.25">
      <c r="A98" s="80">
        <v>35</v>
      </c>
      <c r="B98" s="76" t="s">
        <v>8599</v>
      </c>
    </row>
    <row r="99" spans="1:7" ht="14.25">
      <c r="A99" s="80">
        <v>36</v>
      </c>
      <c r="B99" s="76" t="s">
        <v>8606</v>
      </c>
    </row>
    <row r="100" spans="1:7" ht="14.25">
      <c r="A100" s="80">
        <v>37</v>
      </c>
      <c r="B100" s="76" t="s">
        <v>8605</v>
      </c>
    </row>
    <row r="101" spans="1:7" ht="14.25">
      <c r="A101" s="80">
        <v>38</v>
      </c>
      <c r="B101" s="76" t="s">
        <v>8604</v>
      </c>
    </row>
    <row r="102" spans="1:7" ht="14.25">
      <c r="A102" s="80">
        <v>39</v>
      </c>
      <c r="B102" s="76" t="s">
        <v>8607</v>
      </c>
    </row>
    <row r="103" spans="1:7" ht="14.25">
      <c r="A103" s="93">
        <v>40</v>
      </c>
      <c r="B103" s="76" t="s">
        <v>8608</v>
      </c>
    </row>
    <row r="104" spans="1:7" ht="14.25">
      <c r="A104" s="80">
        <v>41</v>
      </c>
      <c r="B104" s="76" t="s">
        <v>8611</v>
      </c>
    </row>
    <row r="105" spans="1:7" ht="14.25">
      <c r="A105" s="80">
        <v>42</v>
      </c>
      <c r="B105" s="76" t="s">
        <v>8670</v>
      </c>
    </row>
    <row r="106" spans="1:7" ht="14.25">
      <c r="A106" s="80">
        <v>43</v>
      </c>
      <c r="B106" s="95" t="s">
        <v>8686</v>
      </c>
      <c r="C106" s="86"/>
      <c r="D106" s="86"/>
      <c r="E106" s="86"/>
      <c r="F106" s="86"/>
      <c r="G106" s="86"/>
    </row>
    <row r="107" spans="1:7" ht="14.25">
      <c r="A107" s="80">
        <v>44</v>
      </c>
      <c r="B107" s="76" t="s">
        <v>8671</v>
      </c>
    </row>
    <row r="108" spans="1:7">
      <c r="A108" s="80">
        <v>45</v>
      </c>
      <c r="B108" s="44" t="s">
        <v>8672</v>
      </c>
    </row>
    <row r="109" spans="1:7" ht="14.25">
      <c r="A109" s="80">
        <v>46</v>
      </c>
      <c r="B109" s="76" t="s">
        <v>8673</v>
      </c>
    </row>
    <row r="110" spans="1:7" ht="14.25">
      <c r="A110" s="80">
        <v>47</v>
      </c>
      <c r="B110" s="76" t="s">
        <v>8674</v>
      </c>
    </row>
    <row r="111" spans="1:7" ht="14.25">
      <c r="A111" s="80">
        <v>48</v>
      </c>
      <c r="B111" s="76" t="s">
        <v>8675</v>
      </c>
    </row>
    <row r="112" spans="1:7" ht="14.25">
      <c r="A112" s="80">
        <v>49</v>
      </c>
      <c r="B112" s="76" t="s">
        <v>8678</v>
      </c>
    </row>
    <row r="113" spans="1:2" ht="14.25">
      <c r="A113" s="80">
        <v>50</v>
      </c>
      <c r="B113" s="76" t="s">
        <v>8679</v>
      </c>
    </row>
    <row r="114" spans="1:2" ht="14.25">
      <c r="A114" s="80">
        <v>51</v>
      </c>
      <c r="B114" s="76" t="s">
        <v>8685</v>
      </c>
    </row>
    <row r="115" spans="1:2" ht="14.25">
      <c r="A115" s="80">
        <v>52</v>
      </c>
      <c r="B115" s="76" t="s">
        <v>8720</v>
      </c>
    </row>
    <row r="116" spans="1:2" ht="14.25">
      <c r="A116" s="80">
        <v>53</v>
      </c>
      <c r="B116" s="76" t="s">
        <v>8728</v>
      </c>
    </row>
    <row r="117" spans="1:2" ht="14.25">
      <c r="A117" s="80">
        <v>54</v>
      </c>
      <c r="B117" s="76" t="s">
        <v>8746</v>
      </c>
    </row>
    <row r="118" spans="1:2" ht="14.25">
      <c r="A118" s="80">
        <v>55</v>
      </c>
      <c r="B118" s="76" t="s">
        <v>8754</v>
      </c>
    </row>
    <row r="119" spans="1:2" ht="14.25">
      <c r="A119" s="80">
        <v>56</v>
      </c>
      <c r="B119" s="76" t="s">
        <v>8756</v>
      </c>
    </row>
    <row r="120" spans="1:2" ht="14.25">
      <c r="A120" s="80">
        <v>57</v>
      </c>
      <c r="B120" s="89" t="s">
        <v>8757</v>
      </c>
    </row>
    <row r="121" spans="1:2" ht="14.25">
      <c r="A121" s="80">
        <v>58</v>
      </c>
      <c r="B121" s="76" t="s">
        <v>8759</v>
      </c>
    </row>
    <row r="122" spans="1:2" ht="14.25">
      <c r="A122" s="80">
        <v>59</v>
      </c>
      <c r="B122" s="76" t="s">
        <v>8760</v>
      </c>
    </row>
    <row r="123" spans="1:2" ht="14.25">
      <c r="A123" s="80">
        <v>60</v>
      </c>
      <c r="B123" s="76" t="s">
        <v>8779</v>
      </c>
    </row>
    <row r="124" spans="1:2" ht="14.25">
      <c r="A124" s="80">
        <v>61</v>
      </c>
      <c r="B124" s="76" t="s">
        <v>8780</v>
      </c>
    </row>
    <row r="125" spans="1:2" ht="14.25">
      <c r="A125" s="80">
        <v>62</v>
      </c>
      <c r="B125" s="76" t="s">
        <v>8781</v>
      </c>
    </row>
    <row r="126" spans="1:2" ht="14.25">
      <c r="A126" s="80">
        <v>63</v>
      </c>
      <c r="B126" s="76" t="s">
        <v>8784</v>
      </c>
    </row>
    <row r="127" spans="1:2" ht="14.25">
      <c r="A127" s="80">
        <v>64</v>
      </c>
      <c r="B127" s="76" t="s">
        <v>8785</v>
      </c>
    </row>
    <row r="128" spans="1:2" ht="14.25">
      <c r="A128" s="80">
        <v>65</v>
      </c>
      <c r="B128" s="76" t="s">
        <v>8787</v>
      </c>
    </row>
    <row r="129" spans="1:2" ht="14.25">
      <c r="A129" s="80">
        <v>66</v>
      </c>
      <c r="B129" s="76" t="s">
        <v>8790</v>
      </c>
    </row>
    <row r="130" spans="1:2" ht="14.25">
      <c r="A130" s="80">
        <v>67</v>
      </c>
      <c r="B130" s="76" t="s">
        <v>8791</v>
      </c>
    </row>
    <row r="131" spans="1:2">
      <c r="A131" s="80">
        <v>68</v>
      </c>
      <c r="B131" s="5" t="s">
        <v>8792</v>
      </c>
    </row>
    <row r="132" spans="1:2" ht="14.25">
      <c r="A132" s="80">
        <v>69</v>
      </c>
      <c r="B132" s="76" t="s">
        <v>8818</v>
      </c>
    </row>
    <row r="133" spans="1:2" ht="14.25">
      <c r="A133" s="80">
        <v>70</v>
      </c>
      <c r="B133" s="76" t="s">
        <v>8819</v>
      </c>
    </row>
    <row r="134" spans="1:2" ht="14.25">
      <c r="A134" s="80">
        <v>71</v>
      </c>
      <c r="B134" s="76" t="s">
        <v>8820</v>
      </c>
    </row>
    <row r="135" spans="1:2" ht="14.25">
      <c r="A135" s="80">
        <v>72</v>
      </c>
      <c r="B135" s="76" t="s">
        <v>8822</v>
      </c>
    </row>
    <row r="136" spans="1:2" ht="14.25">
      <c r="A136" s="80">
        <v>73</v>
      </c>
      <c r="B136" s="76" t="s">
        <v>8823</v>
      </c>
    </row>
    <row r="137" spans="1:2" ht="14.25">
      <c r="A137" s="80">
        <v>74</v>
      </c>
      <c r="B137" s="76" t="s">
        <v>8825</v>
      </c>
    </row>
    <row r="138" spans="1:2" ht="14.25">
      <c r="A138" s="80">
        <v>75</v>
      </c>
      <c r="B138" s="76" t="s">
        <v>8829</v>
      </c>
    </row>
    <row r="139" spans="1:2" ht="14.25">
      <c r="A139" s="80">
        <v>76</v>
      </c>
      <c r="B139" s="76" t="s">
        <v>8826</v>
      </c>
    </row>
    <row r="140" spans="1:2" ht="14.25">
      <c r="A140" s="80">
        <v>77</v>
      </c>
      <c r="B140" s="76" t="s">
        <v>8833</v>
      </c>
    </row>
    <row r="141" spans="1:2" ht="14.25">
      <c r="A141" s="80">
        <v>78</v>
      </c>
      <c r="B141" s="76" t="s">
        <v>8834</v>
      </c>
    </row>
    <row r="142" spans="1:2">
      <c r="A142" s="80">
        <v>79</v>
      </c>
      <c r="B142" t="s">
        <v>8841</v>
      </c>
    </row>
    <row r="143" spans="1:2" ht="14.25">
      <c r="A143" s="80">
        <v>80</v>
      </c>
      <c r="B143" s="76" t="s">
        <v>9850</v>
      </c>
    </row>
    <row r="144" spans="1:2">
      <c r="A144" s="80"/>
    </row>
    <row r="145" spans="1:2">
      <c r="A145">
        <v>2023</v>
      </c>
    </row>
    <row r="146" spans="1:2">
      <c r="A146" s="80">
        <v>1</v>
      </c>
      <c r="B146" t="s">
        <v>7983</v>
      </c>
    </row>
    <row r="147" spans="1:2">
      <c r="A147" s="80">
        <v>2</v>
      </c>
      <c r="B147" t="s">
        <v>7982</v>
      </c>
    </row>
    <row r="148" spans="1:2">
      <c r="A148" s="80">
        <v>3</v>
      </c>
      <c r="B148" t="s">
        <v>7981</v>
      </c>
    </row>
    <row r="149" spans="1:2" ht="14.25">
      <c r="A149" s="80">
        <v>4</v>
      </c>
      <c r="B149" s="76" t="s">
        <v>7984</v>
      </c>
    </row>
    <row r="150" spans="1:2" ht="14.25">
      <c r="A150" s="80">
        <v>5</v>
      </c>
      <c r="B150" s="76" t="s">
        <v>7985</v>
      </c>
    </row>
    <row r="151" spans="1:2" ht="14.25">
      <c r="A151" s="80">
        <v>6</v>
      </c>
      <c r="B151" s="76" t="s">
        <v>7986</v>
      </c>
    </row>
    <row r="152" spans="1:2" ht="14.25">
      <c r="A152" s="80">
        <v>7</v>
      </c>
      <c r="B152" s="76" t="s">
        <v>7987</v>
      </c>
    </row>
    <row r="153" spans="1:2" ht="14.25">
      <c r="A153" s="80">
        <v>8</v>
      </c>
      <c r="B153" s="76" t="s">
        <v>7988</v>
      </c>
    </row>
    <row r="154" spans="1:2" ht="14.25">
      <c r="A154" s="80">
        <v>9</v>
      </c>
      <c r="B154" s="76" t="s">
        <v>7989</v>
      </c>
    </row>
    <row r="155" spans="1:2" ht="14.25">
      <c r="A155" s="80">
        <v>10</v>
      </c>
      <c r="B155" s="76" t="s">
        <v>7990</v>
      </c>
    </row>
    <row r="156" spans="1:2" ht="14.25">
      <c r="A156" s="80">
        <v>11</v>
      </c>
      <c r="B156" s="76" t="s">
        <v>7991</v>
      </c>
    </row>
    <row r="157" spans="1:2" ht="14.25">
      <c r="A157" s="80">
        <v>12</v>
      </c>
      <c r="B157" s="76" t="s">
        <v>7992</v>
      </c>
    </row>
    <row r="158" spans="1:2" ht="14.25">
      <c r="A158" s="80">
        <v>13</v>
      </c>
      <c r="B158" s="76" t="s">
        <v>7993</v>
      </c>
    </row>
    <row r="159" spans="1:2" ht="14.25">
      <c r="A159" s="80">
        <v>14</v>
      </c>
      <c r="B159" s="76" t="s">
        <v>7994</v>
      </c>
    </row>
    <row r="160" spans="1:2" ht="14.25">
      <c r="A160" s="80">
        <v>15</v>
      </c>
      <c r="B160" s="76" t="s">
        <v>7995</v>
      </c>
    </row>
    <row r="161" spans="1:2" ht="14.25">
      <c r="A161" s="80">
        <v>16</v>
      </c>
      <c r="B161" s="76" t="s">
        <v>7996</v>
      </c>
    </row>
    <row r="162" spans="1:2" ht="14.25">
      <c r="A162" s="80">
        <v>17</v>
      </c>
      <c r="B162" s="76" t="s">
        <v>7998</v>
      </c>
    </row>
    <row r="163" spans="1:2" ht="14.25">
      <c r="A163" s="80">
        <v>18</v>
      </c>
      <c r="B163" s="76" t="s">
        <v>7997</v>
      </c>
    </row>
    <row r="164" spans="1:2" ht="14.25">
      <c r="A164" s="80">
        <v>19</v>
      </c>
      <c r="B164" s="76" t="s">
        <v>8001</v>
      </c>
    </row>
    <row r="165" spans="1:2" ht="14.25">
      <c r="A165" s="80">
        <v>20</v>
      </c>
      <c r="B165" s="76" t="s">
        <v>7999</v>
      </c>
    </row>
    <row r="166" spans="1:2" ht="14.25">
      <c r="A166" s="80">
        <v>21</v>
      </c>
      <c r="B166" s="76" t="s">
        <v>8000</v>
      </c>
    </row>
    <row r="167" spans="1:2" ht="14.25">
      <c r="A167" s="80">
        <v>22</v>
      </c>
      <c r="B167" s="76" t="s">
        <v>8130</v>
      </c>
    </row>
    <row r="168" spans="1:2" ht="14.25">
      <c r="A168" s="80">
        <v>23</v>
      </c>
      <c r="B168" s="76" t="s">
        <v>8003</v>
      </c>
    </row>
    <row r="169" spans="1:2" ht="14.25">
      <c r="A169" s="80">
        <v>24</v>
      </c>
      <c r="B169" s="76" t="s">
        <v>8004</v>
      </c>
    </row>
    <row r="170" spans="1:2" ht="14.25">
      <c r="A170" s="80">
        <v>25</v>
      </c>
      <c r="B170" s="76" t="s">
        <v>8005</v>
      </c>
    </row>
    <row r="171" spans="1:2" ht="14.25">
      <c r="A171" s="80">
        <v>26</v>
      </c>
      <c r="B171" s="76" t="s">
        <v>8006</v>
      </c>
    </row>
    <row r="172" spans="1:2" ht="14.25">
      <c r="A172" s="80">
        <v>27</v>
      </c>
      <c r="B172" s="76" t="s">
        <v>8007</v>
      </c>
    </row>
    <row r="173" spans="1:2" ht="14.25">
      <c r="A173" s="80">
        <v>28</v>
      </c>
      <c r="B173" s="76" t="s">
        <v>8012</v>
      </c>
    </row>
    <row r="174" spans="1:2" ht="14.25">
      <c r="A174" s="80">
        <v>29</v>
      </c>
      <c r="B174" s="76" t="s">
        <v>8009</v>
      </c>
    </row>
    <row r="175" spans="1:2" ht="14.25">
      <c r="A175" s="80">
        <v>30</v>
      </c>
      <c r="B175" s="76" t="s">
        <v>8010</v>
      </c>
    </row>
    <row r="176" spans="1:2" ht="14.25">
      <c r="A176" s="80">
        <v>31</v>
      </c>
      <c r="B176" s="76" t="s">
        <v>8011</v>
      </c>
    </row>
    <row r="177" spans="1:2" ht="14.25">
      <c r="A177" s="80">
        <v>32</v>
      </c>
      <c r="B177" s="76" t="s">
        <v>8013</v>
      </c>
    </row>
    <row r="178" spans="1:2" ht="14.25">
      <c r="A178" s="80">
        <v>33</v>
      </c>
      <c r="B178" s="76" t="s">
        <v>8015</v>
      </c>
    </row>
    <row r="179" spans="1:2">
      <c r="A179" s="80">
        <v>34</v>
      </c>
      <c r="B179" t="s">
        <v>8017</v>
      </c>
    </row>
    <row r="180" spans="1:2" ht="14.25">
      <c r="A180" s="80">
        <v>35</v>
      </c>
      <c r="B180" s="76" t="s">
        <v>8019</v>
      </c>
    </row>
    <row r="181" spans="1:2" ht="14.25">
      <c r="A181" s="80">
        <v>36</v>
      </c>
      <c r="B181" s="76" t="s">
        <v>8131</v>
      </c>
    </row>
    <row r="182" spans="1:2" ht="14.25">
      <c r="A182" s="80">
        <v>37</v>
      </c>
      <c r="B182" s="76" t="s">
        <v>8021</v>
      </c>
    </row>
    <row r="183" spans="1:2" ht="14.25">
      <c r="A183" s="80">
        <v>38</v>
      </c>
      <c r="B183" s="76" t="s">
        <v>8023</v>
      </c>
    </row>
    <row r="184" spans="1:2" ht="14.25">
      <c r="A184" s="80">
        <v>39</v>
      </c>
      <c r="B184" s="76" t="s">
        <v>8024</v>
      </c>
    </row>
    <row r="185" spans="1:2" ht="14.25">
      <c r="A185" s="80">
        <v>40</v>
      </c>
      <c r="B185" s="76" t="s">
        <v>8025</v>
      </c>
    </row>
    <row r="186" spans="1:2" ht="14.25">
      <c r="A186" s="80">
        <v>41</v>
      </c>
      <c r="B186" s="76" t="s">
        <v>8026</v>
      </c>
    </row>
    <row r="187" spans="1:2" ht="14.25">
      <c r="A187" s="80">
        <v>42</v>
      </c>
      <c r="B187" s="76" t="s">
        <v>8027</v>
      </c>
    </row>
    <row r="188" spans="1:2" ht="14.25">
      <c r="A188" s="80">
        <v>43</v>
      </c>
      <c r="B188" s="76" t="s">
        <v>8073</v>
      </c>
    </row>
    <row r="189" spans="1:2" ht="14.25">
      <c r="A189" s="80">
        <v>44</v>
      </c>
      <c r="B189" s="76" t="s">
        <v>8074</v>
      </c>
    </row>
    <row r="190" spans="1:2" ht="14.25">
      <c r="A190" s="80">
        <v>45</v>
      </c>
      <c r="B190" s="76" t="s">
        <v>8075</v>
      </c>
    </row>
    <row r="191" spans="1:2" ht="14.25">
      <c r="A191" s="80">
        <v>46</v>
      </c>
      <c r="B191" s="76" t="s">
        <v>8076</v>
      </c>
    </row>
    <row r="192" spans="1:2" ht="14.25">
      <c r="A192" s="80">
        <v>47</v>
      </c>
      <c r="B192" s="76" t="s">
        <v>8077</v>
      </c>
    </row>
    <row r="193" spans="1:7" ht="14.25">
      <c r="A193" s="80">
        <v>48</v>
      </c>
      <c r="B193" s="76" t="s">
        <v>8088</v>
      </c>
    </row>
    <row r="194" spans="1:7" ht="14.25">
      <c r="A194" s="80">
        <v>49</v>
      </c>
      <c r="B194" s="76" t="s">
        <v>8132</v>
      </c>
    </row>
    <row r="195" spans="1:7" ht="14.25">
      <c r="A195" s="80">
        <v>50</v>
      </c>
      <c r="B195" s="76" t="s">
        <v>8089</v>
      </c>
    </row>
    <row r="196" spans="1:7" ht="14.25">
      <c r="A196" s="80">
        <v>51</v>
      </c>
      <c r="B196" s="76" t="s">
        <v>8093</v>
      </c>
    </row>
    <row r="197" spans="1:7" ht="14.25">
      <c r="A197" s="80">
        <v>52</v>
      </c>
      <c r="B197" s="76" t="s">
        <v>8094</v>
      </c>
    </row>
    <row r="198" spans="1:7" ht="14.25">
      <c r="A198" s="80">
        <v>53</v>
      </c>
      <c r="B198" s="76" t="s">
        <v>8095</v>
      </c>
    </row>
    <row r="199" spans="1:7" ht="15" customHeight="1">
      <c r="A199" s="87">
        <v>54</v>
      </c>
      <c r="B199" s="88" t="s">
        <v>8097</v>
      </c>
      <c r="C199" s="39"/>
      <c r="D199" s="39"/>
      <c r="E199" s="39"/>
      <c r="F199" s="39"/>
      <c r="G199" s="39"/>
    </row>
    <row r="200" spans="1:7" ht="15" customHeight="1">
      <c r="A200" s="80">
        <v>55</v>
      </c>
      <c r="B200" s="76" t="s">
        <v>8102</v>
      </c>
    </row>
    <row r="201" spans="1:7" ht="15" customHeight="1">
      <c r="A201" s="80">
        <v>56</v>
      </c>
      <c r="B201" s="89" t="s">
        <v>8103</v>
      </c>
    </row>
    <row r="202" spans="1:7" ht="15" customHeight="1">
      <c r="A202" s="80">
        <v>57</v>
      </c>
      <c r="B202" s="76" t="s">
        <v>8104</v>
      </c>
    </row>
    <row r="203" spans="1:7" ht="14.25">
      <c r="A203" s="80">
        <v>58</v>
      </c>
      <c r="B203" s="76" t="s">
        <v>8105</v>
      </c>
    </row>
    <row r="204" spans="1:7" ht="14.25">
      <c r="A204" s="80">
        <v>59</v>
      </c>
      <c r="B204" s="76" t="s">
        <v>8106</v>
      </c>
    </row>
    <row r="205" spans="1:7" ht="14.25">
      <c r="A205" s="80">
        <v>60</v>
      </c>
      <c r="B205" s="76" t="s">
        <v>8107</v>
      </c>
    </row>
    <row r="206" spans="1:7" ht="14.25">
      <c r="A206" s="80">
        <v>61</v>
      </c>
      <c r="B206" s="76" t="s">
        <v>8113</v>
      </c>
    </row>
    <row r="207" spans="1:7" ht="14.25">
      <c r="A207" s="80">
        <v>62</v>
      </c>
      <c r="B207" s="76" t="s">
        <v>8114</v>
      </c>
    </row>
    <row r="208" spans="1:7" ht="14.25">
      <c r="A208" s="80">
        <v>63</v>
      </c>
      <c r="B208" s="76" t="s">
        <v>8115</v>
      </c>
    </row>
    <row r="209" spans="1:2" ht="14.25">
      <c r="A209" s="80">
        <v>64</v>
      </c>
      <c r="B209" s="76" t="s">
        <v>8116</v>
      </c>
    </row>
    <row r="210" spans="1:2" ht="19.5">
      <c r="A210" s="80">
        <v>65</v>
      </c>
      <c r="B210" s="91" t="s">
        <v>8117</v>
      </c>
    </row>
    <row r="211" spans="1:2" ht="15">
      <c r="A211" s="80">
        <v>66</v>
      </c>
      <c r="B211" s="92" t="s">
        <v>8118</v>
      </c>
    </row>
    <row r="212" spans="1:2">
      <c r="A212" s="80">
        <v>67</v>
      </c>
      <c r="B212" t="s">
        <v>8126</v>
      </c>
    </row>
    <row r="213" spans="1:2">
      <c r="A213" s="80">
        <v>68</v>
      </c>
      <c r="B213" t="s">
        <v>8121</v>
      </c>
    </row>
    <row r="214" spans="1:2">
      <c r="A214" s="80">
        <v>69</v>
      </c>
      <c r="B214" t="s">
        <v>8122</v>
      </c>
    </row>
    <row r="215" spans="1:2" ht="14.25">
      <c r="A215" s="80">
        <v>70</v>
      </c>
      <c r="B215" s="76" t="s">
        <v>8127</v>
      </c>
    </row>
    <row r="216" spans="1:2">
      <c r="A216" s="80">
        <v>71</v>
      </c>
      <c r="B216" t="s">
        <v>8128</v>
      </c>
    </row>
    <row r="217" spans="1:2">
      <c r="A217" s="80">
        <v>72</v>
      </c>
      <c r="B217" t="s">
        <v>8129</v>
      </c>
    </row>
    <row r="218" spans="1:2">
      <c r="A218" s="80"/>
    </row>
    <row r="219" spans="1:2" ht="20.25">
      <c r="A219" s="72">
        <v>2022</v>
      </c>
    </row>
    <row r="220" spans="1:2">
      <c r="A220">
        <v>1</v>
      </c>
      <c r="B220" s="63" t="s">
        <v>7422</v>
      </c>
    </row>
    <row r="221" spans="1:2">
      <c r="A221">
        <v>2</v>
      </c>
      <c r="B221" s="63" t="s">
        <v>7423</v>
      </c>
    </row>
    <row r="222" spans="1:2">
      <c r="A222">
        <v>3</v>
      </c>
      <c r="B222" s="63" t="s">
        <v>7424</v>
      </c>
    </row>
    <row r="223" spans="1:2">
      <c r="A223">
        <v>4</v>
      </c>
      <c r="B223" s="63" t="s">
        <v>7425</v>
      </c>
    </row>
    <row r="224" spans="1:2">
      <c r="A224">
        <v>5</v>
      </c>
      <c r="B224" s="63" t="s">
        <v>7426</v>
      </c>
    </row>
    <row r="225" spans="1:2">
      <c r="A225">
        <v>6</v>
      </c>
      <c r="B225" s="63" t="s">
        <v>7428</v>
      </c>
    </row>
    <row r="226" spans="1:2">
      <c r="A226">
        <v>7</v>
      </c>
      <c r="B226" s="71" t="s">
        <v>7427</v>
      </c>
    </row>
    <row r="227" spans="1:2">
      <c r="A227">
        <v>8</v>
      </c>
      <c r="B227" s="63" t="s">
        <v>7429</v>
      </c>
    </row>
    <row r="228" spans="1:2">
      <c r="A228">
        <v>9</v>
      </c>
      <c r="B228" s="63" t="s">
        <v>7440</v>
      </c>
    </row>
    <row r="229" spans="1:2">
      <c r="A229">
        <v>10</v>
      </c>
      <c r="B229" s="63" t="s">
        <v>7435</v>
      </c>
    </row>
    <row r="230" spans="1:2">
      <c r="A230">
        <v>11</v>
      </c>
      <c r="B230" s="75" t="s">
        <v>7436</v>
      </c>
    </row>
    <row r="231" spans="1:2">
      <c r="A231">
        <v>12</v>
      </c>
      <c r="B231" s="63" t="s">
        <v>7437</v>
      </c>
    </row>
    <row r="232" spans="1:2">
      <c r="A232">
        <v>13</v>
      </c>
      <c r="B232" s="63" t="s">
        <v>7438</v>
      </c>
    </row>
    <row r="233" spans="1:2">
      <c r="A233">
        <v>14</v>
      </c>
      <c r="B233" s="63" t="s">
        <v>7439</v>
      </c>
    </row>
    <row r="234" spans="1:2">
      <c r="A234">
        <v>15</v>
      </c>
      <c r="B234" s="5" t="s">
        <v>7441</v>
      </c>
    </row>
    <row r="235" spans="1:2">
      <c r="A235">
        <v>16</v>
      </c>
      <c r="B235" s="63" t="s">
        <v>7442</v>
      </c>
    </row>
    <row r="236" spans="1:2">
      <c r="A236">
        <v>17</v>
      </c>
      <c r="B236" s="63" t="s">
        <v>7443</v>
      </c>
    </row>
    <row r="237" spans="1:2">
      <c r="A237">
        <v>18</v>
      </c>
      <c r="B237" s="63" t="s">
        <v>7444</v>
      </c>
    </row>
    <row r="238" spans="1:2">
      <c r="A238">
        <v>19</v>
      </c>
      <c r="B238" s="63" t="s">
        <v>7447</v>
      </c>
    </row>
    <row r="239" spans="1:2">
      <c r="A239">
        <v>20</v>
      </c>
      <c r="B239" s="63" t="s">
        <v>7448</v>
      </c>
    </row>
    <row r="240" spans="1:2">
      <c r="A240">
        <v>21</v>
      </c>
      <c r="B240" s="63" t="s">
        <v>7457</v>
      </c>
    </row>
    <row r="241" spans="1:2">
      <c r="A241">
        <v>22</v>
      </c>
      <c r="B241" s="63" t="s">
        <v>7458</v>
      </c>
    </row>
    <row r="242" spans="1:2">
      <c r="A242">
        <v>23</v>
      </c>
      <c r="B242" s="63" t="s">
        <v>7461</v>
      </c>
    </row>
    <row r="243" spans="1:2">
      <c r="A243">
        <v>24</v>
      </c>
      <c r="B243" s="63" t="s">
        <v>7459</v>
      </c>
    </row>
    <row r="244" spans="1:2">
      <c r="A244">
        <v>25</v>
      </c>
      <c r="B244" s="63" t="s">
        <v>7463</v>
      </c>
    </row>
    <row r="245" spans="1:2">
      <c r="A245">
        <v>26</v>
      </c>
      <c r="B245" s="63" t="s">
        <v>7460</v>
      </c>
    </row>
    <row r="246" spans="1:2" ht="14.25">
      <c r="A246">
        <v>27</v>
      </c>
      <c r="B246" s="76" t="s">
        <v>7464</v>
      </c>
    </row>
    <row r="247" spans="1:2">
      <c r="A247">
        <v>28</v>
      </c>
      <c r="B247" s="63" t="s">
        <v>7465</v>
      </c>
    </row>
    <row r="248" spans="1:2" ht="14.25">
      <c r="A248">
        <v>29</v>
      </c>
      <c r="B248" s="76" t="s">
        <v>7466</v>
      </c>
    </row>
    <row r="249" spans="1:2" ht="14.25">
      <c r="A249">
        <v>30</v>
      </c>
      <c r="B249" s="76" t="s">
        <v>7467</v>
      </c>
    </row>
    <row r="250" spans="1:2" ht="14.25">
      <c r="A250">
        <v>31</v>
      </c>
      <c r="B250" s="76" t="s">
        <v>7468</v>
      </c>
    </row>
    <row r="251" spans="1:2" ht="14.25">
      <c r="A251">
        <v>32</v>
      </c>
      <c r="B251" s="76" t="s">
        <v>7469</v>
      </c>
    </row>
    <row r="252" spans="1:2" ht="14.25">
      <c r="A252">
        <v>33</v>
      </c>
      <c r="B252" s="76" t="s">
        <v>7470</v>
      </c>
    </row>
    <row r="253" spans="1:2" ht="14.25">
      <c r="A253">
        <v>34</v>
      </c>
      <c r="B253" s="76" t="s">
        <v>7471</v>
      </c>
    </row>
    <row r="254" spans="1:2" ht="14.25">
      <c r="A254">
        <v>35</v>
      </c>
      <c r="B254" s="76" t="s">
        <v>7472</v>
      </c>
    </row>
    <row r="255" spans="1:2" ht="14.25">
      <c r="A255">
        <v>36</v>
      </c>
      <c r="B255" s="76" t="s">
        <v>7473</v>
      </c>
    </row>
    <row r="256" spans="1:2" ht="14.25">
      <c r="A256">
        <v>37</v>
      </c>
      <c r="B256" s="76" t="s">
        <v>7482</v>
      </c>
    </row>
    <row r="257" spans="1:2" ht="14.25">
      <c r="A257">
        <v>38</v>
      </c>
      <c r="B257" s="76" t="s">
        <v>7474</v>
      </c>
    </row>
    <row r="258" spans="1:2" ht="14.25">
      <c r="A258">
        <v>39</v>
      </c>
      <c r="B258" s="76" t="s">
        <v>7480</v>
      </c>
    </row>
    <row r="259" spans="1:2" ht="14.25">
      <c r="A259">
        <v>40</v>
      </c>
      <c r="B259" s="76" t="s">
        <v>7490</v>
      </c>
    </row>
    <row r="260" spans="1:2" ht="14.25">
      <c r="A260">
        <v>41</v>
      </c>
      <c r="B260" s="76" t="s">
        <v>7491</v>
      </c>
    </row>
    <row r="261" spans="1:2" ht="14.25">
      <c r="A261">
        <v>42</v>
      </c>
      <c r="B261" s="76" t="s">
        <v>7492</v>
      </c>
    </row>
    <row r="262" spans="1:2" ht="14.25">
      <c r="A262">
        <v>43</v>
      </c>
      <c r="B262" s="76" t="s">
        <v>7493</v>
      </c>
    </row>
    <row r="263" spans="1:2" ht="14.25">
      <c r="A263">
        <v>44</v>
      </c>
      <c r="B263" s="76" t="s">
        <v>7494</v>
      </c>
    </row>
    <row r="264" spans="1:2" ht="14.25">
      <c r="A264">
        <v>45</v>
      </c>
      <c r="B264" s="76" t="s">
        <v>7495</v>
      </c>
    </row>
    <row r="265" spans="1:2" ht="14.25">
      <c r="A265">
        <v>46</v>
      </c>
      <c r="B265" s="76" t="s">
        <v>7498</v>
      </c>
    </row>
    <row r="266" spans="1:2" ht="14.25">
      <c r="A266">
        <v>47</v>
      </c>
      <c r="B266" s="76" t="s">
        <v>7504</v>
      </c>
    </row>
    <row r="267" spans="1:2" ht="14.25">
      <c r="A267">
        <v>48</v>
      </c>
      <c r="B267" s="76" t="s">
        <v>7499</v>
      </c>
    </row>
    <row r="268" spans="1:2" ht="14.25">
      <c r="A268">
        <v>49</v>
      </c>
      <c r="B268" s="76" t="s">
        <v>7501</v>
      </c>
    </row>
    <row r="269" spans="1:2" ht="14.25">
      <c r="A269">
        <v>50</v>
      </c>
      <c r="B269" s="76" t="s">
        <v>7502</v>
      </c>
    </row>
    <row r="270" spans="1:2" ht="14.25">
      <c r="A270">
        <v>51</v>
      </c>
      <c r="B270" s="76" t="s">
        <v>7503</v>
      </c>
    </row>
    <row r="271" spans="1:2" ht="14.25">
      <c r="A271">
        <v>52</v>
      </c>
      <c r="B271" s="76" t="s">
        <v>7505</v>
      </c>
    </row>
    <row r="272" spans="1:2" ht="14.25">
      <c r="A272">
        <v>53</v>
      </c>
      <c r="B272" s="76" t="s">
        <v>7507</v>
      </c>
    </row>
    <row r="273" spans="1:2" ht="14.25">
      <c r="A273">
        <v>54</v>
      </c>
      <c r="B273" s="76" t="s">
        <v>7515</v>
      </c>
    </row>
    <row r="274" spans="1:2" ht="14.25">
      <c r="A274">
        <v>55</v>
      </c>
      <c r="B274" s="76" t="s">
        <v>7511</v>
      </c>
    </row>
    <row r="275" spans="1:2" ht="14.25">
      <c r="A275">
        <v>56</v>
      </c>
      <c r="B275" s="76" t="s">
        <v>7513</v>
      </c>
    </row>
    <row r="276" spans="1:2" ht="14.25">
      <c r="A276">
        <v>57</v>
      </c>
      <c r="B276" s="76" t="s">
        <v>7512</v>
      </c>
    </row>
    <row r="277" spans="1:2" ht="14.25">
      <c r="A277">
        <v>58</v>
      </c>
      <c r="B277" s="76" t="s">
        <v>7514</v>
      </c>
    </row>
    <row r="278" spans="1:2" ht="14.25">
      <c r="A278">
        <v>59</v>
      </c>
      <c r="B278" s="76" t="s">
        <v>7517</v>
      </c>
    </row>
    <row r="279" spans="1:2" ht="14.25">
      <c r="A279">
        <v>60</v>
      </c>
      <c r="B279" s="76" t="s">
        <v>7518</v>
      </c>
    </row>
    <row r="280" spans="1:2" ht="14.25">
      <c r="A280">
        <v>61</v>
      </c>
      <c r="B280" s="76" t="s">
        <v>7519</v>
      </c>
    </row>
    <row r="281" spans="1:2" ht="14.25">
      <c r="A281">
        <v>62</v>
      </c>
      <c r="B281" s="76" t="s">
        <v>7520</v>
      </c>
    </row>
    <row r="282" spans="1:2" ht="14.25">
      <c r="A282">
        <v>63</v>
      </c>
      <c r="B282" s="76" t="s">
        <v>7521</v>
      </c>
    </row>
    <row r="283" spans="1:2" ht="14.25">
      <c r="A283">
        <v>64</v>
      </c>
      <c r="B283" s="76" t="s">
        <v>7534</v>
      </c>
    </row>
    <row r="284" spans="1:2" ht="14.25">
      <c r="A284">
        <v>65</v>
      </c>
      <c r="B284" s="76" t="s">
        <v>7525</v>
      </c>
    </row>
    <row r="285" spans="1:2" ht="14.25">
      <c r="A285">
        <v>66</v>
      </c>
      <c r="B285" s="76" t="s">
        <v>7526</v>
      </c>
    </row>
    <row r="286" spans="1:2" ht="14.25">
      <c r="A286">
        <v>67</v>
      </c>
      <c r="B286" s="76" t="s">
        <v>7527</v>
      </c>
    </row>
    <row r="287" spans="1:2" ht="14.25">
      <c r="A287">
        <v>68</v>
      </c>
      <c r="B287" s="76" t="s">
        <v>7529</v>
      </c>
    </row>
    <row r="288" spans="1:2" ht="14.25">
      <c r="A288">
        <v>69</v>
      </c>
      <c r="B288" s="76" t="s">
        <v>7530</v>
      </c>
    </row>
    <row r="289" spans="1:2" ht="14.25">
      <c r="A289">
        <v>70</v>
      </c>
      <c r="B289" s="76" t="s">
        <v>7531</v>
      </c>
    </row>
    <row r="290" spans="1:2" ht="14.25">
      <c r="A290">
        <v>71</v>
      </c>
      <c r="B290" s="76" t="s">
        <v>7532</v>
      </c>
    </row>
    <row r="291" spans="1:2" ht="14.25">
      <c r="A291">
        <v>72</v>
      </c>
      <c r="B291" s="76" t="s">
        <v>7533</v>
      </c>
    </row>
    <row r="292" spans="1:2" ht="14.25">
      <c r="A292">
        <v>73</v>
      </c>
      <c r="B292" s="76" t="s">
        <v>7538</v>
      </c>
    </row>
    <row r="293" spans="1:2" ht="14.25">
      <c r="A293">
        <v>74</v>
      </c>
      <c r="B293" s="76" t="s">
        <v>7539</v>
      </c>
    </row>
    <row r="294" spans="1:2" ht="14.25">
      <c r="A294">
        <v>75</v>
      </c>
      <c r="B294" s="76" t="s">
        <v>7540</v>
      </c>
    </row>
    <row r="295" spans="1:2" ht="14.25">
      <c r="A295">
        <v>76</v>
      </c>
      <c r="B295" s="76" t="s">
        <v>7546</v>
      </c>
    </row>
    <row r="296" spans="1:2" ht="14.25">
      <c r="A296">
        <v>77</v>
      </c>
      <c r="B296" s="76" t="s">
        <v>7547</v>
      </c>
    </row>
    <row r="297" spans="1:2" ht="14.25">
      <c r="A297">
        <v>78</v>
      </c>
      <c r="B297" s="76" t="s">
        <v>7554</v>
      </c>
    </row>
    <row r="298" spans="1:2" ht="14.25">
      <c r="A298">
        <v>79</v>
      </c>
      <c r="B298" s="76" t="s">
        <v>7556</v>
      </c>
    </row>
    <row r="299" spans="1:2" ht="14.25">
      <c r="A299">
        <v>80</v>
      </c>
      <c r="B299" s="76" t="s">
        <v>7555</v>
      </c>
    </row>
    <row r="300" spans="1:2" ht="14.25">
      <c r="A300">
        <v>81</v>
      </c>
      <c r="B300" s="76" t="s">
        <v>7557</v>
      </c>
    </row>
    <row r="301" spans="1:2" ht="14.25">
      <c r="A301">
        <v>82</v>
      </c>
      <c r="B301" s="76" t="s">
        <v>7558</v>
      </c>
    </row>
    <row r="302" spans="1:2" ht="14.25">
      <c r="A302">
        <v>83</v>
      </c>
      <c r="B302" s="76" t="s">
        <v>7559</v>
      </c>
    </row>
    <row r="304" spans="1:2" ht="18">
      <c r="A304" s="11">
        <v>2021</v>
      </c>
    </row>
    <row r="305" spans="1:2">
      <c r="A305">
        <v>1</v>
      </c>
      <c r="B305" s="5" t="s">
        <v>6840</v>
      </c>
    </row>
    <row r="306" spans="1:2">
      <c r="A306">
        <v>2</v>
      </c>
      <c r="B306" t="s">
        <v>6841</v>
      </c>
    </row>
    <row r="307" spans="1:2">
      <c r="A307">
        <v>3</v>
      </c>
      <c r="B307" t="s">
        <v>6842</v>
      </c>
    </row>
    <row r="308" spans="1:2">
      <c r="A308">
        <v>4</v>
      </c>
      <c r="B308" t="s">
        <v>6843</v>
      </c>
    </row>
    <row r="309" spans="1:2">
      <c r="A309">
        <v>5</v>
      </c>
      <c r="B309" t="s">
        <v>6844</v>
      </c>
    </row>
    <row r="310" spans="1:2">
      <c r="A310">
        <v>6</v>
      </c>
      <c r="B310" t="s">
        <v>6845</v>
      </c>
    </row>
    <row r="311" spans="1:2">
      <c r="A311">
        <v>7</v>
      </c>
      <c r="B311" t="s">
        <v>6846</v>
      </c>
    </row>
    <row r="312" spans="1:2">
      <c r="A312">
        <v>8</v>
      </c>
      <c r="B312" t="s">
        <v>6847</v>
      </c>
    </row>
    <row r="313" spans="1:2">
      <c r="A313">
        <v>9</v>
      </c>
      <c r="B313" t="s">
        <v>6848</v>
      </c>
    </row>
    <row r="314" spans="1:2">
      <c r="A314">
        <v>10</v>
      </c>
      <c r="B314" t="s">
        <v>6870</v>
      </c>
    </row>
    <row r="315" spans="1:2">
      <c r="A315">
        <v>11</v>
      </c>
      <c r="B315" t="s">
        <v>6849</v>
      </c>
    </row>
    <row r="316" spans="1:2">
      <c r="A316">
        <v>12</v>
      </c>
      <c r="B316" t="s">
        <v>6850</v>
      </c>
    </row>
    <row r="317" spans="1:2">
      <c r="A317">
        <v>13</v>
      </c>
      <c r="B317" t="s">
        <v>6851</v>
      </c>
    </row>
    <row r="318" spans="1:2">
      <c r="A318">
        <v>14</v>
      </c>
      <c r="B318" t="s">
        <v>6867</v>
      </c>
    </row>
    <row r="319" spans="1:2">
      <c r="A319">
        <v>15</v>
      </c>
      <c r="B319" t="s">
        <v>6868</v>
      </c>
    </row>
    <row r="320" spans="1:2">
      <c r="A320">
        <v>16</v>
      </c>
      <c r="B320" t="s">
        <v>6869</v>
      </c>
    </row>
    <row r="321" spans="1:2">
      <c r="A321">
        <v>17</v>
      </c>
      <c r="B321" t="s">
        <v>6871</v>
      </c>
    </row>
    <row r="322" spans="1:2">
      <c r="A322">
        <v>18</v>
      </c>
      <c r="B322" t="s">
        <v>6872</v>
      </c>
    </row>
    <row r="323" spans="1:2">
      <c r="A323">
        <v>19</v>
      </c>
      <c r="B323" s="5" t="s">
        <v>6873</v>
      </c>
    </row>
    <row r="324" spans="1:2">
      <c r="A324">
        <v>20</v>
      </c>
      <c r="B324" s="5" t="s">
        <v>6875</v>
      </c>
    </row>
    <row r="325" spans="1:2">
      <c r="A325">
        <v>21</v>
      </c>
      <c r="B325" s="5" t="s">
        <v>6876</v>
      </c>
    </row>
    <row r="326" spans="1:2">
      <c r="A326">
        <v>22</v>
      </c>
      <c r="B326" s="5" t="s">
        <v>6877</v>
      </c>
    </row>
    <row r="327" spans="1:2">
      <c r="A327">
        <v>23</v>
      </c>
      <c r="B327" s="5" t="s">
        <v>6878</v>
      </c>
    </row>
    <row r="328" spans="1:2">
      <c r="A328">
        <v>24</v>
      </c>
      <c r="B328" s="63" t="s">
        <v>6879</v>
      </c>
    </row>
    <row r="329" spans="1:2">
      <c r="A329">
        <v>25</v>
      </c>
      <c r="B329" s="63" t="s">
        <v>6880</v>
      </c>
    </row>
    <row r="330" spans="1:2">
      <c r="A330">
        <v>26</v>
      </c>
      <c r="B330" s="5" t="s">
        <v>6881</v>
      </c>
    </row>
    <row r="331" spans="1:2">
      <c r="A331">
        <v>27</v>
      </c>
      <c r="B331" s="70" t="s">
        <v>6882</v>
      </c>
    </row>
    <row r="332" spans="1:2">
      <c r="A332">
        <v>28</v>
      </c>
      <c r="B332" s="70" t="s">
        <v>6883</v>
      </c>
    </row>
    <row r="333" spans="1:2">
      <c r="A333">
        <v>29</v>
      </c>
      <c r="B333" s="63" t="s">
        <v>6884</v>
      </c>
    </row>
    <row r="334" spans="1:2">
      <c r="A334">
        <v>30</v>
      </c>
      <c r="B334" s="70" t="s">
        <v>6885</v>
      </c>
    </row>
    <row r="335" spans="1:2">
      <c r="A335">
        <v>31</v>
      </c>
      <c r="B335" s="70" t="s">
        <v>6886</v>
      </c>
    </row>
    <row r="336" spans="1:2">
      <c r="A336">
        <v>32</v>
      </c>
      <c r="B336" s="70" t="s">
        <v>7394</v>
      </c>
    </row>
    <row r="337" spans="1:2">
      <c r="A337">
        <v>33</v>
      </c>
      <c r="B337" s="70" t="s">
        <v>6888</v>
      </c>
    </row>
    <row r="338" spans="1:2">
      <c r="A338">
        <v>34</v>
      </c>
      <c r="B338" s="70" t="s">
        <v>6887</v>
      </c>
    </row>
    <row r="339" spans="1:2">
      <c r="A339">
        <v>35</v>
      </c>
      <c r="B339" s="70" t="s">
        <v>6894</v>
      </c>
    </row>
    <row r="340" spans="1:2">
      <c r="A340">
        <v>36</v>
      </c>
      <c r="B340" s="70" t="s">
        <v>6895</v>
      </c>
    </row>
    <row r="341" spans="1:2">
      <c r="A341">
        <v>37</v>
      </c>
      <c r="B341" s="70" t="s">
        <v>6901</v>
      </c>
    </row>
    <row r="342" spans="1:2">
      <c r="A342">
        <v>38</v>
      </c>
      <c r="B342" s="70" t="s">
        <v>6900</v>
      </c>
    </row>
    <row r="343" spans="1:2">
      <c r="A343">
        <v>39</v>
      </c>
      <c r="B343" s="70" t="s">
        <v>6897</v>
      </c>
    </row>
    <row r="344" spans="1:2">
      <c r="A344">
        <v>40</v>
      </c>
      <c r="B344" s="70" t="s">
        <v>6898</v>
      </c>
    </row>
    <row r="345" spans="1:2">
      <c r="A345">
        <v>41</v>
      </c>
      <c r="B345" s="70" t="s">
        <v>6915</v>
      </c>
    </row>
    <row r="346" spans="1:2">
      <c r="A346">
        <v>42</v>
      </c>
      <c r="B346" s="70" t="s">
        <v>6916</v>
      </c>
    </row>
    <row r="347" spans="1:2">
      <c r="A347">
        <v>43</v>
      </c>
      <c r="B347" s="70" t="s">
        <v>6917</v>
      </c>
    </row>
    <row r="348" spans="1:2">
      <c r="A348">
        <v>44</v>
      </c>
      <c r="B348" s="70" t="s">
        <v>6918</v>
      </c>
    </row>
    <row r="349" spans="1:2">
      <c r="A349">
        <v>45</v>
      </c>
      <c r="B349" s="70" t="s">
        <v>6920</v>
      </c>
    </row>
    <row r="350" spans="1:2">
      <c r="A350">
        <v>46</v>
      </c>
      <c r="B350" s="70" t="s">
        <v>6925</v>
      </c>
    </row>
    <row r="351" spans="1:2">
      <c r="A351">
        <v>47</v>
      </c>
      <c r="B351" s="70" t="s">
        <v>6923</v>
      </c>
    </row>
    <row r="352" spans="1:2">
      <c r="A352">
        <v>48</v>
      </c>
      <c r="B352" s="70" t="s">
        <v>6924</v>
      </c>
    </row>
    <row r="353" spans="1:2">
      <c r="A353">
        <v>49</v>
      </c>
      <c r="B353" s="70" t="s">
        <v>6928</v>
      </c>
    </row>
    <row r="354" spans="1:2">
      <c r="A354">
        <v>50</v>
      </c>
      <c r="B354" s="70" t="s">
        <v>6942</v>
      </c>
    </row>
    <row r="355" spans="1:2">
      <c r="A355">
        <v>51</v>
      </c>
      <c r="B355" s="70" t="s">
        <v>6943</v>
      </c>
    </row>
    <row r="356" spans="1:2">
      <c r="A356">
        <v>52</v>
      </c>
      <c r="B356" s="70" t="s">
        <v>6944</v>
      </c>
    </row>
    <row r="357" spans="1:2">
      <c r="A357">
        <v>53</v>
      </c>
      <c r="B357" s="63" t="s">
        <v>6946</v>
      </c>
    </row>
    <row r="358" spans="1:2">
      <c r="A358">
        <v>54</v>
      </c>
      <c r="B358" s="70" t="s">
        <v>6947</v>
      </c>
    </row>
    <row r="359" spans="1:2">
      <c r="A359">
        <v>55</v>
      </c>
      <c r="B359" s="70" t="s">
        <v>6948</v>
      </c>
    </row>
    <row r="360" spans="1:2">
      <c r="A360">
        <v>56</v>
      </c>
      <c r="B360" s="63" t="s">
        <v>6956</v>
      </c>
    </row>
    <row r="361" spans="1:2">
      <c r="A361">
        <v>57</v>
      </c>
      <c r="B361" s="63" t="s">
        <v>6949</v>
      </c>
    </row>
    <row r="362" spans="1:2">
      <c r="A362">
        <v>58</v>
      </c>
      <c r="B362" s="63" t="s">
        <v>6951</v>
      </c>
    </row>
    <row r="363" spans="1:2">
      <c r="A363">
        <v>59</v>
      </c>
      <c r="B363" s="63" t="s">
        <v>6957</v>
      </c>
    </row>
    <row r="364" spans="1:2">
      <c r="A364">
        <v>60</v>
      </c>
      <c r="B364" s="63" t="s">
        <v>6968</v>
      </c>
    </row>
    <row r="365" spans="1:2">
      <c r="A365">
        <v>61</v>
      </c>
      <c r="B365" s="63" t="s">
        <v>6958</v>
      </c>
    </row>
    <row r="366" spans="1:2">
      <c r="A366">
        <v>62</v>
      </c>
      <c r="B366" s="63" t="s">
        <v>6962</v>
      </c>
    </row>
    <row r="367" spans="1:2">
      <c r="A367">
        <v>63</v>
      </c>
      <c r="B367" s="63" t="s">
        <v>6959</v>
      </c>
    </row>
    <row r="368" spans="1:2">
      <c r="A368">
        <v>64</v>
      </c>
      <c r="B368" s="63" t="s">
        <v>6960</v>
      </c>
    </row>
    <row r="369" spans="1:2">
      <c r="A369">
        <v>65</v>
      </c>
      <c r="B369" s="63" t="s">
        <v>6961</v>
      </c>
    </row>
    <row r="370" spans="1:2">
      <c r="A370">
        <v>66</v>
      </c>
      <c r="B370" s="63" t="s">
        <v>6966</v>
      </c>
    </row>
    <row r="371" spans="1:2">
      <c r="A371">
        <v>67</v>
      </c>
      <c r="B371" s="63" t="s">
        <v>6967</v>
      </c>
    </row>
    <row r="372" spans="1:2">
      <c r="A372">
        <v>68</v>
      </c>
      <c r="B372" s="63" t="s">
        <v>6972</v>
      </c>
    </row>
    <row r="373" spans="1:2">
      <c r="A373">
        <v>69</v>
      </c>
      <c r="B373" s="63"/>
    </row>
    <row r="374" spans="1:2">
      <c r="B374" s="63"/>
    </row>
    <row r="375" spans="1:2">
      <c r="B375" s="63"/>
    </row>
    <row r="376" spans="1:2">
      <c r="B376" s="63"/>
    </row>
    <row r="378" spans="1:2">
      <c r="A378">
        <v>2020</v>
      </c>
    </row>
    <row r="379" spans="1:2" ht="18">
      <c r="A379" s="40">
        <v>1</v>
      </c>
      <c r="B379" s="5" t="s">
        <v>6389</v>
      </c>
    </row>
    <row r="380" spans="1:2" ht="18">
      <c r="A380" s="40">
        <v>2</v>
      </c>
      <c r="B380" s="5" t="s">
        <v>6391</v>
      </c>
    </row>
    <row r="381" spans="1:2" ht="18">
      <c r="A381" s="40">
        <v>3</v>
      </c>
      <c r="B381" s="5" t="s">
        <v>6390</v>
      </c>
    </row>
    <row r="382" spans="1:2" ht="18">
      <c r="A382" s="40">
        <v>4</v>
      </c>
      <c r="B382" s="5" t="s">
        <v>6392</v>
      </c>
    </row>
    <row r="383" spans="1:2" ht="18">
      <c r="A383" s="40">
        <v>5</v>
      </c>
      <c r="B383" s="5" t="s">
        <v>6393</v>
      </c>
    </row>
    <row r="384" spans="1:2" ht="18">
      <c r="A384" s="40">
        <v>6</v>
      </c>
      <c r="B384" s="5" t="s">
        <v>6396</v>
      </c>
    </row>
    <row r="385" spans="1:2" ht="18">
      <c r="A385" s="40">
        <v>7</v>
      </c>
      <c r="B385" s="59" t="s">
        <v>6397</v>
      </c>
    </row>
    <row r="386" spans="1:2" ht="18">
      <c r="A386" s="40">
        <v>8</v>
      </c>
      <c r="B386" s="60" t="s">
        <v>6401</v>
      </c>
    </row>
    <row r="387" spans="1:2" ht="18">
      <c r="A387" s="40">
        <v>9</v>
      </c>
      <c r="B387" s="60" t="s">
        <v>6398</v>
      </c>
    </row>
    <row r="388" spans="1:2" ht="18">
      <c r="A388" s="40">
        <v>10</v>
      </c>
      <c r="B388" s="5" t="s">
        <v>6400</v>
      </c>
    </row>
    <row r="389" spans="1:2" ht="18">
      <c r="A389" s="40">
        <v>11</v>
      </c>
      <c r="B389" s="5" t="s">
        <v>6399</v>
      </c>
    </row>
    <row r="390" spans="1:2" ht="18">
      <c r="A390" s="40">
        <v>12</v>
      </c>
      <c r="B390" s="10" t="s">
        <v>6402</v>
      </c>
    </row>
    <row r="391" spans="1:2" ht="18">
      <c r="A391" s="40">
        <v>13</v>
      </c>
      <c r="B391" t="s">
        <v>6403</v>
      </c>
    </row>
    <row r="392" spans="1:2" ht="18">
      <c r="A392" s="40">
        <v>14</v>
      </c>
      <c r="B392" t="s">
        <v>6405</v>
      </c>
    </row>
    <row r="393" spans="1:2" ht="18">
      <c r="A393" s="40">
        <v>15</v>
      </c>
      <c r="B393" t="s">
        <v>6406</v>
      </c>
    </row>
    <row r="394" spans="1:2" ht="18">
      <c r="A394" s="40">
        <v>16</v>
      </c>
      <c r="B394" t="s">
        <v>6407</v>
      </c>
    </row>
    <row r="395" spans="1:2" ht="18">
      <c r="A395" s="40">
        <v>17</v>
      </c>
      <c r="B395" t="s">
        <v>6408</v>
      </c>
    </row>
    <row r="396" spans="1:2" ht="18">
      <c r="A396" s="40">
        <v>18</v>
      </c>
      <c r="B396" t="s">
        <v>6410</v>
      </c>
    </row>
    <row r="397" spans="1:2" ht="18">
      <c r="A397" s="40">
        <v>19</v>
      </c>
      <c r="B397" t="s">
        <v>6409</v>
      </c>
    </row>
    <row r="398" spans="1:2" ht="18">
      <c r="A398" s="40">
        <v>20</v>
      </c>
      <c r="B398" t="s">
        <v>6411</v>
      </c>
    </row>
    <row r="399" spans="1:2" ht="18">
      <c r="A399" s="40">
        <v>21</v>
      </c>
      <c r="B399" s="62" t="s">
        <v>6412</v>
      </c>
    </row>
    <row r="400" spans="1:2" ht="18">
      <c r="A400" s="40">
        <v>22</v>
      </c>
      <c r="B400" t="s">
        <v>6413</v>
      </c>
    </row>
    <row r="401" spans="1:2" ht="18">
      <c r="A401" s="40">
        <v>23</v>
      </c>
      <c r="B401" s="5" t="s">
        <v>6414</v>
      </c>
    </row>
    <row r="402" spans="1:2" ht="18">
      <c r="A402" s="40">
        <v>24</v>
      </c>
      <c r="B402" s="5" t="s">
        <v>6415</v>
      </c>
    </row>
    <row r="403" spans="1:2" ht="18">
      <c r="A403" s="40">
        <v>25</v>
      </c>
      <c r="B403" s="5" t="s">
        <v>6417</v>
      </c>
    </row>
    <row r="404" spans="1:2" ht="18">
      <c r="A404" s="40">
        <v>26</v>
      </c>
      <c r="B404" t="s">
        <v>6416</v>
      </c>
    </row>
    <row r="405" spans="1:2" ht="18">
      <c r="A405" s="40">
        <v>27</v>
      </c>
      <c r="B405" t="s">
        <v>6418</v>
      </c>
    </row>
    <row r="406" spans="1:2" ht="18">
      <c r="A406" s="40">
        <v>28</v>
      </c>
      <c r="B406" s="5" t="s">
        <v>6470</v>
      </c>
    </row>
    <row r="407" spans="1:2" ht="18">
      <c r="A407" s="40">
        <v>29</v>
      </c>
      <c r="B407" s="5" t="s">
        <v>6465</v>
      </c>
    </row>
    <row r="408" spans="1:2" ht="18">
      <c r="A408" s="40">
        <v>30</v>
      </c>
      <c r="B408" s="5" t="s">
        <v>6466</v>
      </c>
    </row>
    <row r="409" spans="1:2" ht="18">
      <c r="A409" s="40">
        <v>31</v>
      </c>
      <c r="B409" t="s">
        <v>6467</v>
      </c>
    </row>
    <row r="410" spans="1:2" ht="18">
      <c r="A410" s="40">
        <v>32</v>
      </c>
      <c r="B410" t="s">
        <v>6403</v>
      </c>
    </row>
    <row r="411" spans="1:2" ht="18">
      <c r="A411" s="40">
        <v>33</v>
      </c>
      <c r="B411" s="5" t="s">
        <v>6468</v>
      </c>
    </row>
    <row r="412" spans="1:2" ht="18">
      <c r="A412" s="40">
        <v>34</v>
      </c>
      <c r="B412" s="5" t="s">
        <v>6469</v>
      </c>
    </row>
    <row r="413" spans="1:2" ht="18">
      <c r="A413" s="40">
        <v>35</v>
      </c>
      <c r="B413" s="63" t="s">
        <v>6471</v>
      </c>
    </row>
    <row r="414" spans="1:2" ht="18">
      <c r="A414" s="40">
        <v>36</v>
      </c>
      <c r="B414" s="5" t="s">
        <v>6472</v>
      </c>
    </row>
    <row r="415" spans="1:2" ht="18">
      <c r="A415" s="40">
        <v>37</v>
      </c>
      <c r="B415" s="5" t="s">
        <v>6473</v>
      </c>
    </row>
    <row r="416" spans="1:2" ht="18">
      <c r="A416" s="40">
        <v>38</v>
      </c>
      <c r="B416" s="5" t="s">
        <v>6474</v>
      </c>
    </row>
    <row r="417" spans="1:2" ht="18">
      <c r="A417" s="40">
        <v>39</v>
      </c>
      <c r="B417" s="5" t="s">
        <v>6475</v>
      </c>
    </row>
    <row r="418" spans="1:2" ht="18">
      <c r="A418" s="40">
        <v>40</v>
      </c>
      <c r="B418" s="5" t="s">
        <v>6484</v>
      </c>
    </row>
    <row r="419" spans="1:2" ht="18">
      <c r="A419" s="40">
        <v>41</v>
      </c>
      <c r="B419" s="57" t="s">
        <v>6476</v>
      </c>
    </row>
    <row r="420" spans="1:2" ht="18">
      <c r="A420" s="40">
        <v>42</v>
      </c>
      <c r="B420" s="5" t="s">
        <v>6477</v>
      </c>
    </row>
    <row r="421" spans="1:2" ht="18">
      <c r="A421" s="40">
        <v>43</v>
      </c>
      <c r="B421" s="5" t="s">
        <v>6478</v>
      </c>
    </row>
    <row r="422" spans="1:2" ht="18">
      <c r="A422" s="40">
        <v>44</v>
      </c>
      <c r="B422" s="5" t="s">
        <v>6482</v>
      </c>
    </row>
    <row r="423" spans="1:2" ht="18">
      <c r="A423" s="40">
        <v>45</v>
      </c>
      <c r="B423" s="5" t="s">
        <v>6479</v>
      </c>
    </row>
    <row r="424" spans="1:2" ht="18">
      <c r="A424" s="40">
        <v>46</v>
      </c>
      <c r="B424" s="5" t="s">
        <v>6480</v>
      </c>
    </row>
    <row r="425" spans="1:2" ht="18">
      <c r="A425" s="40">
        <v>47</v>
      </c>
      <c r="B425" s="5" t="s">
        <v>6481</v>
      </c>
    </row>
    <row r="426" spans="1:2" ht="18">
      <c r="A426" s="40">
        <v>48</v>
      </c>
      <c r="B426" s="5" t="s">
        <v>6483</v>
      </c>
    </row>
    <row r="427" spans="1:2" ht="18">
      <c r="A427" s="40">
        <v>49</v>
      </c>
      <c r="B427" s="63" t="s">
        <v>6485</v>
      </c>
    </row>
    <row r="428" spans="1:2" ht="18">
      <c r="A428" s="40">
        <v>50</v>
      </c>
      <c r="B428" s="63" t="s">
        <v>6486</v>
      </c>
    </row>
    <row r="429" spans="1:2" ht="18">
      <c r="A429" s="40">
        <v>51</v>
      </c>
      <c r="B429" s="5" t="s">
        <v>6488</v>
      </c>
    </row>
    <row r="430" spans="1:2" ht="18">
      <c r="A430" s="40">
        <v>52</v>
      </c>
      <c r="B430" s="5" t="s">
        <v>6489</v>
      </c>
    </row>
    <row r="431" spans="1:2" ht="18">
      <c r="A431" s="40">
        <v>53</v>
      </c>
      <c r="B431" s="5" t="s">
        <v>6490</v>
      </c>
    </row>
    <row r="432" spans="1:2" ht="18">
      <c r="A432" s="40">
        <v>54</v>
      </c>
      <c r="B432" s="63" t="s">
        <v>6491</v>
      </c>
    </row>
    <row r="433" spans="1:2" ht="18">
      <c r="A433" s="40">
        <v>55</v>
      </c>
      <c r="B433" s="5" t="s">
        <v>6492</v>
      </c>
    </row>
    <row r="434" spans="1:2" ht="18">
      <c r="A434" s="40">
        <v>56</v>
      </c>
      <c r="B434" s="5" t="s">
        <v>6493</v>
      </c>
    </row>
    <row r="435" spans="1:2" ht="18">
      <c r="A435" s="40">
        <v>57</v>
      </c>
      <c r="B435" s="5" t="s">
        <v>6494</v>
      </c>
    </row>
    <row r="436" spans="1:2" ht="18">
      <c r="A436" s="40">
        <v>58</v>
      </c>
      <c r="B436" s="5" t="s">
        <v>6495</v>
      </c>
    </row>
    <row r="437" spans="1:2" ht="18">
      <c r="A437" s="40">
        <v>59</v>
      </c>
      <c r="B437" s="5" t="s">
        <v>6496</v>
      </c>
    </row>
    <row r="438" spans="1:2" ht="18">
      <c r="A438" s="40">
        <v>60</v>
      </c>
      <c r="B438" s="5" t="s">
        <v>6497</v>
      </c>
    </row>
    <row r="439" spans="1:2" ht="18">
      <c r="A439" s="40">
        <v>61</v>
      </c>
      <c r="B439" s="63" t="s">
        <v>6498</v>
      </c>
    </row>
    <row r="440" spans="1:2" ht="18">
      <c r="A440" s="40">
        <v>62</v>
      </c>
      <c r="B440" s="5" t="s">
        <v>6499</v>
      </c>
    </row>
    <row r="441" spans="1:2" ht="18">
      <c r="A441" s="40">
        <v>63</v>
      </c>
      <c r="B441" s="5" t="s">
        <v>6501</v>
      </c>
    </row>
    <row r="442" spans="1:2" ht="18">
      <c r="A442" s="40">
        <v>64</v>
      </c>
      <c r="B442" s="5" t="s">
        <v>6500</v>
      </c>
    </row>
    <row r="443" spans="1:2" ht="18">
      <c r="A443" s="40">
        <v>65</v>
      </c>
      <c r="B443" s="5" t="s">
        <v>6502</v>
      </c>
    </row>
    <row r="444" spans="1:2" ht="18">
      <c r="A444" s="40">
        <v>66</v>
      </c>
      <c r="B444" s="5" t="s">
        <v>6507</v>
      </c>
    </row>
    <row r="445" spans="1:2" ht="18">
      <c r="A445" s="40"/>
      <c r="B445" s="5"/>
    </row>
    <row r="446" spans="1:2" ht="18">
      <c r="A446" s="40"/>
    </row>
    <row r="449" spans="1:1" ht="15" customHeight="1">
      <c r="A449" s="40" t="s">
        <v>5916</v>
      </c>
    </row>
    <row r="450" spans="1:1" ht="15" customHeight="1">
      <c r="A450" s="5" t="s">
        <v>5970</v>
      </c>
    </row>
    <row r="451" spans="1:1" ht="15" customHeight="1">
      <c r="A451" s="5" t="s">
        <v>5971</v>
      </c>
    </row>
    <row r="452" spans="1:1" ht="15" customHeight="1">
      <c r="A452" s="5" t="s">
        <v>5972</v>
      </c>
    </row>
    <row r="453" spans="1:1" ht="15" customHeight="1">
      <c r="A453" s="50" t="s">
        <v>5973</v>
      </c>
    </row>
    <row r="454" spans="1:1" ht="15" customHeight="1">
      <c r="A454" s="52" t="s">
        <v>5974</v>
      </c>
    </row>
    <row r="455" spans="1:1" ht="15" customHeight="1">
      <c r="A455" s="5" t="s">
        <v>5995</v>
      </c>
    </row>
    <row r="456" spans="1:1" ht="15" customHeight="1">
      <c r="A456" s="5" t="s">
        <v>5975</v>
      </c>
    </row>
    <row r="457" spans="1:1" ht="15" customHeight="1">
      <c r="A457" s="5" t="s">
        <v>5996</v>
      </c>
    </row>
    <row r="458" spans="1:1" ht="15" customHeight="1">
      <c r="A458" s="5" t="s">
        <v>5976</v>
      </c>
    </row>
    <row r="459" spans="1:1" ht="15" customHeight="1">
      <c r="A459" s="5" t="s">
        <v>5998</v>
      </c>
    </row>
    <row r="460" spans="1:1" ht="15" customHeight="1">
      <c r="A460" s="5" t="s">
        <v>5986</v>
      </c>
    </row>
    <row r="461" spans="1:1" ht="15" customHeight="1">
      <c r="A461" s="5" t="s">
        <v>5990</v>
      </c>
    </row>
    <row r="462" spans="1:1" ht="15" customHeight="1">
      <c r="A462" s="52" t="s">
        <v>5991</v>
      </c>
    </row>
    <row r="463" spans="1:1" ht="15" customHeight="1">
      <c r="A463" s="52" t="s">
        <v>5997</v>
      </c>
    </row>
    <row r="464" spans="1:1" ht="15" customHeight="1">
      <c r="A464" s="52" t="s">
        <v>5992</v>
      </c>
    </row>
    <row r="465" spans="1:1" ht="15" customHeight="1">
      <c r="A465" s="52" t="s">
        <v>6003</v>
      </c>
    </row>
    <row r="466" spans="1:1" ht="15" customHeight="1">
      <c r="A466" s="52" t="s">
        <v>5993</v>
      </c>
    </row>
    <row r="467" spans="1:1" ht="15" customHeight="1">
      <c r="A467" s="52" t="s">
        <v>5999</v>
      </c>
    </row>
    <row r="468" spans="1:1" ht="15" customHeight="1">
      <c r="A468" s="52" t="s">
        <v>6000</v>
      </c>
    </row>
    <row r="469" spans="1:1" ht="15" customHeight="1">
      <c r="A469" s="52" t="s">
        <v>6001</v>
      </c>
    </row>
    <row r="470" spans="1:1" ht="15" customHeight="1">
      <c r="A470" s="52" t="s">
        <v>6002</v>
      </c>
    </row>
    <row r="471" spans="1:1" ht="15" customHeight="1">
      <c r="A471" s="52" t="s">
        <v>6004</v>
      </c>
    </row>
    <row r="472" spans="1:1" ht="15" customHeight="1">
      <c r="A472" s="52" t="s">
        <v>6005</v>
      </c>
    </row>
    <row r="473" spans="1:1" ht="15" customHeight="1">
      <c r="A473" s="52" t="s">
        <v>6033</v>
      </c>
    </row>
    <row r="474" spans="1:1" ht="15" customHeight="1">
      <c r="A474" s="52" t="s">
        <v>6025</v>
      </c>
    </row>
    <row r="475" spans="1:1" ht="15" customHeight="1">
      <c r="A475" s="52" t="s">
        <v>6006</v>
      </c>
    </row>
    <row r="476" spans="1:1" ht="15" customHeight="1">
      <c r="A476" s="52" t="s">
        <v>6007</v>
      </c>
    </row>
    <row r="477" spans="1:1" ht="15" customHeight="1">
      <c r="A477" s="52" t="s">
        <v>6008</v>
      </c>
    </row>
    <row r="478" spans="1:1" ht="15" customHeight="1">
      <c r="A478" s="52" t="s">
        <v>6009</v>
      </c>
    </row>
    <row r="479" spans="1:1" ht="15" customHeight="1">
      <c r="A479" s="52" t="s">
        <v>6010</v>
      </c>
    </row>
    <row r="480" spans="1:1" ht="15" customHeight="1">
      <c r="A480" s="52" t="s">
        <v>6011</v>
      </c>
    </row>
    <row r="481" spans="1:1" ht="15" customHeight="1">
      <c r="A481" s="52" t="s">
        <v>6012</v>
      </c>
    </row>
    <row r="482" spans="1:1" ht="15" customHeight="1">
      <c r="A482" s="52" t="s">
        <v>6013</v>
      </c>
    </row>
    <row r="483" spans="1:1" ht="15" customHeight="1">
      <c r="A483" s="52" t="s">
        <v>6014</v>
      </c>
    </row>
    <row r="484" spans="1:1" ht="15" customHeight="1">
      <c r="A484" s="52" t="s">
        <v>6015</v>
      </c>
    </row>
    <row r="485" spans="1:1" ht="15" customHeight="1">
      <c r="A485" s="52" t="s">
        <v>6016</v>
      </c>
    </row>
    <row r="486" spans="1:1" ht="15" customHeight="1">
      <c r="A486" s="52" t="s">
        <v>6017</v>
      </c>
    </row>
    <row r="487" spans="1:1" ht="15" customHeight="1">
      <c r="A487" s="52" t="s">
        <v>6018</v>
      </c>
    </row>
    <row r="488" spans="1:1" ht="15" customHeight="1">
      <c r="A488" s="52" t="s">
        <v>6019</v>
      </c>
    </row>
    <row r="489" spans="1:1" ht="15" customHeight="1">
      <c r="A489" s="52" t="s">
        <v>6020</v>
      </c>
    </row>
    <row r="490" spans="1:1" ht="15" customHeight="1">
      <c r="A490" s="52" t="s">
        <v>6021</v>
      </c>
    </row>
    <row r="491" spans="1:1" ht="15" customHeight="1">
      <c r="A491" s="52" t="s">
        <v>6022</v>
      </c>
    </row>
    <row r="492" spans="1:1" ht="15" customHeight="1">
      <c r="A492" s="52" t="s">
        <v>6023</v>
      </c>
    </row>
    <row r="493" spans="1:1">
      <c r="A493" s="52" t="s">
        <v>6024</v>
      </c>
    </row>
    <row r="494" spans="1:1">
      <c r="A494" s="52" t="s">
        <v>6029</v>
      </c>
    </row>
    <row r="495" spans="1:1">
      <c r="A495" s="52" t="s">
        <v>6026</v>
      </c>
    </row>
    <row r="496" spans="1:1">
      <c r="A496" s="52" t="s">
        <v>6030</v>
      </c>
    </row>
    <row r="497" spans="1:1">
      <c r="A497" s="52" t="s">
        <v>6027</v>
      </c>
    </row>
    <row r="498" spans="1:1">
      <c r="A498" s="52" t="s">
        <v>6028</v>
      </c>
    </row>
    <row r="499" spans="1:1">
      <c r="A499" s="52" t="s">
        <v>6031</v>
      </c>
    </row>
    <row r="500" spans="1:1">
      <c r="A500" s="52" t="s">
        <v>6487</v>
      </c>
    </row>
    <row r="501" spans="1:1">
      <c r="A501" s="52" t="s">
        <v>6032</v>
      </c>
    </row>
    <row r="502" spans="1:1">
      <c r="A502" s="52" t="s">
        <v>6034</v>
      </c>
    </row>
    <row r="503" spans="1:1">
      <c r="A503" s="52" t="s">
        <v>6035</v>
      </c>
    </row>
    <row r="504" spans="1:1">
      <c r="A504" s="52" t="s">
        <v>6036</v>
      </c>
    </row>
    <row r="505" spans="1:1">
      <c r="A505" s="52" t="s">
        <v>6037</v>
      </c>
    </row>
    <row r="506" spans="1:1">
      <c r="A506" s="52" t="s">
        <v>6038</v>
      </c>
    </row>
    <row r="507" spans="1:1">
      <c r="A507" s="52" t="s">
        <v>6039</v>
      </c>
    </row>
    <row r="508" spans="1:1">
      <c r="A508" s="52" t="s">
        <v>6040</v>
      </c>
    </row>
    <row r="509" spans="1:1">
      <c r="A509" s="52" t="s">
        <v>6044</v>
      </c>
    </row>
    <row r="510" spans="1:1">
      <c r="A510" s="52" t="s">
        <v>6045</v>
      </c>
    </row>
    <row r="511" spans="1:1">
      <c r="A511" s="52" t="s">
        <v>6046</v>
      </c>
    </row>
    <row r="512" spans="1:1">
      <c r="A512" s="52" t="s">
        <v>6047</v>
      </c>
    </row>
    <row r="513" spans="1:1">
      <c r="A513" s="52"/>
    </row>
    <row r="514" spans="1:1">
      <c r="A514" s="52"/>
    </row>
    <row r="515" spans="1:1" ht="18">
      <c r="A515" s="40" t="s">
        <v>5443</v>
      </c>
    </row>
    <row r="516" spans="1:1" ht="15.75" customHeight="1">
      <c r="A516" s="47" t="s">
        <v>5447</v>
      </c>
    </row>
    <row r="517" spans="1:1" ht="15.75" customHeight="1">
      <c r="A517" s="46" t="s">
        <v>5448</v>
      </c>
    </row>
    <row r="518" spans="1:1" ht="15.75" customHeight="1">
      <c r="A518" s="47" t="s">
        <v>5449</v>
      </c>
    </row>
    <row r="519" spans="1:1" ht="15.75" customHeight="1">
      <c r="A519" s="46" t="s">
        <v>5450</v>
      </c>
    </row>
    <row r="520" spans="1:1" ht="15.75">
      <c r="A520" s="46" t="s">
        <v>5451</v>
      </c>
    </row>
    <row r="521" spans="1:1" ht="15.75">
      <c r="A521" s="46" t="s">
        <v>5452</v>
      </c>
    </row>
    <row r="522" spans="1:1" ht="15.75">
      <c r="A522" s="47" t="s">
        <v>5453</v>
      </c>
    </row>
    <row r="523" spans="1:1" ht="15.75">
      <c r="A523" s="47" t="s">
        <v>5454</v>
      </c>
    </row>
    <row r="524" spans="1:1" ht="15.75">
      <c r="A524" s="47" t="s">
        <v>5455</v>
      </c>
    </row>
    <row r="525" spans="1:1" ht="15.75">
      <c r="A525" s="46" t="s">
        <v>5456</v>
      </c>
    </row>
    <row r="526" spans="1:1" ht="15.75">
      <c r="A526" s="47" t="s">
        <v>5457</v>
      </c>
    </row>
    <row r="527" spans="1:1" ht="15.75">
      <c r="A527" s="47" t="s">
        <v>5459</v>
      </c>
    </row>
    <row r="528" spans="1:1" ht="15.75">
      <c r="A528" s="47" t="s">
        <v>5458</v>
      </c>
    </row>
    <row r="529" spans="1:1" ht="15.75">
      <c r="A529" s="47" t="s">
        <v>5460</v>
      </c>
    </row>
    <row r="530" spans="1:1" ht="15.75">
      <c r="A530" s="47" t="s">
        <v>5461</v>
      </c>
    </row>
    <row r="531" spans="1:1" ht="15.75">
      <c r="A531" s="46" t="s">
        <v>5463</v>
      </c>
    </row>
    <row r="532" spans="1:1" ht="15.75">
      <c r="A532" s="47" t="s">
        <v>5464</v>
      </c>
    </row>
    <row r="533" spans="1:1" ht="15.75">
      <c r="A533" s="47" t="s">
        <v>5465</v>
      </c>
    </row>
    <row r="534" spans="1:1" ht="15.75">
      <c r="A534" s="46" t="s">
        <v>5466</v>
      </c>
    </row>
    <row r="535" spans="1:1" ht="15.75">
      <c r="A535" s="47" t="s">
        <v>5467</v>
      </c>
    </row>
    <row r="536" spans="1:1" ht="15.75">
      <c r="A536" s="46" t="s">
        <v>5468</v>
      </c>
    </row>
    <row r="537" spans="1:1" ht="15.75">
      <c r="A537" s="47" t="s">
        <v>5469</v>
      </c>
    </row>
    <row r="538" spans="1:1" ht="15.75">
      <c r="A538" s="47" t="s">
        <v>5475</v>
      </c>
    </row>
    <row r="539" spans="1:1" ht="15.75">
      <c r="A539" s="47" t="s">
        <v>5470</v>
      </c>
    </row>
    <row r="540" spans="1:1" ht="15.75">
      <c r="A540" s="47" t="s">
        <v>5471</v>
      </c>
    </row>
    <row r="541" spans="1:1" ht="15.75">
      <c r="A541" s="47" t="s">
        <v>5472</v>
      </c>
    </row>
    <row r="542" spans="1:1" ht="15.75">
      <c r="A542" s="47" t="s">
        <v>5473</v>
      </c>
    </row>
    <row r="543" spans="1:1" ht="15.75">
      <c r="A543" s="47" t="s">
        <v>5474</v>
      </c>
    </row>
    <row r="544" spans="1:1" ht="15.75">
      <c r="A544" s="46" t="s">
        <v>5476</v>
      </c>
    </row>
    <row r="545" spans="1:1" ht="15.75">
      <c r="A545" s="47" t="s">
        <v>5477</v>
      </c>
    </row>
    <row r="546" spans="1:1" ht="15.75">
      <c r="A546" s="47" t="s">
        <v>5478</v>
      </c>
    </row>
    <row r="547" spans="1:1" ht="15.75">
      <c r="A547" s="46" t="s">
        <v>5479</v>
      </c>
    </row>
    <row r="548" spans="1:1" ht="15.75">
      <c r="A548" s="47" t="s">
        <v>5483</v>
      </c>
    </row>
    <row r="549" spans="1:1" ht="15.75">
      <c r="A549" s="46" t="s">
        <v>5484</v>
      </c>
    </row>
    <row r="550" spans="1:1" ht="15.75">
      <c r="A550" s="46" t="s">
        <v>5485</v>
      </c>
    </row>
    <row r="551" spans="1:1" ht="15.75">
      <c r="A551" s="46" t="s">
        <v>5486</v>
      </c>
    </row>
    <row r="552" spans="1:1" ht="15.75">
      <c r="A552" s="47" t="s">
        <v>5487</v>
      </c>
    </row>
    <row r="553" spans="1:1" ht="15.75">
      <c r="A553" s="46" t="s">
        <v>5488</v>
      </c>
    </row>
    <row r="554" spans="1:1" ht="15.75">
      <c r="A554" s="47" t="s">
        <v>5489</v>
      </c>
    </row>
    <row r="555" spans="1:1" ht="15.75">
      <c r="A555" s="47" t="s">
        <v>5490</v>
      </c>
    </row>
    <row r="556" spans="1:1" ht="15.75">
      <c r="A556" s="46" t="s">
        <v>5492</v>
      </c>
    </row>
    <row r="557" spans="1:1" ht="15.75">
      <c r="A557" s="46" t="s">
        <v>5493</v>
      </c>
    </row>
    <row r="558" spans="1:1" ht="15.75">
      <c r="A558" s="46" t="s">
        <v>5541</v>
      </c>
    </row>
    <row r="559" spans="1:1" ht="15.75">
      <c r="A559" s="46" t="s">
        <v>5542</v>
      </c>
    </row>
    <row r="560" spans="1:1" ht="15.75">
      <c r="A560" s="46" t="s">
        <v>5543</v>
      </c>
    </row>
    <row r="561" spans="1:1" ht="15.75">
      <c r="A561" s="46" t="s">
        <v>5544</v>
      </c>
    </row>
    <row r="562" spans="1:1" ht="15.75">
      <c r="A562" s="47" t="s">
        <v>5545</v>
      </c>
    </row>
    <row r="563" spans="1:1" ht="15.75">
      <c r="A563" s="46" t="s">
        <v>5546</v>
      </c>
    </row>
    <row r="564" spans="1:1" ht="15.75">
      <c r="A564" s="46" t="s">
        <v>5547</v>
      </c>
    </row>
    <row r="565" spans="1:1" ht="15.75">
      <c r="A565" s="47" t="s">
        <v>5548</v>
      </c>
    </row>
    <row r="566" spans="1:1" ht="15.75">
      <c r="A566" s="47" t="s">
        <v>5549</v>
      </c>
    </row>
    <row r="567" spans="1:1" ht="15.75">
      <c r="A567" s="47" t="s">
        <v>5550</v>
      </c>
    </row>
    <row r="568" spans="1:1" ht="15.75">
      <c r="A568" s="47" t="s">
        <v>5551</v>
      </c>
    </row>
    <row r="569" spans="1:1" ht="15.75">
      <c r="A569" s="47" t="s">
        <v>5552</v>
      </c>
    </row>
    <row r="570" spans="1:1" ht="15.75">
      <c r="A570" s="47" t="s">
        <v>5553</v>
      </c>
    </row>
    <row r="571" spans="1:1" ht="15.75">
      <c r="A571" s="46" t="s">
        <v>5554</v>
      </c>
    </row>
    <row r="572" spans="1:1" ht="15.75">
      <c r="A572" s="47" t="s">
        <v>5555</v>
      </c>
    </row>
    <row r="573" spans="1:1" ht="15.75">
      <c r="A573" s="46" t="s">
        <v>5556</v>
      </c>
    </row>
    <row r="574" spans="1:1" ht="15.75">
      <c r="A574" s="46" t="s">
        <v>5557</v>
      </c>
    </row>
    <row r="575" spans="1:1" ht="15.75">
      <c r="A575" s="46" t="s">
        <v>5558</v>
      </c>
    </row>
    <row r="576" spans="1:1" ht="15.75">
      <c r="A576" s="46" t="s">
        <v>5559</v>
      </c>
    </row>
    <row r="577" spans="1:1" ht="15.75">
      <c r="A577" s="47" t="s">
        <v>5560</v>
      </c>
    </row>
    <row r="578" spans="1:1" ht="15.75">
      <c r="A578" s="46" t="s">
        <v>5561</v>
      </c>
    </row>
    <row r="579" spans="1:1" ht="15.75">
      <c r="A579" s="47" t="s">
        <v>5562</v>
      </c>
    </row>
    <row r="580" spans="1:1" ht="15.75">
      <c r="A580" s="47" t="s">
        <v>5563</v>
      </c>
    </row>
    <row r="581" spans="1:1" ht="15.75">
      <c r="A581" s="46" t="s">
        <v>5564</v>
      </c>
    </row>
    <row r="582" spans="1:1" ht="15.75">
      <c r="A582" s="47" t="s">
        <v>5565</v>
      </c>
    </row>
    <row r="583" spans="1:1" ht="15.75">
      <c r="A583" s="47" t="s">
        <v>5566</v>
      </c>
    </row>
    <row r="584" spans="1:1" ht="15.75">
      <c r="A584" s="47" t="s">
        <v>5567</v>
      </c>
    </row>
    <row r="585" spans="1:1" ht="15.75">
      <c r="A585" s="46" t="s">
        <v>5568</v>
      </c>
    </row>
    <row r="586" spans="1:1" ht="15.75">
      <c r="A586" s="47" t="s">
        <v>5569</v>
      </c>
    </row>
    <row r="587" spans="1:1" ht="15.75">
      <c r="A587" s="46" t="s">
        <v>5570</v>
      </c>
    </row>
    <row r="588" spans="1:1" ht="15.75">
      <c r="A588" s="47" t="s">
        <v>5571</v>
      </c>
    </row>
    <row r="589" spans="1:1" ht="15.75">
      <c r="A589" s="46" t="s">
        <v>5572</v>
      </c>
    </row>
    <row r="590" spans="1:1" ht="15.75">
      <c r="A590" s="46" t="s">
        <v>5573</v>
      </c>
    </row>
    <row r="591" spans="1:1" ht="15.75">
      <c r="A591" s="46" t="s">
        <v>5574</v>
      </c>
    </row>
    <row r="592" spans="1:1" ht="15.75">
      <c r="A592" s="47" t="s">
        <v>5575</v>
      </c>
    </row>
    <row r="593" spans="1:2" ht="15.75">
      <c r="A593" s="46" t="s">
        <v>5576</v>
      </c>
    </row>
    <row r="594" spans="1:2" ht="15.75">
      <c r="A594" s="47" t="s">
        <v>5577</v>
      </c>
    </row>
    <row r="595" spans="1:2" ht="15.75">
      <c r="A595" s="47" t="s">
        <v>5579</v>
      </c>
    </row>
    <row r="596" spans="1:2" ht="15.75">
      <c r="A596" s="46" t="s">
        <v>5580</v>
      </c>
    </row>
    <row r="597" spans="1:2" ht="15.75">
      <c r="A597" s="23" t="s">
        <v>5581</v>
      </c>
    </row>
    <row r="598" spans="1:2" ht="15.75">
      <c r="A598" s="6"/>
      <c r="B598" s="61"/>
    </row>
    <row r="599" spans="1:2" ht="15.75">
      <c r="A599" s="23"/>
      <c r="B599" s="61"/>
    </row>
    <row r="600" spans="1:2" ht="18">
      <c r="A600" s="40" t="s">
        <v>4951</v>
      </c>
      <c r="B600" s="61"/>
    </row>
    <row r="601" spans="1:2" ht="15.75">
      <c r="A601" s="6" t="s">
        <v>4950</v>
      </c>
      <c r="B601" s="61"/>
    </row>
    <row r="602" spans="1:2" ht="15.75">
      <c r="A602" s="23" t="s">
        <v>4953</v>
      </c>
      <c r="B602" s="61"/>
    </row>
    <row r="603" spans="1:2" ht="15.75">
      <c r="A603" s="23" t="s">
        <v>4954</v>
      </c>
    </row>
    <row r="604" spans="1:2" ht="15.75">
      <c r="A604" s="23" t="s">
        <v>4998</v>
      </c>
    </row>
    <row r="605" spans="1:2" ht="15.75">
      <c r="A605" s="23" t="s">
        <v>4999</v>
      </c>
      <c r="B605" s="61"/>
    </row>
    <row r="606" spans="1:2" ht="15.75">
      <c r="A606" s="23" t="s">
        <v>4955</v>
      </c>
    </row>
    <row r="607" spans="1:2" ht="15.75">
      <c r="A607" s="23" t="s">
        <v>4956</v>
      </c>
    </row>
    <row r="608" spans="1:2" s="5" customFormat="1" ht="15.75">
      <c r="A608" s="6" t="s">
        <v>4957</v>
      </c>
    </row>
    <row r="609" spans="1:1" ht="15.75">
      <c r="A609" s="23" t="s">
        <v>4958</v>
      </c>
    </row>
    <row r="610" spans="1:1" ht="15.75">
      <c r="A610" s="6" t="s">
        <v>4959</v>
      </c>
    </row>
    <row r="611" spans="1:1" ht="15.75">
      <c r="A611" s="23" t="s">
        <v>4968</v>
      </c>
    </row>
    <row r="612" spans="1:1" ht="15.75">
      <c r="A612" s="6" t="s">
        <v>4964</v>
      </c>
    </row>
    <row r="613" spans="1:1" ht="15.75">
      <c r="A613" s="6" t="s">
        <v>4969</v>
      </c>
    </row>
    <row r="614" spans="1:1" ht="15.75">
      <c r="A614" s="6" t="s">
        <v>4961</v>
      </c>
    </row>
    <row r="615" spans="1:1" ht="15.75">
      <c r="A615" s="6" t="s">
        <v>4970</v>
      </c>
    </row>
    <row r="616" spans="1:1" ht="15.75">
      <c r="A616" s="6" t="s">
        <v>4971</v>
      </c>
    </row>
    <row r="617" spans="1:1" ht="15.75">
      <c r="A617" s="6" t="s">
        <v>4972</v>
      </c>
    </row>
    <row r="618" spans="1:1" ht="15.75">
      <c r="A618" s="6" t="s">
        <v>4965</v>
      </c>
    </row>
    <row r="619" spans="1:1" ht="15.75">
      <c r="A619" s="6" t="s">
        <v>4966</v>
      </c>
    </row>
    <row r="620" spans="1:1" ht="15.75">
      <c r="A620" s="6" t="s">
        <v>4973</v>
      </c>
    </row>
    <row r="621" spans="1:1" ht="15.75">
      <c r="A621" s="6" t="s">
        <v>4974</v>
      </c>
    </row>
    <row r="622" spans="1:1" ht="15.75">
      <c r="A622" s="6" t="s">
        <v>4975</v>
      </c>
    </row>
    <row r="623" spans="1:1" ht="15.75">
      <c r="A623" s="6" t="s">
        <v>4967</v>
      </c>
    </row>
    <row r="624" spans="1:1" ht="15.75">
      <c r="A624" s="6" t="s">
        <v>4976</v>
      </c>
    </row>
    <row r="625" spans="1:1" ht="15.75">
      <c r="A625" s="6" t="s">
        <v>4977</v>
      </c>
    </row>
    <row r="626" spans="1:1" ht="15.75">
      <c r="A626" s="23" t="s">
        <v>4978</v>
      </c>
    </row>
    <row r="627" spans="1:1" ht="15.75">
      <c r="A627" s="6" t="s">
        <v>4980</v>
      </c>
    </row>
    <row r="628" spans="1:1" ht="15.75">
      <c r="A628" s="6" t="s">
        <v>4979</v>
      </c>
    </row>
    <row r="629" spans="1:1" ht="15.75">
      <c r="A629" s="6" t="s">
        <v>4981</v>
      </c>
    </row>
    <row r="630" spans="1:1" ht="15.75">
      <c r="A630" s="6" t="s">
        <v>4982</v>
      </c>
    </row>
    <row r="631" spans="1:1" ht="15.75">
      <c r="A631" s="6" t="s">
        <v>4983</v>
      </c>
    </row>
    <row r="632" spans="1:1" ht="15.75">
      <c r="A632" s="23" t="s">
        <v>4984</v>
      </c>
    </row>
    <row r="633" spans="1:1" ht="15.75">
      <c r="A633" s="23" t="s">
        <v>4985</v>
      </c>
    </row>
    <row r="634" spans="1:1" ht="15.75">
      <c r="A634" s="6" t="s">
        <v>4986</v>
      </c>
    </row>
    <row r="635" spans="1:1" ht="15.75">
      <c r="A635" s="6" t="s">
        <v>4987</v>
      </c>
    </row>
    <row r="636" spans="1:1" ht="15.75">
      <c r="A636" s="6" t="s">
        <v>4988</v>
      </c>
    </row>
    <row r="637" spans="1:1" ht="15.75">
      <c r="A637" s="6" t="s">
        <v>4989</v>
      </c>
    </row>
    <row r="638" spans="1:1" ht="15.75">
      <c r="A638" s="6" t="s">
        <v>4990</v>
      </c>
    </row>
    <row r="639" spans="1:1" ht="15.75">
      <c r="A639" s="6" t="s">
        <v>4991</v>
      </c>
    </row>
    <row r="640" spans="1:1" ht="15.75">
      <c r="A640" s="6" t="s">
        <v>4992</v>
      </c>
    </row>
    <row r="641" spans="1:1" ht="15.75">
      <c r="A641" s="6" t="s">
        <v>4993</v>
      </c>
    </row>
    <row r="642" spans="1:1" ht="15.75">
      <c r="A642" s="23" t="s">
        <v>4994</v>
      </c>
    </row>
    <row r="643" spans="1:1" ht="15.75">
      <c r="A643" s="23" t="s">
        <v>5103</v>
      </c>
    </row>
    <row r="644" spans="1:1" ht="15.75">
      <c r="A644" s="23" t="s">
        <v>4995</v>
      </c>
    </row>
    <row r="645" spans="1:1" ht="15.75">
      <c r="A645" s="6" t="s">
        <v>4996</v>
      </c>
    </row>
    <row r="646" spans="1:1" ht="15.75">
      <c r="A646" s="23" t="s">
        <v>4997</v>
      </c>
    </row>
    <row r="647" spans="1:1" ht="15.75">
      <c r="A647" s="6" t="s">
        <v>5000</v>
      </c>
    </row>
    <row r="648" spans="1:1" ht="15.75">
      <c r="A648" s="6" t="s">
        <v>5001</v>
      </c>
    </row>
    <row r="649" spans="1:1" ht="15.75">
      <c r="A649" s="23" t="s">
        <v>5002</v>
      </c>
    </row>
    <row r="650" spans="1:1" ht="15.75">
      <c r="A650" s="23" t="s">
        <v>5003</v>
      </c>
    </row>
    <row r="651" spans="1:1" ht="15.75">
      <c r="A651" s="6" t="s">
        <v>5004</v>
      </c>
    </row>
    <row r="652" spans="1:1" ht="15.75">
      <c r="A652" s="6" t="s">
        <v>5005</v>
      </c>
    </row>
    <row r="653" spans="1:1" ht="15.75">
      <c r="A653" s="6" t="s">
        <v>5006</v>
      </c>
    </row>
    <row r="654" spans="1:1" ht="15.75">
      <c r="A654" s="6" t="s">
        <v>5007</v>
      </c>
    </row>
    <row r="655" spans="1:1" ht="15.75">
      <c r="A655" s="23" t="s">
        <v>5429</v>
      </c>
    </row>
    <row r="656" spans="1:1" ht="15.75">
      <c r="A656" s="23" t="s">
        <v>5056</v>
      </c>
    </row>
    <row r="657" spans="1:1" s="24" customFormat="1" ht="15.75">
      <c r="A657" s="23" t="s">
        <v>5057</v>
      </c>
    </row>
    <row r="658" spans="1:1" s="24" customFormat="1" ht="15.75">
      <c r="A658" s="6" t="s">
        <v>5058</v>
      </c>
    </row>
    <row r="659" spans="1:1" ht="15.75">
      <c r="A659" s="6" t="s">
        <v>5059</v>
      </c>
    </row>
    <row r="660" spans="1:1" ht="15.75">
      <c r="A660" s="6" t="s">
        <v>5062</v>
      </c>
    </row>
    <row r="661" spans="1:1" s="24" customFormat="1" ht="15.75">
      <c r="A661" s="6" t="s">
        <v>5066</v>
      </c>
    </row>
    <row r="662" spans="1:1" ht="15.75">
      <c r="A662" s="6" t="s">
        <v>5067</v>
      </c>
    </row>
    <row r="663" spans="1:1" ht="15.75">
      <c r="A663" s="6" t="s">
        <v>5060</v>
      </c>
    </row>
    <row r="664" spans="1:1" ht="15.75">
      <c r="A664" s="23" t="s">
        <v>5061</v>
      </c>
    </row>
    <row r="665" spans="1:1" ht="15.75">
      <c r="A665" s="23" t="s">
        <v>5063</v>
      </c>
    </row>
    <row r="666" spans="1:1" ht="15.75">
      <c r="A666" s="23" t="s">
        <v>5430</v>
      </c>
    </row>
    <row r="667" spans="1:1" ht="15.75">
      <c r="A667" s="6" t="s">
        <v>5480</v>
      </c>
    </row>
    <row r="668" spans="1:1" ht="15.75">
      <c r="A668" s="23" t="s">
        <v>5064</v>
      </c>
    </row>
    <row r="669" spans="1:1" s="24" customFormat="1" ht="15.75">
      <c r="A669" s="6" t="s">
        <v>5068</v>
      </c>
    </row>
    <row r="670" spans="1:1" ht="15.75">
      <c r="A670" s="6" t="s">
        <v>5065</v>
      </c>
    </row>
    <row r="671" spans="1:1" ht="15.75">
      <c r="A671" s="23" t="s">
        <v>5069</v>
      </c>
    </row>
    <row r="672" spans="1:1" ht="15.75">
      <c r="A672" s="23" t="s">
        <v>5071</v>
      </c>
    </row>
    <row r="673" spans="1:1" s="24" customFormat="1" ht="15.75">
      <c r="A673" s="6" t="s">
        <v>5070</v>
      </c>
    </row>
    <row r="674" spans="1:1" ht="15.75">
      <c r="A674" s="23" t="s">
        <v>5072</v>
      </c>
    </row>
    <row r="675" spans="1:1" s="24" customFormat="1" ht="15.75">
      <c r="A675" s="6" t="s">
        <v>5073</v>
      </c>
    </row>
    <row r="676" spans="1:1" s="24" customFormat="1" ht="15.75">
      <c r="A676" s="6" t="s">
        <v>5074</v>
      </c>
    </row>
    <row r="677" spans="1:1" s="24" customFormat="1" ht="15.75">
      <c r="A677" s="6" t="s">
        <v>5075</v>
      </c>
    </row>
    <row r="678" spans="1:1" s="24" customFormat="1" ht="15.75">
      <c r="A678" s="6" t="s">
        <v>5076</v>
      </c>
    </row>
    <row r="679" spans="1:1" s="24" customFormat="1" ht="15.75">
      <c r="A679" s="23" t="s">
        <v>5077</v>
      </c>
    </row>
    <row r="680" spans="1:1" s="24" customFormat="1" ht="15.75">
      <c r="A680" s="6" t="s">
        <v>5078</v>
      </c>
    </row>
    <row r="681" spans="1:1" s="24" customFormat="1" ht="15.75">
      <c r="A681" s="23" t="s">
        <v>5079</v>
      </c>
    </row>
    <row r="682" spans="1:1" s="24" customFormat="1" ht="15.75">
      <c r="A682" s="23" t="s">
        <v>5080</v>
      </c>
    </row>
    <row r="683" spans="1:1" s="24" customFormat="1" ht="15.75">
      <c r="A683" s="23" t="s">
        <v>5081</v>
      </c>
    </row>
    <row r="684" spans="1:1" s="24" customFormat="1" ht="15.75">
      <c r="A684" s="23" t="s">
        <v>5082</v>
      </c>
    </row>
    <row r="685" spans="1:1" s="24" customFormat="1" ht="15.75">
      <c r="A685" s="23" t="s">
        <v>5083</v>
      </c>
    </row>
    <row r="686" spans="1:1" ht="15.75">
      <c r="A686" s="23" t="s">
        <v>5084</v>
      </c>
    </row>
    <row r="687" spans="1:1" s="24" customFormat="1" ht="15.75">
      <c r="A687" s="6" t="s">
        <v>5085</v>
      </c>
    </row>
    <row r="688" spans="1:1" s="24" customFormat="1" ht="15.75">
      <c r="A688" s="6" t="s">
        <v>5086</v>
      </c>
    </row>
    <row r="689" spans="1:1" s="24" customFormat="1" ht="15.75">
      <c r="A689" s="6" t="s">
        <v>5087</v>
      </c>
    </row>
    <row r="690" spans="1:1" s="24" customFormat="1" ht="15.75">
      <c r="A690" s="23" t="s">
        <v>5088</v>
      </c>
    </row>
    <row r="691" spans="1:1" ht="15.75">
      <c r="A691" s="6" t="s">
        <v>5089</v>
      </c>
    </row>
    <row r="692" spans="1:1" ht="15.75">
      <c r="A692" s="23" t="s">
        <v>5090</v>
      </c>
    </row>
    <row r="693" spans="1:1" ht="15.75">
      <c r="A693" s="23" t="s">
        <v>5097</v>
      </c>
    </row>
    <row r="694" spans="1:1" ht="15.75">
      <c r="A694" s="6" t="s">
        <v>5104</v>
      </c>
    </row>
    <row r="695" spans="1:1" ht="15.75">
      <c r="A695" s="6" t="s">
        <v>5105</v>
      </c>
    </row>
    <row r="696" spans="1:1" ht="15.75">
      <c r="A696" s="6" t="s">
        <v>5106</v>
      </c>
    </row>
    <row r="697" spans="1:1" ht="15.75">
      <c r="A697" s="23" t="s">
        <v>5107</v>
      </c>
    </row>
    <row r="698" spans="1:1" ht="15.75">
      <c r="A698" s="23" t="s">
        <v>5431</v>
      </c>
    </row>
    <row r="700" spans="1:1" ht="18">
      <c r="A700" s="40" t="s">
        <v>4471</v>
      </c>
    </row>
    <row r="701" spans="1:1" ht="15.75">
      <c r="A701" s="6" t="s">
        <v>4478</v>
      </c>
    </row>
    <row r="702" spans="1:1" ht="15.75">
      <c r="A702" s="6" t="s">
        <v>4479</v>
      </c>
    </row>
    <row r="703" spans="1:1" ht="15.75">
      <c r="A703" s="6" t="s">
        <v>4480</v>
      </c>
    </row>
    <row r="704" spans="1:1" ht="15.75">
      <c r="A704" s="6" t="s">
        <v>4481</v>
      </c>
    </row>
    <row r="705" spans="1:1" ht="15.75">
      <c r="A705" s="6" t="s">
        <v>4482</v>
      </c>
    </row>
    <row r="706" spans="1:1" ht="15.75">
      <c r="A706" s="6" t="s">
        <v>4484</v>
      </c>
    </row>
    <row r="707" spans="1:1" ht="15.75">
      <c r="A707" s="6" t="s">
        <v>4483</v>
      </c>
    </row>
    <row r="708" spans="1:1" ht="15.75">
      <c r="A708" s="6" t="s">
        <v>4488</v>
      </c>
    </row>
    <row r="709" spans="1:1" ht="15.75">
      <c r="A709" s="6" t="s">
        <v>4486</v>
      </c>
    </row>
    <row r="710" spans="1:1" ht="15.75">
      <c r="A710" s="6" t="s">
        <v>4487</v>
      </c>
    </row>
    <row r="711" spans="1:1" ht="15.75">
      <c r="A711" s="23" t="s">
        <v>4489</v>
      </c>
    </row>
    <row r="712" spans="1:1" ht="15.75">
      <c r="A712" s="23" t="s">
        <v>4490</v>
      </c>
    </row>
    <row r="713" spans="1:1" ht="15.75">
      <c r="A713" s="6" t="s">
        <v>4491</v>
      </c>
    </row>
    <row r="714" spans="1:1" ht="15.75">
      <c r="A714" s="6" t="s">
        <v>4492</v>
      </c>
    </row>
    <row r="715" spans="1:1" ht="15.75">
      <c r="A715" s="6" t="s">
        <v>4493</v>
      </c>
    </row>
    <row r="716" spans="1:1" ht="15.75">
      <c r="A716" s="6" t="s">
        <v>4494</v>
      </c>
    </row>
    <row r="717" spans="1:1" ht="15.75">
      <c r="A717" s="6" t="s">
        <v>4495</v>
      </c>
    </row>
    <row r="718" spans="1:1" ht="15.75">
      <c r="A718" s="23" t="s">
        <v>4513</v>
      </c>
    </row>
    <row r="719" spans="1:1" ht="15.75">
      <c r="A719" s="6" t="s">
        <v>4496</v>
      </c>
    </row>
    <row r="720" spans="1:1" ht="15.75">
      <c r="A720" s="23" t="s">
        <v>4497</v>
      </c>
    </row>
    <row r="721" spans="1:1" ht="15.75">
      <c r="A721" s="6" t="s">
        <v>4498</v>
      </c>
    </row>
    <row r="722" spans="1:1" ht="15.75">
      <c r="A722" s="6" t="s">
        <v>4507</v>
      </c>
    </row>
    <row r="723" spans="1:1" ht="15.75">
      <c r="A723" s="6" t="s">
        <v>4499</v>
      </c>
    </row>
    <row r="724" spans="1:1" ht="15.75">
      <c r="A724" s="23" t="s">
        <v>4500</v>
      </c>
    </row>
    <row r="725" spans="1:1" ht="15.75">
      <c r="A725" s="6" t="s">
        <v>4501</v>
      </c>
    </row>
    <row r="726" spans="1:1" ht="15.75">
      <c r="A726" s="6" t="s">
        <v>4502</v>
      </c>
    </row>
    <row r="727" spans="1:1" ht="15.75">
      <c r="A727" s="6" t="s">
        <v>4503</v>
      </c>
    </row>
    <row r="728" spans="1:1" ht="15.75">
      <c r="A728" s="6" t="s">
        <v>4505</v>
      </c>
    </row>
    <row r="729" spans="1:1" ht="15.75">
      <c r="A729" s="6" t="s">
        <v>4506</v>
      </c>
    </row>
    <row r="730" spans="1:1" ht="15.75">
      <c r="A730" s="6" t="s">
        <v>4508</v>
      </c>
    </row>
    <row r="731" spans="1:1" ht="15.75">
      <c r="A731" s="6" t="s">
        <v>4509</v>
      </c>
    </row>
    <row r="732" spans="1:1" ht="15.75">
      <c r="A732" s="6" t="s">
        <v>4510</v>
      </c>
    </row>
    <row r="733" spans="1:1" ht="15.75">
      <c r="A733" s="6" t="s">
        <v>4511</v>
      </c>
    </row>
    <row r="734" spans="1:1" ht="15.75">
      <c r="A734" s="6" t="s">
        <v>4512</v>
      </c>
    </row>
    <row r="735" spans="1:1" ht="15.75">
      <c r="A735" s="6" t="s">
        <v>4551</v>
      </c>
    </row>
    <row r="736" spans="1:1" ht="15.75">
      <c r="A736" s="6" t="s">
        <v>4552</v>
      </c>
    </row>
    <row r="737" spans="1:1" ht="15.75">
      <c r="A737" s="23" t="s">
        <v>4553</v>
      </c>
    </row>
    <row r="738" spans="1:1" ht="15.75">
      <c r="A738" s="6" t="s">
        <v>4554</v>
      </c>
    </row>
    <row r="739" spans="1:1" ht="15.75">
      <c r="A739" s="6" t="s">
        <v>4555</v>
      </c>
    </row>
    <row r="740" spans="1:1" ht="15.75">
      <c r="A740" s="6" t="s">
        <v>4556</v>
      </c>
    </row>
    <row r="741" spans="1:1" ht="15.75">
      <c r="A741" s="6" t="s">
        <v>4557</v>
      </c>
    </row>
    <row r="742" spans="1:1" ht="15.75">
      <c r="A742" s="23" t="s">
        <v>4559</v>
      </c>
    </row>
    <row r="743" spans="1:1" ht="15.75">
      <c r="A743" s="6" t="s">
        <v>4560</v>
      </c>
    </row>
    <row r="744" spans="1:1" ht="15.75">
      <c r="A744" s="23" t="s">
        <v>4564</v>
      </c>
    </row>
    <row r="745" spans="1:1" ht="15.75">
      <c r="A745" s="23" t="s">
        <v>4566</v>
      </c>
    </row>
    <row r="746" spans="1:1" ht="15.75">
      <c r="A746" s="6" t="s">
        <v>4565</v>
      </c>
    </row>
    <row r="747" spans="1:1" ht="15.75">
      <c r="A747" s="6" t="s">
        <v>4567</v>
      </c>
    </row>
    <row r="748" spans="1:1" ht="15.75">
      <c r="A748" s="6" t="s">
        <v>4568</v>
      </c>
    </row>
    <row r="749" spans="1:1" ht="15.75">
      <c r="A749" s="6" t="s">
        <v>4569</v>
      </c>
    </row>
    <row r="750" spans="1:1" ht="15.75">
      <c r="A750" s="23" t="s">
        <v>4570</v>
      </c>
    </row>
    <row r="751" spans="1:1" ht="15.75">
      <c r="A751" s="23" t="s">
        <v>4571</v>
      </c>
    </row>
    <row r="752" spans="1:1" ht="15.75">
      <c r="A752" s="6" t="s">
        <v>4581</v>
      </c>
    </row>
    <row r="753" spans="1:1" ht="15.75">
      <c r="A753" s="23" t="s">
        <v>4572</v>
      </c>
    </row>
    <row r="754" spans="1:1" ht="15.75">
      <c r="A754" s="23" t="s">
        <v>4573</v>
      </c>
    </row>
    <row r="755" spans="1:1" ht="15.75">
      <c r="A755" s="23" t="s">
        <v>4574</v>
      </c>
    </row>
    <row r="756" spans="1:1" ht="15.75">
      <c r="A756" s="6" t="s">
        <v>4575</v>
      </c>
    </row>
    <row r="757" spans="1:1" ht="15.75">
      <c r="A757" s="23" t="s">
        <v>4576</v>
      </c>
    </row>
    <row r="758" spans="1:1" ht="15.75">
      <c r="A758" s="23" t="s">
        <v>4577</v>
      </c>
    </row>
    <row r="759" spans="1:1" ht="15.75">
      <c r="A759" s="6" t="s">
        <v>4578</v>
      </c>
    </row>
    <row r="760" spans="1:1" ht="15.75">
      <c r="A760" s="23" t="s">
        <v>4579</v>
      </c>
    </row>
    <row r="761" spans="1:1" ht="15.75">
      <c r="A761" s="6" t="s">
        <v>4580</v>
      </c>
    </row>
    <row r="762" spans="1:1" ht="15.75">
      <c r="A762" s="6" t="s">
        <v>4582</v>
      </c>
    </row>
    <row r="763" spans="1:1" ht="15.75">
      <c r="A763" s="23" t="s">
        <v>4583</v>
      </c>
    </row>
    <row r="764" spans="1:1" ht="15.75">
      <c r="A764" s="6" t="s">
        <v>4584</v>
      </c>
    </row>
    <row r="765" spans="1:1" ht="15.75">
      <c r="A765" s="23" t="s">
        <v>4585</v>
      </c>
    </row>
    <row r="766" spans="1:1" ht="15.75">
      <c r="A766" s="23" t="s">
        <v>4586</v>
      </c>
    </row>
    <row r="767" spans="1:1" ht="15.75">
      <c r="A767" s="23" t="s">
        <v>4587</v>
      </c>
    </row>
    <row r="768" spans="1:1" ht="15.75">
      <c r="A768" s="6"/>
    </row>
    <row r="769" spans="1:1">
      <c r="A769" s="5" t="s">
        <v>3961</v>
      </c>
    </row>
    <row r="770" spans="1:1" ht="15.75">
      <c r="A770" s="6" t="s">
        <v>4021</v>
      </c>
    </row>
    <row r="771" spans="1:1" ht="15.75">
      <c r="A771" s="6" t="s">
        <v>4019</v>
      </c>
    </row>
    <row r="772" spans="1:1" s="19" customFormat="1" ht="15.75">
      <c r="A772" s="6" t="s">
        <v>4020</v>
      </c>
    </row>
    <row r="773" spans="1:1" ht="15.75">
      <c r="A773" s="6" t="s">
        <v>4023</v>
      </c>
    </row>
    <row r="774" spans="1:1" ht="15.75">
      <c r="A774" s="6" t="s">
        <v>4024</v>
      </c>
    </row>
    <row r="775" spans="1:1" ht="15.75">
      <c r="A775" s="6" t="s">
        <v>4049</v>
      </c>
    </row>
    <row r="776" spans="1:1" ht="15.75">
      <c r="A776" s="23" t="s">
        <v>4050</v>
      </c>
    </row>
    <row r="777" spans="1:1" ht="15.75">
      <c r="A777" s="23" t="s">
        <v>4025</v>
      </c>
    </row>
    <row r="778" spans="1:1" ht="15.75">
      <c r="A778" s="6" t="s">
        <v>4026</v>
      </c>
    </row>
    <row r="779" spans="1:1" ht="15.75">
      <c r="A779" s="6" t="s">
        <v>4030</v>
      </c>
    </row>
    <row r="780" spans="1:1" ht="15.75">
      <c r="A780" s="6" t="s">
        <v>4031</v>
      </c>
    </row>
    <row r="781" spans="1:1" ht="15.75">
      <c r="A781" s="23" t="s">
        <v>4051</v>
      </c>
    </row>
    <row r="782" spans="1:1" ht="15.75">
      <c r="A782" s="23" t="s">
        <v>4032</v>
      </c>
    </row>
    <row r="783" spans="1:1" ht="15.75">
      <c r="A783" s="23" t="s">
        <v>4052</v>
      </c>
    </row>
    <row r="784" spans="1:1" s="21" customFormat="1" ht="15.75">
      <c r="A784" s="23" t="s">
        <v>4033</v>
      </c>
    </row>
    <row r="785" spans="1:1" s="21" customFormat="1" ht="15.75">
      <c r="A785" s="23" t="s">
        <v>4034</v>
      </c>
    </row>
    <row r="786" spans="1:1" ht="15.75">
      <c r="A786" s="23" t="s">
        <v>4053</v>
      </c>
    </row>
    <row r="787" spans="1:1" s="21" customFormat="1" ht="15.75">
      <c r="A787" s="23" t="s">
        <v>4035</v>
      </c>
    </row>
    <row r="788" spans="1:1" s="21" customFormat="1" ht="15.75">
      <c r="A788" s="6" t="s">
        <v>4036</v>
      </c>
    </row>
    <row r="789" spans="1:1" s="21" customFormat="1" ht="15.75">
      <c r="A789" s="6" t="s">
        <v>4037</v>
      </c>
    </row>
    <row r="790" spans="1:1" s="21" customFormat="1" ht="15.75">
      <c r="A790" s="6" t="s">
        <v>4054</v>
      </c>
    </row>
    <row r="791" spans="1:1" s="21" customFormat="1" ht="15.75">
      <c r="A791" s="6" t="s">
        <v>4038</v>
      </c>
    </row>
    <row r="792" spans="1:1" s="21" customFormat="1" ht="15.75">
      <c r="A792" s="6" t="s">
        <v>4055</v>
      </c>
    </row>
    <row r="793" spans="1:1" s="21" customFormat="1" ht="15.75">
      <c r="A793" s="6" t="s">
        <v>4040</v>
      </c>
    </row>
    <row r="794" spans="1:1" s="21" customFormat="1" ht="15.75">
      <c r="A794" s="6" t="s">
        <v>4041</v>
      </c>
    </row>
    <row r="795" spans="1:1" ht="15.75">
      <c r="A795" s="6" t="s">
        <v>4042</v>
      </c>
    </row>
    <row r="796" spans="1:1" ht="15.75">
      <c r="A796" s="6" t="s">
        <v>4043</v>
      </c>
    </row>
    <row r="797" spans="1:1" ht="15.75">
      <c r="A797" s="6" t="s">
        <v>4044</v>
      </c>
    </row>
    <row r="798" spans="1:1" ht="15.75">
      <c r="A798" s="23" t="s">
        <v>4056</v>
      </c>
    </row>
    <row r="799" spans="1:1" ht="15.75">
      <c r="A799" s="6" t="s">
        <v>4059</v>
      </c>
    </row>
    <row r="800" spans="1:1" ht="15.75">
      <c r="A800" s="6" t="s">
        <v>4058</v>
      </c>
    </row>
    <row r="801" spans="1:1" ht="15.75">
      <c r="A801" s="6" t="s">
        <v>4060</v>
      </c>
    </row>
    <row r="802" spans="1:1" ht="15.75">
      <c r="A802" s="6" t="s">
        <v>4061</v>
      </c>
    </row>
    <row r="803" spans="1:1" ht="15.75">
      <c r="A803" s="6" t="s">
        <v>4105</v>
      </c>
    </row>
    <row r="804" spans="1:1" ht="15.75">
      <c r="A804" s="6" t="s">
        <v>4106</v>
      </c>
    </row>
    <row r="805" spans="1:1" ht="15.75">
      <c r="A805" s="6" t="s">
        <v>4107</v>
      </c>
    </row>
    <row r="806" spans="1:1" s="15" customFormat="1" ht="15.75">
      <c r="A806" s="6" t="s">
        <v>4108</v>
      </c>
    </row>
    <row r="807" spans="1:1" ht="15.75">
      <c r="A807" s="6" t="s">
        <v>4109</v>
      </c>
    </row>
    <row r="808" spans="1:1" ht="15.75">
      <c r="A808" s="6" t="s">
        <v>4110</v>
      </c>
    </row>
    <row r="809" spans="1:1" ht="15.75">
      <c r="A809" s="6" t="s">
        <v>4111</v>
      </c>
    </row>
    <row r="810" spans="1:1" ht="15.75">
      <c r="A810" s="6" t="s">
        <v>4112</v>
      </c>
    </row>
    <row r="811" spans="1:1" ht="15.75">
      <c r="A811" s="6" t="s">
        <v>4113</v>
      </c>
    </row>
    <row r="812" spans="1:1" ht="15.75">
      <c r="A812" s="23" t="s">
        <v>4114</v>
      </c>
    </row>
    <row r="813" spans="1:1" ht="15.75">
      <c r="A813" s="23" t="s">
        <v>4115</v>
      </c>
    </row>
    <row r="814" spans="1:1" ht="15.75">
      <c r="A814" s="23" t="s">
        <v>4116</v>
      </c>
    </row>
    <row r="815" spans="1:1" ht="15.75">
      <c r="A815" s="23" t="s">
        <v>4117</v>
      </c>
    </row>
    <row r="816" spans="1:1" ht="15.75">
      <c r="A816" s="23" t="s">
        <v>4118</v>
      </c>
    </row>
    <row r="817" spans="1:1" ht="15.75">
      <c r="A817" s="6" t="s">
        <v>4121</v>
      </c>
    </row>
    <row r="818" spans="1:1" ht="15.75">
      <c r="A818" s="6" t="s">
        <v>4122</v>
      </c>
    </row>
    <row r="819" spans="1:1" ht="15.75">
      <c r="A819" s="23" t="s">
        <v>4123</v>
      </c>
    </row>
    <row r="820" spans="1:1" ht="15.75">
      <c r="A820" s="23" t="s">
        <v>4124</v>
      </c>
    </row>
    <row r="821" spans="1:1" ht="15.75">
      <c r="A821" s="23" t="s">
        <v>4125</v>
      </c>
    </row>
    <row r="822" spans="1:1" ht="15.75">
      <c r="A822" s="6" t="s">
        <v>4126</v>
      </c>
    </row>
    <row r="823" spans="1:1" ht="15.75">
      <c r="A823" s="6" t="s">
        <v>4127</v>
      </c>
    </row>
    <row r="824" spans="1:1" ht="15.75">
      <c r="A824" s="23" t="s">
        <v>4128</v>
      </c>
    </row>
    <row r="825" spans="1:1" ht="15.75">
      <c r="A825" s="23" t="s">
        <v>4129</v>
      </c>
    </row>
    <row r="826" spans="1:1" ht="15.75">
      <c r="A826" s="23" t="s">
        <v>4130</v>
      </c>
    </row>
    <row r="827" spans="1:1" ht="15.75">
      <c r="A827" s="23" t="s">
        <v>4131</v>
      </c>
    </row>
    <row r="828" spans="1:1" ht="15.75">
      <c r="A828" s="6" t="s">
        <v>4135</v>
      </c>
    </row>
    <row r="829" spans="1:1" ht="15.75">
      <c r="A829" s="23" t="s">
        <v>4136</v>
      </c>
    </row>
    <row r="830" spans="1:1" ht="15.75">
      <c r="A830" s="23" t="s">
        <v>4134</v>
      </c>
    </row>
    <row r="831" spans="1:1" ht="15.75">
      <c r="A831" s="6" t="s">
        <v>4132</v>
      </c>
    </row>
    <row r="832" spans="1:1" ht="15.75">
      <c r="A832" s="6" t="s">
        <v>4133</v>
      </c>
    </row>
    <row r="833" spans="1:1" ht="15.75">
      <c r="A833" s="23"/>
    </row>
    <row r="834" spans="1:1">
      <c r="A834" s="5" t="s">
        <v>3960</v>
      </c>
    </row>
    <row r="835" spans="1:1" ht="15.75">
      <c r="A835" s="23" t="s">
        <v>3483</v>
      </c>
    </row>
    <row r="836" spans="1:1" ht="15.75">
      <c r="A836" s="6" t="s">
        <v>3484</v>
      </c>
    </row>
    <row r="837" spans="1:1" ht="15.75">
      <c r="A837" s="23" t="s">
        <v>3963</v>
      </c>
    </row>
    <row r="838" spans="1:1" ht="15.75">
      <c r="A838" s="6" t="s">
        <v>3546</v>
      </c>
    </row>
    <row r="839" spans="1:1" ht="15.75">
      <c r="A839" s="6" t="s">
        <v>4012</v>
      </c>
    </row>
    <row r="840" spans="1:1" ht="15.75">
      <c r="A840" s="6" t="s">
        <v>3486</v>
      </c>
    </row>
    <row r="841" spans="1:1" ht="15.75">
      <c r="A841" s="6" t="s">
        <v>3488</v>
      </c>
    </row>
    <row r="842" spans="1:1" ht="15.75">
      <c r="A842" s="6" t="s">
        <v>3489</v>
      </c>
    </row>
    <row r="843" spans="1:1" ht="15.75">
      <c r="A843" s="23" t="s">
        <v>3964</v>
      </c>
    </row>
    <row r="844" spans="1:1" ht="15.75">
      <c r="A844" s="6" t="s">
        <v>3493</v>
      </c>
    </row>
    <row r="845" spans="1:1" ht="15.75">
      <c r="A845" s="6" t="s">
        <v>3494</v>
      </c>
    </row>
    <row r="846" spans="1:1" ht="15.75">
      <c r="A846" s="6" t="s">
        <v>3547</v>
      </c>
    </row>
    <row r="847" spans="1:1" ht="15.75">
      <c r="A847" s="6" t="s">
        <v>3496</v>
      </c>
    </row>
    <row r="848" spans="1:1" ht="15.75">
      <c r="A848" s="23" t="s">
        <v>3965</v>
      </c>
    </row>
    <row r="849" spans="1:1" ht="15.75">
      <c r="A849" s="6" t="s">
        <v>3497</v>
      </c>
    </row>
    <row r="850" spans="1:1" ht="15.75">
      <c r="A850" s="23" t="s">
        <v>3498</v>
      </c>
    </row>
    <row r="851" spans="1:1" ht="15.75">
      <c r="A851" s="23" t="s">
        <v>3984</v>
      </c>
    </row>
    <row r="852" spans="1:1" ht="15.75">
      <c r="A852" s="6" t="s">
        <v>3499</v>
      </c>
    </row>
    <row r="853" spans="1:1" ht="15.75">
      <c r="A853" s="6" t="s">
        <v>3500</v>
      </c>
    </row>
    <row r="854" spans="1:1" ht="15.75">
      <c r="A854" s="6" t="s">
        <v>3501</v>
      </c>
    </row>
    <row r="855" spans="1:1" ht="15.75">
      <c r="A855" s="6" t="s">
        <v>3502</v>
      </c>
    </row>
    <row r="856" spans="1:1" ht="15.75">
      <c r="A856" s="6" t="s">
        <v>4013</v>
      </c>
    </row>
    <row r="857" spans="1:1" ht="15.75">
      <c r="A857" s="23" t="s">
        <v>4014</v>
      </c>
    </row>
    <row r="858" spans="1:1" ht="15.75">
      <c r="A858" s="23" t="s">
        <v>4015</v>
      </c>
    </row>
    <row r="859" spans="1:1" ht="15.75">
      <c r="A859" s="23" t="s">
        <v>3985</v>
      </c>
    </row>
    <row r="860" spans="1:1" ht="15.75">
      <c r="A860" s="6" t="s">
        <v>3515</v>
      </c>
    </row>
    <row r="861" spans="1:1" ht="15.75">
      <c r="A861" s="6" t="s">
        <v>4504</v>
      </c>
    </row>
    <row r="862" spans="1:1" ht="15.75">
      <c r="A862" s="6" t="s">
        <v>4016</v>
      </c>
    </row>
    <row r="863" spans="1:1" ht="15.75">
      <c r="A863" s="6" t="s">
        <v>3516</v>
      </c>
    </row>
    <row r="864" spans="1:1" ht="15.75">
      <c r="A864" s="6" t="s">
        <v>3517</v>
      </c>
    </row>
    <row r="865" spans="1:1" ht="15.75">
      <c r="A865" s="6" t="s">
        <v>3966</v>
      </c>
    </row>
    <row r="866" spans="1:1" ht="15.75">
      <c r="A866" s="6" t="s">
        <v>3967</v>
      </c>
    </row>
    <row r="867" spans="1:1" ht="15.75">
      <c r="A867" s="6" t="s">
        <v>4017</v>
      </c>
    </row>
    <row r="868" spans="1:1" ht="15.75">
      <c r="A868" s="23" t="s">
        <v>3968</v>
      </c>
    </row>
    <row r="869" spans="1:1" ht="15.75">
      <c r="A869" s="6" t="s">
        <v>3508</v>
      </c>
    </row>
    <row r="870" spans="1:1" ht="15.75">
      <c r="A870" s="6" t="s">
        <v>3509</v>
      </c>
    </row>
    <row r="871" spans="1:1" ht="15.75">
      <c r="A871" s="6" t="s">
        <v>3510</v>
      </c>
    </row>
    <row r="872" spans="1:1" ht="15.75">
      <c r="A872" s="23" t="s">
        <v>3969</v>
      </c>
    </row>
    <row r="873" spans="1:1" ht="15.75">
      <c r="A873" s="23" t="s">
        <v>3512</v>
      </c>
    </row>
    <row r="874" spans="1:1" ht="15.75">
      <c r="A874" s="23" t="s">
        <v>4018</v>
      </c>
    </row>
    <row r="875" spans="1:1" ht="15.75">
      <c r="A875" s="23" t="s">
        <v>3518</v>
      </c>
    </row>
    <row r="876" spans="1:1" ht="15.75">
      <c r="A876" s="23" t="s">
        <v>3513</v>
      </c>
    </row>
    <row r="877" spans="1:1" ht="15.75">
      <c r="A877" s="6" t="s">
        <v>3983</v>
      </c>
    </row>
    <row r="878" spans="1:1" ht="15.75">
      <c r="A878" s="6" t="s">
        <v>3519</v>
      </c>
    </row>
    <row r="879" spans="1:1" ht="15.75">
      <c r="A879" s="6" t="s">
        <v>3521</v>
      </c>
    </row>
    <row r="880" spans="1:1" ht="15.75">
      <c r="A880" s="6" t="s">
        <v>3522</v>
      </c>
    </row>
    <row r="881" spans="1:1" ht="15.75">
      <c r="A881" s="6" t="s">
        <v>3523</v>
      </c>
    </row>
    <row r="882" spans="1:1" ht="15.75">
      <c r="A882" s="6" t="s">
        <v>3986</v>
      </c>
    </row>
    <row r="883" spans="1:1" ht="15.75">
      <c r="A883" s="6" t="s">
        <v>3524</v>
      </c>
    </row>
    <row r="884" spans="1:1" ht="15.75">
      <c r="A884" s="6" t="s">
        <v>3970</v>
      </c>
    </row>
    <row r="885" spans="1:1" ht="15.75">
      <c r="A885" s="6" t="s">
        <v>3525</v>
      </c>
    </row>
    <row r="886" spans="1:1" ht="15.75">
      <c r="A886" s="6" t="s">
        <v>3538</v>
      </c>
    </row>
    <row r="887" spans="1:1" ht="15.75">
      <c r="A887" s="23" t="s">
        <v>3526</v>
      </c>
    </row>
    <row r="888" spans="1:1" ht="15.75">
      <c r="A888" s="6" t="s">
        <v>3527</v>
      </c>
    </row>
    <row r="889" spans="1:1" ht="15.75">
      <c r="A889" s="23" t="s">
        <v>3528</v>
      </c>
    </row>
    <row r="890" spans="1:1" ht="15.75">
      <c r="A890" s="6" t="s">
        <v>3548</v>
      </c>
    </row>
    <row r="891" spans="1:1" ht="15.75">
      <c r="A891" s="6" t="s">
        <v>3529</v>
      </c>
    </row>
    <row r="892" spans="1:1" ht="15.75">
      <c r="A892" s="23" t="s">
        <v>3987</v>
      </c>
    </row>
    <row r="893" spans="1:1" ht="15.75">
      <c r="A893" s="6" t="s">
        <v>3530</v>
      </c>
    </row>
    <row r="894" spans="1:1" ht="15.75">
      <c r="A894" s="6" t="s">
        <v>3531</v>
      </c>
    </row>
    <row r="895" spans="1:1" ht="15.75">
      <c r="A895" s="6" t="s">
        <v>3532</v>
      </c>
    </row>
    <row r="896" spans="1:1" ht="15.75">
      <c r="A896" s="6" t="s">
        <v>3533</v>
      </c>
    </row>
    <row r="897" spans="1:1" ht="15.75">
      <c r="A897" s="23" t="s">
        <v>3549</v>
      </c>
    </row>
    <row r="898" spans="1:1" ht="15.75">
      <c r="A898" s="23" t="s">
        <v>3536</v>
      </c>
    </row>
    <row r="899" spans="1:1" ht="15.75">
      <c r="A899" s="6" t="s">
        <v>3537</v>
      </c>
    </row>
    <row r="900" spans="1:1" ht="15.75">
      <c r="A900" s="23" t="s">
        <v>3971</v>
      </c>
    </row>
    <row r="901" spans="1:1" ht="15.75">
      <c r="A901" s="23" t="s">
        <v>3539</v>
      </c>
    </row>
    <row r="902" spans="1:1" ht="15.75">
      <c r="A902" s="23" t="s">
        <v>3540</v>
      </c>
    </row>
    <row r="903" spans="1:1" ht="15.75">
      <c r="A903" s="6" t="s">
        <v>3972</v>
      </c>
    </row>
    <row r="904" spans="1:1" ht="15.75">
      <c r="A904" s="6" t="s">
        <v>3541</v>
      </c>
    </row>
    <row r="905" spans="1:1" ht="15.75">
      <c r="A905" s="23" t="s">
        <v>3542</v>
      </c>
    </row>
    <row r="906" spans="1:1" ht="15.75">
      <c r="A906" s="23" t="s">
        <v>3543</v>
      </c>
    </row>
    <row r="907" spans="1:1" ht="15.75">
      <c r="A907" s="23" t="s">
        <v>3544</v>
      </c>
    </row>
    <row r="908" spans="1:1" ht="15.75">
      <c r="A908" s="23" t="s">
        <v>3545</v>
      </c>
    </row>
    <row r="909" spans="1:1" ht="15.75">
      <c r="A909" s="23" t="s">
        <v>3551</v>
      </c>
    </row>
    <row r="910" spans="1:1" ht="15.75">
      <c r="A910" s="23" t="s">
        <v>3550</v>
      </c>
    </row>
    <row r="911" spans="1:1" ht="15.75">
      <c r="A911" s="6"/>
    </row>
    <row r="912" spans="1:1">
      <c r="A912" s="5"/>
    </row>
    <row r="913" spans="1:1">
      <c r="A913" s="5" t="s">
        <v>3900</v>
      </c>
    </row>
    <row r="914" spans="1:1" ht="15.75">
      <c r="A914" s="6" t="s">
        <v>3904</v>
      </c>
    </row>
    <row r="915" spans="1:1" ht="15.75">
      <c r="A915" s="6" t="s">
        <v>3905</v>
      </c>
    </row>
    <row r="916" spans="1:1" ht="15.75">
      <c r="A916" s="6" t="s">
        <v>3906</v>
      </c>
    </row>
    <row r="917" spans="1:1" ht="15.75">
      <c r="A917" s="6" t="s">
        <v>3907</v>
      </c>
    </row>
    <row r="918" spans="1:1" ht="15.75">
      <c r="A918" s="6" t="s">
        <v>3908</v>
      </c>
    </row>
    <row r="919" spans="1:1" ht="15.75">
      <c r="A919" s="6" t="s">
        <v>61</v>
      </c>
    </row>
    <row r="920" spans="1:1" ht="15.75">
      <c r="A920" s="6" t="s">
        <v>3909</v>
      </c>
    </row>
    <row r="921" spans="1:1" ht="15.75">
      <c r="A921" s="6" t="s">
        <v>84</v>
      </c>
    </row>
    <row r="922" spans="1:1" ht="15.75">
      <c r="A922" s="6" t="s">
        <v>3988</v>
      </c>
    </row>
    <row r="923" spans="1:1" ht="15.75">
      <c r="A923" s="6" t="s">
        <v>3989</v>
      </c>
    </row>
    <row r="924" spans="1:1" ht="15.75">
      <c r="A924" s="23" t="s">
        <v>3990</v>
      </c>
    </row>
    <row r="925" spans="1:1" ht="15.75">
      <c r="A925" s="23" t="s">
        <v>3910</v>
      </c>
    </row>
    <row r="926" spans="1:1" ht="15.75">
      <c r="A926" s="6" t="s">
        <v>3491</v>
      </c>
    </row>
    <row r="927" spans="1:1" ht="15.75">
      <c r="A927" s="6" t="s">
        <v>3911</v>
      </c>
    </row>
    <row r="928" spans="1:1" ht="15.75">
      <c r="A928" s="23" t="s">
        <v>3991</v>
      </c>
    </row>
    <row r="929" spans="1:1" ht="15.75">
      <c r="A929" s="6" t="s">
        <v>91</v>
      </c>
    </row>
    <row r="930" spans="1:1" ht="15.75">
      <c r="A930" s="6" t="s">
        <v>94</v>
      </c>
    </row>
    <row r="931" spans="1:1" ht="15.75">
      <c r="A931" s="6" t="s">
        <v>3912</v>
      </c>
    </row>
    <row r="932" spans="1:1" ht="15.75">
      <c r="A932" s="6" t="s">
        <v>3913</v>
      </c>
    </row>
    <row r="933" spans="1:1" ht="15.75">
      <c r="A933" s="6" t="s">
        <v>3914</v>
      </c>
    </row>
    <row r="934" spans="1:1" ht="15.75">
      <c r="A934" s="6" t="s">
        <v>59</v>
      </c>
    </row>
    <row r="935" spans="1:1" ht="15.75">
      <c r="A935" s="6" t="s">
        <v>62</v>
      </c>
    </row>
    <row r="936" spans="1:1" ht="15.75">
      <c r="A936" s="23" t="s">
        <v>63</v>
      </c>
    </row>
    <row r="937" spans="1:1" ht="15.75">
      <c r="A937" s="6" t="s">
        <v>3992</v>
      </c>
    </row>
    <row r="938" spans="1:1" ht="15.75">
      <c r="A938" s="6" t="s">
        <v>3973</v>
      </c>
    </row>
    <row r="939" spans="1:1" ht="15.75">
      <c r="A939" s="6" t="s">
        <v>3993</v>
      </c>
    </row>
    <row r="940" spans="1:1" ht="15.75">
      <c r="A940" s="23" t="s">
        <v>64</v>
      </c>
    </row>
    <row r="941" spans="1:1" ht="15.75">
      <c r="A941" s="6" t="s">
        <v>65</v>
      </c>
    </row>
    <row r="942" spans="1:1" ht="15.75">
      <c r="A942" s="6" t="s">
        <v>3915</v>
      </c>
    </row>
    <row r="943" spans="1:1" ht="15.75">
      <c r="A943" s="6" t="s">
        <v>3994</v>
      </c>
    </row>
    <row r="944" spans="1:1" ht="15.75">
      <c r="A944" s="6" t="s">
        <v>71</v>
      </c>
    </row>
    <row r="945" spans="1:1" ht="15.75">
      <c r="A945" s="23" t="s">
        <v>72</v>
      </c>
    </row>
    <row r="946" spans="1:1" ht="15.75">
      <c r="A946" s="6" t="s">
        <v>73</v>
      </c>
    </row>
    <row r="947" spans="1:1" ht="15.75">
      <c r="A947" s="6" t="s">
        <v>3995</v>
      </c>
    </row>
    <row r="948" spans="1:1" ht="15.75">
      <c r="A948" s="6" t="s">
        <v>3916</v>
      </c>
    </row>
    <row r="949" spans="1:1" ht="15.75">
      <c r="A949" s="6" t="s">
        <v>3917</v>
      </c>
    </row>
    <row r="950" spans="1:1" ht="15.75">
      <c r="A950" s="6" t="s">
        <v>3918</v>
      </c>
    </row>
    <row r="951" spans="1:1" ht="15.75">
      <c r="A951" s="6" t="s">
        <v>3919</v>
      </c>
    </row>
    <row r="952" spans="1:1" ht="15.75">
      <c r="A952" s="6" t="s">
        <v>3996</v>
      </c>
    </row>
    <row r="953" spans="1:1" ht="15.75">
      <c r="A953" s="6" t="s">
        <v>3920</v>
      </c>
    </row>
    <row r="954" spans="1:1" ht="15.75">
      <c r="A954" s="23" t="s">
        <v>3921</v>
      </c>
    </row>
    <row r="955" spans="1:1" ht="15.75">
      <c r="A955" s="23" t="s">
        <v>3922</v>
      </c>
    </row>
    <row r="956" spans="1:1" ht="15.75">
      <c r="A956" s="23" t="s">
        <v>3923</v>
      </c>
    </row>
    <row r="957" spans="1:1" ht="15.75">
      <c r="A957" s="23" t="s">
        <v>3997</v>
      </c>
    </row>
    <row r="958" spans="1:1" ht="15.75">
      <c r="A958" s="6" t="s">
        <v>3924</v>
      </c>
    </row>
    <row r="959" spans="1:1" ht="15.75">
      <c r="A959" s="23" t="s">
        <v>60</v>
      </c>
    </row>
    <row r="960" spans="1:1" ht="15.75">
      <c r="A960" s="6" t="s">
        <v>58</v>
      </c>
    </row>
    <row r="961" spans="1:1" ht="15.75">
      <c r="A961" s="6" t="s">
        <v>3925</v>
      </c>
    </row>
    <row r="962" spans="1:1" ht="15.75">
      <c r="A962" s="6" t="s">
        <v>3926</v>
      </c>
    </row>
    <row r="963" spans="1:1" ht="15.75">
      <c r="A963" s="23" t="s">
        <v>3974</v>
      </c>
    </row>
    <row r="964" spans="1:1" ht="15.75">
      <c r="A964" s="6" t="s">
        <v>3927</v>
      </c>
    </row>
    <row r="965" spans="1:1" ht="15.75">
      <c r="A965" s="23" t="s">
        <v>3998</v>
      </c>
    </row>
    <row r="966" spans="1:1" ht="15.75">
      <c r="A966" s="23" t="s">
        <v>3928</v>
      </c>
    </row>
    <row r="967" spans="1:1" ht="15.75">
      <c r="A967" s="6" t="s">
        <v>3929</v>
      </c>
    </row>
    <row r="968" spans="1:1" ht="15.75">
      <c r="A968" s="23" t="s">
        <v>3930</v>
      </c>
    </row>
    <row r="969" spans="1:1" ht="15.75">
      <c r="A969" s="23" t="s">
        <v>3999</v>
      </c>
    </row>
    <row r="970" spans="1:1" ht="15.75">
      <c r="A970" s="23" t="s">
        <v>3975</v>
      </c>
    </row>
    <row r="971" spans="1:1" ht="15.75">
      <c r="A971" s="6" t="s">
        <v>3931</v>
      </c>
    </row>
    <row r="972" spans="1:1" ht="15.75">
      <c r="A972" s="23" t="s">
        <v>3932</v>
      </c>
    </row>
    <row r="973" spans="1:1" ht="15.75">
      <c r="A973" s="23" t="s">
        <v>3933</v>
      </c>
    </row>
    <row r="974" spans="1:1" ht="15.75">
      <c r="A974" s="23" t="s">
        <v>4000</v>
      </c>
    </row>
    <row r="975" spans="1:1" ht="15.75">
      <c r="A975" s="6" t="s">
        <v>3934</v>
      </c>
    </row>
    <row r="976" spans="1:1" ht="15.75">
      <c r="A976" s="23" t="s">
        <v>3935</v>
      </c>
    </row>
    <row r="977" spans="1:1" ht="15.75">
      <c r="A977" s="23" t="s">
        <v>3936</v>
      </c>
    </row>
    <row r="978" spans="1:1" ht="15.75">
      <c r="A978" s="23" t="s">
        <v>3937</v>
      </c>
    </row>
    <row r="979" spans="1:1" ht="15.75">
      <c r="A979" s="6" t="s">
        <v>3938</v>
      </c>
    </row>
    <row r="980" spans="1:1" ht="15.75">
      <c r="A980" s="23" t="s">
        <v>3939</v>
      </c>
    </row>
    <row r="981" spans="1:1" ht="15.75">
      <c r="A981" s="23" t="s">
        <v>3901</v>
      </c>
    </row>
    <row r="982" spans="1:1" ht="15.75">
      <c r="A982" s="23" t="s">
        <v>3902</v>
      </c>
    </row>
    <row r="983" spans="1:1" ht="15.75">
      <c r="A983" s="23" t="s">
        <v>3903</v>
      </c>
    </row>
    <row r="984" spans="1:1" ht="15.75">
      <c r="A984" s="6" t="s">
        <v>49</v>
      </c>
    </row>
    <row r="985" spans="1:1" ht="15.75">
      <c r="A985" s="23" t="s">
        <v>4001</v>
      </c>
    </row>
    <row r="986" spans="1:1" ht="15.75">
      <c r="A986" s="6" t="s">
        <v>54</v>
      </c>
    </row>
    <row r="987" spans="1:1" ht="15.75">
      <c r="A987" s="23" t="s">
        <v>55</v>
      </c>
    </row>
    <row r="988" spans="1:1" ht="15.75">
      <c r="A988" s="23" t="s">
        <v>56</v>
      </c>
    </row>
    <row r="989" spans="1:1" ht="15.75">
      <c r="A989" s="23" t="s">
        <v>57</v>
      </c>
    </row>
    <row r="990" spans="1:1" ht="15.75">
      <c r="A990" s="6" t="s">
        <v>53</v>
      </c>
    </row>
    <row r="991" spans="1:1" ht="15.75">
      <c r="A991" s="6" t="s">
        <v>24</v>
      </c>
    </row>
    <row r="992" spans="1:1" ht="15.75">
      <c r="A992" s="6" t="s">
        <v>50</v>
      </c>
    </row>
    <row r="993" spans="1:1" ht="15.75">
      <c r="A993" s="23" t="s">
        <v>25</v>
      </c>
    </row>
    <row r="994" spans="1:1" ht="15.75">
      <c r="A994" s="6" t="s">
        <v>43</v>
      </c>
    </row>
    <row r="995" spans="1:1" ht="15.75">
      <c r="A995" s="23" t="s">
        <v>21</v>
      </c>
    </row>
    <row r="996" spans="1:1" ht="15.75">
      <c r="A996" s="23" t="s">
        <v>44</v>
      </c>
    </row>
    <row r="997" spans="1:1" ht="15.75">
      <c r="A997" s="23" t="s">
        <v>48</v>
      </c>
    </row>
    <row r="998" spans="1:1" ht="15.75">
      <c r="A998" s="23" t="s">
        <v>2</v>
      </c>
    </row>
    <row r="999" spans="1:1" ht="15.75">
      <c r="A999" s="23" t="s">
        <v>52</v>
      </c>
    </row>
    <row r="1000" spans="1:1" ht="15.75">
      <c r="A1000" s="23" t="s">
        <v>47</v>
      </c>
    </row>
    <row r="1001" spans="1:1" ht="15.75">
      <c r="A1001" s="6" t="s">
        <v>45</v>
      </c>
    </row>
    <row r="1002" spans="1:1" ht="15.75">
      <c r="A1002" s="6" t="s">
        <v>46</v>
      </c>
    </row>
    <row r="1003" spans="1:1" ht="15.75">
      <c r="A1003" s="6" t="s">
        <v>1</v>
      </c>
    </row>
    <row r="1004" spans="1:1" ht="15.75">
      <c r="A1004" s="6" t="s">
        <v>3083</v>
      </c>
    </row>
    <row r="1005" spans="1:1" ht="15.75">
      <c r="A1005" s="6" t="s">
        <v>3084</v>
      </c>
    </row>
    <row r="1007" spans="1:1">
      <c r="A1007" s="5" t="s">
        <v>542</v>
      </c>
    </row>
    <row r="1008" spans="1:1" ht="15.75">
      <c r="A1008" s="6" t="s">
        <v>566</v>
      </c>
    </row>
    <row r="1009" spans="1:1" ht="15.75">
      <c r="A1009" s="6" t="s">
        <v>489</v>
      </c>
    </row>
    <row r="1010" spans="1:1" ht="15.75">
      <c r="A1010" s="6" t="s">
        <v>567</v>
      </c>
    </row>
    <row r="1011" spans="1:1" ht="15.75">
      <c r="A1011" s="6" t="s">
        <v>568</v>
      </c>
    </row>
    <row r="1012" spans="1:1" ht="15.75">
      <c r="A1012" s="6" t="s">
        <v>501</v>
      </c>
    </row>
    <row r="1013" spans="1:1" ht="15.75">
      <c r="A1013" s="6" t="s">
        <v>569</v>
      </c>
    </row>
    <row r="1014" spans="1:1" ht="15.75">
      <c r="A1014" s="6" t="s">
        <v>473</v>
      </c>
    </row>
    <row r="1015" spans="1:1" ht="15.75">
      <c r="A1015" s="6" t="s">
        <v>472</v>
      </c>
    </row>
    <row r="1016" spans="1:1" ht="15.75">
      <c r="A1016" s="6" t="s">
        <v>490</v>
      </c>
    </row>
    <row r="1017" spans="1:1" ht="15.75">
      <c r="A1017" s="6" t="s">
        <v>475</v>
      </c>
    </row>
    <row r="1018" spans="1:1" ht="15.75">
      <c r="A1018" s="6" t="s">
        <v>3976</v>
      </c>
    </row>
    <row r="1019" spans="1:1" ht="15.75">
      <c r="A1019" s="6" t="s">
        <v>476</v>
      </c>
    </row>
    <row r="1020" spans="1:1" ht="15.75">
      <c r="A1020" s="6" t="s">
        <v>519</v>
      </c>
    </row>
    <row r="1021" spans="1:1" ht="15.75">
      <c r="A1021" s="6" t="s">
        <v>520</v>
      </c>
    </row>
    <row r="1022" spans="1:1" ht="15.75">
      <c r="A1022" s="6" t="s">
        <v>521</v>
      </c>
    </row>
    <row r="1023" spans="1:1" ht="15.75">
      <c r="A1023" s="6" t="s">
        <v>524</v>
      </c>
    </row>
    <row r="1024" spans="1:1" ht="15.75">
      <c r="A1024" s="6" t="s">
        <v>522</v>
      </c>
    </row>
    <row r="1025" spans="1:1" ht="15.75">
      <c r="A1025" s="6" t="s">
        <v>523</v>
      </c>
    </row>
    <row r="1026" spans="1:1" ht="15.75">
      <c r="A1026" s="6" t="s">
        <v>525</v>
      </c>
    </row>
    <row r="1027" spans="1:1" ht="15.75">
      <c r="A1027" s="6" t="s">
        <v>526</v>
      </c>
    </row>
    <row r="1028" spans="1:1" ht="15.75">
      <c r="A1028" s="6" t="s">
        <v>478</v>
      </c>
    </row>
    <row r="1029" spans="1:1" ht="15.75">
      <c r="A1029" s="6" t="s">
        <v>3977</v>
      </c>
    </row>
    <row r="1030" spans="1:1" ht="15.75">
      <c r="A1030" s="6" t="s">
        <v>479</v>
      </c>
    </row>
    <row r="1031" spans="1:1" ht="15.75">
      <c r="A1031" s="6" t="s">
        <v>442</v>
      </c>
    </row>
    <row r="1032" spans="1:1" ht="15.75">
      <c r="A1032" s="6" t="s">
        <v>480</v>
      </c>
    </row>
    <row r="1033" spans="1:1" ht="15.75">
      <c r="A1033" s="6" t="s">
        <v>443</v>
      </c>
    </row>
    <row r="1034" spans="1:1" ht="15.75">
      <c r="A1034" s="6" t="s">
        <v>483</v>
      </c>
    </row>
    <row r="1035" spans="1:1" ht="15.75">
      <c r="A1035" s="6" t="s">
        <v>484</v>
      </c>
    </row>
    <row r="1036" spans="1:1" ht="15.75">
      <c r="A1036" s="6" t="s">
        <v>486</v>
      </c>
    </row>
    <row r="1037" spans="1:1" ht="15.75">
      <c r="A1037" s="6" t="s">
        <v>447</v>
      </c>
    </row>
    <row r="1038" spans="1:1" ht="15.75">
      <c r="A1038" s="6" t="s">
        <v>487</v>
      </c>
    </row>
    <row r="1039" spans="1:1" ht="15.75">
      <c r="A1039" s="18" t="s">
        <v>3940</v>
      </c>
    </row>
    <row r="1040" spans="1:1" ht="15.75">
      <c r="A1040" s="6" t="s">
        <v>3978</v>
      </c>
    </row>
    <row r="1041" spans="1:1" ht="15.75">
      <c r="A1041" s="18" t="s">
        <v>3941</v>
      </c>
    </row>
    <row r="1042" spans="1:1" ht="15.75">
      <c r="A1042" s="18" t="s">
        <v>4002</v>
      </c>
    </row>
    <row r="1043" spans="1:1" ht="15.75">
      <c r="A1043" s="18" t="s">
        <v>3942</v>
      </c>
    </row>
    <row r="1044" spans="1:1" ht="15.75">
      <c r="A1044" s="18" t="s">
        <v>3943</v>
      </c>
    </row>
    <row r="1045" spans="1:1" ht="15.75">
      <c r="A1045" s="18" t="s">
        <v>3944</v>
      </c>
    </row>
    <row r="1046" spans="1:1" ht="15.75">
      <c r="A1046" s="18" t="s">
        <v>3945</v>
      </c>
    </row>
    <row r="1047" spans="1:1" ht="15.75">
      <c r="A1047" s="18" t="s">
        <v>3946</v>
      </c>
    </row>
    <row r="1048" spans="1:1" ht="15.75">
      <c r="A1048" s="18" t="s">
        <v>3947</v>
      </c>
    </row>
    <row r="1049" spans="1:1" ht="15.75">
      <c r="A1049" s="6" t="s">
        <v>474</v>
      </c>
    </row>
    <row r="1050" spans="1:1" ht="15.75">
      <c r="A1050" s="6" t="s">
        <v>391</v>
      </c>
    </row>
    <row r="1051" spans="1:1" ht="15.75">
      <c r="A1051" s="18" t="s">
        <v>3948</v>
      </c>
    </row>
    <row r="1052" spans="1:1" ht="15.75">
      <c r="A1052" s="18" t="s">
        <v>3949</v>
      </c>
    </row>
    <row r="1053" spans="1:1" ht="15.75">
      <c r="A1053" s="6" t="s">
        <v>477</v>
      </c>
    </row>
    <row r="1054" spans="1:1" ht="15.75">
      <c r="A1054" s="18" t="s">
        <v>3950</v>
      </c>
    </row>
    <row r="1055" spans="1:1" ht="15.75">
      <c r="A1055" s="18" t="s">
        <v>3951</v>
      </c>
    </row>
    <row r="1056" spans="1:1" ht="15.75">
      <c r="A1056" s="18" t="s">
        <v>3952</v>
      </c>
    </row>
    <row r="1057" spans="1:1" ht="15.75">
      <c r="A1057" s="18" t="s">
        <v>3953</v>
      </c>
    </row>
    <row r="1058" spans="1:1" ht="15.75">
      <c r="A1058" s="18" t="s">
        <v>3954</v>
      </c>
    </row>
    <row r="1059" spans="1:1" ht="15.75">
      <c r="A1059" s="18" t="s">
        <v>3955</v>
      </c>
    </row>
    <row r="1060" spans="1:1" ht="15.75">
      <c r="A1060" s="18" t="s">
        <v>3956</v>
      </c>
    </row>
    <row r="1061" spans="1:1" ht="15.75">
      <c r="A1061" s="18" t="s">
        <v>3957</v>
      </c>
    </row>
    <row r="1062" spans="1:1" ht="15.75">
      <c r="A1062" s="18" t="s">
        <v>3979</v>
      </c>
    </row>
    <row r="1063" spans="1:1" ht="15.75">
      <c r="A1063" s="18" t="s">
        <v>3958</v>
      </c>
    </row>
    <row r="1064" spans="1:1" ht="15.75">
      <c r="A1064" s="18" t="s">
        <v>3959</v>
      </c>
    </row>
    <row r="1065" spans="1:1" ht="15.75">
      <c r="A1065" s="6" t="s">
        <v>448</v>
      </c>
    </row>
    <row r="1066" spans="1:1" ht="15.75">
      <c r="A1066" s="6"/>
    </row>
    <row r="1067" spans="1:1" ht="15.75">
      <c r="A1067" s="18" t="s">
        <v>51</v>
      </c>
    </row>
    <row r="1068" spans="1:1" ht="15.75">
      <c r="A1068" s="18"/>
    </row>
    <row r="1069" spans="1:1">
      <c r="A1069" s="5" t="s">
        <v>2322</v>
      </c>
    </row>
    <row r="1070" spans="1:1" ht="15.75">
      <c r="A1070" s="6" t="s">
        <v>2408</v>
      </c>
    </row>
    <row r="1071" spans="1:1" ht="15.75">
      <c r="A1071" s="6" t="s">
        <v>2409</v>
      </c>
    </row>
    <row r="1072" spans="1:1" ht="15.75">
      <c r="A1072" s="6" t="s">
        <v>2333</v>
      </c>
    </row>
    <row r="1073" spans="1:1" ht="15.75">
      <c r="A1073" s="6" t="s">
        <v>2410</v>
      </c>
    </row>
    <row r="1074" spans="1:1" ht="15.75">
      <c r="A1074" s="6" t="s">
        <v>2334</v>
      </c>
    </row>
    <row r="1075" spans="1:1" ht="15.75">
      <c r="A1075" s="6" t="s">
        <v>2335</v>
      </c>
    </row>
    <row r="1076" spans="1:1" ht="15.75">
      <c r="A1076" s="6" t="s">
        <v>2249</v>
      </c>
    </row>
    <row r="1077" spans="1:1" ht="15.75">
      <c r="A1077" s="6" t="s">
        <v>2422</v>
      </c>
    </row>
    <row r="1078" spans="1:1" ht="15.75">
      <c r="A1078" s="14" t="s">
        <v>2251</v>
      </c>
    </row>
    <row r="1079" spans="1:1" ht="15.75">
      <c r="A1079" s="6" t="s">
        <v>2252</v>
      </c>
    </row>
    <row r="1080" spans="1:1" ht="15.75">
      <c r="A1080" s="6" t="s">
        <v>2362</v>
      </c>
    </row>
    <row r="1081" spans="1:1" ht="15.75">
      <c r="A1081" s="14" t="s">
        <v>2363</v>
      </c>
    </row>
    <row r="1082" spans="1:1" ht="15.75">
      <c r="A1082" s="14" t="s">
        <v>2706</v>
      </c>
    </row>
    <row r="1083" spans="1:1" ht="15.75">
      <c r="A1083" s="6" t="s">
        <v>2441</v>
      </c>
    </row>
    <row r="1084" spans="1:1" ht="15.75">
      <c r="A1084" s="6" t="s">
        <v>2622</v>
      </c>
    </row>
    <row r="1085" spans="1:1" ht="15.75">
      <c r="A1085" s="14" t="s">
        <v>2542</v>
      </c>
    </row>
    <row r="1086" spans="1:1" ht="15.75">
      <c r="A1086" s="6" t="s">
        <v>3980</v>
      </c>
    </row>
    <row r="1087" spans="1:1" ht="15.75">
      <c r="A1087" s="6" t="s">
        <v>2623</v>
      </c>
    </row>
    <row r="1088" spans="1:1" ht="15.75">
      <c r="A1088" s="14" t="s">
        <v>3981</v>
      </c>
    </row>
    <row r="1089" spans="1:1" ht="15.75">
      <c r="A1089" s="14" t="s">
        <v>2545</v>
      </c>
    </row>
    <row r="1090" spans="1:1" ht="15.75">
      <c r="A1090" s="14" t="s">
        <v>2546</v>
      </c>
    </row>
    <row r="1091" spans="1:1" ht="15.75">
      <c r="A1091" s="6" t="s">
        <v>2547</v>
      </c>
    </row>
    <row r="1092" spans="1:1" ht="15.75">
      <c r="A1092" s="14" t="s">
        <v>2626</v>
      </c>
    </row>
    <row r="1093" spans="1:1" ht="15.75">
      <c r="A1093" s="6" t="s">
        <v>2548</v>
      </c>
    </row>
    <row r="1094" spans="1:1" ht="15.75">
      <c r="A1094" s="14" t="s">
        <v>2549</v>
      </c>
    </row>
    <row r="1095" spans="1:1" ht="15.75">
      <c r="A1095" s="6" t="s">
        <v>2550</v>
      </c>
    </row>
    <row r="1096" spans="1:1" ht="15.75">
      <c r="A1096" s="6" t="s">
        <v>4003</v>
      </c>
    </row>
    <row r="1097" spans="1:1" ht="15.75">
      <c r="A1097" s="6" t="s">
        <v>2551</v>
      </c>
    </row>
    <row r="1098" spans="1:1" ht="15.75">
      <c r="A1098" s="14" t="s">
        <v>4004</v>
      </c>
    </row>
    <row r="1099" spans="1:1" ht="15.75">
      <c r="A1099" s="14" t="s">
        <v>2222</v>
      </c>
    </row>
    <row r="1100" spans="1:1" ht="15.75">
      <c r="A1100" s="6" t="s">
        <v>2223</v>
      </c>
    </row>
    <row r="1101" spans="1:1" ht="15.75">
      <c r="A1101" s="14" t="s">
        <v>4005</v>
      </c>
    </row>
    <row r="1102" spans="1:1" ht="15.75">
      <c r="A1102" s="6" t="s">
        <v>2105</v>
      </c>
    </row>
    <row r="1103" spans="1:1" ht="15.75">
      <c r="A1103" s="14" t="s">
        <v>1716</v>
      </c>
    </row>
    <row r="1104" spans="1:1" ht="15.75">
      <c r="A1104" s="6" t="s">
        <v>1717</v>
      </c>
    </row>
    <row r="1105" spans="1:1" ht="15.75">
      <c r="A1105" s="6" t="s">
        <v>1718</v>
      </c>
    </row>
    <row r="1106" spans="1:1" ht="15.75">
      <c r="A1106" s="6" t="s">
        <v>2385</v>
      </c>
    </row>
    <row r="1107" spans="1:1" ht="15.75">
      <c r="A1107" s="6" t="s">
        <v>1934</v>
      </c>
    </row>
    <row r="1108" spans="1:1" ht="15.75">
      <c r="A1108" s="14" t="s">
        <v>1935</v>
      </c>
    </row>
    <row r="1109" spans="1:1" ht="15.75">
      <c r="A1109" s="14" t="s">
        <v>2497</v>
      </c>
    </row>
    <row r="1110" spans="1:1" ht="15.75">
      <c r="A1110" s="6" t="s">
        <v>2821</v>
      </c>
    </row>
    <row r="1111" spans="1:1" ht="15.75">
      <c r="A1111" s="14" t="s">
        <v>1464</v>
      </c>
    </row>
    <row r="1112" spans="1:1" ht="15.75">
      <c r="A1112" s="6" t="s">
        <v>1465</v>
      </c>
    </row>
    <row r="1113" spans="1:1" ht="15.75">
      <c r="A1113" s="14" t="s">
        <v>1463</v>
      </c>
    </row>
    <row r="1114" spans="1:1" ht="15.75">
      <c r="A1114" s="6" t="s">
        <v>3982</v>
      </c>
    </row>
    <row r="1115" spans="1:1" ht="15.75">
      <c r="A1115" s="6" t="s">
        <v>3079</v>
      </c>
    </row>
    <row r="1116" spans="1:1" ht="15.75">
      <c r="A1116" s="14" t="s">
        <v>3080</v>
      </c>
    </row>
    <row r="1117" spans="1:1" ht="15.75">
      <c r="A1117" s="6" t="s">
        <v>3081</v>
      </c>
    </row>
    <row r="1118" spans="1:1" ht="15.75">
      <c r="A1118" s="6" t="s">
        <v>3082</v>
      </c>
    </row>
    <row r="1119" spans="1:1" ht="15.75">
      <c r="A1119" s="14" t="s">
        <v>3004</v>
      </c>
    </row>
    <row r="1120" spans="1:1" ht="15.75">
      <c r="A1120" s="14" t="s">
        <v>1042</v>
      </c>
    </row>
    <row r="1121" spans="1:1" ht="15.75">
      <c r="A1121" s="14" t="s">
        <v>4006</v>
      </c>
    </row>
    <row r="1122" spans="1:1" ht="15.75">
      <c r="A1122" s="14" t="s">
        <v>1043</v>
      </c>
    </row>
    <row r="1123" spans="1:1" ht="15.75">
      <c r="A1123" s="6"/>
    </row>
    <row r="1124" spans="1:1">
      <c r="A1124" t="s">
        <v>1803</v>
      </c>
    </row>
    <row r="1125" spans="1:1" ht="15.75">
      <c r="A1125" s="6" t="s">
        <v>1722</v>
      </c>
    </row>
    <row r="1126" spans="1:1" ht="15.75">
      <c r="A1126" s="6" t="s">
        <v>1723</v>
      </c>
    </row>
    <row r="1127" spans="1:1" ht="15.75">
      <c r="A1127" s="6" t="s">
        <v>1724</v>
      </c>
    </row>
    <row r="1128" spans="1:1" ht="15.75">
      <c r="A1128" s="6" t="s">
        <v>1725</v>
      </c>
    </row>
    <row r="1129" spans="1:1" ht="15.75">
      <c r="A1129" s="6" t="s">
        <v>2440</v>
      </c>
    </row>
    <row r="1130" spans="1:1" ht="15.75">
      <c r="A1130" s="6" t="s">
        <v>1627</v>
      </c>
    </row>
    <row r="1131" spans="1:1" ht="15.75">
      <c r="A1131" s="6" t="s">
        <v>1643</v>
      </c>
    </row>
    <row r="1132" spans="1:1" ht="15.75">
      <c r="A1132" s="6" t="s">
        <v>2439</v>
      </c>
    </row>
    <row r="1133" spans="1:1" ht="15.75">
      <c r="A1133" s="6" t="s">
        <v>2438</v>
      </c>
    </row>
    <row r="1134" spans="1:1" ht="15.75">
      <c r="A1134" s="6" t="s">
        <v>2544</v>
      </c>
    </row>
    <row r="1135" spans="1:1" ht="15.75">
      <c r="A1135" s="6" t="s">
        <v>1466</v>
      </c>
    </row>
    <row r="1136" spans="1:1" ht="15.75">
      <c r="A1136" s="6" t="s">
        <v>2919</v>
      </c>
    </row>
    <row r="1137" spans="1:1" ht="15.75">
      <c r="A1137" s="6" t="s">
        <v>2540</v>
      </c>
    </row>
    <row r="1138" spans="1:1" ht="15.75">
      <c r="A1138" s="6" t="s">
        <v>2543</v>
      </c>
    </row>
    <row r="1139" spans="1:1" ht="15.75">
      <c r="A1139" s="6" t="s">
        <v>2541</v>
      </c>
    </row>
    <row r="1140" spans="1:1" ht="15.75">
      <c r="A1140" s="6" t="s">
        <v>2364</v>
      </c>
    </row>
    <row r="1141" spans="1:1" ht="15.75">
      <c r="A1141" s="6" t="s">
        <v>2365</v>
      </c>
    </row>
    <row r="1142" spans="1:1" ht="15.75">
      <c r="A1142" s="6" t="s">
        <v>2366</v>
      </c>
    </row>
    <row r="1143" spans="1:1" ht="15.75">
      <c r="A1143" s="6" t="s">
        <v>2367</v>
      </c>
    </row>
    <row r="1144" spans="1:1" ht="15.75">
      <c r="A1144" s="6" t="s">
        <v>2368</v>
      </c>
    </row>
    <row r="1145" spans="1:1" ht="15.75">
      <c r="A1145" s="6" t="s">
        <v>4007</v>
      </c>
    </row>
    <row r="1146" spans="1:1" ht="15.75">
      <c r="A1146" s="6" t="s">
        <v>2298</v>
      </c>
    </row>
    <row r="1147" spans="1:1" ht="15.75">
      <c r="A1147" s="6" t="s">
        <v>2299</v>
      </c>
    </row>
    <row r="1148" spans="1:1" ht="15.75">
      <c r="A1148" s="6" t="s">
        <v>2807</v>
      </c>
    </row>
    <row r="1149" spans="1:1" ht="15.75">
      <c r="A1149" s="6" t="s">
        <v>2135</v>
      </c>
    </row>
    <row r="1150" spans="1:1" ht="15.75">
      <c r="A1150" s="6" t="s">
        <v>2136</v>
      </c>
    </row>
    <row r="1151" spans="1:1" ht="15.75">
      <c r="A1151" s="6" t="s">
        <v>2137</v>
      </c>
    </row>
    <row r="1152" spans="1:1" ht="15.75">
      <c r="A1152" s="6" t="s">
        <v>2138</v>
      </c>
    </row>
    <row r="1153" spans="1:1" ht="15.75">
      <c r="A1153" s="6" t="s">
        <v>2139</v>
      </c>
    </row>
    <row r="1154" spans="1:1" ht="15.75">
      <c r="A1154" s="6" t="s">
        <v>2029</v>
      </c>
    </row>
    <row r="1155" spans="1:1" ht="15.75">
      <c r="A1155" s="6" t="s">
        <v>2028</v>
      </c>
    </row>
    <row r="1156" spans="1:1" ht="15.75">
      <c r="A1156" s="6" t="s">
        <v>2030</v>
      </c>
    </row>
    <row r="1157" spans="1:1" ht="15.75">
      <c r="A1157" s="12" t="s">
        <v>3033</v>
      </c>
    </row>
    <row r="1158" spans="1:1" ht="15.75">
      <c r="A1158" s="12" t="s">
        <v>2790</v>
      </c>
    </row>
    <row r="1159" spans="1:1" ht="15.75">
      <c r="A1159" s="6" t="s">
        <v>3034</v>
      </c>
    </row>
    <row r="1160" spans="1:1" ht="15.75">
      <c r="A1160" s="6" t="s">
        <v>3035</v>
      </c>
    </row>
    <row r="1161" spans="1:1" ht="15.75">
      <c r="A1161" s="6" t="s">
        <v>3036</v>
      </c>
    </row>
    <row r="1162" spans="1:1" ht="15.75">
      <c r="A1162" s="12" t="s">
        <v>2943</v>
      </c>
    </row>
    <row r="1163" spans="1:1" ht="15.75">
      <c r="A1163" s="6" t="s">
        <v>2944</v>
      </c>
    </row>
    <row r="1164" spans="1:1" ht="15.75">
      <c r="A1164" s="6" t="s">
        <v>2945</v>
      </c>
    </row>
    <row r="1165" spans="1:1" ht="15.75">
      <c r="A1165" s="6" t="s">
        <v>4008</v>
      </c>
    </row>
    <row r="1166" spans="1:1" ht="15.75">
      <c r="A1166" s="6" t="s">
        <v>2950</v>
      </c>
    </row>
    <row r="1167" spans="1:1" ht="15.75">
      <c r="A1167" s="12" t="s">
        <v>2951</v>
      </c>
    </row>
    <row r="1168" spans="1:1" ht="15.75">
      <c r="A1168" s="6" t="s">
        <v>2858</v>
      </c>
    </row>
    <row r="1169" spans="1:1" ht="15.75">
      <c r="A1169" s="6" t="s">
        <v>2859</v>
      </c>
    </row>
    <row r="1170" spans="1:1" ht="15.75">
      <c r="A1170" s="6" t="s">
        <v>2860</v>
      </c>
    </row>
    <row r="1171" spans="1:1" ht="15.75">
      <c r="A1171" s="12" t="s">
        <v>2861</v>
      </c>
    </row>
    <row r="1172" spans="1:1" ht="15.75">
      <c r="A1172" s="6" t="s">
        <v>2226</v>
      </c>
    </row>
    <row r="1173" spans="1:1" ht="15.75">
      <c r="A1173" s="6" t="s">
        <v>2227</v>
      </c>
    </row>
    <row r="1174" spans="1:1" ht="15.75">
      <c r="A1174" s="12" t="s">
        <v>2140</v>
      </c>
    </row>
    <row r="1175" spans="1:1" ht="15.75">
      <c r="A1175" s="12" t="s">
        <v>2228</v>
      </c>
    </row>
    <row r="1176" spans="1:1" ht="15.75">
      <c r="A1176" s="6" t="s">
        <v>2229</v>
      </c>
    </row>
    <row r="1177" spans="1:1" ht="15.75">
      <c r="A1177" s="12" t="s">
        <v>2230</v>
      </c>
    </row>
    <row r="1178" spans="1:1" ht="15.75">
      <c r="A1178" s="6" t="s">
        <v>2231</v>
      </c>
    </row>
    <row r="1179" spans="1:1" ht="15.75">
      <c r="A1179" s="6" t="s">
        <v>2232</v>
      </c>
    </row>
    <row r="1180" spans="1:1" ht="15.75">
      <c r="A1180" s="12" t="s">
        <v>2141</v>
      </c>
    </row>
    <row r="1181" spans="1:1" ht="15.75">
      <c r="A1181" s="12" t="s">
        <v>3011</v>
      </c>
    </row>
    <row r="1182" spans="1:1" ht="15.75">
      <c r="A1182" s="12" t="s">
        <v>3012</v>
      </c>
    </row>
    <row r="1183" spans="1:1" ht="15.75">
      <c r="A1183" s="6" t="s">
        <v>1170</v>
      </c>
    </row>
    <row r="1184" spans="1:1" ht="15.75">
      <c r="A1184" s="6" t="s">
        <v>2044</v>
      </c>
    </row>
    <row r="1185" spans="1:1" ht="15.75">
      <c r="A1185" s="6" t="s">
        <v>1933</v>
      </c>
    </row>
    <row r="1186" spans="1:1" ht="15.75">
      <c r="A1186" s="6" t="s">
        <v>1412</v>
      </c>
    </row>
    <row r="1187" spans="1:1" ht="15.75">
      <c r="A1187" s="12" t="s">
        <v>2321</v>
      </c>
    </row>
    <row r="1188" spans="1:1" ht="15.75">
      <c r="A1188" s="6" t="s">
        <v>2320</v>
      </c>
    </row>
    <row r="1189" spans="1:1" ht="15.75">
      <c r="A1189" s="12" t="s">
        <v>2705</v>
      </c>
    </row>
    <row r="1190" spans="1:1" ht="15.75">
      <c r="A1190" s="12" t="s">
        <v>2704</v>
      </c>
    </row>
    <row r="1191" spans="1:1" ht="15.75">
      <c r="A1191" s="12" t="s">
        <v>2250</v>
      </c>
    </row>
    <row r="1193" spans="1:1">
      <c r="A1193" t="s">
        <v>1837</v>
      </c>
    </row>
    <row r="1194" spans="1:1" ht="15.75">
      <c r="A1194" s="6" t="s">
        <v>1838</v>
      </c>
    </row>
    <row r="1195" spans="1:1" ht="18">
      <c r="A1195" s="6" t="s">
        <v>1092</v>
      </c>
    </row>
    <row r="1196" spans="1:1" ht="15.75">
      <c r="A1196" s="6" t="s">
        <v>1620</v>
      </c>
    </row>
    <row r="1197" spans="1:1" ht="18">
      <c r="A1197" s="6" t="s">
        <v>1297</v>
      </c>
    </row>
    <row r="1198" spans="1:1" ht="15.75">
      <c r="A1198" s="6" t="s">
        <v>1621</v>
      </c>
    </row>
    <row r="1199" spans="1:1" ht="15.75">
      <c r="A1199" s="6" t="s">
        <v>1719</v>
      </c>
    </row>
    <row r="1200" spans="1:1" ht="15.75">
      <c r="A1200" s="6" t="s">
        <v>1720</v>
      </c>
    </row>
    <row r="1201" spans="1:1" ht="18">
      <c r="A1201" s="6" t="s">
        <v>1298</v>
      </c>
    </row>
    <row r="1202" spans="1:1" ht="15.75">
      <c r="A1202" s="6" t="s">
        <v>2300</v>
      </c>
    </row>
    <row r="1203" spans="1:1" ht="18">
      <c r="A1203" s="6" t="s">
        <v>1299</v>
      </c>
    </row>
    <row r="1204" spans="1:1" ht="18">
      <c r="A1204" s="6" t="s">
        <v>1300</v>
      </c>
    </row>
    <row r="1205" spans="1:1" ht="15.75">
      <c r="A1205" s="6" t="s">
        <v>2301</v>
      </c>
    </row>
    <row r="1206" spans="1:1" ht="18">
      <c r="A1206" s="6" t="s">
        <v>1301</v>
      </c>
    </row>
    <row r="1207" spans="1:1" ht="18">
      <c r="A1207" s="6" t="s">
        <v>1302</v>
      </c>
    </row>
    <row r="1208" spans="1:1" ht="18">
      <c r="A1208" s="6" t="s">
        <v>1303</v>
      </c>
    </row>
    <row r="1209" spans="1:1" ht="15.75">
      <c r="A1209" s="6" t="s">
        <v>2302</v>
      </c>
    </row>
    <row r="1210" spans="1:1" ht="15.75">
      <c r="A1210" s="6" t="s">
        <v>2303</v>
      </c>
    </row>
    <row r="1211" spans="1:1" ht="15.75">
      <c r="A1211" s="6" t="s">
        <v>4009</v>
      </c>
    </row>
    <row r="1212" spans="1:1" ht="18">
      <c r="A1212" s="6" t="s">
        <v>1304</v>
      </c>
    </row>
    <row r="1213" spans="1:1" ht="15.75">
      <c r="A1213" s="8" t="s">
        <v>2224</v>
      </c>
    </row>
    <row r="1214" spans="1:1" ht="15.75">
      <c r="A1214" s="6" t="s">
        <v>1316</v>
      </c>
    </row>
    <row r="1215" spans="1:1" ht="15.75">
      <c r="A1215" s="6" t="s">
        <v>4010</v>
      </c>
    </row>
    <row r="1216" spans="1:1" ht="15.75">
      <c r="A1216" s="6" t="s">
        <v>2225</v>
      </c>
    </row>
    <row r="1217" spans="1:1" ht="15.75">
      <c r="A1217" s="6" t="s">
        <v>2323</v>
      </c>
    </row>
    <row r="1218" spans="1:1" ht="15.75">
      <c r="A1218" s="6" t="s">
        <v>2324</v>
      </c>
    </row>
    <row r="1219" spans="1:1" ht="15.75">
      <c r="A1219" s="6" t="s">
        <v>1144</v>
      </c>
    </row>
    <row r="1220" spans="1:1" ht="15.75">
      <c r="A1220" s="6" t="s">
        <v>1331</v>
      </c>
    </row>
    <row r="1221" spans="1:1" ht="15.75">
      <c r="A1221" s="6" t="s">
        <v>1950</v>
      </c>
    </row>
    <row r="1222" spans="1:1" ht="15.75">
      <c r="A1222" s="6" t="s">
        <v>1626</v>
      </c>
    </row>
    <row r="1223" spans="1:1" ht="15.75">
      <c r="A1223" s="6" t="s">
        <v>1435</v>
      </c>
    </row>
    <row r="1224" spans="1:1" ht="15.75">
      <c r="A1224" s="6" t="s">
        <v>4011</v>
      </c>
    </row>
    <row r="1225" spans="1:1" ht="15.75">
      <c r="A1225" s="6" t="s">
        <v>1018</v>
      </c>
    </row>
    <row r="1226" spans="1:1" ht="15.75">
      <c r="A1226" s="8" t="s">
        <v>1227</v>
      </c>
    </row>
    <row r="1227" spans="1:1" ht="15.75">
      <c r="A1227" s="8" t="s">
        <v>2505</v>
      </c>
    </row>
    <row r="1228" spans="1:1" ht="15.75">
      <c r="A1228" s="8" t="s">
        <v>2398</v>
      </c>
    </row>
    <row r="1229" spans="1:1" ht="15.75">
      <c r="A1229" s="6" t="s">
        <v>2399</v>
      </c>
    </row>
    <row r="1230" spans="1:1" ht="15.75">
      <c r="A1230" s="6" t="s">
        <v>1529</v>
      </c>
    </row>
    <row r="1231" spans="1:1" ht="15.75">
      <c r="A1231" s="8" t="s">
        <v>1625</v>
      </c>
    </row>
    <row r="1232" spans="1:1" ht="15.75">
      <c r="A1232" s="8" t="s">
        <v>1226</v>
      </c>
    </row>
    <row r="1233" spans="1:1" ht="15.75">
      <c r="A1233" s="8" t="s">
        <v>2104</v>
      </c>
    </row>
    <row r="1234" spans="1:1" ht="15.75">
      <c r="A1234" s="6" t="s">
        <v>1964</v>
      </c>
    </row>
    <row r="1235" spans="1:1" ht="15.75">
      <c r="A1235" s="8" t="s">
        <v>1284</v>
      </c>
    </row>
    <row r="1236" spans="1:1" ht="15.75">
      <c r="A1236" s="8" t="s">
        <v>1856</v>
      </c>
    </row>
    <row r="1237" spans="1:1" ht="15.75">
      <c r="A1237" s="8" t="s">
        <v>1899</v>
      </c>
    </row>
    <row r="1238" spans="1:1" ht="15.75">
      <c r="A1238" s="8" t="s">
        <v>1900</v>
      </c>
    </row>
    <row r="1239" spans="1:1" ht="15.75">
      <c r="A1239" s="8" t="s">
        <v>1901</v>
      </c>
    </row>
    <row r="1240" spans="1:1" ht="15.75">
      <c r="A1240" s="8" t="s">
        <v>1802</v>
      </c>
    </row>
    <row r="1241" spans="1:1" ht="15.75">
      <c r="A1241" s="8" t="s">
        <v>2915</v>
      </c>
    </row>
    <row r="1242" spans="1:1" ht="15.75">
      <c r="A1242" s="6"/>
    </row>
    <row r="1243" spans="1:1" ht="15.75">
      <c r="A1243" s="7" t="s">
        <v>2326</v>
      </c>
    </row>
    <row r="1244" spans="1:1" ht="15.75">
      <c r="A1244" s="7" t="s">
        <v>2327</v>
      </c>
    </row>
    <row r="1247" spans="1:1">
      <c r="A1247" t="s">
        <v>1836</v>
      </c>
    </row>
    <row r="1248" spans="1:1" ht="18">
      <c r="A1248" s="6" t="s">
        <v>2328</v>
      </c>
    </row>
    <row r="1249" spans="1:1" ht="18">
      <c r="A1249" s="6" t="s">
        <v>2329</v>
      </c>
    </row>
    <row r="1250" spans="1:1" ht="18">
      <c r="A1250" s="6" t="s">
        <v>2330</v>
      </c>
    </row>
    <row r="1251" spans="1:1" ht="18">
      <c r="A1251" s="6" t="s">
        <v>2331</v>
      </c>
    </row>
    <row r="1252" spans="1:1" ht="18">
      <c r="A1252" s="6" t="s">
        <v>2332</v>
      </c>
    </row>
    <row r="1253" spans="1:1" ht="18">
      <c r="A1253" s="6" t="s">
        <v>2233</v>
      </c>
    </row>
    <row r="1254" spans="1:1" ht="18">
      <c r="A1254" s="6" t="s">
        <v>2234</v>
      </c>
    </row>
    <row r="1255" spans="1:1" ht="18">
      <c r="A1255" s="7" t="s">
        <v>2235</v>
      </c>
    </row>
    <row r="1256" spans="1:1" ht="18">
      <c r="A1256" s="6" t="s">
        <v>2236</v>
      </c>
    </row>
    <row r="1257" spans="1:1" ht="18">
      <c r="A1257" s="6" t="s">
        <v>1090</v>
      </c>
    </row>
    <row r="1258" spans="1:1" ht="18">
      <c r="A1258" s="6" t="s">
        <v>1091</v>
      </c>
    </row>
    <row r="1259" spans="1:1" ht="15.75">
      <c r="A1259" s="6"/>
    </row>
  </sheetData>
  <phoneticPr fontId="0" type="noConversion"/>
  <pageMargins left="0.75" right="0.75" top="1" bottom="1" header="0.5" footer="0.5"/>
  <pageSetup orientation="portrait" horizontalDpi="4294967292" verticalDpi="4294967292"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5113C-DF75-4DB5-821B-49AC2BBC83B3}">
  <dimension ref="A1:K79"/>
  <sheetViews>
    <sheetView topLeftCell="A54" workbookViewId="0">
      <selection activeCell="C59" sqref="C59"/>
    </sheetView>
    <sheetView workbookViewId="1"/>
  </sheetViews>
  <sheetFormatPr defaultRowHeight="12.75"/>
  <cols>
    <col min="1" max="1" width="14.7109375" bestFit="1" customWidth="1"/>
    <col min="2" max="2" width="22.85546875" customWidth="1"/>
    <col min="3" max="3" width="14.7109375" customWidth="1"/>
    <col min="4" max="4" width="25.7109375" customWidth="1"/>
    <col min="5" max="5" width="15.7109375" customWidth="1"/>
    <col min="6" max="6" width="33" customWidth="1"/>
    <col min="7" max="7" width="14.7109375" bestFit="1" customWidth="1"/>
    <col min="8" max="8" width="28.28515625" customWidth="1"/>
    <col min="9" max="9" width="14.7109375" customWidth="1"/>
    <col min="10" max="10" width="21.28515625" customWidth="1"/>
    <col min="11" max="11" width="18.28515625" customWidth="1"/>
  </cols>
  <sheetData>
    <row r="1" spans="1:11" ht="20.25">
      <c r="A1" s="3"/>
      <c r="B1" s="3"/>
      <c r="G1" s="4" t="s">
        <v>8548</v>
      </c>
      <c r="H1" s="4"/>
    </row>
    <row r="2" spans="1:11" ht="15">
      <c r="A2" s="42" t="s">
        <v>5110</v>
      </c>
      <c r="B2" s="42"/>
      <c r="C2" s="42" t="s">
        <v>5111</v>
      </c>
      <c r="D2" s="42"/>
      <c r="E2" s="42" t="s">
        <v>5108</v>
      </c>
      <c r="F2" s="42"/>
      <c r="G2" s="42" t="s">
        <v>5109</v>
      </c>
      <c r="H2" s="42"/>
      <c r="I2" s="42" t="s">
        <v>5112</v>
      </c>
      <c r="J2" s="42"/>
    </row>
    <row r="3" spans="1:11">
      <c r="A3" s="43" t="s">
        <v>2031</v>
      </c>
      <c r="B3" s="5" t="s">
        <v>3895</v>
      </c>
      <c r="C3" s="43" t="s">
        <v>2031</v>
      </c>
      <c r="D3" s="5" t="s">
        <v>3895</v>
      </c>
      <c r="E3" s="43" t="s">
        <v>2031</v>
      </c>
      <c r="F3" s="5" t="s">
        <v>10478</v>
      </c>
      <c r="G3" s="43" t="s">
        <v>2031</v>
      </c>
      <c r="H3" s="5" t="s">
        <v>3895</v>
      </c>
      <c r="I3" s="43" t="s">
        <v>2031</v>
      </c>
      <c r="J3" s="5" t="s">
        <v>3895</v>
      </c>
      <c r="K3" s="43"/>
    </row>
    <row r="4" spans="1:11">
      <c r="A4" s="43" t="s">
        <v>2032</v>
      </c>
      <c r="B4" s="5" t="s">
        <v>6042</v>
      </c>
      <c r="C4" s="43" t="s">
        <v>2032</v>
      </c>
      <c r="D4" s="5" t="s">
        <v>6042</v>
      </c>
      <c r="E4" s="43" t="s">
        <v>2032</v>
      </c>
      <c r="F4" s="5" t="s">
        <v>6042</v>
      </c>
      <c r="G4" s="43" t="s">
        <v>2032</v>
      </c>
      <c r="H4" s="5" t="s">
        <v>6042</v>
      </c>
      <c r="I4" s="43" t="s">
        <v>2032</v>
      </c>
      <c r="J4" s="5" t="s">
        <v>6042</v>
      </c>
      <c r="K4" s="43"/>
    </row>
    <row r="5" spans="1:11">
      <c r="A5" s="43" t="s">
        <v>2033</v>
      </c>
      <c r="B5" s="51" t="s">
        <v>9789</v>
      </c>
      <c r="C5" s="43" t="s">
        <v>2033</v>
      </c>
      <c r="D5" s="5" t="s">
        <v>9605</v>
      </c>
      <c r="E5" s="43" t="s">
        <v>2033</v>
      </c>
      <c r="F5" s="5" t="s">
        <v>9605</v>
      </c>
      <c r="G5" s="43" t="s">
        <v>2033</v>
      </c>
      <c r="H5" s="51" t="s">
        <v>10106</v>
      </c>
      <c r="I5" s="43" t="s">
        <v>2033</v>
      </c>
      <c r="J5" s="51" t="s">
        <v>10107</v>
      </c>
      <c r="K5" s="43"/>
    </row>
    <row r="6" spans="1:11">
      <c r="A6" s="43" t="s">
        <v>2142</v>
      </c>
      <c r="B6" s="5" t="s">
        <v>6041</v>
      </c>
      <c r="C6" s="43" t="s">
        <v>2142</v>
      </c>
      <c r="D6" s="51" t="s">
        <v>9833</v>
      </c>
      <c r="E6" s="43" t="s">
        <v>2142</v>
      </c>
      <c r="F6" s="5" t="s">
        <v>6041</v>
      </c>
      <c r="G6" s="43" t="s">
        <v>2142</v>
      </c>
      <c r="H6" s="51" t="s">
        <v>10242</v>
      </c>
      <c r="I6" s="43" t="s">
        <v>2142</v>
      </c>
      <c r="J6" s="51" t="s">
        <v>10675</v>
      </c>
      <c r="K6" s="43"/>
    </row>
    <row r="7" spans="1:11">
      <c r="A7" s="43" t="s">
        <v>2143</v>
      </c>
      <c r="B7" s="54" t="s">
        <v>7455</v>
      </c>
      <c r="C7" s="43" t="s">
        <v>2143</v>
      </c>
      <c r="D7" s="425" t="s">
        <v>9815</v>
      </c>
      <c r="E7" s="43" t="s">
        <v>2143</v>
      </c>
      <c r="F7" s="54" t="s">
        <v>7455</v>
      </c>
      <c r="G7" s="43" t="s">
        <v>2143</v>
      </c>
      <c r="H7" s="54" t="s">
        <v>7455</v>
      </c>
      <c r="I7" s="43" t="s">
        <v>2143</v>
      </c>
      <c r="J7" s="54" t="s">
        <v>7455</v>
      </c>
      <c r="K7" s="43"/>
    </row>
    <row r="8" spans="1:11">
      <c r="A8" s="43" t="s">
        <v>2144</v>
      </c>
      <c r="B8" s="54" t="s">
        <v>5980</v>
      </c>
      <c r="C8" s="43" t="s">
        <v>2144</v>
      </c>
      <c r="D8" s="54" t="s">
        <v>5980</v>
      </c>
      <c r="E8" s="43" t="s">
        <v>2144</v>
      </c>
      <c r="F8" s="54" t="s">
        <v>5980</v>
      </c>
      <c r="G8" s="43" t="s">
        <v>2144</v>
      </c>
      <c r="H8" s="54" t="s">
        <v>5980</v>
      </c>
      <c r="I8" s="43" t="s">
        <v>2144</v>
      </c>
      <c r="J8" s="54" t="s">
        <v>5980</v>
      </c>
      <c r="K8" s="43"/>
    </row>
    <row r="9" spans="1:11">
      <c r="A9" s="43" t="s">
        <v>2037</v>
      </c>
      <c r="B9" s="5" t="s">
        <v>8589</v>
      </c>
      <c r="C9" s="43" t="s">
        <v>2037</v>
      </c>
      <c r="D9" s="5" t="s">
        <v>8589</v>
      </c>
      <c r="E9" s="43" t="s">
        <v>2037</v>
      </c>
      <c r="F9" s="51" t="s">
        <v>10471</v>
      </c>
      <c r="G9" s="43" t="s">
        <v>2037</v>
      </c>
      <c r="H9" s="51" t="s">
        <v>10472</v>
      </c>
      <c r="I9" s="43" t="s">
        <v>2037</v>
      </c>
      <c r="J9" s="5" t="s">
        <v>8589</v>
      </c>
      <c r="K9" s="43"/>
    </row>
    <row r="10" spans="1:11">
      <c r="A10" s="43" t="s">
        <v>2038</v>
      </c>
      <c r="B10" s="5" t="s">
        <v>7393</v>
      </c>
      <c r="C10" s="43" t="s">
        <v>2038</v>
      </c>
      <c r="D10" s="5" t="s">
        <v>7393</v>
      </c>
      <c r="E10" s="43" t="s">
        <v>2038</v>
      </c>
      <c r="F10" s="5" t="s">
        <v>7393</v>
      </c>
      <c r="G10" s="43" t="s">
        <v>2038</v>
      </c>
      <c r="H10" s="5" t="s">
        <v>7393</v>
      </c>
      <c r="I10" s="43" t="s">
        <v>2038</v>
      </c>
      <c r="J10" s="5" t="s">
        <v>7393</v>
      </c>
      <c r="K10" s="43"/>
    </row>
    <row r="11" spans="1:11">
      <c r="A11" s="43" t="s">
        <v>2039</v>
      </c>
      <c r="B11" s="54" t="s">
        <v>6824</v>
      </c>
      <c r="C11" s="43" t="s">
        <v>2039</v>
      </c>
      <c r="D11" s="54" t="s">
        <v>6824</v>
      </c>
      <c r="E11" s="43" t="s">
        <v>2039</v>
      </c>
      <c r="F11" s="54" t="s">
        <v>6824</v>
      </c>
      <c r="G11" s="43" t="s">
        <v>2039</v>
      </c>
      <c r="H11" s="54" t="s">
        <v>6824</v>
      </c>
      <c r="I11" s="43" t="s">
        <v>2039</v>
      </c>
      <c r="J11" s="54" t="s">
        <v>6824</v>
      </c>
      <c r="K11" s="43"/>
    </row>
    <row r="12" spans="1:11">
      <c r="A12" s="43" t="s">
        <v>2040</v>
      </c>
      <c r="B12" s="5" t="s">
        <v>9619</v>
      </c>
      <c r="C12" s="43" t="s">
        <v>2040</v>
      </c>
      <c r="D12" s="5" t="s">
        <v>9619</v>
      </c>
      <c r="E12" s="43" t="s">
        <v>2040</v>
      </c>
      <c r="F12" s="5" t="s">
        <v>9619</v>
      </c>
      <c r="G12" s="43" t="s">
        <v>2040</v>
      </c>
      <c r="H12" s="5" t="s">
        <v>9619</v>
      </c>
      <c r="I12" s="43" t="s">
        <v>2040</v>
      </c>
      <c r="J12" s="5" t="s">
        <v>9619</v>
      </c>
      <c r="K12" s="43"/>
    </row>
    <row r="13" spans="1:11">
      <c r="A13" s="43" t="s">
        <v>2041</v>
      </c>
      <c r="B13" s="54" t="s">
        <v>560</v>
      </c>
      <c r="C13" s="43" t="s">
        <v>2041</v>
      </c>
      <c r="D13" s="54" t="s">
        <v>560</v>
      </c>
      <c r="E13" s="43" t="s">
        <v>2041</v>
      </c>
      <c r="F13" s="425" t="s">
        <v>9994</v>
      </c>
      <c r="G13" s="43" t="s">
        <v>2041</v>
      </c>
      <c r="H13" s="54" t="s">
        <v>560</v>
      </c>
      <c r="I13" s="43" t="s">
        <v>2041</v>
      </c>
      <c r="J13" s="54" t="s">
        <v>560</v>
      </c>
      <c r="K13" s="43"/>
    </row>
    <row r="14" spans="1:11">
      <c r="A14" s="43" t="s">
        <v>2042</v>
      </c>
      <c r="B14" s="5" t="s">
        <v>2129</v>
      </c>
      <c r="C14" s="43" t="s">
        <v>2042</v>
      </c>
      <c r="D14" s="5" t="s">
        <v>2129</v>
      </c>
      <c r="E14" s="43" t="s">
        <v>2042</v>
      </c>
      <c r="F14" s="5" t="s">
        <v>2129</v>
      </c>
      <c r="G14" s="43" t="s">
        <v>2042</v>
      </c>
      <c r="H14" s="5" t="s">
        <v>2129</v>
      </c>
      <c r="I14" s="43" t="s">
        <v>2042</v>
      </c>
      <c r="J14" s="5" t="s">
        <v>2129</v>
      </c>
      <c r="K14" s="43"/>
    </row>
    <row r="15" spans="1:11">
      <c r="A15" s="43" t="s">
        <v>2043</v>
      </c>
      <c r="B15" s="54" t="s">
        <v>5987</v>
      </c>
      <c r="C15" s="43" t="s">
        <v>2043</v>
      </c>
      <c r="D15" s="54" t="s">
        <v>5987</v>
      </c>
      <c r="E15" s="43" t="s">
        <v>2043</v>
      </c>
      <c r="F15" s="54" t="s">
        <v>5987</v>
      </c>
      <c r="G15" s="43" t="s">
        <v>2043</v>
      </c>
      <c r="H15" s="425" t="s">
        <v>9821</v>
      </c>
      <c r="I15" s="43" t="s">
        <v>2043</v>
      </c>
      <c r="J15" s="54" t="s">
        <v>5987</v>
      </c>
      <c r="K15" s="43"/>
    </row>
    <row r="16" spans="1:11">
      <c r="A16" s="43" t="s">
        <v>2683</v>
      </c>
      <c r="B16" s="5" t="s">
        <v>6043</v>
      </c>
      <c r="C16" s="43" t="s">
        <v>2683</v>
      </c>
      <c r="D16" s="5" t="s">
        <v>6043</v>
      </c>
      <c r="E16" s="43" t="s">
        <v>2683</v>
      </c>
      <c r="F16" s="51" t="s">
        <v>9995</v>
      </c>
      <c r="G16" s="43" t="s">
        <v>2683</v>
      </c>
      <c r="H16" s="5" t="s">
        <v>10676</v>
      </c>
      <c r="I16" s="43" t="s">
        <v>2683</v>
      </c>
      <c r="J16" s="5" t="s">
        <v>6043</v>
      </c>
      <c r="K16" s="43"/>
    </row>
    <row r="17" spans="1:11">
      <c r="A17" s="43" t="s">
        <v>2684</v>
      </c>
      <c r="B17" s="5" t="s">
        <v>5428</v>
      </c>
      <c r="C17" s="43" t="s">
        <v>2684</v>
      </c>
      <c r="D17" s="5" t="s">
        <v>5428</v>
      </c>
      <c r="E17" s="43" t="s">
        <v>2684</v>
      </c>
      <c r="F17" s="5" t="s">
        <v>5428</v>
      </c>
      <c r="G17" s="43" t="s">
        <v>2684</v>
      </c>
      <c r="H17" s="5" t="s">
        <v>5428</v>
      </c>
      <c r="I17" s="43" t="s">
        <v>2684</v>
      </c>
      <c r="J17" s="5" t="s">
        <v>5428</v>
      </c>
      <c r="K17" s="43"/>
    </row>
    <row r="18" spans="1:11">
      <c r="A18" s="43" t="s">
        <v>2685</v>
      </c>
      <c r="B18" s="5" t="s">
        <v>7481</v>
      </c>
      <c r="C18" s="43" t="s">
        <v>2685</v>
      </c>
      <c r="D18" s="5" t="s">
        <v>7481</v>
      </c>
      <c r="E18" s="43" t="s">
        <v>2685</v>
      </c>
      <c r="F18" s="5" t="s">
        <v>7481</v>
      </c>
      <c r="G18" s="43" t="s">
        <v>2685</v>
      </c>
      <c r="H18" s="5" t="s">
        <v>7481</v>
      </c>
      <c r="I18" s="43" t="s">
        <v>2685</v>
      </c>
      <c r="J18" s="5" t="s">
        <v>7481</v>
      </c>
      <c r="K18" s="43"/>
    </row>
    <row r="19" spans="1:11">
      <c r="A19" s="43" t="s">
        <v>2686</v>
      </c>
      <c r="B19" s="5" t="s">
        <v>857</v>
      </c>
      <c r="C19" s="43" t="s">
        <v>2686</v>
      </c>
      <c r="D19" s="5" t="s">
        <v>857</v>
      </c>
      <c r="E19" s="43" t="s">
        <v>2686</v>
      </c>
      <c r="F19" s="5" t="s">
        <v>857</v>
      </c>
      <c r="G19" s="43" t="s">
        <v>2686</v>
      </c>
      <c r="H19" s="5" t="s">
        <v>857</v>
      </c>
      <c r="I19" s="43" t="s">
        <v>2686</v>
      </c>
      <c r="J19" s="5" t="s">
        <v>857</v>
      </c>
      <c r="K19" s="43"/>
    </row>
    <row r="20" spans="1:11">
      <c r="A20" s="43" t="s">
        <v>2687</v>
      </c>
      <c r="B20" s="5" t="s">
        <v>3514</v>
      </c>
      <c r="C20" s="43" t="s">
        <v>2687</v>
      </c>
      <c r="D20" s="5" t="s">
        <v>3514</v>
      </c>
      <c r="E20" s="43" t="s">
        <v>2687</v>
      </c>
      <c r="F20" s="5" t="s">
        <v>3514</v>
      </c>
      <c r="G20" s="43" t="s">
        <v>2687</v>
      </c>
      <c r="H20" s="5" t="s">
        <v>3514</v>
      </c>
      <c r="I20" s="43" t="s">
        <v>2687</v>
      </c>
      <c r="J20" s="5" t="s">
        <v>3514</v>
      </c>
      <c r="K20" s="43"/>
    </row>
    <row r="21" spans="1:11">
      <c r="A21" s="43" t="s">
        <v>2688</v>
      </c>
      <c r="B21" s="5" t="s">
        <v>1951</v>
      </c>
      <c r="C21" s="43" t="s">
        <v>2688</v>
      </c>
      <c r="D21" s="5" t="s">
        <v>1951</v>
      </c>
      <c r="E21" s="43" t="s">
        <v>2688</v>
      </c>
      <c r="F21" s="51" t="s">
        <v>9786</v>
      </c>
      <c r="G21" s="43" t="s">
        <v>2688</v>
      </c>
      <c r="H21" s="5" t="s">
        <v>1951</v>
      </c>
      <c r="I21" s="43" t="s">
        <v>2688</v>
      </c>
      <c r="J21" s="5" t="s">
        <v>1951</v>
      </c>
      <c r="K21" s="43"/>
    </row>
    <row r="22" spans="1:11">
      <c r="A22" s="43" t="s">
        <v>2689</v>
      </c>
      <c r="B22" s="51" t="s">
        <v>9890</v>
      </c>
      <c r="C22" s="43" t="s">
        <v>2689</v>
      </c>
      <c r="D22" s="5" t="s">
        <v>1422</v>
      </c>
      <c r="E22" s="43" t="s">
        <v>2689</v>
      </c>
      <c r="F22" s="5" t="s">
        <v>9996</v>
      </c>
      <c r="G22" s="43" t="s">
        <v>2689</v>
      </c>
      <c r="H22" s="5" t="s">
        <v>1422</v>
      </c>
      <c r="I22" s="43" t="s">
        <v>2689</v>
      </c>
      <c r="J22" s="5" t="s">
        <v>1422</v>
      </c>
      <c r="K22" s="43"/>
    </row>
    <row r="23" spans="1:11">
      <c r="A23" s="43" t="s">
        <v>2690</v>
      </c>
      <c r="B23" s="54" t="s">
        <v>856</v>
      </c>
      <c r="C23" s="43" t="s">
        <v>2690</v>
      </c>
      <c r="D23" s="54" t="s">
        <v>856</v>
      </c>
      <c r="E23" s="43" t="s">
        <v>2690</v>
      </c>
      <c r="F23" s="54" t="s">
        <v>856</v>
      </c>
      <c r="G23" s="43" t="s">
        <v>2690</v>
      </c>
      <c r="H23" s="54" t="s">
        <v>856</v>
      </c>
      <c r="I23" s="43" t="s">
        <v>2690</v>
      </c>
      <c r="J23" s="54" t="s">
        <v>856</v>
      </c>
      <c r="K23" s="43"/>
    </row>
    <row r="24" spans="1:11">
      <c r="A24" s="43" t="s">
        <v>2691</v>
      </c>
      <c r="B24" s="5" t="s">
        <v>1312</v>
      </c>
      <c r="C24" s="43" t="s">
        <v>2691</v>
      </c>
      <c r="D24" s="5" t="s">
        <v>1312</v>
      </c>
      <c r="E24" s="43" t="s">
        <v>2691</v>
      </c>
      <c r="F24" s="51" t="s">
        <v>9812</v>
      </c>
      <c r="G24" s="43" t="s">
        <v>2691</v>
      </c>
      <c r="H24" s="5" t="s">
        <v>1312</v>
      </c>
      <c r="I24" s="43" t="s">
        <v>2691</v>
      </c>
      <c r="J24" s="5" t="s">
        <v>1312</v>
      </c>
      <c r="K24" s="43"/>
    </row>
    <row r="25" spans="1:11">
      <c r="A25" s="43" t="s">
        <v>2692</v>
      </c>
      <c r="B25" s="51" t="s">
        <v>9775</v>
      </c>
      <c r="C25" s="43" t="s">
        <v>2692</v>
      </c>
      <c r="D25" s="5" t="s">
        <v>4045</v>
      </c>
      <c r="E25" s="43" t="s">
        <v>2692</v>
      </c>
      <c r="F25" s="5" t="s">
        <v>4045</v>
      </c>
      <c r="G25" s="43" t="s">
        <v>2692</v>
      </c>
      <c r="H25" s="51" t="s">
        <v>9794</v>
      </c>
      <c r="I25" s="43" t="s">
        <v>2692</v>
      </c>
      <c r="J25" s="51" t="s">
        <v>9816</v>
      </c>
      <c r="K25" s="43"/>
    </row>
    <row r="26" spans="1:11">
      <c r="A26" s="43" t="s">
        <v>2693</v>
      </c>
      <c r="B26" s="54" t="s">
        <v>7446</v>
      </c>
      <c r="C26" s="43" t="s">
        <v>2693</v>
      </c>
      <c r="D26" s="54" t="s">
        <v>7446</v>
      </c>
      <c r="E26" s="43" t="s">
        <v>2693</v>
      </c>
      <c r="F26" s="54" t="s">
        <v>7446</v>
      </c>
      <c r="G26" s="43" t="s">
        <v>2693</v>
      </c>
      <c r="H26" s="54" t="s">
        <v>7446</v>
      </c>
      <c r="I26" s="43" t="s">
        <v>2693</v>
      </c>
      <c r="J26" s="54" t="s">
        <v>7446</v>
      </c>
      <c r="K26" s="43"/>
    </row>
    <row r="27" spans="1:11">
      <c r="A27" s="3"/>
      <c r="B27" s="3"/>
      <c r="C27" s="3"/>
      <c r="D27" s="3"/>
      <c r="E27" s="3"/>
      <c r="F27" s="3"/>
      <c r="G27" s="3"/>
      <c r="H27" s="3"/>
      <c r="I27" s="3"/>
      <c r="J27" s="3"/>
      <c r="K27" s="3"/>
    </row>
    <row r="28" spans="1:11">
      <c r="A28" s="3"/>
      <c r="B28" s="3"/>
      <c r="C28" s="3"/>
      <c r="D28" s="3"/>
      <c r="E28" s="3"/>
      <c r="F28" s="3"/>
      <c r="G28" s="3"/>
      <c r="H28" s="3"/>
      <c r="I28" s="3"/>
      <c r="J28" s="3"/>
      <c r="K28" s="3"/>
    </row>
    <row r="29" spans="1:11" ht="15">
      <c r="A29" s="42" t="s">
        <v>5113</v>
      </c>
      <c r="B29" s="42"/>
      <c r="C29" s="42" t="s">
        <v>5114</v>
      </c>
      <c r="D29" s="42"/>
      <c r="E29" s="42" t="s">
        <v>5115</v>
      </c>
      <c r="F29" s="42"/>
      <c r="G29" s="42" t="s">
        <v>5116</v>
      </c>
      <c r="H29" s="42"/>
      <c r="I29" s="42" t="s">
        <v>5117</v>
      </c>
      <c r="J29" s="42"/>
    </row>
    <row r="30" spans="1:11">
      <c r="A30" s="43" t="s">
        <v>2031</v>
      </c>
      <c r="B30" s="5" t="s">
        <v>3895</v>
      </c>
      <c r="C30" s="43" t="s">
        <v>2031</v>
      </c>
      <c r="D30" s="5" t="s">
        <v>3895</v>
      </c>
      <c r="E30" s="43" t="s">
        <v>2031</v>
      </c>
      <c r="F30" s="5" t="s">
        <v>3895</v>
      </c>
      <c r="G30" s="43" t="s">
        <v>2031</v>
      </c>
      <c r="H30" s="5" t="s">
        <v>3895</v>
      </c>
      <c r="I30" s="43" t="s">
        <v>2031</v>
      </c>
      <c r="J30" s="5" t="s">
        <v>3895</v>
      </c>
    </row>
    <row r="31" spans="1:11">
      <c r="A31" s="43" t="s">
        <v>2032</v>
      </c>
      <c r="B31" s="5" t="s">
        <v>6042</v>
      </c>
      <c r="C31" s="43" t="s">
        <v>2032</v>
      </c>
      <c r="D31" s="5" t="s">
        <v>6042</v>
      </c>
      <c r="E31" s="43" t="s">
        <v>2032</v>
      </c>
      <c r="F31" s="5" t="s">
        <v>6042</v>
      </c>
      <c r="G31" s="43" t="s">
        <v>2032</v>
      </c>
      <c r="H31" s="5" t="s">
        <v>6042</v>
      </c>
      <c r="I31" s="43" t="s">
        <v>2032</v>
      </c>
      <c r="J31" s="5" t="s">
        <v>6042</v>
      </c>
    </row>
    <row r="32" spans="1:11">
      <c r="A32" s="43" t="s">
        <v>2033</v>
      </c>
      <c r="B32" s="5" t="s">
        <v>9605</v>
      </c>
      <c r="C32" s="43" t="s">
        <v>2033</v>
      </c>
      <c r="D32" s="5" t="s">
        <v>9605</v>
      </c>
      <c r="E32" s="43" t="s">
        <v>2033</v>
      </c>
      <c r="F32" s="5" t="s">
        <v>9605</v>
      </c>
      <c r="G32" s="43" t="s">
        <v>2033</v>
      </c>
      <c r="H32" s="5" t="s">
        <v>9605</v>
      </c>
      <c r="I32" s="43" t="s">
        <v>2033</v>
      </c>
      <c r="J32" s="5" t="s">
        <v>9605</v>
      </c>
    </row>
    <row r="33" spans="1:10">
      <c r="A33" s="43" t="s">
        <v>2142</v>
      </c>
      <c r="B33" s="5" t="s">
        <v>6041</v>
      </c>
      <c r="C33" s="43" t="s">
        <v>2142</v>
      </c>
      <c r="D33" s="5" t="s">
        <v>10251</v>
      </c>
      <c r="E33" s="43" t="s">
        <v>2142</v>
      </c>
      <c r="F33" s="5" t="s">
        <v>6041</v>
      </c>
      <c r="G33" s="43" t="s">
        <v>2142</v>
      </c>
      <c r="H33" s="5" t="s">
        <v>6041</v>
      </c>
      <c r="I33" s="43" t="s">
        <v>2142</v>
      </c>
      <c r="J33" s="5" t="s">
        <v>6041</v>
      </c>
    </row>
    <row r="34" spans="1:10">
      <c r="A34" s="43" t="s">
        <v>2143</v>
      </c>
      <c r="B34" s="425" t="s">
        <v>10217</v>
      </c>
      <c r="C34" s="43" t="s">
        <v>2143</v>
      </c>
      <c r="D34" s="54" t="s">
        <v>7455</v>
      </c>
      <c r="E34" s="43" t="s">
        <v>2143</v>
      </c>
      <c r="F34" s="54" t="s">
        <v>7455</v>
      </c>
      <c r="G34" s="43" t="s">
        <v>2143</v>
      </c>
      <c r="H34" s="54" t="s">
        <v>7455</v>
      </c>
      <c r="I34" s="43" t="s">
        <v>2143</v>
      </c>
      <c r="J34" s="54" t="s">
        <v>7455</v>
      </c>
    </row>
    <row r="35" spans="1:10">
      <c r="A35" s="43" t="s">
        <v>2144</v>
      </c>
      <c r="B35" s="54" t="s">
        <v>5980</v>
      </c>
      <c r="C35" s="43" t="s">
        <v>2144</v>
      </c>
      <c r="D35" s="54" t="s">
        <v>5980</v>
      </c>
      <c r="E35" s="43" t="s">
        <v>2144</v>
      </c>
      <c r="F35" s="54" t="s">
        <v>5980</v>
      </c>
      <c r="G35" s="43" t="s">
        <v>2144</v>
      </c>
      <c r="H35" s="54" t="s">
        <v>5980</v>
      </c>
      <c r="I35" s="43" t="s">
        <v>2144</v>
      </c>
      <c r="J35" s="54" t="s">
        <v>5980</v>
      </c>
    </row>
    <row r="36" spans="1:10">
      <c r="A36" s="43" t="s">
        <v>2037</v>
      </c>
      <c r="B36" s="5" t="s">
        <v>8589</v>
      </c>
      <c r="C36" s="43" t="s">
        <v>2037</v>
      </c>
      <c r="D36" s="5" t="s">
        <v>10468</v>
      </c>
      <c r="E36" s="43" t="s">
        <v>2037</v>
      </c>
      <c r="F36" s="5" t="s">
        <v>8589</v>
      </c>
      <c r="G36" s="43" t="s">
        <v>2037</v>
      </c>
      <c r="H36" s="5" t="s">
        <v>8589</v>
      </c>
      <c r="I36" s="43" t="s">
        <v>2037</v>
      </c>
      <c r="J36" s="5" t="s">
        <v>8589</v>
      </c>
    </row>
    <row r="37" spans="1:10">
      <c r="A37" s="43" t="s">
        <v>2038</v>
      </c>
      <c r="B37" s="5" t="s">
        <v>7393</v>
      </c>
      <c r="C37" s="43" t="s">
        <v>2038</v>
      </c>
      <c r="D37" s="5" t="s">
        <v>7393</v>
      </c>
      <c r="E37" s="43" t="s">
        <v>2038</v>
      </c>
      <c r="F37" s="5" t="s">
        <v>7393</v>
      </c>
      <c r="G37" s="43" t="s">
        <v>2038</v>
      </c>
      <c r="H37" s="5" t="s">
        <v>7393</v>
      </c>
      <c r="I37" s="43" t="s">
        <v>2038</v>
      </c>
      <c r="J37" s="5" t="s">
        <v>7393</v>
      </c>
    </row>
    <row r="38" spans="1:10">
      <c r="A38" s="43" t="s">
        <v>2039</v>
      </c>
      <c r="B38" s="54" t="s">
        <v>6824</v>
      </c>
      <c r="C38" s="43" t="s">
        <v>2039</v>
      </c>
      <c r="D38" s="54" t="s">
        <v>6824</v>
      </c>
      <c r="E38" s="43" t="s">
        <v>2039</v>
      </c>
      <c r="F38" s="54" t="s">
        <v>6824</v>
      </c>
      <c r="G38" s="43" t="s">
        <v>2039</v>
      </c>
      <c r="H38" s="54" t="s">
        <v>6824</v>
      </c>
      <c r="I38" s="43" t="s">
        <v>2039</v>
      </c>
      <c r="J38" s="54" t="s">
        <v>6824</v>
      </c>
    </row>
    <row r="39" spans="1:10">
      <c r="A39" s="43" t="s">
        <v>2040</v>
      </c>
      <c r="B39" s="5" t="s">
        <v>9619</v>
      </c>
      <c r="C39" s="43" t="s">
        <v>2040</v>
      </c>
      <c r="D39" s="5" t="s">
        <v>9619</v>
      </c>
      <c r="E39" s="43" t="s">
        <v>2040</v>
      </c>
      <c r="F39" s="5" t="s">
        <v>9619</v>
      </c>
      <c r="G39" s="43" t="s">
        <v>2040</v>
      </c>
      <c r="H39" s="5" t="s">
        <v>9619</v>
      </c>
      <c r="I39" s="43" t="s">
        <v>2040</v>
      </c>
      <c r="J39" s="5" t="s">
        <v>9619</v>
      </c>
    </row>
    <row r="40" spans="1:10">
      <c r="A40" s="43" t="s">
        <v>2041</v>
      </c>
      <c r="B40" s="54" t="s">
        <v>560</v>
      </c>
      <c r="C40" s="43" t="s">
        <v>2041</v>
      </c>
      <c r="D40" s="54" t="s">
        <v>560</v>
      </c>
      <c r="E40" s="43" t="s">
        <v>2041</v>
      </c>
      <c r="F40" s="54" t="s">
        <v>560</v>
      </c>
      <c r="G40" s="43" t="s">
        <v>2041</v>
      </c>
      <c r="H40" s="54" t="s">
        <v>560</v>
      </c>
      <c r="I40" s="43" t="s">
        <v>2041</v>
      </c>
      <c r="J40" s="54" t="s">
        <v>560</v>
      </c>
    </row>
    <row r="41" spans="1:10">
      <c r="A41" s="43" t="s">
        <v>2042</v>
      </c>
      <c r="B41" s="5" t="s">
        <v>2129</v>
      </c>
      <c r="C41" s="43" t="s">
        <v>2042</v>
      </c>
      <c r="D41" s="5" t="s">
        <v>2129</v>
      </c>
      <c r="E41" s="43" t="s">
        <v>2042</v>
      </c>
      <c r="F41" s="5" t="s">
        <v>2129</v>
      </c>
      <c r="G41" s="43" t="s">
        <v>2042</v>
      </c>
      <c r="H41" s="5" t="s">
        <v>2129</v>
      </c>
      <c r="I41" s="43" t="s">
        <v>2042</v>
      </c>
      <c r="J41" s="5" t="s">
        <v>2129</v>
      </c>
    </row>
    <row r="42" spans="1:10">
      <c r="A42" s="43" t="s">
        <v>2043</v>
      </c>
      <c r="B42" s="425" t="s">
        <v>10466</v>
      </c>
      <c r="C42" s="43" t="s">
        <v>2043</v>
      </c>
      <c r="D42" s="54" t="s">
        <v>5987</v>
      </c>
      <c r="E42" s="43" t="s">
        <v>2043</v>
      </c>
      <c r="F42" s="425" t="s">
        <v>10270</v>
      </c>
      <c r="G42" s="43" t="s">
        <v>2043</v>
      </c>
      <c r="H42" s="54" t="s">
        <v>5987</v>
      </c>
      <c r="I42" s="43" t="s">
        <v>2043</v>
      </c>
      <c r="J42" s="54" t="s">
        <v>5987</v>
      </c>
    </row>
    <row r="43" spans="1:10">
      <c r="A43" s="43" t="s">
        <v>2683</v>
      </c>
      <c r="B43" s="5" t="s">
        <v>6043</v>
      </c>
      <c r="C43" s="43" t="s">
        <v>2683</v>
      </c>
      <c r="D43" s="5" t="s">
        <v>6043</v>
      </c>
      <c r="E43" s="43" t="s">
        <v>2683</v>
      </c>
      <c r="F43" s="5" t="s">
        <v>6043</v>
      </c>
      <c r="G43" s="43" t="s">
        <v>2683</v>
      </c>
      <c r="H43" s="5" t="s">
        <v>6043</v>
      </c>
      <c r="I43" s="43" t="s">
        <v>2683</v>
      </c>
      <c r="J43" s="5" t="s">
        <v>6043</v>
      </c>
    </row>
    <row r="44" spans="1:10">
      <c r="A44" s="43" t="s">
        <v>2684</v>
      </c>
      <c r="B44" s="5" t="s">
        <v>5428</v>
      </c>
      <c r="C44" s="43" t="s">
        <v>2684</v>
      </c>
      <c r="D44" s="5" t="s">
        <v>5428</v>
      </c>
      <c r="E44" s="43" t="s">
        <v>2684</v>
      </c>
      <c r="F44" s="5" t="s">
        <v>5428</v>
      </c>
      <c r="G44" s="43" t="s">
        <v>2684</v>
      </c>
      <c r="H44" s="5" t="s">
        <v>5428</v>
      </c>
      <c r="I44" s="43" t="s">
        <v>2684</v>
      </c>
      <c r="J44" s="5" t="s">
        <v>5428</v>
      </c>
    </row>
    <row r="45" spans="1:10">
      <c r="A45" s="43" t="s">
        <v>2685</v>
      </c>
      <c r="B45" s="5" t="s">
        <v>10670</v>
      </c>
      <c r="C45" s="43" t="s">
        <v>2685</v>
      </c>
      <c r="D45" s="5" t="s">
        <v>7481</v>
      </c>
      <c r="E45" s="43" t="s">
        <v>2685</v>
      </c>
      <c r="F45" s="5" t="s">
        <v>7481</v>
      </c>
      <c r="G45" s="43" t="s">
        <v>2685</v>
      </c>
      <c r="H45" s="5" t="s">
        <v>7481</v>
      </c>
      <c r="I45" s="43" t="s">
        <v>2685</v>
      </c>
      <c r="J45" s="5" t="s">
        <v>7481</v>
      </c>
    </row>
    <row r="46" spans="1:10">
      <c r="A46" s="43" t="s">
        <v>2686</v>
      </c>
      <c r="B46" s="5" t="s">
        <v>857</v>
      </c>
      <c r="C46" s="43" t="s">
        <v>2686</v>
      </c>
      <c r="D46" s="5" t="s">
        <v>857</v>
      </c>
      <c r="E46" s="43" t="s">
        <v>2686</v>
      </c>
      <c r="F46" s="5" t="s">
        <v>857</v>
      </c>
      <c r="G46" s="43" t="s">
        <v>2686</v>
      </c>
      <c r="H46" s="5" t="s">
        <v>857</v>
      </c>
      <c r="I46" s="43" t="s">
        <v>2686</v>
      </c>
      <c r="J46" s="5" t="s">
        <v>857</v>
      </c>
    </row>
    <row r="47" spans="1:10">
      <c r="A47" s="43" t="s">
        <v>2687</v>
      </c>
      <c r="B47" s="5" t="s">
        <v>3514</v>
      </c>
      <c r="C47" s="43" t="s">
        <v>2687</v>
      </c>
      <c r="D47" s="5" t="s">
        <v>3514</v>
      </c>
      <c r="E47" s="43" t="s">
        <v>2687</v>
      </c>
      <c r="F47" s="5" t="s">
        <v>3514</v>
      </c>
      <c r="G47" s="43" t="s">
        <v>2687</v>
      </c>
      <c r="H47" s="5" t="s">
        <v>3514</v>
      </c>
      <c r="I47" s="43" t="s">
        <v>2687</v>
      </c>
      <c r="J47" s="5" t="s">
        <v>3514</v>
      </c>
    </row>
    <row r="48" spans="1:10">
      <c r="A48" s="43" t="s">
        <v>2688</v>
      </c>
      <c r="B48" s="5" t="s">
        <v>1951</v>
      </c>
      <c r="C48" s="43" t="s">
        <v>2688</v>
      </c>
      <c r="D48" s="5" t="s">
        <v>1951</v>
      </c>
      <c r="E48" s="43" t="s">
        <v>2688</v>
      </c>
      <c r="F48" s="5" t="s">
        <v>1951</v>
      </c>
      <c r="G48" s="43" t="s">
        <v>2688</v>
      </c>
      <c r="H48" s="5" t="s">
        <v>1951</v>
      </c>
      <c r="I48" s="43" t="s">
        <v>2688</v>
      </c>
      <c r="J48" s="5" t="s">
        <v>1951</v>
      </c>
    </row>
    <row r="49" spans="1:10">
      <c r="A49" s="43" t="s">
        <v>2689</v>
      </c>
      <c r="B49" s="51" t="s">
        <v>9893</v>
      </c>
      <c r="C49" s="43" t="s">
        <v>2689</v>
      </c>
      <c r="D49" s="5" t="s">
        <v>1422</v>
      </c>
      <c r="E49" s="43" t="s">
        <v>2689</v>
      </c>
      <c r="F49" s="5" t="s">
        <v>1422</v>
      </c>
      <c r="G49" s="43" t="s">
        <v>2689</v>
      </c>
      <c r="H49" s="5" t="s">
        <v>1422</v>
      </c>
      <c r="I49" s="43" t="s">
        <v>2689</v>
      </c>
      <c r="J49" s="5" t="s">
        <v>1422</v>
      </c>
    </row>
    <row r="50" spans="1:10">
      <c r="A50" s="43" t="s">
        <v>2690</v>
      </c>
      <c r="B50" s="54" t="s">
        <v>10475</v>
      </c>
      <c r="C50" s="43" t="s">
        <v>2690</v>
      </c>
      <c r="D50" s="54" t="s">
        <v>856</v>
      </c>
      <c r="E50" s="43" t="s">
        <v>2690</v>
      </c>
      <c r="F50" s="54" t="s">
        <v>856</v>
      </c>
      <c r="G50" s="43" t="s">
        <v>2690</v>
      </c>
      <c r="H50" s="54" t="s">
        <v>856</v>
      </c>
      <c r="I50" s="43" t="s">
        <v>2690</v>
      </c>
      <c r="J50" s="54" t="s">
        <v>856</v>
      </c>
    </row>
    <row r="51" spans="1:10">
      <c r="A51" s="43" t="s">
        <v>2691</v>
      </c>
      <c r="B51" s="5" t="s">
        <v>1312</v>
      </c>
      <c r="C51" s="43" t="s">
        <v>2691</v>
      </c>
      <c r="D51" s="5" t="s">
        <v>1312</v>
      </c>
      <c r="E51" s="43" t="s">
        <v>2691</v>
      </c>
      <c r="F51" s="5" t="s">
        <v>1312</v>
      </c>
      <c r="G51" s="43" t="s">
        <v>2691</v>
      </c>
      <c r="H51" s="5" t="s">
        <v>1312</v>
      </c>
      <c r="I51" s="43" t="s">
        <v>2691</v>
      </c>
      <c r="J51" s="5" t="s">
        <v>1312</v>
      </c>
    </row>
    <row r="52" spans="1:10">
      <c r="A52" s="43" t="s">
        <v>2692</v>
      </c>
      <c r="B52" s="51" t="s">
        <v>10208</v>
      </c>
      <c r="C52" s="43" t="s">
        <v>2692</v>
      </c>
      <c r="D52" s="5" t="s">
        <v>10209</v>
      </c>
      <c r="E52" s="43" t="s">
        <v>2692</v>
      </c>
      <c r="F52" s="51" t="s">
        <v>9816</v>
      </c>
      <c r="G52" s="43" t="s">
        <v>2692</v>
      </c>
      <c r="H52" s="5" t="s">
        <v>4045</v>
      </c>
      <c r="I52" s="43" t="s">
        <v>2692</v>
      </c>
      <c r="J52" s="51" t="s">
        <v>10209</v>
      </c>
    </row>
    <row r="53" spans="1:10">
      <c r="A53" s="43" t="s">
        <v>2693</v>
      </c>
      <c r="B53" s="54" t="s">
        <v>7446</v>
      </c>
      <c r="C53" s="43" t="s">
        <v>2693</v>
      </c>
      <c r="D53" s="54" t="s">
        <v>7446</v>
      </c>
      <c r="E53" s="43" t="s">
        <v>2693</v>
      </c>
      <c r="F53" s="54" t="s">
        <v>7446</v>
      </c>
      <c r="G53" s="43" t="s">
        <v>2693</v>
      </c>
      <c r="H53" s="54" t="s">
        <v>7446</v>
      </c>
      <c r="I53" s="43" t="s">
        <v>2693</v>
      </c>
      <c r="J53" s="54" t="s">
        <v>7446</v>
      </c>
    </row>
    <row r="54" spans="1:10">
      <c r="A54" s="3"/>
      <c r="B54" s="3"/>
      <c r="G54" s="3"/>
      <c r="H54" s="3"/>
    </row>
    <row r="55" spans="1:10">
      <c r="A55" s="3"/>
      <c r="B55" s="3"/>
      <c r="G55" s="3"/>
      <c r="H55" s="3"/>
    </row>
    <row r="56" spans="1:10">
      <c r="A56" s="43" t="s">
        <v>5428</v>
      </c>
      <c r="B56" s="5" t="s">
        <v>10108</v>
      </c>
    </row>
    <row r="57" spans="1:10">
      <c r="A57" s="43" t="s">
        <v>560</v>
      </c>
      <c r="B57" s="5" t="s">
        <v>10109</v>
      </c>
    </row>
    <row r="58" spans="1:10">
      <c r="A58" s="43" t="s">
        <v>9619</v>
      </c>
      <c r="B58" s="5" t="s">
        <v>10678</v>
      </c>
    </row>
    <row r="59" spans="1:10">
      <c r="A59" s="43" t="s">
        <v>10681</v>
      </c>
      <c r="B59" s="5" t="s">
        <v>10682</v>
      </c>
    </row>
    <row r="60" spans="1:10">
      <c r="A60" s="43" t="s">
        <v>5987</v>
      </c>
      <c r="B60" s="5" t="s">
        <v>10465</v>
      </c>
    </row>
    <row r="61" spans="1:10">
      <c r="A61" s="43" t="s">
        <v>2129</v>
      </c>
      <c r="B61" s="5" t="s">
        <v>10108</v>
      </c>
    </row>
    <row r="62" spans="1:10">
      <c r="A62" s="43" t="s">
        <v>5980</v>
      </c>
      <c r="B62" s="5" t="s">
        <v>10108</v>
      </c>
    </row>
    <row r="63" spans="1:10">
      <c r="A63" s="43" t="s">
        <v>7462</v>
      </c>
      <c r="B63" s="5" t="s">
        <v>10677</v>
      </c>
    </row>
    <row r="64" spans="1:10">
      <c r="A64" s="43" t="s">
        <v>3895</v>
      </c>
      <c r="B64" s="5" t="s">
        <v>10476</v>
      </c>
    </row>
    <row r="65" spans="1:2">
      <c r="A65" s="43" t="s">
        <v>9605</v>
      </c>
      <c r="B65" s="5" t="s">
        <v>10110</v>
      </c>
    </row>
    <row r="66" spans="1:2">
      <c r="A66" s="43" t="s">
        <v>7455</v>
      </c>
      <c r="B66" s="5" t="s">
        <v>10216</v>
      </c>
    </row>
    <row r="67" spans="1:2">
      <c r="A67" s="43" t="s">
        <v>856</v>
      </c>
      <c r="B67" s="5" t="s">
        <v>10671</v>
      </c>
    </row>
    <row r="68" spans="1:2">
      <c r="A68" s="43" t="s">
        <v>4045</v>
      </c>
      <c r="B68" s="5" t="s">
        <v>10674</v>
      </c>
    </row>
    <row r="69" spans="1:2">
      <c r="A69" s="43" t="s">
        <v>1951</v>
      </c>
      <c r="B69" s="5" t="s">
        <v>10109</v>
      </c>
    </row>
    <row r="70" spans="1:2">
      <c r="A70" s="43" t="s">
        <v>7481</v>
      </c>
      <c r="B70" s="5" t="s">
        <v>10477</v>
      </c>
    </row>
    <row r="71" spans="1:2">
      <c r="A71" s="43" t="s">
        <v>6824</v>
      </c>
      <c r="B71" s="5" t="s">
        <v>10474</v>
      </c>
    </row>
    <row r="72" spans="1:2">
      <c r="A72" s="43" t="s">
        <v>3514</v>
      </c>
      <c r="B72" s="5" t="s">
        <v>10108</v>
      </c>
    </row>
    <row r="73" spans="1:2">
      <c r="A73" s="43" t="s">
        <v>6041</v>
      </c>
      <c r="B73" s="5" t="s">
        <v>10249</v>
      </c>
    </row>
    <row r="74" spans="1:2">
      <c r="A74" s="43" t="s">
        <v>8589</v>
      </c>
      <c r="B74" s="5" t="s">
        <v>10470</v>
      </c>
    </row>
    <row r="75" spans="1:2">
      <c r="A75" s="43" t="s">
        <v>1312</v>
      </c>
      <c r="B75" s="5" t="s">
        <v>10111</v>
      </c>
    </row>
    <row r="76" spans="1:2">
      <c r="A76" s="43" t="s">
        <v>5445</v>
      </c>
      <c r="B76" s="5" t="s">
        <v>10250</v>
      </c>
    </row>
    <row r="77" spans="1:2">
      <c r="A77" s="43" t="s">
        <v>857</v>
      </c>
      <c r="B77" s="5" t="s">
        <v>10108</v>
      </c>
    </row>
    <row r="78" spans="1:2">
      <c r="A78" s="43" t="s">
        <v>1422</v>
      </c>
      <c r="B78" s="5" t="s">
        <v>10113</v>
      </c>
    </row>
    <row r="79" spans="1:2">
      <c r="A79" s="43" t="s">
        <v>7446</v>
      </c>
      <c r="B79" s="5" t="s">
        <v>10112</v>
      </c>
    </row>
  </sheetData>
  <phoneticPr fontId="124"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D90BF-695D-4CE9-AEC6-9C742B3CEE7F}">
  <dimension ref="A1:P54"/>
  <sheetViews>
    <sheetView workbookViewId="0"/>
    <sheetView workbookViewId="1"/>
  </sheetViews>
  <sheetFormatPr defaultColWidth="9.140625" defaultRowHeight="12.75"/>
  <cols>
    <col min="1" max="1" width="14.7109375" style="17" customWidth="1"/>
    <col min="2" max="2" width="11.5703125" style="17" customWidth="1"/>
    <col min="3" max="3" width="32.42578125" style="17" customWidth="1"/>
    <col min="4" max="4" width="14.7109375" style="17" customWidth="1"/>
    <col min="5" max="5" width="13.140625" style="17" customWidth="1"/>
    <col min="6" max="6" width="28.42578125" style="17" customWidth="1"/>
    <col min="7" max="7" width="15.7109375" style="17" customWidth="1"/>
    <col min="8" max="8" width="11.28515625" style="17" customWidth="1"/>
    <col min="9" max="9" width="30.5703125" style="17" customWidth="1"/>
    <col min="10" max="10" width="14.7109375" style="17" bestFit="1" customWidth="1"/>
    <col min="11" max="11" width="11.5703125" style="17" customWidth="1"/>
    <col min="12" max="12" width="28.28515625" style="17" customWidth="1"/>
    <col min="13" max="13" width="14.7109375" style="17" customWidth="1"/>
    <col min="14" max="14" width="12.85546875" style="17" customWidth="1"/>
    <col min="15" max="15" width="42.42578125" style="17" customWidth="1"/>
    <col min="16" max="16384" width="9.140625" style="17"/>
  </cols>
  <sheetData>
    <row r="1" spans="1:15">
      <c r="A1" s="415"/>
      <c r="B1" s="415">
        <v>26</v>
      </c>
      <c r="C1" s="415"/>
      <c r="J1" s="416" t="s">
        <v>8548</v>
      </c>
      <c r="K1" s="416"/>
      <c r="L1" s="416"/>
    </row>
    <row r="2" spans="1:15">
      <c r="A2" s="417" t="s">
        <v>5110</v>
      </c>
      <c r="B2" s="417"/>
      <c r="C2" s="417"/>
      <c r="D2" s="417" t="s">
        <v>5111</v>
      </c>
      <c r="E2" s="417"/>
      <c r="F2" s="417"/>
      <c r="G2" s="417" t="s">
        <v>5108</v>
      </c>
      <c r="H2" s="417"/>
      <c r="I2" s="417"/>
      <c r="J2" s="417" t="s">
        <v>5109</v>
      </c>
      <c r="K2" s="417"/>
      <c r="L2" s="417"/>
      <c r="M2" s="417" t="s">
        <v>5112</v>
      </c>
      <c r="N2" s="417"/>
    </row>
    <row r="3" spans="1:15">
      <c r="A3" s="418" t="s">
        <v>2031</v>
      </c>
      <c r="B3" s="17" t="s">
        <v>3895</v>
      </c>
      <c r="C3" s="17" t="s">
        <v>9865</v>
      </c>
      <c r="D3" s="418" t="s">
        <v>2031</v>
      </c>
      <c r="E3" s="17" t="s">
        <v>3895</v>
      </c>
      <c r="F3" s="17" t="s">
        <v>9919</v>
      </c>
      <c r="G3" s="418" t="s">
        <v>2031</v>
      </c>
      <c r="H3" s="17" t="s">
        <v>648</v>
      </c>
      <c r="I3" s="17" t="s">
        <v>10114</v>
      </c>
      <c r="J3" s="418" t="s">
        <v>2031</v>
      </c>
      <c r="K3" s="17" t="s">
        <v>3895</v>
      </c>
      <c r="L3" s="17" t="s">
        <v>10138</v>
      </c>
      <c r="M3" s="418" t="s">
        <v>2031</v>
      </c>
      <c r="N3" s="17" t="s">
        <v>3895</v>
      </c>
      <c r="O3" s="418" t="s">
        <v>9113</v>
      </c>
    </row>
    <row r="4" spans="1:15">
      <c r="A4" s="418" t="s">
        <v>2032</v>
      </c>
      <c r="B4" s="17" t="s">
        <v>6042</v>
      </c>
      <c r="C4" s="17" t="s">
        <v>9866</v>
      </c>
      <c r="D4" s="418" t="s">
        <v>2032</v>
      </c>
      <c r="E4" s="17" t="s">
        <v>8589</v>
      </c>
      <c r="F4" s="17" t="s">
        <v>9920</v>
      </c>
      <c r="G4" s="418" t="s">
        <v>2032</v>
      </c>
      <c r="H4" s="17" t="s">
        <v>6042</v>
      </c>
      <c r="I4" s="17" t="s">
        <v>10115</v>
      </c>
      <c r="J4" s="418" t="s">
        <v>2032</v>
      </c>
      <c r="K4" s="17" t="s">
        <v>6042</v>
      </c>
      <c r="L4" s="17" t="s">
        <v>10139</v>
      </c>
      <c r="M4" s="418" t="s">
        <v>2032</v>
      </c>
      <c r="N4" s="17" t="s">
        <v>6042</v>
      </c>
      <c r="O4" s="418" t="s">
        <v>9997</v>
      </c>
    </row>
    <row r="5" spans="1:15">
      <c r="A5" s="418" t="s">
        <v>2033</v>
      </c>
      <c r="B5" s="17" t="s">
        <v>3514</v>
      </c>
      <c r="C5" s="17" t="s">
        <v>9867</v>
      </c>
      <c r="D5" s="418" t="s">
        <v>2033</v>
      </c>
      <c r="E5" s="17" t="s">
        <v>1422</v>
      </c>
      <c r="F5" s="17" t="s">
        <v>9921</v>
      </c>
      <c r="G5" s="418" t="s">
        <v>2033</v>
      </c>
      <c r="H5" s="17" t="s">
        <v>6041</v>
      </c>
      <c r="I5" s="17" t="s">
        <v>10116</v>
      </c>
      <c r="J5" s="418" t="s">
        <v>2033</v>
      </c>
      <c r="K5" s="17" t="s">
        <v>6042</v>
      </c>
      <c r="L5" s="17" t="s">
        <v>10140</v>
      </c>
      <c r="M5" s="418" t="s">
        <v>2033</v>
      </c>
      <c r="N5" s="17" t="s">
        <v>9605</v>
      </c>
      <c r="O5" s="418" t="s">
        <v>10162</v>
      </c>
    </row>
    <row r="6" spans="1:15">
      <c r="A6" s="418" t="s">
        <v>2142</v>
      </c>
      <c r="B6" s="17" t="s">
        <v>6041</v>
      </c>
      <c r="C6" s="17" t="s">
        <v>9868</v>
      </c>
      <c r="D6" s="418" t="s">
        <v>2142</v>
      </c>
      <c r="E6" s="17" t="s">
        <v>3514</v>
      </c>
      <c r="F6" s="17" t="s">
        <v>9922</v>
      </c>
      <c r="G6" s="418" t="s">
        <v>2142</v>
      </c>
      <c r="H6" s="17" t="s">
        <v>10400</v>
      </c>
      <c r="I6" s="17" t="s">
        <v>10117</v>
      </c>
      <c r="J6" s="418" t="s">
        <v>2142</v>
      </c>
      <c r="K6" s="17" t="s">
        <v>7455</v>
      </c>
      <c r="L6" s="419" t="s">
        <v>10141</v>
      </c>
      <c r="M6" s="418" t="s">
        <v>2142</v>
      </c>
      <c r="N6" s="17" t="s">
        <v>10409</v>
      </c>
      <c r="O6" s="418" t="s">
        <v>10163</v>
      </c>
    </row>
    <row r="7" spans="1:15">
      <c r="A7" s="418" t="s">
        <v>2143</v>
      </c>
      <c r="B7" s="419" t="s">
        <v>4045</v>
      </c>
      <c r="C7" s="419" t="s">
        <v>9869</v>
      </c>
      <c r="D7" s="418" t="s">
        <v>2143</v>
      </c>
      <c r="E7" s="419" t="s">
        <v>5980</v>
      </c>
      <c r="F7" s="419" t="s">
        <v>10388</v>
      </c>
      <c r="G7" s="418" t="s">
        <v>2143</v>
      </c>
      <c r="H7" s="419" t="s">
        <v>7455</v>
      </c>
      <c r="I7" s="419" t="s">
        <v>10118</v>
      </c>
      <c r="J7" s="418" t="s">
        <v>2143</v>
      </c>
      <c r="K7" s="419" t="s">
        <v>5980</v>
      </c>
      <c r="L7" s="419" t="s">
        <v>10142</v>
      </c>
      <c r="M7" s="418" t="s">
        <v>2143</v>
      </c>
      <c r="N7" s="419" t="s">
        <v>2129</v>
      </c>
      <c r="O7" s="418" t="s">
        <v>10412</v>
      </c>
    </row>
    <row r="8" spans="1:15">
      <c r="A8" s="418" t="s">
        <v>2144</v>
      </c>
      <c r="B8" s="419" t="s">
        <v>5980</v>
      </c>
      <c r="C8" s="419" t="s">
        <v>9870</v>
      </c>
      <c r="D8" s="418" t="s">
        <v>2144</v>
      </c>
      <c r="E8" s="17" t="s">
        <v>856</v>
      </c>
      <c r="F8" s="17" t="s">
        <v>9923</v>
      </c>
      <c r="G8" s="418" t="s">
        <v>2144</v>
      </c>
      <c r="H8" s="419" t="s">
        <v>5980</v>
      </c>
      <c r="I8" s="419" t="s">
        <v>10119</v>
      </c>
      <c r="J8" s="418" t="s">
        <v>2144</v>
      </c>
      <c r="K8" s="419" t="s">
        <v>8589</v>
      </c>
      <c r="L8" s="17" t="s">
        <v>10143</v>
      </c>
      <c r="M8" s="418" t="s">
        <v>2144</v>
      </c>
      <c r="N8" s="419" t="s">
        <v>6824</v>
      </c>
      <c r="O8" s="418" t="s">
        <v>10413</v>
      </c>
    </row>
    <row r="9" spans="1:15">
      <c r="A9" s="418" t="s">
        <v>2037</v>
      </c>
      <c r="B9" s="17" t="s">
        <v>8589</v>
      </c>
      <c r="C9" s="17" t="s">
        <v>9871</v>
      </c>
      <c r="D9" s="418" t="s">
        <v>2037</v>
      </c>
      <c r="E9" s="17" t="s">
        <v>9619</v>
      </c>
      <c r="F9" s="17" t="s">
        <v>9924</v>
      </c>
      <c r="G9" s="418" t="s">
        <v>2037</v>
      </c>
      <c r="H9" s="17" t="s">
        <v>7481</v>
      </c>
      <c r="I9" s="17" t="s">
        <v>10120</v>
      </c>
      <c r="J9" s="418" t="s">
        <v>2037</v>
      </c>
      <c r="K9" s="17" t="s">
        <v>9619</v>
      </c>
      <c r="L9" s="17" t="s">
        <v>10144</v>
      </c>
      <c r="M9" s="418" t="s">
        <v>2037</v>
      </c>
      <c r="N9" s="17" t="s">
        <v>9605</v>
      </c>
      <c r="O9" s="418" t="s">
        <v>10414</v>
      </c>
    </row>
    <row r="10" spans="1:15">
      <c r="A10" s="418" t="s">
        <v>2038</v>
      </c>
      <c r="B10" s="17" t="s">
        <v>7393</v>
      </c>
      <c r="C10" s="17" t="s">
        <v>9872</v>
      </c>
      <c r="D10" s="418" t="s">
        <v>2038</v>
      </c>
      <c r="E10" s="17" t="s">
        <v>6824</v>
      </c>
      <c r="F10" s="17" t="s">
        <v>9925</v>
      </c>
      <c r="G10" s="418" t="s">
        <v>2038</v>
      </c>
      <c r="H10" s="17" t="s">
        <v>856</v>
      </c>
      <c r="I10" s="17" t="s">
        <v>10121</v>
      </c>
      <c r="J10" s="418" t="s">
        <v>2038</v>
      </c>
      <c r="K10" s="17" t="s">
        <v>6824</v>
      </c>
      <c r="L10" s="419" t="s">
        <v>10145</v>
      </c>
      <c r="M10" s="418" t="s">
        <v>2038</v>
      </c>
      <c r="N10" s="17" t="s">
        <v>7393</v>
      </c>
      <c r="O10" s="418" t="s">
        <v>10415</v>
      </c>
    </row>
    <row r="11" spans="1:15">
      <c r="A11" s="418" t="s">
        <v>2039</v>
      </c>
      <c r="B11" s="419" t="s">
        <v>6824</v>
      </c>
      <c r="C11" s="419" t="s">
        <v>9873</v>
      </c>
      <c r="D11" s="418" t="s">
        <v>2039</v>
      </c>
      <c r="E11" s="419" t="s">
        <v>5445</v>
      </c>
      <c r="F11" s="419" t="s">
        <v>9926</v>
      </c>
      <c r="G11" s="418" t="s">
        <v>2039</v>
      </c>
      <c r="H11" s="419" t="s">
        <v>6824</v>
      </c>
      <c r="I11" s="419" t="s">
        <v>10122</v>
      </c>
      <c r="J11" s="418" t="s">
        <v>2039</v>
      </c>
      <c r="K11" s="419" t="s">
        <v>7455</v>
      </c>
      <c r="L11" s="17" t="s">
        <v>10146</v>
      </c>
      <c r="M11" s="418" t="s">
        <v>2039</v>
      </c>
      <c r="N11" s="419" t="s">
        <v>6824</v>
      </c>
      <c r="O11" s="418" t="s">
        <v>10416</v>
      </c>
    </row>
    <row r="12" spans="1:15">
      <c r="A12" s="418" t="s">
        <v>2040</v>
      </c>
      <c r="B12" s="17" t="s">
        <v>9619</v>
      </c>
      <c r="C12" s="17" t="s">
        <v>9874</v>
      </c>
      <c r="D12" s="418" t="s">
        <v>2040</v>
      </c>
      <c r="E12" s="17" t="s">
        <v>6043</v>
      </c>
      <c r="F12" s="17" t="s">
        <v>9927</v>
      </c>
      <c r="G12" s="418" t="s">
        <v>2040</v>
      </c>
      <c r="H12" s="17" t="s">
        <v>9619</v>
      </c>
      <c r="I12" s="17" t="s">
        <v>10123</v>
      </c>
      <c r="J12" s="418" t="s">
        <v>2040</v>
      </c>
      <c r="K12" s="17" t="s">
        <v>9605</v>
      </c>
      <c r="L12" s="17" t="s">
        <v>10147</v>
      </c>
      <c r="M12" s="418" t="s">
        <v>2040</v>
      </c>
      <c r="N12" s="17" t="s">
        <v>9619</v>
      </c>
      <c r="O12" s="418" t="s">
        <v>10417</v>
      </c>
    </row>
    <row r="13" spans="1:15">
      <c r="A13" s="418" t="s">
        <v>2041</v>
      </c>
      <c r="B13" s="419" t="s">
        <v>560</v>
      </c>
      <c r="C13" s="419" t="s">
        <v>9875</v>
      </c>
      <c r="D13" s="418" t="s">
        <v>2041</v>
      </c>
      <c r="E13" s="419" t="s">
        <v>2129</v>
      </c>
      <c r="F13" s="419" t="s">
        <v>9928</v>
      </c>
      <c r="G13" s="418" t="s">
        <v>2041</v>
      </c>
      <c r="H13" s="419" t="s">
        <v>560</v>
      </c>
      <c r="I13" s="419" t="s">
        <v>10124</v>
      </c>
      <c r="J13" s="418" t="s">
        <v>2041</v>
      </c>
      <c r="K13" s="17" t="s">
        <v>9605</v>
      </c>
      <c r="L13" s="17" t="s">
        <v>10148</v>
      </c>
      <c r="M13" s="418" t="s">
        <v>2041</v>
      </c>
      <c r="N13" s="419" t="s">
        <v>560</v>
      </c>
      <c r="O13" s="418" t="s">
        <v>10418</v>
      </c>
    </row>
    <row r="14" spans="1:15">
      <c r="A14" s="418" t="s">
        <v>2042</v>
      </c>
      <c r="B14" s="17" t="s">
        <v>2129</v>
      </c>
      <c r="C14" s="17" t="s">
        <v>9876</v>
      </c>
      <c r="D14" s="418" t="s">
        <v>2042</v>
      </c>
      <c r="E14" s="17" t="s">
        <v>560</v>
      </c>
      <c r="F14" s="17" t="s">
        <v>9929</v>
      </c>
      <c r="G14" s="418" t="s">
        <v>2042</v>
      </c>
      <c r="H14" s="17" t="s">
        <v>9605</v>
      </c>
      <c r="I14" s="17" t="s">
        <v>10125</v>
      </c>
      <c r="J14" s="418" t="s">
        <v>2042</v>
      </c>
      <c r="K14" s="17" t="s">
        <v>560</v>
      </c>
      <c r="L14" s="419" t="s">
        <v>10149</v>
      </c>
      <c r="M14" s="418" t="s">
        <v>2042</v>
      </c>
      <c r="N14" s="17" t="s">
        <v>2129</v>
      </c>
      <c r="O14" s="418" t="s">
        <v>10171</v>
      </c>
    </row>
    <row r="15" spans="1:15">
      <c r="A15" s="418" t="s">
        <v>2043</v>
      </c>
      <c r="B15" s="419" t="s">
        <v>7455</v>
      </c>
      <c r="C15" s="419" t="s">
        <v>9877</v>
      </c>
      <c r="D15" s="418" t="s">
        <v>2043</v>
      </c>
      <c r="E15" s="419" t="s">
        <v>4045</v>
      </c>
      <c r="F15" s="419" t="s">
        <v>9930</v>
      </c>
      <c r="G15" s="418" t="s">
        <v>2043</v>
      </c>
      <c r="H15" s="419" t="s">
        <v>5987</v>
      </c>
      <c r="I15" s="419" t="s">
        <v>10126</v>
      </c>
      <c r="J15" s="418" t="s">
        <v>2043</v>
      </c>
      <c r="K15" s="419" t="s">
        <v>7446</v>
      </c>
      <c r="L15" s="17" t="s">
        <v>10150</v>
      </c>
      <c r="M15" s="418" t="s">
        <v>2043</v>
      </c>
      <c r="N15" s="419" t="s">
        <v>5987</v>
      </c>
      <c r="O15" s="418" t="s">
        <v>10172</v>
      </c>
    </row>
    <row r="16" spans="1:15">
      <c r="A16" s="418" t="s">
        <v>2683</v>
      </c>
      <c r="B16" s="17" t="s">
        <v>6041</v>
      </c>
      <c r="C16" s="17" t="s">
        <v>9878</v>
      </c>
      <c r="D16" s="418" t="s">
        <v>2683</v>
      </c>
      <c r="E16" s="17" t="s">
        <v>2129</v>
      </c>
      <c r="F16" s="17" t="s">
        <v>9931</v>
      </c>
      <c r="G16" s="418" t="s">
        <v>2683</v>
      </c>
      <c r="H16" s="17" t="s">
        <v>8589</v>
      </c>
      <c r="I16" s="17" t="s">
        <v>10447</v>
      </c>
      <c r="J16" s="418" t="s">
        <v>2683</v>
      </c>
      <c r="K16" s="17" t="s">
        <v>2129</v>
      </c>
      <c r="L16" s="17" t="s">
        <v>10151</v>
      </c>
      <c r="M16" s="418" t="s">
        <v>2683</v>
      </c>
      <c r="N16" s="17" t="s">
        <v>6041</v>
      </c>
      <c r="O16" s="418" t="s">
        <v>10410</v>
      </c>
    </row>
    <row r="17" spans="1:16">
      <c r="A17" s="418" t="s">
        <v>2684</v>
      </c>
      <c r="B17" s="17" t="s">
        <v>5428</v>
      </c>
      <c r="C17" s="17" t="s">
        <v>9879</v>
      </c>
      <c r="D17" s="418" t="s">
        <v>2684</v>
      </c>
      <c r="E17" s="17" t="s">
        <v>5428</v>
      </c>
      <c r="F17" s="17" t="s">
        <v>9932</v>
      </c>
      <c r="G17" s="418" t="s">
        <v>2684</v>
      </c>
      <c r="H17" s="17" t="s">
        <v>10390</v>
      </c>
      <c r="I17" s="17" t="s">
        <v>10128</v>
      </c>
      <c r="J17" s="418" t="s">
        <v>2684</v>
      </c>
      <c r="K17" s="17" t="s">
        <v>5428</v>
      </c>
      <c r="L17" s="17" t="s">
        <v>10152</v>
      </c>
      <c r="M17" s="418" t="s">
        <v>2684</v>
      </c>
      <c r="N17" s="17" t="s">
        <v>5428</v>
      </c>
      <c r="O17" s="418" t="s">
        <v>10174</v>
      </c>
    </row>
    <row r="18" spans="1:16">
      <c r="A18" s="418" t="s">
        <v>2685</v>
      </c>
      <c r="B18" s="17" t="s">
        <v>7481</v>
      </c>
      <c r="C18" s="17" t="s">
        <v>9880</v>
      </c>
      <c r="D18" s="418" t="s">
        <v>2685</v>
      </c>
      <c r="E18" s="17" t="s">
        <v>2129</v>
      </c>
      <c r="F18" s="17" t="s">
        <v>9933</v>
      </c>
      <c r="G18" s="418" t="s">
        <v>2685</v>
      </c>
      <c r="H18" s="17" t="s">
        <v>7481</v>
      </c>
      <c r="I18" s="17" t="s">
        <v>10129</v>
      </c>
      <c r="J18" s="418" t="s">
        <v>2685</v>
      </c>
      <c r="K18" s="17" t="s">
        <v>9605</v>
      </c>
      <c r="L18" s="17" t="s">
        <v>10153</v>
      </c>
      <c r="M18" s="418" t="s">
        <v>2685</v>
      </c>
      <c r="N18" s="17" t="s">
        <v>7481</v>
      </c>
      <c r="O18" s="418" t="s">
        <v>10419</v>
      </c>
    </row>
    <row r="19" spans="1:16">
      <c r="A19" s="418" t="s">
        <v>2686</v>
      </c>
      <c r="B19" s="17" t="s">
        <v>857</v>
      </c>
      <c r="C19" s="17" t="s">
        <v>9881</v>
      </c>
      <c r="D19" s="418" t="s">
        <v>2686</v>
      </c>
      <c r="E19" s="17" t="s">
        <v>3514</v>
      </c>
      <c r="F19" s="17" t="s">
        <v>9934</v>
      </c>
      <c r="G19" s="418" t="s">
        <v>2686</v>
      </c>
      <c r="H19" s="17" t="s">
        <v>857</v>
      </c>
      <c r="I19" s="17" t="s">
        <v>10130</v>
      </c>
      <c r="J19" s="418" t="s">
        <v>2686</v>
      </c>
      <c r="K19" s="17" t="s">
        <v>3514</v>
      </c>
      <c r="L19" s="17" t="s">
        <v>10154</v>
      </c>
      <c r="M19" s="418" t="s">
        <v>2686</v>
      </c>
      <c r="N19" s="17" t="s">
        <v>857</v>
      </c>
      <c r="O19" s="418" t="s">
        <v>10420</v>
      </c>
    </row>
    <row r="20" spans="1:16">
      <c r="A20" s="418" t="s">
        <v>2687</v>
      </c>
      <c r="B20" s="17" t="s">
        <v>3514</v>
      </c>
      <c r="C20" s="17" t="s">
        <v>9882</v>
      </c>
      <c r="D20" s="418" t="s">
        <v>2687</v>
      </c>
      <c r="E20" s="17" t="s">
        <v>857</v>
      </c>
      <c r="F20" s="17" t="s">
        <v>10389</v>
      </c>
      <c r="G20" s="418" t="s">
        <v>2687</v>
      </c>
      <c r="H20" s="17" t="s">
        <v>3514</v>
      </c>
      <c r="I20" s="17" t="s">
        <v>10131</v>
      </c>
      <c r="J20" s="418" t="s">
        <v>2687</v>
      </c>
      <c r="K20" s="17" t="s">
        <v>3514</v>
      </c>
      <c r="L20" s="17" t="s">
        <v>10155</v>
      </c>
      <c r="M20" s="418" t="s">
        <v>2687</v>
      </c>
      <c r="N20" s="17" t="s">
        <v>3514</v>
      </c>
      <c r="O20" s="418" t="s">
        <v>10421</v>
      </c>
    </row>
    <row r="21" spans="1:16">
      <c r="A21" s="418" t="s">
        <v>2688</v>
      </c>
      <c r="B21" s="17" t="s">
        <v>1951</v>
      </c>
      <c r="C21" s="17" t="s">
        <v>9883</v>
      </c>
      <c r="D21" s="418" t="s">
        <v>2688</v>
      </c>
      <c r="E21" s="17" t="s">
        <v>1951</v>
      </c>
      <c r="F21" s="17" t="s">
        <v>9935</v>
      </c>
      <c r="G21" s="418" t="s">
        <v>2688</v>
      </c>
      <c r="H21" s="17" t="s">
        <v>1951</v>
      </c>
      <c r="I21" s="17" t="s">
        <v>10398</v>
      </c>
      <c r="J21" s="418" t="s">
        <v>2688</v>
      </c>
      <c r="K21" s="17" t="s">
        <v>2129</v>
      </c>
      <c r="L21" s="17" t="s">
        <v>10156</v>
      </c>
      <c r="M21" s="418" t="s">
        <v>2688</v>
      </c>
      <c r="N21" s="17" t="s">
        <v>1951</v>
      </c>
      <c r="O21" s="418" t="s">
        <v>10178</v>
      </c>
    </row>
    <row r="22" spans="1:16">
      <c r="A22" s="418" t="s">
        <v>2689</v>
      </c>
      <c r="B22" s="17" t="s">
        <v>9619</v>
      </c>
      <c r="C22" s="17" t="s">
        <v>9884</v>
      </c>
      <c r="D22" s="418" t="s">
        <v>2689</v>
      </c>
      <c r="E22" s="17" t="s">
        <v>2129</v>
      </c>
      <c r="F22" s="17" t="s">
        <v>9936</v>
      </c>
      <c r="G22" s="418" t="s">
        <v>2689</v>
      </c>
      <c r="H22" s="17" t="s">
        <v>6041</v>
      </c>
      <c r="I22" s="17" t="s">
        <v>10399</v>
      </c>
      <c r="J22" s="418" t="s">
        <v>2689</v>
      </c>
      <c r="K22" s="17" t="s">
        <v>1422</v>
      </c>
      <c r="L22" s="419" t="s">
        <v>10157</v>
      </c>
      <c r="M22" s="418" t="s">
        <v>2689</v>
      </c>
      <c r="N22" s="17" t="s">
        <v>1422</v>
      </c>
      <c r="O22" s="418" t="s">
        <v>10422</v>
      </c>
    </row>
    <row r="23" spans="1:16">
      <c r="A23" s="418" t="s">
        <v>2690</v>
      </c>
      <c r="B23" s="419" t="s">
        <v>856</v>
      </c>
      <c r="C23" s="419" t="s">
        <v>9885</v>
      </c>
      <c r="D23" s="418" t="s">
        <v>2690</v>
      </c>
      <c r="E23" s="419" t="s">
        <v>856</v>
      </c>
      <c r="F23" s="419" t="s">
        <v>9937</v>
      </c>
      <c r="G23" s="418" t="s">
        <v>2690</v>
      </c>
      <c r="H23" s="419" t="s">
        <v>856</v>
      </c>
      <c r="I23" s="419" t="s">
        <v>10134</v>
      </c>
      <c r="J23" s="418" t="s">
        <v>2690</v>
      </c>
      <c r="K23" s="419" t="s">
        <v>6824</v>
      </c>
      <c r="L23" s="17" t="s">
        <v>10158</v>
      </c>
      <c r="M23" s="418" t="s">
        <v>2690</v>
      </c>
      <c r="N23" s="419" t="s">
        <v>856</v>
      </c>
      <c r="O23" s="418" t="s">
        <v>10180</v>
      </c>
    </row>
    <row r="24" spans="1:16">
      <c r="A24" s="418" t="s">
        <v>2691</v>
      </c>
      <c r="B24" s="17" t="s">
        <v>9619</v>
      </c>
      <c r="C24" s="17" t="s">
        <v>9888</v>
      </c>
      <c r="D24" s="418" t="s">
        <v>2691</v>
      </c>
      <c r="E24" s="17" t="s">
        <v>1312</v>
      </c>
      <c r="F24" s="17" t="s">
        <v>9938</v>
      </c>
      <c r="G24" s="418" t="s">
        <v>2691</v>
      </c>
      <c r="H24" s="17" t="s">
        <v>9605</v>
      </c>
      <c r="I24" s="17" t="s">
        <v>10135</v>
      </c>
      <c r="J24" s="418" t="s">
        <v>2691</v>
      </c>
      <c r="K24" s="17" t="s">
        <v>2129</v>
      </c>
      <c r="L24" s="17" t="s">
        <v>10159</v>
      </c>
      <c r="M24" s="418" t="s">
        <v>2691</v>
      </c>
      <c r="N24" s="17" t="s">
        <v>7455</v>
      </c>
      <c r="O24" s="418" t="s">
        <v>10181</v>
      </c>
    </row>
    <row r="25" spans="1:16">
      <c r="A25" s="418" t="s">
        <v>2692</v>
      </c>
      <c r="B25" s="17" t="s">
        <v>10390</v>
      </c>
      <c r="C25" s="17" t="s">
        <v>9886</v>
      </c>
      <c r="D25" s="418" t="s">
        <v>2692</v>
      </c>
      <c r="E25" s="17" t="s">
        <v>5987</v>
      </c>
      <c r="F25" s="17" t="s">
        <v>9939</v>
      </c>
      <c r="G25" s="418" t="s">
        <v>2692</v>
      </c>
      <c r="H25" s="17" t="s">
        <v>6041</v>
      </c>
      <c r="I25" s="17" t="s">
        <v>10136</v>
      </c>
      <c r="J25" s="418" t="s">
        <v>2692</v>
      </c>
      <c r="K25" s="17" t="s">
        <v>856</v>
      </c>
      <c r="L25" s="419" t="s">
        <v>10160</v>
      </c>
      <c r="M25" s="418" t="s">
        <v>2692</v>
      </c>
      <c r="N25" s="17" t="s">
        <v>6043</v>
      </c>
      <c r="O25" s="418" t="s">
        <v>10182</v>
      </c>
    </row>
    <row r="26" spans="1:16">
      <c r="A26" s="418" t="s">
        <v>2693</v>
      </c>
      <c r="B26" s="419" t="s">
        <v>7446</v>
      </c>
      <c r="C26" s="419" t="s">
        <v>9887</v>
      </c>
      <c r="D26" s="418" t="s">
        <v>2693</v>
      </c>
      <c r="E26" s="419" t="s">
        <v>6043</v>
      </c>
      <c r="F26" s="419" t="s">
        <v>9940</v>
      </c>
      <c r="G26" s="418" t="s">
        <v>2693</v>
      </c>
      <c r="H26" s="419" t="s">
        <v>5428</v>
      </c>
      <c r="I26" s="419" t="s">
        <v>10137</v>
      </c>
      <c r="J26" s="418" t="s">
        <v>2693</v>
      </c>
      <c r="K26" s="419" t="s">
        <v>1312</v>
      </c>
      <c r="L26" s="420" t="s">
        <v>10161</v>
      </c>
      <c r="M26" s="418" t="s">
        <v>2693</v>
      </c>
      <c r="N26" s="419" t="s">
        <v>7446</v>
      </c>
      <c r="O26" s="418" t="s">
        <v>10411</v>
      </c>
    </row>
    <row r="27" spans="1:16">
      <c r="A27" s="415"/>
      <c r="B27" s="415"/>
      <c r="C27" s="415"/>
      <c r="D27" s="415"/>
      <c r="E27" s="415"/>
      <c r="F27" s="415"/>
      <c r="G27" s="415"/>
      <c r="H27" s="415"/>
      <c r="I27" s="415"/>
      <c r="J27" s="415"/>
      <c r="K27" s="415"/>
      <c r="L27" s="420"/>
      <c r="M27" s="420" t="s">
        <v>9806</v>
      </c>
      <c r="N27" s="420" t="s">
        <v>856</v>
      </c>
      <c r="O27" s="420" t="s">
        <v>10184</v>
      </c>
    </row>
    <row r="28" spans="1:16">
      <c r="A28" s="415"/>
      <c r="B28" s="415"/>
      <c r="C28" s="415"/>
      <c r="D28" s="415"/>
      <c r="E28" s="415"/>
      <c r="F28" s="415"/>
      <c r="G28" s="415"/>
      <c r="H28" s="415"/>
      <c r="I28" s="415"/>
      <c r="J28" s="415"/>
      <c r="K28" s="415"/>
      <c r="L28" s="415"/>
      <c r="M28" s="415"/>
      <c r="N28" s="415"/>
      <c r="O28" s="415"/>
    </row>
    <row r="29" spans="1:16">
      <c r="A29" s="417" t="s">
        <v>5113</v>
      </c>
      <c r="B29" s="417"/>
      <c r="C29" s="417"/>
      <c r="D29" s="417" t="s">
        <v>5114</v>
      </c>
      <c r="E29" s="417"/>
      <c r="F29" s="417"/>
      <c r="G29" s="417" t="s">
        <v>5115</v>
      </c>
      <c r="H29" s="417"/>
      <c r="I29" s="417"/>
      <c r="J29" s="417" t="s">
        <v>5116</v>
      </c>
      <c r="K29" s="417"/>
      <c r="L29" s="417"/>
      <c r="M29" s="417" t="s">
        <v>5117</v>
      </c>
      <c r="N29" s="417"/>
    </row>
    <row r="30" spans="1:16">
      <c r="A30" s="418" t="s">
        <v>2031</v>
      </c>
      <c r="B30" s="17" t="s">
        <v>3895</v>
      </c>
      <c r="C30" s="17" t="s">
        <v>10185</v>
      </c>
      <c r="D30" s="418" t="s">
        <v>2031</v>
      </c>
      <c r="E30" s="17" t="s">
        <v>3895</v>
      </c>
      <c r="F30" s="17" t="s">
        <v>10342</v>
      </c>
      <c r="G30" s="418" t="s">
        <v>2031</v>
      </c>
      <c r="H30" s="17" t="s">
        <v>3895</v>
      </c>
      <c r="I30" s="17" t="s">
        <v>10318</v>
      </c>
      <c r="J30" s="418" t="s">
        <v>2031</v>
      </c>
      <c r="K30" s="17" t="s">
        <v>3895</v>
      </c>
      <c r="L30" s="17" t="s">
        <v>10294</v>
      </c>
      <c r="M30" s="418" t="s">
        <v>2031</v>
      </c>
      <c r="N30" s="17" t="s">
        <v>3895</v>
      </c>
      <c r="O30" s="17" t="s">
        <v>10366</v>
      </c>
    </row>
    <row r="31" spans="1:16">
      <c r="A31" s="418" t="s">
        <v>2032</v>
      </c>
      <c r="B31" s="17" t="s">
        <v>1312</v>
      </c>
      <c r="C31" s="17" t="s">
        <v>10391</v>
      </c>
      <c r="D31" s="418" t="s">
        <v>2032</v>
      </c>
      <c r="E31" s="17" t="s">
        <v>5428</v>
      </c>
      <c r="F31" s="17" t="s">
        <v>10343</v>
      </c>
      <c r="G31" s="418" t="s">
        <v>2032</v>
      </c>
      <c r="H31" s="17" t="s">
        <v>9765</v>
      </c>
      <c r="I31" s="17" t="s">
        <v>10319</v>
      </c>
      <c r="J31" s="418" t="s">
        <v>2032</v>
      </c>
      <c r="K31" s="17" t="s">
        <v>6042</v>
      </c>
      <c r="L31" s="17" t="s">
        <v>10432</v>
      </c>
      <c r="M31" s="418" t="s">
        <v>2032</v>
      </c>
      <c r="N31" s="17" t="s">
        <v>9765</v>
      </c>
      <c r="O31" s="17" t="s">
        <v>10367</v>
      </c>
    </row>
    <row r="32" spans="1:16">
      <c r="A32" s="418" t="s">
        <v>2033</v>
      </c>
      <c r="B32" s="17" t="s">
        <v>6041</v>
      </c>
      <c r="C32" s="422" t="s">
        <v>10433</v>
      </c>
      <c r="D32" s="418" t="s">
        <v>2033</v>
      </c>
      <c r="E32" s="17" t="s">
        <v>9605</v>
      </c>
      <c r="F32" s="17" t="s">
        <v>10344</v>
      </c>
      <c r="G32" s="418" t="s">
        <v>2033</v>
      </c>
      <c r="H32" s="17" t="s">
        <v>6824</v>
      </c>
      <c r="I32" s="17" t="s">
        <v>10320</v>
      </c>
      <c r="J32" s="418" t="s">
        <v>2033</v>
      </c>
      <c r="K32" s="17" t="s">
        <v>9605</v>
      </c>
      <c r="L32" s="17" t="s">
        <v>10296</v>
      </c>
      <c r="M32" s="418" t="s">
        <v>2033</v>
      </c>
      <c r="N32" s="17" t="s">
        <v>6042</v>
      </c>
      <c r="O32" s="17" t="s">
        <v>10463</v>
      </c>
      <c r="P32" s="421"/>
    </row>
    <row r="33" spans="1:16">
      <c r="A33" s="418" t="s">
        <v>2142</v>
      </c>
      <c r="B33" s="17" t="s">
        <v>4045</v>
      </c>
      <c r="C33" s="17" t="s">
        <v>10188</v>
      </c>
      <c r="D33" s="418" t="s">
        <v>2142</v>
      </c>
      <c r="E33" s="17" t="s">
        <v>9605</v>
      </c>
      <c r="F33" s="17" t="s">
        <v>10345</v>
      </c>
      <c r="G33" s="418" t="s">
        <v>2142</v>
      </c>
      <c r="H33" s="17" t="s">
        <v>6041</v>
      </c>
      <c r="I33" s="17" t="s">
        <v>10405</v>
      </c>
      <c r="J33" s="418" t="s">
        <v>2142</v>
      </c>
      <c r="K33" s="17" t="s">
        <v>6041</v>
      </c>
      <c r="L33" s="17" t="s">
        <v>10431</v>
      </c>
      <c r="M33" s="418" t="s">
        <v>2142</v>
      </c>
      <c r="N33" s="17" t="s">
        <v>6041</v>
      </c>
      <c r="O33" s="17" t="s">
        <v>10428</v>
      </c>
    </row>
    <row r="34" spans="1:16">
      <c r="A34" s="418" t="s">
        <v>2143</v>
      </c>
      <c r="B34" s="419" t="s">
        <v>5980</v>
      </c>
      <c r="C34" s="419" t="s">
        <v>10395</v>
      </c>
      <c r="D34" s="418" t="s">
        <v>2143</v>
      </c>
      <c r="E34" s="419" t="s">
        <v>7455</v>
      </c>
      <c r="F34" s="419" t="s">
        <v>10346</v>
      </c>
      <c r="G34" s="418" t="s">
        <v>2143</v>
      </c>
      <c r="H34" s="419" t="s">
        <v>5980</v>
      </c>
      <c r="I34" s="419" t="s">
        <v>10404</v>
      </c>
      <c r="J34" s="418" t="s">
        <v>2143</v>
      </c>
      <c r="K34" s="419" t="s">
        <v>7455</v>
      </c>
      <c r="L34" s="419" t="s">
        <v>10298</v>
      </c>
      <c r="M34" s="418" t="s">
        <v>2143</v>
      </c>
      <c r="N34" s="419" t="s">
        <v>5980</v>
      </c>
      <c r="O34" s="17" t="s">
        <v>10369</v>
      </c>
    </row>
    <row r="35" spans="1:16">
      <c r="A35" s="418" t="s">
        <v>2144</v>
      </c>
      <c r="B35" s="17" t="s">
        <v>7455</v>
      </c>
      <c r="C35" s="17" t="s">
        <v>10189</v>
      </c>
      <c r="D35" s="418" t="s">
        <v>2144</v>
      </c>
      <c r="E35" s="419" t="s">
        <v>5980</v>
      </c>
      <c r="F35" s="419" t="s">
        <v>10347</v>
      </c>
      <c r="G35" s="418" t="s">
        <v>2144</v>
      </c>
      <c r="H35" s="419" t="s">
        <v>7481</v>
      </c>
      <c r="I35" s="419" t="s">
        <v>10323</v>
      </c>
      <c r="J35" s="418" t="s">
        <v>2144</v>
      </c>
      <c r="K35" s="419" t="s">
        <v>5980</v>
      </c>
      <c r="L35" s="419" t="s">
        <v>10299</v>
      </c>
      <c r="M35" s="418" t="s">
        <v>2144</v>
      </c>
      <c r="N35" s="17" t="s">
        <v>7455</v>
      </c>
      <c r="O35" s="17" t="s">
        <v>10370</v>
      </c>
    </row>
    <row r="36" spans="1:16">
      <c r="A36" s="418" t="s">
        <v>2037</v>
      </c>
      <c r="B36" s="17" t="s">
        <v>9619</v>
      </c>
      <c r="C36" s="17" t="s">
        <v>10394</v>
      </c>
      <c r="D36" s="418" t="s">
        <v>2037</v>
      </c>
      <c r="E36" s="17" t="s">
        <v>6824</v>
      </c>
      <c r="F36" s="17" t="s">
        <v>10348</v>
      </c>
      <c r="G36" s="418" t="s">
        <v>2037</v>
      </c>
      <c r="H36" s="17" t="s">
        <v>9619</v>
      </c>
      <c r="I36" s="17" t="s">
        <v>10324</v>
      </c>
      <c r="J36" s="418" t="s">
        <v>2037</v>
      </c>
      <c r="K36" s="17" t="s">
        <v>8589</v>
      </c>
      <c r="L36" s="17" t="s">
        <v>10300</v>
      </c>
      <c r="M36" s="418" t="s">
        <v>2037</v>
      </c>
      <c r="N36" s="17" t="s">
        <v>9619</v>
      </c>
      <c r="O36" s="17" t="s">
        <v>10371</v>
      </c>
    </row>
    <row r="37" spans="1:16">
      <c r="A37" s="418" t="s">
        <v>2038</v>
      </c>
      <c r="B37" s="17" t="s">
        <v>6824</v>
      </c>
      <c r="C37" s="17" t="s">
        <v>10191</v>
      </c>
      <c r="D37" s="418" t="s">
        <v>2038</v>
      </c>
      <c r="E37" s="17" t="s">
        <v>7393</v>
      </c>
      <c r="F37" s="17" t="s">
        <v>10349</v>
      </c>
      <c r="G37" s="418" t="s">
        <v>2038</v>
      </c>
      <c r="H37" s="17" t="s">
        <v>6824</v>
      </c>
      <c r="I37" s="17" t="s">
        <v>10325</v>
      </c>
      <c r="J37" s="418" t="s">
        <v>2038</v>
      </c>
      <c r="K37" s="17" t="s">
        <v>7393</v>
      </c>
      <c r="L37" s="17" t="s">
        <v>10301</v>
      </c>
      <c r="M37" s="418" t="s">
        <v>2038</v>
      </c>
      <c r="N37" s="17" t="s">
        <v>6824</v>
      </c>
      <c r="O37" s="17" t="s">
        <v>10372</v>
      </c>
    </row>
    <row r="38" spans="1:16">
      <c r="A38" s="418" t="s">
        <v>2039</v>
      </c>
      <c r="B38" s="419" t="s">
        <v>9605</v>
      </c>
      <c r="C38" s="419" t="s">
        <v>10393</v>
      </c>
      <c r="D38" s="418" t="s">
        <v>2039</v>
      </c>
      <c r="E38" s="419" t="s">
        <v>6824</v>
      </c>
      <c r="F38" s="419" t="s">
        <v>10350</v>
      </c>
      <c r="G38" s="418" t="s">
        <v>2039</v>
      </c>
      <c r="H38" s="419" t="s">
        <v>10401</v>
      </c>
      <c r="I38" s="419" t="s">
        <v>10403</v>
      </c>
      <c r="J38" s="418" t="s">
        <v>2039</v>
      </c>
      <c r="K38" s="419" t="s">
        <v>6824</v>
      </c>
      <c r="L38" s="419" t="s">
        <v>10302</v>
      </c>
      <c r="M38" s="418" t="s">
        <v>2039</v>
      </c>
      <c r="N38" s="419" t="s">
        <v>5445</v>
      </c>
      <c r="O38" s="17" t="s">
        <v>10373</v>
      </c>
    </row>
    <row r="39" spans="1:16">
      <c r="A39" s="418" t="s">
        <v>2040</v>
      </c>
      <c r="B39" s="17" t="s">
        <v>5428</v>
      </c>
      <c r="C39" s="17" t="s">
        <v>10392</v>
      </c>
      <c r="D39" s="418" t="s">
        <v>2040</v>
      </c>
      <c r="E39" s="17" t="s">
        <v>9619</v>
      </c>
      <c r="F39" s="17" t="s">
        <v>10351</v>
      </c>
      <c r="G39" s="418" t="s">
        <v>2040</v>
      </c>
      <c r="H39" s="17" t="s">
        <v>7481</v>
      </c>
      <c r="I39" s="17" t="s">
        <v>10327</v>
      </c>
      <c r="J39" s="418" t="s">
        <v>2040</v>
      </c>
      <c r="K39" s="17" t="s">
        <v>9619</v>
      </c>
      <c r="L39" s="17" t="s">
        <v>10303</v>
      </c>
      <c r="M39" s="418" t="s">
        <v>2040</v>
      </c>
      <c r="N39" s="17" t="s">
        <v>8589</v>
      </c>
      <c r="O39" s="17" t="s">
        <v>10374</v>
      </c>
    </row>
    <row r="40" spans="1:16">
      <c r="A40" s="418" t="s">
        <v>2041</v>
      </c>
      <c r="B40" s="419" t="s">
        <v>2129</v>
      </c>
      <c r="C40" s="419" t="s">
        <v>10194</v>
      </c>
      <c r="D40" s="418" t="s">
        <v>2041</v>
      </c>
      <c r="E40" s="419" t="s">
        <v>560</v>
      </c>
      <c r="F40" s="419" t="s">
        <v>10352</v>
      </c>
      <c r="G40" s="418" t="s">
        <v>2041</v>
      </c>
      <c r="H40" s="17" t="s">
        <v>1951</v>
      </c>
      <c r="I40" s="17" t="s">
        <v>10402</v>
      </c>
      <c r="J40" s="418" t="s">
        <v>2041</v>
      </c>
      <c r="K40" s="419" t="s">
        <v>560</v>
      </c>
      <c r="L40" s="419" t="s">
        <v>10304</v>
      </c>
      <c r="M40" s="418" t="s">
        <v>2041</v>
      </c>
      <c r="N40" s="419" t="s">
        <v>2129</v>
      </c>
      <c r="O40" s="17" t="s">
        <v>10375</v>
      </c>
    </row>
    <row r="41" spans="1:16">
      <c r="A41" s="418" t="s">
        <v>2042</v>
      </c>
      <c r="B41" s="17" t="s">
        <v>560</v>
      </c>
      <c r="C41" s="17" t="s">
        <v>10195</v>
      </c>
      <c r="D41" s="418" t="s">
        <v>2042</v>
      </c>
      <c r="E41" s="17" t="s">
        <v>1312</v>
      </c>
      <c r="F41" s="17" t="s">
        <v>10353</v>
      </c>
      <c r="G41" s="418" t="s">
        <v>2042</v>
      </c>
      <c r="H41" s="17" t="s">
        <v>560</v>
      </c>
      <c r="I41" s="17" t="s">
        <v>10329</v>
      </c>
      <c r="J41" s="418" t="s">
        <v>2042</v>
      </c>
      <c r="K41" s="17" t="s">
        <v>2129</v>
      </c>
      <c r="L41" s="17" t="s">
        <v>10305</v>
      </c>
      <c r="M41" s="418" t="s">
        <v>2042</v>
      </c>
      <c r="N41" s="17" t="s">
        <v>560</v>
      </c>
      <c r="O41" s="17" t="s">
        <v>10376</v>
      </c>
    </row>
    <row r="42" spans="1:16">
      <c r="A42" s="418" t="s">
        <v>2043</v>
      </c>
      <c r="B42" s="419" t="s">
        <v>857</v>
      </c>
      <c r="C42" s="419" t="s">
        <v>10196</v>
      </c>
      <c r="D42" s="418" t="s">
        <v>2043</v>
      </c>
      <c r="E42" s="419" t="s">
        <v>5987</v>
      </c>
      <c r="F42" s="419" t="s">
        <v>10354</v>
      </c>
      <c r="G42" s="418" t="s">
        <v>2043</v>
      </c>
      <c r="H42" s="419" t="s">
        <v>5987</v>
      </c>
      <c r="I42" s="419" t="s">
        <v>10330</v>
      </c>
      <c r="J42" s="418" t="s">
        <v>2043</v>
      </c>
      <c r="K42" s="419" t="s">
        <v>5987</v>
      </c>
      <c r="L42" s="419" t="s">
        <v>10306</v>
      </c>
      <c r="M42" s="418" t="s">
        <v>2043</v>
      </c>
      <c r="N42" s="419" t="s">
        <v>5987</v>
      </c>
      <c r="O42" s="17" t="s">
        <v>10377</v>
      </c>
    </row>
    <row r="43" spans="1:16">
      <c r="A43" s="418" t="s">
        <v>2683</v>
      </c>
      <c r="B43" s="17" t="s">
        <v>8591</v>
      </c>
      <c r="C43" s="17" t="s">
        <v>10197</v>
      </c>
      <c r="D43" s="418" t="s">
        <v>2683</v>
      </c>
      <c r="E43" s="17" t="s">
        <v>4045</v>
      </c>
      <c r="F43" s="17" t="s">
        <v>10355</v>
      </c>
      <c r="G43" s="418" t="s">
        <v>2683</v>
      </c>
      <c r="H43" s="17" t="s">
        <v>8591</v>
      </c>
      <c r="I43" s="17" t="s">
        <v>10331</v>
      </c>
      <c r="J43" s="418" t="s">
        <v>2683</v>
      </c>
      <c r="K43" s="17" t="s">
        <v>9619</v>
      </c>
      <c r="L43" s="17" t="s">
        <v>10307</v>
      </c>
      <c r="M43" s="418" t="s">
        <v>2683</v>
      </c>
      <c r="N43" s="17" t="s">
        <v>9619</v>
      </c>
      <c r="O43" s="17" t="s">
        <v>10378</v>
      </c>
    </row>
    <row r="44" spans="1:16">
      <c r="A44" s="418" t="s">
        <v>2684</v>
      </c>
      <c r="B44" s="17" t="s">
        <v>5428</v>
      </c>
      <c r="C44" s="17" t="s">
        <v>10198</v>
      </c>
      <c r="D44" s="418" t="s">
        <v>2684</v>
      </c>
      <c r="E44" s="17" t="s">
        <v>6042</v>
      </c>
      <c r="F44" s="17" t="s">
        <v>10435</v>
      </c>
      <c r="G44" s="418" t="s">
        <v>2684</v>
      </c>
      <c r="H44" s="17" t="s">
        <v>7481</v>
      </c>
      <c r="I44" s="17" t="s">
        <v>10332</v>
      </c>
      <c r="J44" s="418" t="s">
        <v>2684</v>
      </c>
      <c r="K44" s="17" t="s">
        <v>7481</v>
      </c>
      <c r="L44" s="17" t="s">
        <v>10308</v>
      </c>
      <c r="M44" s="418" t="s">
        <v>2684</v>
      </c>
      <c r="N44" s="17" t="s">
        <v>10427</v>
      </c>
      <c r="O44" s="17" t="s">
        <v>10464</v>
      </c>
      <c r="P44" s="421"/>
    </row>
    <row r="45" spans="1:16">
      <c r="A45" s="418" t="s">
        <v>2685</v>
      </c>
      <c r="B45" s="17" t="s">
        <v>6043</v>
      </c>
      <c r="C45" s="17" t="s">
        <v>10199</v>
      </c>
      <c r="D45" s="418" t="s">
        <v>2685</v>
      </c>
      <c r="E45" s="17" t="s">
        <v>7481</v>
      </c>
      <c r="F45" s="17" t="s">
        <v>10357</v>
      </c>
      <c r="G45" s="418" t="s">
        <v>2685</v>
      </c>
      <c r="H45" s="17" t="s">
        <v>4045</v>
      </c>
      <c r="I45" s="17" t="s">
        <v>10333</v>
      </c>
      <c r="J45" s="418" t="s">
        <v>2685</v>
      </c>
      <c r="K45" s="17" t="s">
        <v>10426</v>
      </c>
      <c r="L45" s="17" t="s">
        <v>10309</v>
      </c>
      <c r="M45" s="418" t="s">
        <v>2685</v>
      </c>
      <c r="N45" s="17" t="s">
        <v>4045</v>
      </c>
      <c r="O45" s="17" t="s">
        <v>10379</v>
      </c>
    </row>
    <row r="46" spans="1:16">
      <c r="A46" s="418" t="s">
        <v>2686</v>
      </c>
      <c r="B46" s="17" t="s">
        <v>3514</v>
      </c>
      <c r="C46" s="17" t="s">
        <v>10200</v>
      </c>
      <c r="D46" s="418" t="s">
        <v>2686</v>
      </c>
      <c r="E46" s="17" t="s">
        <v>857</v>
      </c>
      <c r="F46" s="17" t="s">
        <v>10358</v>
      </c>
      <c r="G46" s="418" t="s">
        <v>2686</v>
      </c>
      <c r="H46" s="17" t="s">
        <v>3514</v>
      </c>
      <c r="I46" s="17" t="s">
        <v>10334</v>
      </c>
      <c r="J46" s="418" t="s">
        <v>2686</v>
      </c>
      <c r="K46" s="17" t="s">
        <v>857</v>
      </c>
      <c r="L46" s="17" t="s">
        <v>10425</v>
      </c>
      <c r="M46" s="418" t="s">
        <v>2686</v>
      </c>
      <c r="N46" s="17" t="s">
        <v>3514</v>
      </c>
      <c r="O46" s="17" t="s">
        <v>10380</v>
      </c>
    </row>
    <row r="47" spans="1:16">
      <c r="A47" s="418" t="s">
        <v>2687</v>
      </c>
      <c r="B47" s="17" t="s">
        <v>857</v>
      </c>
      <c r="C47" s="17" t="s">
        <v>10201</v>
      </c>
      <c r="D47" s="418" t="s">
        <v>2687</v>
      </c>
      <c r="E47" s="17" t="s">
        <v>3514</v>
      </c>
      <c r="F47" s="17" t="s">
        <v>10359</v>
      </c>
      <c r="G47" s="418" t="s">
        <v>2687</v>
      </c>
      <c r="H47" s="17" t="s">
        <v>857</v>
      </c>
      <c r="I47" s="17" t="s">
        <v>10335</v>
      </c>
      <c r="J47" s="418" t="s">
        <v>2687</v>
      </c>
      <c r="K47" s="17" t="s">
        <v>3514</v>
      </c>
      <c r="L47" s="17" t="s">
        <v>10311</v>
      </c>
      <c r="M47" s="418" t="s">
        <v>2687</v>
      </c>
      <c r="N47" s="17" t="s">
        <v>857</v>
      </c>
      <c r="O47" s="17" t="s">
        <v>10381</v>
      </c>
    </row>
    <row r="48" spans="1:16">
      <c r="A48" s="418" t="s">
        <v>2688</v>
      </c>
      <c r="B48" s="17" t="s">
        <v>1951</v>
      </c>
      <c r="C48" s="17" t="s">
        <v>10396</v>
      </c>
      <c r="D48" s="418" t="s">
        <v>2688</v>
      </c>
      <c r="E48" s="17" t="s">
        <v>1951</v>
      </c>
      <c r="F48" s="17" t="s">
        <v>10360</v>
      </c>
      <c r="G48" s="418" t="s">
        <v>2688</v>
      </c>
      <c r="H48" s="17" t="s">
        <v>1951</v>
      </c>
      <c r="I48" s="17" t="s">
        <v>10406</v>
      </c>
      <c r="J48" s="418" t="s">
        <v>2688</v>
      </c>
      <c r="K48" s="17" t="s">
        <v>1951</v>
      </c>
      <c r="L48" s="17" t="s">
        <v>10424</v>
      </c>
      <c r="M48" s="418" t="s">
        <v>2688</v>
      </c>
      <c r="N48" s="17" t="s">
        <v>1951</v>
      </c>
      <c r="O48" s="17" t="s">
        <v>10430</v>
      </c>
    </row>
    <row r="49" spans="1:15">
      <c r="A49" s="418" t="s">
        <v>2689</v>
      </c>
      <c r="B49" s="17" t="s">
        <v>1422</v>
      </c>
      <c r="C49" s="17" t="s">
        <v>10397</v>
      </c>
      <c r="D49" s="418" t="s">
        <v>2689</v>
      </c>
      <c r="E49" s="17" t="s">
        <v>1422</v>
      </c>
      <c r="F49" s="17" t="s">
        <v>10408</v>
      </c>
      <c r="G49" s="418" t="s">
        <v>2689</v>
      </c>
      <c r="H49" s="17" t="s">
        <v>1422</v>
      </c>
      <c r="I49" s="17" t="s">
        <v>10407</v>
      </c>
      <c r="J49" s="418" t="s">
        <v>2689</v>
      </c>
      <c r="K49" s="17" t="s">
        <v>1422</v>
      </c>
      <c r="L49" s="17" t="s">
        <v>10448</v>
      </c>
      <c r="M49" s="418" t="s">
        <v>2689</v>
      </c>
      <c r="N49" s="17" t="s">
        <v>1422</v>
      </c>
      <c r="O49" s="17" t="s">
        <v>10429</v>
      </c>
    </row>
    <row r="50" spans="1:15">
      <c r="A50" s="418" t="s">
        <v>2690</v>
      </c>
      <c r="B50" s="419" t="s">
        <v>856</v>
      </c>
      <c r="C50" s="419" t="s">
        <v>10204</v>
      </c>
      <c r="D50" s="418" t="s">
        <v>2690</v>
      </c>
      <c r="E50" s="419" t="s">
        <v>856</v>
      </c>
      <c r="F50" s="419" t="s">
        <v>10362</v>
      </c>
      <c r="G50" s="418" t="s">
        <v>2690</v>
      </c>
      <c r="H50" s="419" t="s">
        <v>3514</v>
      </c>
      <c r="I50" s="419" t="s">
        <v>10338</v>
      </c>
      <c r="J50" s="418" t="s">
        <v>2690</v>
      </c>
      <c r="K50" s="419" t="s">
        <v>10264</v>
      </c>
      <c r="L50" s="419" t="s">
        <v>10423</v>
      </c>
      <c r="M50" s="418" t="s">
        <v>2690</v>
      </c>
      <c r="N50" s="419" t="s">
        <v>856</v>
      </c>
      <c r="O50" s="17" t="s">
        <v>10384</v>
      </c>
    </row>
    <row r="51" spans="1:15">
      <c r="A51" s="418" t="s">
        <v>2691</v>
      </c>
      <c r="B51" s="17" t="s">
        <v>7455</v>
      </c>
      <c r="C51" s="422" t="s">
        <v>10434</v>
      </c>
      <c r="D51" s="418" t="s">
        <v>2691</v>
      </c>
      <c r="E51" s="17" t="s">
        <v>10072</v>
      </c>
      <c r="F51" s="17" t="s">
        <v>10363</v>
      </c>
      <c r="G51" s="418" t="s">
        <v>2691</v>
      </c>
      <c r="H51" s="17" t="s">
        <v>1312</v>
      </c>
      <c r="I51" s="17" t="s">
        <v>10339</v>
      </c>
      <c r="J51" s="418" t="s">
        <v>2691</v>
      </c>
      <c r="K51" s="17" t="s">
        <v>1312</v>
      </c>
      <c r="L51" s="17" t="s">
        <v>10315</v>
      </c>
      <c r="M51" s="418" t="s">
        <v>2691</v>
      </c>
      <c r="N51" s="17" t="s">
        <v>1312</v>
      </c>
      <c r="O51" s="17" t="s">
        <v>10385</v>
      </c>
    </row>
    <row r="52" spans="1:15">
      <c r="A52" s="418" t="s">
        <v>2692</v>
      </c>
      <c r="B52" s="17" t="s">
        <v>6043</v>
      </c>
      <c r="C52" s="17" t="s">
        <v>10211</v>
      </c>
      <c r="D52" s="418" t="s">
        <v>2692</v>
      </c>
      <c r="E52" s="17" t="s">
        <v>1312</v>
      </c>
      <c r="F52" s="17" t="s">
        <v>10364</v>
      </c>
      <c r="G52" s="418" t="s">
        <v>2692</v>
      </c>
      <c r="H52" s="17" t="s">
        <v>4045</v>
      </c>
      <c r="I52" s="17" t="s">
        <v>10340</v>
      </c>
      <c r="J52" s="418" t="s">
        <v>2692</v>
      </c>
      <c r="K52" s="17" t="s">
        <v>9619</v>
      </c>
      <c r="L52" s="17" t="s">
        <v>10316</v>
      </c>
      <c r="M52" s="418" t="s">
        <v>2692</v>
      </c>
      <c r="N52" s="17" t="s">
        <v>4045</v>
      </c>
      <c r="O52" s="17" t="s">
        <v>10386</v>
      </c>
    </row>
    <row r="53" spans="1:15">
      <c r="A53" s="418" t="s">
        <v>2693</v>
      </c>
      <c r="B53" s="419" t="s">
        <v>7446</v>
      </c>
      <c r="C53" s="419" t="s">
        <v>10205</v>
      </c>
      <c r="D53" s="418" t="s">
        <v>2693</v>
      </c>
      <c r="E53" s="419" t="s">
        <v>7446</v>
      </c>
      <c r="F53" s="419" t="s">
        <v>10365</v>
      </c>
      <c r="G53" s="418" t="s">
        <v>2693</v>
      </c>
      <c r="H53" s="419" t="s">
        <v>7446</v>
      </c>
      <c r="I53" s="419" t="s">
        <v>10341</v>
      </c>
      <c r="J53" s="418" t="s">
        <v>2693</v>
      </c>
      <c r="K53" s="419" t="s">
        <v>7446</v>
      </c>
      <c r="L53" s="419" t="s">
        <v>10317</v>
      </c>
      <c r="M53" s="418" t="s">
        <v>2693</v>
      </c>
      <c r="N53" s="419" t="s">
        <v>7446</v>
      </c>
      <c r="O53" s="17" t="s">
        <v>10387</v>
      </c>
    </row>
    <row r="54" spans="1:15">
      <c r="A54" s="415"/>
      <c r="B54" s="415"/>
      <c r="C54" s="415"/>
      <c r="J54" s="415"/>
      <c r="K54" s="415"/>
      <c r="L54" s="415"/>
    </row>
  </sheetData>
  <phoneticPr fontId="111"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7"/>
  <dimension ref="A2:Q1658"/>
  <sheetViews>
    <sheetView workbookViewId="0">
      <selection activeCell="C12" sqref="C12"/>
    </sheetView>
    <sheetView workbookViewId="1"/>
  </sheetViews>
  <sheetFormatPr defaultColWidth="8.7109375" defaultRowHeight="12.75" customHeight="1"/>
  <cols>
    <col min="1" max="1" width="12" style="37" customWidth="1"/>
    <col min="2" max="2" width="24" style="37" customWidth="1"/>
    <col min="3" max="3" width="13.7109375" style="37" customWidth="1"/>
    <col min="4" max="4" width="12" style="37" customWidth="1"/>
    <col min="5" max="5" width="7.42578125" style="36" customWidth="1"/>
    <col min="6" max="6" width="5.42578125" style="36" customWidth="1"/>
    <col min="7" max="7" width="5.7109375" style="36" customWidth="1"/>
    <col min="8" max="8" width="6.5703125" style="36" customWidth="1"/>
    <col min="9" max="9" width="8.7109375" style="36" customWidth="1"/>
    <col min="10" max="10" width="11" style="36" customWidth="1"/>
    <col min="11" max="12" width="8.42578125" style="36" customWidth="1"/>
    <col min="13" max="13" width="8.7109375" style="36"/>
    <col min="14" max="14" width="14" style="73" customWidth="1"/>
    <col min="15" max="15" width="11" style="217" customWidth="1"/>
    <col min="16" max="16" width="8.7109375" style="37"/>
    <col min="17" max="17" width="18.140625" style="37" customWidth="1"/>
    <col min="18" max="112" width="8.7109375" style="37"/>
    <col min="113" max="113" width="24" style="37" customWidth="1"/>
    <col min="114" max="116" width="8.7109375" style="37"/>
    <col min="117" max="117" width="12" style="37" customWidth="1"/>
    <col min="118" max="118" width="15.42578125" style="37" customWidth="1"/>
    <col min="119" max="16384" width="8.7109375" style="37"/>
  </cols>
  <sheetData>
    <row r="2" spans="1:17" ht="12.75" customHeight="1">
      <c r="A2" s="78" t="s">
        <v>720</v>
      </c>
      <c r="B2" s="78" t="s">
        <v>718</v>
      </c>
      <c r="C2" s="78" t="s">
        <v>719</v>
      </c>
      <c r="D2" s="78" t="s">
        <v>9999</v>
      </c>
      <c r="E2" s="48" t="s">
        <v>639</v>
      </c>
      <c r="F2" s="48" t="s">
        <v>640</v>
      </c>
      <c r="G2" s="48" t="s">
        <v>641</v>
      </c>
      <c r="H2" s="48" t="s">
        <v>642</v>
      </c>
      <c r="I2" s="48" t="s">
        <v>643</v>
      </c>
      <c r="J2" s="48" t="s">
        <v>644</v>
      </c>
      <c r="K2" s="48" t="s">
        <v>645</v>
      </c>
      <c r="L2" s="48" t="s">
        <v>7404</v>
      </c>
      <c r="M2" s="48" t="s">
        <v>5582</v>
      </c>
      <c r="N2" s="79" t="s">
        <v>7392</v>
      </c>
      <c r="O2" s="216" t="s">
        <v>6503</v>
      </c>
      <c r="P2" s="38" t="s">
        <v>4962</v>
      </c>
      <c r="Q2" s="38" t="s">
        <v>10481</v>
      </c>
    </row>
    <row r="3" spans="1:17" ht="12.75" customHeight="1">
      <c r="A3" s="217" t="s">
        <v>9660</v>
      </c>
      <c r="B3" t="s">
        <v>4377</v>
      </c>
      <c r="C3" s="1" t="s">
        <v>9649</v>
      </c>
      <c r="D3" s="217" t="s">
        <v>9660</v>
      </c>
      <c r="E3" s="358"/>
      <c r="F3" s="358"/>
      <c r="I3" s="358">
        <v>0</v>
      </c>
      <c r="K3" s="358">
        <v>0</v>
      </c>
      <c r="L3" s="36" t="s">
        <v>1895</v>
      </c>
      <c r="M3" s="359" t="str">
        <f>VLOOKUP(TRIM(B3),'Team Rosters'!$B$1:$N$3773,2,FALSE)</f>
        <v>DAY</v>
      </c>
      <c r="N3" s="360">
        <f>VLOOKUP(TRIM(B3),BirthdateDraft!$A$1:$M$7842,2,FALSE)</f>
        <v>34133</v>
      </c>
      <c r="O3" s="217" t="str">
        <f>VLOOKUP(TRIM(B3),BirthdateDraft!$A$1:$M$7842,3,FALSE)</f>
        <v>15/2</v>
      </c>
      <c r="P3">
        <v>2024</v>
      </c>
      <c r="Q3" s="37" t="e">
        <f>VLOOKUP(Table16[[#This Row],[Last]],'2025Cuts'!$B$4:$B$77,1,FALSE)</f>
        <v>#N/A</v>
      </c>
    </row>
    <row r="4" spans="1:17" ht="12.75" customHeight="1">
      <c r="A4" s="217" t="s">
        <v>1957</v>
      </c>
      <c r="B4" t="s">
        <v>8134</v>
      </c>
      <c r="C4" s="1" t="s">
        <v>9651</v>
      </c>
      <c r="D4" s="217" t="s">
        <v>1957</v>
      </c>
      <c r="E4" s="358" t="s">
        <v>9700</v>
      </c>
      <c r="F4" s="358"/>
      <c r="G4" s="36">
        <v>0</v>
      </c>
      <c r="M4" s="359" t="str">
        <f>VLOOKUP(TRIM(B4),'Team Rosters'!$B$1:$N$3773,2,FALSE)</f>
        <v>LAS</v>
      </c>
      <c r="N4" s="360">
        <f>VLOOKUP(TRIM(B4),BirthdateDraft!$A$1:$M$7842,2,FALSE)</f>
        <v>36628</v>
      </c>
      <c r="O4" s="217" t="str">
        <f>VLOOKUP(TRIM(B4),BirthdateDraft!$A$1:$M$7842,3,FALSE)</f>
        <v>23/5</v>
      </c>
      <c r="P4">
        <v>2024</v>
      </c>
      <c r="Q4" s="37" t="e">
        <f>VLOOKUP(Table16[[#This Row],[Last]],'2025Cuts'!$B$4:$B$77,1,FALSE)</f>
        <v>#N/A</v>
      </c>
    </row>
    <row r="5" spans="1:17" ht="12.75" customHeight="1">
      <c r="A5" s="217" t="s">
        <v>8846</v>
      </c>
      <c r="B5" t="s">
        <v>6633</v>
      </c>
      <c r="C5" s="1" t="s">
        <v>9643</v>
      </c>
      <c r="D5" s="217" t="s">
        <v>10048</v>
      </c>
      <c r="E5" s="358" t="s">
        <v>9700</v>
      </c>
      <c r="F5" s="358"/>
      <c r="M5" s="359" t="e">
        <f>VLOOKUP(TRIM(B5),'Team Rosters'!$B$1:$N$3773,2,FALSE)</f>
        <v>#N/A</v>
      </c>
      <c r="N5" s="360">
        <f>VLOOKUP(TRIM(B5),BirthdateDraft!$A$1:$M$7842,2,FALSE)</f>
        <v>35363</v>
      </c>
      <c r="O5" s="217" t="str">
        <f>VLOOKUP(TRIM(B5),BirthdateDraft!$A$1:$M$7842,3,FALSE)</f>
        <v>19/1</v>
      </c>
      <c r="P5">
        <v>2024</v>
      </c>
      <c r="Q5" s="37" t="e">
        <f>VLOOKUP(Table16[[#This Row],[Last]],'2025Cuts'!$B$4:$B$77,1,FALSE)</f>
        <v>#N/A</v>
      </c>
    </row>
    <row r="6" spans="1:17" ht="12.75" customHeight="1">
      <c r="A6" s="217" t="s">
        <v>8846</v>
      </c>
      <c r="B6" t="s">
        <v>8847</v>
      </c>
      <c r="C6" s="1" t="s">
        <v>9635</v>
      </c>
      <c r="D6" s="217" t="s">
        <v>10048</v>
      </c>
      <c r="E6" s="358" t="s">
        <v>9700</v>
      </c>
      <c r="F6" s="358"/>
      <c r="M6" s="359" t="str">
        <f>VLOOKUP(TRIM(B6),'Team Rosters'!$B$1:$N$3773,2,FALSE)</f>
        <v>BLU</v>
      </c>
      <c r="N6" s="360">
        <f>VLOOKUP(TRIM(B6),BirthdateDraft!$A$1:$M$7842,2,FALSE)</f>
        <v>37168</v>
      </c>
      <c r="O6" s="217" t="str">
        <f>VLOOKUP(TRIM(B6),BirthdateDraft!$A$1:$M$7842,3,FALSE)</f>
        <v>24/5(145)</v>
      </c>
      <c r="P6">
        <v>2024</v>
      </c>
      <c r="Q6" s="37" t="e">
        <f>VLOOKUP(Table16[[#This Row],[Last]],'2025Cuts'!$B$4:$B$77,1,FALSE)</f>
        <v>#N/A</v>
      </c>
    </row>
    <row r="7" spans="1:17" ht="12.75" customHeight="1">
      <c r="A7" s="217" t="s">
        <v>2837</v>
      </c>
      <c r="B7" t="s">
        <v>8135</v>
      </c>
      <c r="C7" s="1" t="s">
        <v>1407</v>
      </c>
      <c r="D7" s="217" t="s">
        <v>2837</v>
      </c>
      <c r="E7" s="358"/>
      <c r="F7" s="358"/>
      <c r="I7" s="358">
        <v>0</v>
      </c>
      <c r="K7" s="358">
        <v>2</v>
      </c>
      <c r="L7" s="36" t="s">
        <v>9653</v>
      </c>
      <c r="M7" s="359" t="str">
        <f>VLOOKUP(TRIM(B7),'Team Rosters'!$B$1:$N$3773,2,FALSE)</f>
        <v>NYC</v>
      </c>
      <c r="N7" s="360">
        <f>VLOOKUP(TRIM(B7),BirthdateDraft!$A$1:$M$7842,2,FALSE)</f>
        <v>37177</v>
      </c>
      <c r="O7" s="217" t="str">
        <f>VLOOKUP(TRIM(B7),BirthdateDraft!$A$1:$M$7842,3,FALSE)</f>
        <v>23/3</v>
      </c>
      <c r="P7">
        <v>2024</v>
      </c>
      <c r="Q7" s="37" t="e">
        <f>VLOOKUP(Table16[[#This Row],[Last]],'2025Cuts'!$B$4:$B$77,1,FALSE)</f>
        <v>#N/A</v>
      </c>
    </row>
    <row r="8" spans="1:17" ht="12.75" customHeight="1">
      <c r="A8" s="217" t="s">
        <v>9667</v>
      </c>
      <c r="B8" t="s">
        <v>3789</v>
      </c>
      <c r="C8" s="1" t="s">
        <v>9646</v>
      </c>
      <c r="D8" s="217" t="s">
        <v>3485</v>
      </c>
      <c r="E8" s="358"/>
      <c r="F8" s="358"/>
      <c r="L8" s="358" t="s">
        <v>1895</v>
      </c>
      <c r="M8" s="359" t="str">
        <f>VLOOKUP(TRIM(B8),'Team Rosters'!$B$1:$N$3773,2,FALSE)</f>
        <v>ORL</v>
      </c>
      <c r="N8" s="360">
        <f>VLOOKUP(TRIM(B8),BirthdateDraft!$A$1:$M$7842,2,FALSE)</f>
        <v>33962</v>
      </c>
      <c r="O8" s="217" t="str">
        <f>VLOOKUP(TRIM(B8),BirthdateDraft!$A$1:$M$7842,3,FALSE)</f>
        <v>14/2</v>
      </c>
      <c r="P8">
        <v>2024</v>
      </c>
      <c r="Q8" s="37" t="e">
        <f>VLOOKUP(Table16[[#This Row],[Last]],'2025Cuts'!$B$4:$B$77,1,FALSE)</f>
        <v>#N/A</v>
      </c>
    </row>
    <row r="9" spans="1:17" ht="12.75" customHeight="1">
      <c r="A9" s="217" t="s">
        <v>8979</v>
      </c>
      <c r="B9" t="s">
        <v>8983</v>
      </c>
      <c r="C9" s="1" t="s">
        <v>722</v>
      </c>
      <c r="D9" s="217" t="s">
        <v>10006</v>
      </c>
      <c r="E9" s="358"/>
      <c r="F9" s="358"/>
      <c r="I9" s="358">
        <v>4</v>
      </c>
      <c r="J9" s="358"/>
      <c r="K9" s="36">
        <v>3</v>
      </c>
      <c r="M9" s="359" t="str">
        <f>VLOOKUP(TRIM(B9),'Team Rosters'!$B$1:$N$3773,2,FALSE)</f>
        <v>ROA</v>
      </c>
      <c r="N9" s="360">
        <f>VLOOKUP(TRIM(B9),BirthdateDraft!$A$1:$M$7842,2,FALSE)</f>
        <v>36728</v>
      </c>
      <c r="O9" s="217" t="str">
        <f>VLOOKUP(TRIM(B9),BirthdateDraft!$A$1:$M$7842,3,FALSE)</f>
        <v>24/3(71)</v>
      </c>
      <c r="P9">
        <v>2024</v>
      </c>
      <c r="Q9" s="37" t="e">
        <f>VLOOKUP(Table16[[#This Row],[Last]],'2025Cuts'!$B$4:$B$77,1,FALSE)</f>
        <v>#N/A</v>
      </c>
    </row>
    <row r="10" spans="1:17" ht="12.75" customHeight="1">
      <c r="A10" s="217" t="s">
        <v>9013</v>
      </c>
      <c r="B10" t="s">
        <v>5235</v>
      </c>
      <c r="C10" s="1" t="s">
        <v>9633</v>
      </c>
      <c r="D10" s="217" t="s">
        <v>10051</v>
      </c>
      <c r="E10" s="358" t="s">
        <v>3556</v>
      </c>
      <c r="F10" s="358"/>
      <c r="G10" s="36">
        <v>1</v>
      </c>
      <c r="M10" s="359" t="str">
        <f>VLOOKUP(TRIM(B10),'Team Rosters'!$B$1:$N$3773,2,FALSE)</f>
        <v>VIR</v>
      </c>
      <c r="N10" s="360">
        <f>VLOOKUP(TRIM(B10),BirthdateDraft!$A$1:$M$7842,2,FALSE)</f>
        <v>34904</v>
      </c>
      <c r="O10" s="217" t="str">
        <f>VLOOKUP(TRIM(B10),BirthdateDraft!$A$1:$M$7842,3,FALSE)</f>
        <v>17/3</v>
      </c>
      <c r="P10">
        <v>2024</v>
      </c>
      <c r="Q10" s="37" t="e">
        <f>VLOOKUP(Table16[[#This Row],[Last]],'2025Cuts'!$B$4:$B$77,1,FALSE)</f>
        <v>#N/A</v>
      </c>
    </row>
    <row r="11" spans="1:17" ht="12.75" customHeight="1">
      <c r="A11" s="217" t="s">
        <v>9013</v>
      </c>
      <c r="B11" t="s">
        <v>7976</v>
      </c>
      <c r="C11" s="1" t="s">
        <v>78</v>
      </c>
      <c r="D11" s="217" t="s">
        <v>10051</v>
      </c>
      <c r="E11" s="358" t="s">
        <v>3556</v>
      </c>
      <c r="F11" s="358"/>
      <c r="G11" s="36">
        <v>2</v>
      </c>
      <c r="M11" s="359" t="e">
        <f>VLOOKUP(TRIM(B11),'Team Rosters'!$B$1:$N$3773,2,FALSE)</f>
        <v>#N/A</v>
      </c>
      <c r="N11" s="360">
        <f>VLOOKUP(TRIM(B11),BirthdateDraft!$A$1:$M$7842,2,FALSE)</f>
        <v>35880</v>
      </c>
      <c r="O11" s="217" t="str">
        <f>VLOOKUP(TRIM(B11),BirthdateDraft!$A$1:$M$7842,3,FALSE)</f>
        <v>20/FA</v>
      </c>
      <c r="P11">
        <v>2024</v>
      </c>
      <c r="Q11" s="37" t="e">
        <f>VLOOKUP(Table16[[#This Row],[Last]],'2025Cuts'!$B$4:$B$77,1,FALSE)</f>
        <v>#N/A</v>
      </c>
    </row>
    <row r="12" spans="1:17" ht="12.75" customHeight="1">
      <c r="A12" s="217" t="s">
        <v>2517</v>
      </c>
      <c r="B12" t="s">
        <v>7813</v>
      </c>
      <c r="C12" s="1" t="s">
        <v>9646</v>
      </c>
      <c r="D12" s="217" t="s">
        <v>10047</v>
      </c>
      <c r="E12" s="358" t="s">
        <v>9712</v>
      </c>
      <c r="F12" s="358"/>
      <c r="M12" s="359" t="str">
        <f>VLOOKUP(TRIM(B12),'Team Rosters'!$B$1:$N$3773,2,FALSE)</f>
        <v>BLU</v>
      </c>
      <c r="N12" s="360">
        <f>VLOOKUP(TRIM(B12),BirthdateDraft!$A$1:$M$7842,2,FALSE)</f>
        <v>36184</v>
      </c>
      <c r="O12" s="217" t="str">
        <f>VLOOKUP(TRIM(B12),BirthdateDraft!$A$1:$M$7842,3,FALSE)</f>
        <v>22/FA</v>
      </c>
      <c r="P12">
        <v>2024</v>
      </c>
      <c r="Q12" s="37" t="e">
        <f>VLOOKUP(Table16[[#This Row],[Last]],'2025Cuts'!$B$4:$B$77,1,FALSE)</f>
        <v>#N/A</v>
      </c>
    </row>
    <row r="13" spans="1:17" ht="12.75" customHeight="1">
      <c r="A13" s="217" t="s">
        <v>9667</v>
      </c>
      <c r="B13" t="s">
        <v>8136</v>
      </c>
      <c r="C13" s="1" t="s">
        <v>2310</v>
      </c>
      <c r="D13" s="217" t="s">
        <v>3485</v>
      </c>
      <c r="E13" s="358"/>
      <c r="F13" s="358"/>
      <c r="L13" s="358" t="s">
        <v>9655</v>
      </c>
      <c r="M13" s="359" t="str">
        <f>VLOOKUP(TRIM(B13),'Team Rosters'!$B$1:$N$3773,2,FALSE)</f>
        <v>ACM</v>
      </c>
      <c r="N13" s="360">
        <f>VLOOKUP(TRIM(B13),BirthdateDraft!$A$1:$M$7842,2,FALSE)</f>
        <v>37283</v>
      </c>
      <c r="O13" s="217" t="str">
        <f>VLOOKUP(TRIM(B13),BirthdateDraft!$A$1:$M$7842,3,FALSE)</f>
        <v>23/1</v>
      </c>
      <c r="P13">
        <v>2024</v>
      </c>
      <c r="Q13" s="37" t="e">
        <f>VLOOKUP(Table16[[#This Row],[Last]],'2025Cuts'!$B$4:$B$77,1,FALSE)</f>
        <v>#N/A</v>
      </c>
    </row>
    <row r="14" spans="1:17" ht="12.75" customHeight="1">
      <c r="A14" s="217" t="s">
        <v>9702</v>
      </c>
      <c r="B14" t="s">
        <v>8137</v>
      </c>
      <c r="C14" s="1" t="s">
        <v>9628</v>
      </c>
      <c r="D14" s="217" t="s">
        <v>10054</v>
      </c>
      <c r="E14" s="358" t="s">
        <v>3556</v>
      </c>
      <c r="F14" s="358" t="s">
        <v>3556</v>
      </c>
      <c r="G14" s="36">
        <v>3</v>
      </c>
      <c r="M14" s="359" t="str">
        <f>VLOOKUP(TRIM(B14),'Team Rosters'!$B$1:$N$3773,2,FALSE)</f>
        <v>FER</v>
      </c>
      <c r="N14" s="360">
        <f>VLOOKUP(TRIM(B14),BirthdateDraft!$A$1:$M$7842,2,FALSE)</f>
        <v>36954</v>
      </c>
      <c r="O14" s="217" t="str">
        <f>VLOOKUP(TRIM(B14),BirthdateDraft!$A$1:$M$7842,3,FALSE)</f>
        <v>23/4</v>
      </c>
      <c r="P14">
        <v>2024</v>
      </c>
      <c r="Q14" s="37" t="e">
        <f>VLOOKUP(Table16[[#This Row],[Last]],'2025Cuts'!$B$4:$B$77,1,FALSE)</f>
        <v>#N/A</v>
      </c>
    </row>
    <row r="15" spans="1:17" ht="12.75" customHeight="1">
      <c r="A15" s="217" t="s">
        <v>9676</v>
      </c>
      <c r="B15" t="s">
        <v>8138</v>
      </c>
      <c r="C15" s="1" t="s">
        <v>9635</v>
      </c>
      <c r="D15" s="217" t="s">
        <v>9676</v>
      </c>
      <c r="E15" s="358"/>
      <c r="F15" s="358"/>
      <c r="I15" s="358">
        <v>0</v>
      </c>
      <c r="K15" s="358">
        <v>2</v>
      </c>
      <c r="L15" s="36" t="s">
        <v>9655</v>
      </c>
      <c r="M15" s="359" t="e">
        <f>VLOOKUP(TRIM(B15),'Team Rosters'!$B$1:$N$3773,2,FALSE)</f>
        <v>#N/A</v>
      </c>
      <c r="N15" s="360">
        <f>VLOOKUP(TRIM(B15),BirthdateDraft!$A$1:$M$7842,2,FALSE)</f>
        <v>36350</v>
      </c>
      <c r="O15" s="217" t="str">
        <f>VLOOKUP(TRIM(B15),BirthdateDraft!$A$1:$M$7842,3,FALSE)</f>
        <v>23/FA</v>
      </c>
      <c r="P15">
        <v>2024</v>
      </c>
      <c r="Q15" s="37" t="e">
        <f>VLOOKUP(Table16[[#This Row],[Last]],'2025Cuts'!$B$4:$B$77,1,FALSE)</f>
        <v>#N/A</v>
      </c>
    </row>
    <row r="16" spans="1:17" ht="12.75" customHeight="1">
      <c r="A16" s="217" t="s">
        <v>9668</v>
      </c>
      <c r="B16" t="s">
        <v>4413</v>
      </c>
      <c r="C16" s="1" t="s">
        <v>9627</v>
      </c>
      <c r="D16" s="217" t="s">
        <v>3485</v>
      </c>
      <c r="E16" s="358"/>
      <c r="F16" s="358"/>
      <c r="L16" s="358" t="s">
        <v>9655</v>
      </c>
      <c r="M16" s="359" t="str">
        <f>VLOOKUP(TRIM(B16),'Team Rosters'!$B$1:$N$3773,2,FALSE)</f>
        <v>CHA</v>
      </c>
      <c r="N16" s="360">
        <f>VLOOKUP(TRIM(B16),BirthdateDraft!$A$1:$M$7842,2,FALSE)</f>
        <v>34113</v>
      </c>
      <c r="O16" s="217" t="str">
        <f>VLOOKUP(TRIM(B16),BirthdateDraft!$A$1:$M$7842,3,FALSE)</f>
        <v>15/1 (20)</v>
      </c>
      <c r="P16">
        <v>2024</v>
      </c>
      <c r="Q16" s="37" t="e">
        <f>VLOOKUP(Table16[[#This Row],[Last]],'2025Cuts'!$B$4:$B$77,1,FALSE)</f>
        <v>#N/A</v>
      </c>
    </row>
    <row r="17" spans="1:17" ht="12.75" customHeight="1">
      <c r="A17" s="217" t="s">
        <v>9668</v>
      </c>
      <c r="B17" t="s">
        <v>6788</v>
      </c>
      <c r="C17" s="1" t="s">
        <v>724</v>
      </c>
      <c r="D17" s="217" t="s">
        <v>3485</v>
      </c>
      <c r="E17" s="358"/>
      <c r="F17" s="358"/>
      <c r="L17" s="358" t="s">
        <v>9655</v>
      </c>
      <c r="M17" s="359" t="str">
        <f>VLOOKUP(TRIM(B17),'Team Rosters'!$B$1:$N$3773,2,FALSE)</f>
        <v>FER</v>
      </c>
      <c r="N17" s="360">
        <f>VLOOKUP(TRIM(B17),BirthdateDraft!$A$1:$M$7842,2,FALSE)</f>
        <v>35871</v>
      </c>
      <c r="O17" s="217" t="str">
        <f>VLOOKUP(TRIM(B17),BirthdateDraft!$A$1:$M$7842,3,FALSE)</f>
        <v>20/1</v>
      </c>
      <c r="P17">
        <v>2024</v>
      </c>
      <c r="Q17" s="37" t="e">
        <f>VLOOKUP(Table16[[#This Row],[Last]],'2025Cuts'!$B$4:$B$77,1,FALSE)</f>
        <v>#N/A</v>
      </c>
    </row>
    <row r="18" spans="1:17" ht="12.75" customHeight="1">
      <c r="A18" s="217" t="s">
        <v>9654</v>
      </c>
      <c r="B18" t="s">
        <v>6697</v>
      </c>
      <c r="C18" s="1" t="s">
        <v>2310</v>
      </c>
      <c r="D18" s="217" t="s">
        <v>9654</v>
      </c>
      <c r="E18" s="358"/>
      <c r="F18" s="358"/>
      <c r="I18" s="358">
        <v>0</v>
      </c>
      <c r="K18" s="358">
        <v>0</v>
      </c>
      <c r="L18" s="36" t="s">
        <v>9655</v>
      </c>
      <c r="M18" s="359" t="str">
        <f>VLOOKUP(TRIM(B18),'Team Rosters'!$B$1:$N$3773,2,FALSE)</f>
        <v>VER</v>
      </c>
      <c r="N18" s="360">
        <f>VLOOKUP(TRIM(B18),BirthdateDraft!$A$1:$M$7842,2,FALSE)</f>
        <v>36333</v>
      </c>
      <c r="O18" s="217" t="str">
        <f>VLOOKUP(TRIM(B18),BirthdateDraft!$A$1:$M$7842,3,FALSE)</f>
        <v>20/2</v>
      </c>
      <c r="P18">
        <v>2024</v>
      </c>
      <c r="Q18" s="37" t="e">
        <f>VLOOKUP(Table16[[#This Row],[Last]],'2025Cuts'!$B$4:$B$77,1,FALSE)</f>
        <v>#N/A</v>
      </c>
    </row>
    <row r="19" spans="1:17" ht="12.75" customHeight="1">
      <c r="A19" s="217" t="s">
        <v>9676</v>
      </c>
      <c r="B19" t="s">
        <v>5872</v>
      </c>
      <c r="C19" s="1" t="s">
        <v>9637</v>
      </c>
      <c r="D19" s="217" t="s">
        <v>9676</v>
      </c>
      <c r="E19" s="358"/>
      <c r="F19" s="358"/>
      <c r="I19" s="358">
        <v>0</v>
      </c>
      <c r="K19" s="358">
        <v>2</v>
      </c>
      <c r="L19" s="36" t="s">
        <v>1895</v>
      </c>
      <c r="M19" s="359" t="str">
        <f>VLOOKUP(TRIM(B19),'Team Rosters'!$B$1:$N$3773,2,FALSE)</f>
        <v>FER</v>
      </c>
      <c r="N19" s="360">
        <f>VLOOKUP(TRIM(B19),BirthdateDraft!$A$1:$M$7842,2,FALSE)</f>
        <v>33713</v>
      </c>
      <c r="O19" s="217" t="str">
        <f>VLOOKUP(TRIM(B19),BirthdateDraft!$A$1:$M$7842,3,FALSE)</f>
        <v>18/3</v>
      </c>
      <c r="P19">
        <v>2024</v>
      </c>
      <c r="Q19" s="37" t="e">
        <f>VLOOKUP(Table16[[#This Row],[Last]],'2025Cuts'!$B$4:$B$77,1,FALSE)</f>
        <v>#N/A</v>
      </c>
    </row>
    <row r="20" spans="1:17" ht="12.75" customHeight="1">
      <c r="A20" s="217" t="s">
        <v>8846</v>
      </c>
      <c r="B20" t="s">
        <v>7962</v>
      </c>
      <c r="C20" s="1" t="s">
        <v>9650</v>
      </c>
      <c r="D20" s="217" t="s">
        <v>10048</v>
      </c>
      <c r="E20" s="358" t="s">
        <v>9699</v>
      </c>
      <c r="F20" s="358"/>
      <c r="M20" s="359" t="e">
        <f>VLOOKUP(TRIM(B20),'Team Rosters'!$B$1:$N$3773,2,FALSE)</f>
        <v>#N/A</v>
      </c>
      <c r="N20" s="360">
        <f>VLOOKUP(TRIM(B20),BirthdateDraft!$A$1:$M$7842,2,FALSE)</f>
        <v>35739</v>
      </c>
      <c r="O20" s="217" t="str">
        <f>VLOOKUP(TRIM(B20),BirthdateDraft!$A$1:$M$7842,3,FALSE)</f>
        <v>22/FA</v>
      </c>
      <c r="P20">
        <v>2024</v>
      </c>
      <c r="Q20" s="37" t="str">
        <f>VLOOKUP(Table16[[#This Row],[Last]],'2025Cuts'!$B$4:$B$77,1,FALSE)</f>
        <v>Alford, Dee</v>
      </c>
    </row>
    <row r="21" spans="1:17" ht="12.75" customHeight="1">
      <c r="A21" s="217" t="s">
        <v>1231</v>
      </c>
      <c r="B21" t="s">
        <v>6347</v>
      </c>
      <c r="C21" s="1" t="s">
        <v>9628</v>
      </c>
      <c r="D21" s="217" t="s">
        <v>1231</v>
      </c>
      <c r="E21" s="358"/>
      <c r="F21" s="358"/>
      <c r="I21" s="358">
        <v>4</v>
      </c>
      <c r="K21" s="358">
        <v>0</v>
      </c>
      <c r="L21" s="36" t="s">
        <v>9656</v>
      </c>
      <c r="M21" s="359" t="e">
        <f>VLOOKUP(TRIM(B21),'Team Rosters'!$B$1:$N$3773,2,FALSE)</f>
        <v>#N/A</v>
      </c>
      <c r="N21" s="360">
        <f>VLOOKUP(TRIM(B21),BirthdateDraft!$A$1:$M$7842,2,FALSE)</f>
        <v>34231</v>
      </c>
      <c r="O21" s="217" t="str">
        <f>VLOOKUP(TRIM(B21),BirthdateDraft!$A$1:$M$7842,3,FALSE)</f>
        <v>17/FA</v>
      </c>
      <c r="P21">
        <v>2024</v>
      </c>
      <c r="Q21" s="37" t="e">
        <f>VLOOKUP(Table16[[#This Row],[Last]],'2025Cuts'!$B$4:$B$77,1,FALSE)</f>
        <v>#N/A</v>
      </c>
    </row>
    <row r="22" spans="1:17" ht="12.75" customHeight="1">
      <c r="A22" s="217" t="s">
        <v>728</v>
      </c>
      <c r="B22" t="s">
        <v>8999</v>
      </c>
      <c r="C22" s="1" t="s">
        <v>76</v>
      </c>
      <c r="D22" s="217" t="s">
        <v>728</v>
      </c>
      <c r="E22" s="358"/>
      <c r="F22" s="358"/>
      <c r="I22" s="358">
        <v>0</v>
      </c>
      <c r="K22" s="358">
        <v>0</v>
      </c>
      <c r="L22" s="36" t="s">
        <v>1895</v>
      </c>
      <c r="M22" s="359" t="str">
        <f>VLOOKUP(TRIM(B22),'Team Rosters'!$B$1:$N$3773,2,FALSE)</f>
        <v>ROA</v>
      </c>
      <c r="N22" s="360">
        <f>VLOOKUP(TRIM(B22),BirthdateDraft!$A$1:$M$7842,2,FALSE)</f>
        <v>36782</v>
      </c>
      <c r="O22" s="217" t="str">
        <f>VLOOKUP(TRIM(B22),BirthdateDraft!$A$1:$M$7842,3,FALSE)</f>
        <v>24/4(115)</v>
      </c>
      <c r="P22">
        <v>2024</v>
      </c>
      <c r="Q22" s="37" t="e">
        <f>VLOOKUP(Table16[[#This Row],[Last]],'2025Cuts'!$B$4:$B$77,1,FALSE)</f>
        <v>#N/A</v>
      </c>
    </row>
    <row r="23" spans="1:17" ht="12.75" customHeight="1">
      <c r="A23" s="217" t="s">
        <v>8977</v>
      </c>
      <c r="B23" t="s">
        <v>6232</v>
      </c>
      <c r="C23" s="1" t="s">
        <v>9629</v>
      </c>
      <c r="D23" s="217" t="s">
        <v>10010</v>
      </c>
      <c r="E23" s="358"/>
      <c r="F23" s="358"/>
      <c r="I23" s="358">
        <v>4</v>
      </c>
      <c r="J23" s="358"/>
      <c r="K23" s="36">
        <v>3</v>
      </c>
      <c r="M23" s="359" t="str">
        <f>VLOOKUP(TRIM(B23),'Team Rosters'!$B$1:$N$3773,2,FALSE)</f>
        <v>LAS</v>
      </c>
      <c r="N23" s="360">
        <f>VLOOKUP(TRIM(B23),BirthdateDraft!$A$1:$M$7842,2,FALSE)</f>
        <v>35176</v>
      </c>
      <c r="O23" s="217" t="str">
        <f>VLOOKUP(TRIM(B23),BirthdateDraft!$A$1:$M$7842,3,FALSE)</f>
        <v>19/7</v>
      </c>
      <c r="P23">
        <v>2024</v>
      </c>
      <c r="Q23" s="37" t="e">
        <f>VLOOKUP(Table16[[#This Row],[Last]],'2025Cuts'!$B$4:$B$77,1,FALSE)</f>
        <v>#N/A</v>
      </c>
    </row>
    <row r="24" spans="1:17" ht="12.75" customHeight="1">
      <c r="A24" s="217" t="s">
        <v>2837</v>
      </c>
      <c r="B24" t="s">
        <v>9056</v>
      </c>
      <c r="C24" s="1" t="s">
        <v>9646</v>
      </c>
      <c r="D24" s="217" t="s">
        <v>2837</v>
      </c>
      <c r="E24" s="358"/>
      <c r="F24" s="358"/>
      <c r="I24" s="358">
        <v>0</v>
      </c>
      <c r="K24" s="358">
        <v>0</v>
      </c>
      <c r="L24" s="36" t="s">
        <v>9652</v>
      </c>
      <c r="M24" s="359" t="str">
        <f>VLOOKUP(TRIM(B24),'Team Rosters'!$B$1:$N$3773,2,FALSE)</f>
        <v>ORL</v>
      </c>
      <c r="N24" s="360">
        <f>VLOOKUP(TRIM(B24),BirthdateDraft!$A$1:$M$7842,2,FALSE)</f>
        <v>38006</v>
      </c>
      <c r="O24" s="217" t="str">
        <f>VLOOKUP(TRIM(B24),BirthdateDraft!$A$1:$M$7842,3,FALSE)</f>
        <v>24/4(134)</v>
      </c>
      <c r="P24">
        <v>2024</v>
      </c>
      <c r="Q24" s="37" t="e">
        <f>VLOOKUP(Table16[[#This Row],[Last]],'2025Cuts'!$B$4:$B$77,1,FALSE)</f>
        <v>#N/A</v>
      </c>
    </row>
    <row r="25" spans="1:17" ht="12.75" customHeight="1">
      <c r="A25" s="217" t="s">
        <v>1564</v>
      </c>
      <c r="B25" t="s">
        <v>6326</v>
      </c>
      <c r="C25" s="1" t="s">
        <v>724</v>
      </c>
      <c r="D25" s="217" t="s">
        <v>1564</v>
      </c>
      <c r="E25" s="358"/>
      <c r="F25" s="358"/>
      <c r="M25" s="359" t="e">
        <f>VLOOKUP(TRIM(B25),'Team Rosters'!$B$1:$N$3773,2,FALSE)</f>
        <v>#N/A</v>
      </c>
      <c r="N25" s="360">
        <f>VLOOKUP(TRIM(B25),BirthdateDraft!$A$1:$M$7842,2,FALSE)</f>
        <v>33852</v>
      </c>
      <c r="O25" s="217" t="str">
        <f>VLOOKUP(TRIM(B25),BirthdateDraft!$A$1:$M$7842,3,FALSE)</f>
        <v>16/6</v>
      </c>
      <c r="P25">
        <v>2024</v>
      </c>
      <c r="Q25" s="37" t="e">
        <f>VLOOKUP(Table16[[#This Row],[Last]],'2025Cuts'!$B$4:$B$77,1,FALSE)</f>
        <v>#N/A</v>
      </c>
    </row>
    <row r="26" spans="1:17" ht="12.75" customHeight="1">
      <c r="A26" s="217" t="s">
        <v>728</v>
      </c>
      <c r="B26" t="s">
        <v>8140</v>
      </c>
      <c r="C26" s="1" t="s">
        <v>9647</v>
      </c>
      <c r="D26" s="217" t="s">
        <v>728</v>
      </c>
      <c r="E26" s="358"/>
      <c r="F26" s="358"/>
      <c r="I26" s="358">
        <v>4</v>
      </c>
      <c r="K26" s="358">
        <v>0</v>
      </c>
      <c r="L26" s="36" t="s">
        <v>9656</v>
      </c>
      <c r="M26" s="359" t="str">
        <f>VLOOKUP(TRIM(B26),'Team Rosters'!$B$1:$N$3773,2,FALSE)</f>
        <v>DRA</v>
      </c>
      <c r="N26" s="360">
        <f>VLOOKUP(TRIM(B26),BirthdateDraft!$A$1:$M$7842,2,FALSE)</f>
        <v>36925</v>
      </c>
      <c r="O26" s="217" t="str">
        <f>VLOOKUP(TRIM(B26),BirthdateDraft!$A$1:$M$7842,3,FALSE)</f>
        <v>23/5</v>
      </c>
      <c r="P26">
        <v>2024</v>
      </c>
      <c r="Q26" s="37" t="e">
        <f>VLOOKUP(Table16[[#This Row],[Last]],'2025Cuts'!$B$4:$B$77,1,FALSE)</f>
        <v>#N/A</v>
      </c>
    </row>
    <row r="27" spans="1:17" ht="12.75" customHeight="1">
      <c r="A27" s="217" t="s">
        <v>8982</v>
      </c>
      <c r="B27" t="s">
        <v>5791</v>
      </c>
      <c r="C27" s="1" t="s">
        <v>9629</v>
      </c>
      <c r="D27" s="217" t="s">
        <v>10062</v>
      </c>
      <c r="E27" s="358" t="s">
        <v>3555</v>
      </c>
      <c r="F27" s="358"/>
      <c r="G27" s="36">
        <v>5</v>
      </c>
      <c r="M27" s="359" t="str">
        <f>VLOOKUP(TRIM(B27),'Team Rosters'!$B$1:$N$3773,2,FALSE)</f>
        <v>LON</v>
      </c>
      <c r="N27" s="360">
        <f>VLOOKUP(TRIM(B27),BirthdateDraft!$A$1:$M$7842,2,FALSE)</f>
        <v>34715</v>
      </c>
      <c r="O27" s="217" t="str">
        <f>VLOOKUP(TRIM(B27),BirthdateDraft!$A$1:$M$7842,3,FALSE)</f>
        <v>17/1 (17)</v>
      </c>
      <c r="P27">
        <v>2024</v>
      </c>
      <c r="Q27" s="37" t="e">
        <f>VLOOKUP(Table16[[#This Row],[Last]],'2025Cuts'!$B$4:$B$77,1,FALSE)</f>
        <v>#N/A</v>
      </c>
    </row>
    <row r="28" spans="1:17" ht="12.75" customHeight="1">
      <c r="A28" s="217" t="s">
        <v>3719</v>
      </c>
      <c r="B28" t="s">
        <v>3865</v>
      </c>
      <c r="C28" s="1" t="s">
        <v>9632</v>
      </c>
      <c r="D28" s="217" t="s">
        <v>3719</v>
      </c>
      <c r="E28" s="358"/>
      <c r="F28" s="358"/>
      <c r="M28" s="359" t="str">
        <f>VLOOKUP(TRIM(B28),'Team Rosters'!$B$1:$N$3773,2,FALSE)</f>
        <v>CAVE</v>
      </c>
      <c r="N28" s="360">
        <f>VLOOKUP(TRIM(B28),BirthdateDraft!$A$1:$M$7842,2,FALSE)</f>
        <v>35206</v>
      </c>
      <c r="O28" s="217" t="str">
        <f>VLOOKUP(TRIM(B28),BirthdateDraft!$A$1:$M$7842,3,FALSE)</f>
        <v>18/1 (7)</v>
      </c>
      <c r="P28">
        <v>2024</v>
      </c>
      <c r="Q28" s="37" t="e">
        <f>VLOOKUP(Table16[[#This Row],[Last]],'2025Cuts'!$B$4:$B$77,1,FALSE)</f>
        <v>#N/A</v>
      </c>
    </row>
    <row r="29" spans="1:17" ht="12.75" customHeight="1">
      <c r="A29" s="217" t="s">
        <v>9667</v>
      </c>
      <c r="B29" t="s">
        <v>3103</v>
      </c>
      <c r="C29" s="1" t="s">
        <v>9631</v>
      </c>
      <c r="D29" s="217" t="s">
        <v>3485</v>
      </c>
      <c r="E29" s="358"/>
      <c r="F29" s="358"/>
      <c r="L29" s="358" t="s">
        <v>9655</v>
      </c>
      <c r="M29" s="359" t="str">
        <f>VLOOKUP(TRIM(B29),'Team Rosters'!$B$1:$N$3773,2,FALSE)</f>
        <v>TOR</v>
      </c>
      <c r="N29" s="360">
        <f>VLOOKUP(TRIM(B29),BirthdateDraft!$A$1:$M$7842,2,FALSE)</f>
        <v>33721</v>
      </c>
      <c r="O29" s="217" t="str">
        <f>VLOOKUP(TRIM(B29),BirthdateDraft!$A$1:$M$7842,3,FALSE)</f>
        <v>13/3</v>
      </c>
      <c r="P29">
        <v>2024</v>
      </c>
      <c r="Q29" s="37" t="e">
        <f>VLOOKUP(Table16[[#This Row],[Last]],'2025Cuts'!$B$4:$B$77,1,FALSE)</f>
        <v>#N/A</v>
      </c>
    </row>
    <row r="30" spans="1:17" ht="12.75" customHeight="1">
      <c r="A30" s="217" t="s">
        <v>1406</v>
      </c>
      <c r="B30" t="s">
        <v>6048</v>
      </c>
      <c r="C30" s="1" t="s">
        <v>9635</v>
      </c>
      <c r="D30" s="217" t="s">
        <v>10057</v>
      </c>
      <c r="E30" s="358" t="s">
        <v>3553</v>
      </c>
      <c r="F30" s="358"/>
      <c r="G30" s="36">
        <v>8</v>
      </c>
      <c r="M30" s="359" t="str">
        <f>VLOOKUP(TRIM(B30),'Team Rosters'!$B$1:$N$3773,2,FALSE)</f>
        <v>BLD</v>
      </c>
      <c r="N30" s="360">
        <f>VLOOKUP(TRIM(B30),BirthdateDraft!$A$1:$M$7842,2,FALSE)</f>
        <v>35662</v>
      </c>
      <c r="O30" s="217" t="str">
        <f>VLOOKUP(TRIM(B30),BirthdateDraft!$A$1:$M$7842,3,FALSE)</f>
        <v>19/3</v>
      </c>
      <c r="P30">
        <v>2024</v>
      </c>
      <c r="Q30" s="37" t="e">
        <f>VLOOKUP(Table16[[#This Row],[Last]],'2025Cuts'!$B$4:$B$77,1,FALSE)</f>
        <v>#N/A</v>
      </c>
    </row>
    <row r="31" spans="1:17" ht="12.75" customHeight="1">
      <c r="A31" s="217" t="s">
        <v>2837</v>
      </c>
      <c r="B31" t="s">
        <v>7585</v>
      </c>
      <c r="C31" s="1" t="s">
        <v>9650</v>
      </c>
      <c r="D31" s="217" t="s">
        <v>2837</v>
      </c>
      <c r="E31" s="358"/>
      <c r="F31" s="358"/>
      <c r="I31" s="358">
        <v>0</v>
      </c>
      <c r="K31" s="358">
        <v>4</v>
      </c>
      <c r="L31" s="36" t="s">
        <v>9652</v>
      </c>
      <c r="M31" s="359" t="str">
        <f>VLOOKUP(TRIM(B31),'Team Rosters'!$B$1:$N$3773,2,FALSE)</f>
        <v>ACM</v>
      </c>
      <c r="N31" s="360">
        <f>VLOOKUP(TRIM(B31),BirthdateDraft!$A$1:$M$7842,2,FALSE)</f>
        <v>36631</v>
      </c>
      <c r="O31" s="217" t="str">
        <f>VLOOKUP(TRIM(B31),BirthdateDraft!$A$1:$M$7842,3,FALSE)</f>
        <v>22/5</v>
      </c>
      <c r="P31">
        <v>2024</v>
      </c>
      <c r="Q31" s="37" t="e">
        <f>VLOOKUP(Table16[[#This Row],[Last]],'2025Cuts'!$B$4:$B$77,1,FALSE)</f>
        <v>#N/A</v>
      </c>
    </row>
    <row r="32" spans="1:17" ht="12.75" customHeight="1">
      <c r="A32" s="217" t="s">
        <v>1873</v>
      </c>
      <c r="B32" t="s">
        <v>6184</v>
      </c>
      <c r="C32" s="1" t="s">
        <v>9642</v>
      </c>
      <c r="D32" s="217" t="s">
        <v>1873</v>
      </c>
      <c r="E32" s="358" t="s">
        <v>9716</v>
      </c>
      <c r="F32" s="358"/>
      <c r="G32" s="36">
        <v>4</v>
      </c>
      <c r="M32" s="359" t="str">
        <f>VLOOKUP(TRIM(B32),'Team Rosters'!$B$1:$N$3773,2,FALSE)</f>
        <v>WES</v>
      </c>
      <c r="N32" s="360">
        <f>VLOOKUP(TRIM(B32),BirthdateDraft!$A$1:$M$7842,2,FALSE)</f>
        <v>35646</v>
      </c>
      <c r="O32" s="217" t="str">
        <f>VLOOKUP(TRIM(B32),BirthdateDraft!$A$1:$M$7842,3,FALSE)</f>
        <v>19/FA</v>
      </c>
      <c r="P32">
        <v>2024</v>
      </c>
      <c r="Q32" s="37" t="e">
        <f>VLOOKUP(Table16[[#This Row],[Last]],'2025Cuts'!$B$4:$B$77,1,FALSE)</f>
        <v>#N/A</v>
      </c>
    </row>
    <row r="33" spans="1:17" ht="12.75" customHeight="1">
      <c r="A33" s="217" t="s">
        <v>8982</v>
      </c>
      <c r="B33" t="s">
        <v>9037</v>
      </c>
      <c r="C33" s="1" t="s">
        <v>9638</v>
      </c>
      <c r="D33" s="217" t="s">
        <v>10019</v>
      </c>
      <c r="E33" s="358"/>
      <c r="F33" s="358"/>
      <c r="I33" s="358">
        <v>5</v>
      </c>
      <c r="J33" s="358"/>
      <c r="K33" s="36">
        <v>5</v>
      </c>
      <c r="M33" s="359" t="str">
        <f>VLOOKUP(TRIM(B33),'Team Rosters'!$B$1:$N$3773,2,FALSE)</f>
        <v>ROA</v>
      </c>
      <c r="N33" s="360">
        <f>VLOOKUP(TRIM(B33),BirthdateDraft!$A$1:$M$7842,2,FALSE)</f>
        <v>37680</v>
      </c>
      <c r="O33" s="217" t="str">
        <f>VLOOKUP(TRIM(B33),BirthdateDraft!$A$1:$M$7842,3,FALSE)</f>
        <v>24/1(5)</v>
      </c>
      <c r="P33">
        <v>2024</v>
      </c>
      <c r="Q33" s="37" t="e">
        <f>VLOOKUP(Table16[[#This Row],[Last]],'2025Cuts'!$B$4:$B$77,1,FALSE)</f>
        <v>#N/A</v>
      </c>
    </row>
    <row r="34" spans="1:17" ht="12.75" customHeight="1">
      <c r="A34" s="217" t="s">
        <v>8846</v>
      </c>
      <c r="B34" t="s">
        <v>6177</v>
      </c>
      <c r="C34" s="1" t="s">
        <v>9643</v>
      </c>
      <c r="D34" s="217" t="s">
        <v>10048</v>
      </c>
      <c r="E34" s="358" t="s">
        <v>9699</v>
      </c>
      <c r="F34" s="358"/>
      <c r="M34" s="359" t="str">
        <f>VLOOKUP(TRIM(B34),'Team Rosters'!$B$1:$N$3773,2,FALSE)</f>
        <v>BEA</v>
      </c>
      <c r="N34" s="360">
        <f>VLOOKUP(TRIM(B34),BirthdateDraft!$A$1:$M$7842,2,FALSE)</f>
        <v>35566</v>
      </c>
      <c r="O34" s="217" t="str">
        <f>VLOOKUP(TRIM(B34),BirthdateDraft!$A$1:$M$7842,3,FALSE)</f>
        <v>19/4</v>
      </c>
      <c r="P34">
        <v>2024</v>
      </c>
      <c r="Q34" s="37" t="e">
        <f>VLOOKUP(Table16[[#This Row],[Last]],'2025Cuts'!$B$4:$B$77,1,FALSE)</f>
        <v>#N/A</v>
      </c>
    </row>
    <row r="35" spans="1:17" ht="12.75" customHeight="1">
      <c r="A35" s="217" t="s">
        <v>9006</v>
      </c>
      <c r="B35" t="s">
        <v>8997</v>
      </c>
      <c r="C35" s="1" t="s">
        <v>9631</v>
      </c>
      <c r="D35" s="217" t="s">
        <v>10029</v>
      </c>
      <c r="E35" s="358"/>
      <c r="F35" s="358"/>
      <c r="I35" s="358">
        <v>0</v>
      </c>
      <c r="J35" s="358">
        <v>0</v>
      </c>
      <c r="K35" s="36">
        <v>0</v>
      </c>
      <c r="M35" s="359" t="e">
        <f>VLOOKUP(TRIM(B35),'Team Rosters'!$B$1:$N$3773,2,FALSE)</f>
        <v>#N/A</v>
      </c>
      <c r="N35" s="360">
        <f>VLOOKUP(TRIM(B35),BirthdateDraft!$A$1:$M$7842,2,FALSE)</f>
        <v>37288</v>
      </c>
      <c r="O35" s="217" t="str">
        <f>VLOOKUP(TRIM(B35),BirthdateDraft!$A$1:$M$7842,3,FALSE)</f>
        <v>24/3(75)</v>
      </c>
      <c r="P35">
        <v>2024</v>
      </c>
      <c r="Q35" s="37" t="e">
        <f>VLOOKUP(Table16[[#This Row],[Last]],'2025Cuts'!$B$4:$B$77,1,FALSE)</f>
        <v>#N/A</v>
      </c>
    </row>
    <row r="36" spans="1:17" ht="12.75" customHeight="1">
      <c r="A36" s="217" t="s">
        <v>1957</v>
      </c>
      <c r="B36" t="s">
        <v>7648</v>
      </c>
      <c r="C36" s="1" t="s">
        <v>9650</v>
      </c>
      <c r="D36" s="217" t="s">
        <v>1957</v>
      </c>
      <c r="E36" s="358" t="s">
        <v>9699</v>
      </c>
      <c r="F36" s="358"/>
      <c r="G36" s="36">
        <v>0</v>
      </c>
      <c r="M36" s="359" t="str">
        <f>VLOOKUP(TRIM(B36),'Team Rosters'!$B$1:$N$3773,2,FALSE)</f>
        <v>CHA</v>
      </c>
      <c r="N36" s="360">
        <f>VLOOKUP(TRIM(B36),BirthdateDraft!$A$1:$M$7842,2,FALSE)</f>
        <v>36273</v>
      </c>
      <c r="O36" s="217" t="str">
        <f>VLOOKUP(TRIM(B36),BirthdateDraft!$A$1:$M$7842,3,FALSE)</f>
        <v>22/2</v>
      </c>
      <c r="P36">
        <v>2024</v>
      </c>
      <c r="Q36" s="37" t="e">
        <f>VLOOKUP(Table16[[#This Row],[Last]],'2025Cuts'!$B$4:$B$77,1,FALSE)</f>
        <v>#N/A</v>
      </c>
    </row>
    <row r="37" spans="1:17" ht="12.75" customHeight="1">
      <c r="A37" s="217" t="s">
        <v>1406</v>
      </c>
      <c r="B37" t="s">
        <v>9578</v>
      </c>
      <c r="C37" s="1" t="s">
        <v>9642</v>
      </c>
      <c r="D37" s="217" t="s">
        <v>10057</v>
      </c>
      <c r="E37" s="358" t="s">
        <v>3553</v>
      </c>
      <c r="F37" s="358"/>
      <c r="G37" s="36">
        <v>12</v>
      </c>
      <c r="H37" s="36">
        <v>1</v>
      </c>
      <c r="M37" s="359" t="str">
        <f>VLOOKUP(TRIM(B37),'Team Rosters'!$B$1:$N$3773,2,FALSE)</f>
        <v>TOK</v>
      </c>
      <c r="N37" s="360">
        <f>VLOOKUP(TRIM(B37),BirthdateDraft!$A$1:$M$7842,2,FALSE)</f>
        <v>37136</v>
      </c>
      <c r="O37" s="217" t="str">
        <f>VLOOKUP(TRIM(B37),BirthdateDraft!$A$1:$M$7842,3,FALSE)</f>
        <v>23/1</v>
      </c>
      <c r="P37">
        <v>2024</v>
      </c>
      <c r="Q37" s="37" t="e">
        <f>VLOOKUP(Table16[[#This Row],[Last]],'2025Cuts'!$B$4:$B$77,1,FALSE)</f>
        <v>#N/A</v>
      </c>
    </row>
    <row r="38" spans="1:17" ht="12.75" customHeight="1">
      <c r="A38" s="217" t="s">
        <v>9682</v>
      </c>
      <c r="B38" t="s">
        <v>8142</v>
      </c>
      <c r="C38" s="1" t="s">
        <v>9632</v>
      </c>
      <c r="D38" s="217" t="s">
        <v>10032</v>
      </c>
      <c r="E38" s="358"/>
      <c r="F38" s="358"/>
      <c r="I38" s="358">
        <v>4</v>
      </c>
      <c r="J38" s="358">
        <v>0</v>
      </c>
      <c r="K38" s="36">
        <v>3</v>
      </c>
      <c r="L38" s="36" t="s">
        <v>9656</v>
      </c>
      <c r="M38" s="359" t="str">
        <f>VLOOKUP(TRIM(B38),'Team Rosters'!$B$1:$N$3773,2,FALSE)</f>
        <v>TOL</v>
      </c>
      <c r="N38" s="360">
        <f>VLOOKUP(TRIM(B38),BirthdateDraft!$A$1:$M$7842,2,FALSE)</f>
        <v>36436</v>
      </c>
      <c r="O38" s="217" t="str">
        <f>VLOOKUP(TRIM(B38),BirthdateDraft!$A$1:$M$7842,3,FALSE)</f>
        <v>22/FA</v>
      </c>
      <c r="P38">
        <v>2024</v>
      </c>
      <c r="Q38" s="37" t="e">
        <f>VLOOKUP(Table16[[#This Row],[Last]],'2025Cuts'!$B$4:$B$77,1,FALSE)</f>
        <v>#N/A</v>
      </c>
    </row>
    <row r="39" spans="1:17" ht="12.75" customHeight="1">
      <c r="A39" s="217" t="s">
        <v>9013</v>
      </c>
      <c r="B39" t="s">
        <v>6743</v>
      </c>
      <c r="C39" s="1" t="s">
        <v>9633</v>
      </c>
      <c r="D39" s="217" t="s">
        <v>10027</v>
      </c>
      <c r="E39" s="358"/>
      <c r="F39" s="358"/>
      <c r="I39" s="358">
        <v>0</v>
      </c>
      <c r="J39" s="358"/>
      <c r="K39" s="36">
        <v>0</v>
      </c>
      <c r="M39" s="359" t="e">
        <f>VLOOKUP(TRIM(B39),'Team Rosters'!$B$1:$N$3773,2,FALSE)</f>
        <v>#N/A</v>
      </c>
      <c r="N39" s="360">
        <f>VLOOKUP(TRIM(B39),BirthdateDraft!$A$1:$M$7842,2,FALSE)</f>
        <v>35149</v>
      </c>
      <c r="O39" s="217" t="str">
        <f>VLOOKUP(TRIM(B39),BirthdateDraft!$A$1:$M$7842,3,FALSE)</f>
        <v>20/FA</v>
      </c>
      <c r="P39">
        <v>2024</v>
      </c>
      <c r="Q39" s="37" t="e">
        <f>VLOOKUP(Table16[[#This Row],[Last]],'2025Cuts'!$B$4:$B$77,1,FALSE)</f>
        <v>#N/A</v>
      </c>
    </row>
    <row r="40" spans="1:17" ht="12.75" customHeight="1">
      <c r="A40" s="217" t="s">
        <v>9013</v>
      </c>
      <c r="B40" t="s">
        <v>8849</v>
      </c>
      <c r="C40" s="1" t="s">
        <v>724</v>
      </c>
      <c r="D40" s="217" t="s">
        <v>10051</v>
      </c>
      <c r="E40" s="358" t="s">
        <v>3556</v>
      </c>
      <c r="F40" s="358"/>
      <c r="G40" s="36">
        <v>3</v>
      </c>
      <c r="M40" s="359" t="e">
        <f>VLOOKUP(TRIM(B40),'Team Rosters'!$B$1:$N$3773,2,FALSE)</f>
        <v>#N/A</v>
      </c>
      <c r="N40" s="360">
        <f>VLOOKUP(TRIM(B40),BirthdateDraft!$A$1:$M$7842,2,FALSE)</f>
        <v>37301</v>
      </c>
      <c r="O40" s="217" t="str">
        <f>VLOOKUP(TRIM(B40),BirthdateDraft!$A$1:$M$7842,3,FALSE)</f>
        <v>24/FA</v>
      </c>
      <c r="P40">
        <v>2024</v>
      </c>
      <c r="Q40" s="37" t="e">
        <f>VLOOKUP(Table16[[#This Row],[Last]],'2025Cuts'!$B$4:$B$77,1,FALSE)</f>
        <v>#N/A</v>
      </c>
    </row>
    <row r="41" spans="1:17" ht="12.75" customHeight="1">
      <c r="A41" s="217" t="s">
        <v>9678</v>
      </c>
      <c r="B41" t="s">
        <v>8143</v>
      </c>
      <c r="C41" s="1" t="s">
        <v>9633</v>
      </c>
      <c r="D41" s="217" t="s">
        <v>10030</v>
      </c>
      <c r="E41" s="358"/>
      <c r="F41" s="358"/>
      <c r="I41" s="358">
        <v>0</v>
      </c>
      <c r="K41" s="358">
        <v>0</v>
      </c>
      <c r="L41" s="36" t="s">
        <v>9656</v>
      </c>
      <c r="M41" s="359" t="str">
        <f>VLOOKUP(TRIM(B41),'Team Rosters'!$B$1:$N$3773,2,FALSE)</f>
        <v>BLD</v>
      </c>
      <c r="N41" s="360">
        <f>VLOOKUP(TRIM(B41),BirthdateDraft!$A$1:$M$7842,2,FALSE)</f>
        <v>36684</v>
      </c>
      <c r="O41" s="217" t="str">
        <f>VLOOKUP(TRIM(B41),BirthdateDraft!$A$1:$M$7842,3,FALSE)</f>
        <v>23/7</v>
      </c>
      <c r="P41">
        <v>2024</v>
      </c>
      <c r="Q41" s="37" t="e">
        <f>VLOOKUP(Table16[[#This Row],[Last]],'2025Cuts'!$B$4:$B$77,1,FALSE)</f>
        <v>#N/A</v>
      </c>
    </row>
    <row r="42" spans="1:17" ht="12.75" customHeight="1">
      <c r="A42" s="217" t="s">
        <v>9678</v>
      </c>
      <c r="B42" t="s">
        <v>8143</v>
      </c>
      <c r="C42" s="1" t="s">
        <v>9633</v>
      </c>
      <c r="D42" s="217" t="s">
        <v>10030</v>
      </c>
      <c r="E42" s="358"/>
      <c r="F42" s="358"/>
      <c r="I42" s="358">
        <v>0</v>
      </c>
      <c r="J42" s="358">
        <v>0</v>
      </c>
      <c r="K42" s="36">
        <v>0</v>
      </c>
      <c r="M42" s="359" t="str">
        <f>VLOOKUP(TRIM(B42),'Team Rosters'!$B$1:$N$3773,2,FALSE)</f>
        <v>BLD</v>
      </c>
      <c r="N42" s="360">
        <f>VLOOKUP(TRIM(B42),BirthdateDraft!$A$1:$M$7842,2,FALSE)</f>
        <v>36684</v>
      </c>
      <c r="O42" s="217" t="str">
        <f>VLOOKUP(TRIM(B42),BirthdateDraft!$A$1:$M$7842,3,FALSE)</f>
        <v>23/7</v>
      </c>
      <c r="P42">
        <v>2024</v>
      </c>
      <c r="Q42" s="37" t="e">
        <f>VLOOKUP(Table16[[#This Row],[Last]],'2025Cuts'!$B$4:$B$77,1,FALSE)</f>
        <v>#N/A</v>
      </c>
    </row>
    <row r="43" spans="1:17" ht="12.75" customHeight="1">
      <c r="A43" s="217" t="s">
        <v>8846</v>
      </c>
      <c r="B43" t="s">
        <v>8850</v>
      </c>
      <c r="C43" s="1" t="s">
        <v>9630</v>
      </c>
      <c r="D43" s="217" t="s">
        <v>10048</v>
      </c>
      <c r="E43" s="358" t="s">
        <v>9700</v>
      </c>
      <c r="F43" s="358"/>
      <c r="M43" s="359" t="e">
        <f>VLOOKUP(TRIM(B43),'Team Rosters'!$B$1:$N$3773,2,FALSE)</f>
        <v>#N/A</v>
      </c>
      <c r="N43" s="360">
        <f>VLOOKUP(TRIM(B43),BirthdateDraft!$A$1:$M$7842,2,FALSE)</f>
        <v>35431</v>
      </c>
      <c r="O43" s="217" t="str">
        <f>VLOOKUP(TRIM(B43),BirthdateDraft!$A$1:$M$7842,3,FALSE)</f>
        <v>FA</v>
      </c>
      <c r="P43">
        <v>2024</v>
      </c>
      <c r="Q43" s="37" t="e">
        <f>VLOOKUP(Table16[[#This Row],[Last]],'2025Cuts'!$B$4:$B$77,1,FALSE)</f>
        <v>#N/A</v>
      </c>
    </row>
    <row r="44" spans="1:17" ht="12.75" customHeight="1">
      <c r="A44" s="217" t="s">
        <v>1957</v>
      </c>
      <c r="B44" t="s">
        <v>8851</v>
      </c>
      <c r="C44" s="1" t="s">
        <v>9632</v>
      </c>
      <c r="D44" s="217" t="s">
        <v>1957</v>
      </c>
      <c r="E44" s="358" t="s">
        <v>9699</v>
      </c>
      <c r="F44" s="358"/>
      <c r="G44" s="36">
        <v>0</v>
      </c>
      <c r="M44" s="359" t="str">
        <f>VLOOKUP(TRIM(B44),'Team Rosters'!$B$1:$N$3773,2,FALSE)</f>
        <v>VER</v>
      </c>
      <c r="N44" s="360">
        <f>VLOOKUP(TRIM(B44),BirthdateDraft!$A$1:$M$7842,2,FALSE)</f>
        <v>36563</v>
      </c>
      <c r="O44" s="217" t="str">
        <f>VLOOKUP(TRIM(B44),BirthdateDraft!$A$1:$M$7842,3,FALSE)</f>
        <v>24/FA</v>
      </c>
      <c r="P44">
        <v>2024</v>
      </c>
      <c r="Q44" s="37" t="e">
        <f>VLOOKUP(Table16[[#This Row],[Last]],'2025Cuts'!$B$4:$B$77,1,FALSE)</f>
        <v>#N/A</v>
      </c>
    </row>
    <row r="45" spans="1:17" ht="12.75" customHeight="1">
      <c r="A45" s="217" t="s">
        <v>1231</v>
      </c>
      <c r="B45" t="s">
        <v>5867</v>
      </c>
      <c r="C45" s="1" t="s">
        <v>9627</v>
      </c>
      <c r="D45" s="217" t="s">
        <v>1231</v>
      </c>
      <c r="E45" s="358"/>
      <c r="F45" s="358"/>
      <c r="I45" s="358">
        <v>0</v>
      </c>
      <c r="K45" s="358">
        <v>0</v>
      </c>
      <c r="L45" s="36" t="s">
        <v>9655</v>
      </c>
      <c r="M45" s="359" t="str">
        <f>VLOOKUP(TRIM(B45),'Team Rosters'!$B$1:$N$3773,2,FALSE)</f>
        <v>ROS</v>
      </c>
      <c r="N45" s="360">
        <f>VLOOKUP(TRIM(B45),BirthdateDraft!$A$1:$M$7842,2,FALSE)</f>
        <v>35314</v>
      </c>
      <c r="O45" s="217" t="str">
        <f>VLOOKUP(TRIM(B45),BirthdateDraft!$A$1:$M$7842,3,FALSE)</f>
        <v>18/3</v>
      </c>
      <c r="P45">
        <v>2024</v>
      </c>
      <c r="Q45" s="37" t="e">
        <f>VLOOKUP(Table16[[#This Row],[Last]],'2025Cuts'!$B$4:$B$77,1,FALSE)</f>
        <v>#N/A</v>
      </c>
    </row>
    <row r="46" spans="1:17" ht="12.75" customHeight="1">
      <c r="A46" s="217" t="s">
        <v>9737</v>
      </c>
      <c r="B46" t="s">
        <v>170</v>
      </c>
      <c r="C46" s="1" t="s">
        <v>77</v>
      </c>
      <c r="D46" s="217" t="s">
        <v>9737</v>
      </c>
      <c r="E46" s="358"/>
      <c r="F46" s="358"/>
      <c r="M46" s="359" t="str">
        <f>VLOOKUP(TRIM(B46),'Team Rosters'!$B$1:$N$3773,2,FALSE)</f>
        <v>BIR</v>
      </c>
      <c r="N46" s="360">
        <f>VLOOKUP(TRIM(B46),BirthdateDraft!$A$1:$M$7842,2,FALSE)</f>
        <v>32422</v>
      </c>
      <c r="O46" s="217" t="str">
        <f>VLOOKUP(TRIM(B46),BirthdateDraft!$A$1:$M$7842,3,FALSE)</f>
        <v>12/3</v>
      </c>
      <c r="P46">
        <v>2024</v>
      </c>
      <c r="Q46" s="37" t="e">
        <f>VLOOKUP(Table16[[#This Row],[Last]],'2025Cuts'!$B$4:$B$77,1,FALSE)</f>
        <v>#N/A</v>
      </c>
    </row>
    <row r="47" spans="1:17" ht="12.75" customHeight="1">
      <c r="A47" s="217" t="s">
        <v>9702</v>
      </c>
      <c r="B47" t="s">
        <v>8146</v>
      </c>
      <c r="C47" s="1" t="s">
        <v>9640</v>
      </c>
      <c r="D47" s="217" t="s">
        <v>10054</v>
      </c>
      <c r="E47" s="358" t="s">
        <v>3556</v>
      </c>
      <c r="F47" s="358" t="s">
        <v>3556</v>
      </c>
      <c r="G47" s="36">
        <v>4</v>
      </c>
      <c r="M47" s="359" t="str">
        <f>VLOOKUP(TRIM(B47),'Team Rosters'!$B$1:$N$3773,2,FALSE)</f>
        <v>LON</v>
      </c>
      <c r="N47" s="360">
        <f>VLOOKUP(TRIM(B47),BirthdateDraft!$A$1:$M$7842,2,FALSE)</f>
        <v>37280</v>
      </c>
      <c r="O47" s="217" t="str">
        <f>VLOOKUP(TRIM(B47),BirthdateDraft!$A$1:$M$7842,3,FALSE)</f>
        <v>23/1</v>
      </c>
      <c r="P47">
        <v>2024</v>
      </c>
      <c r="Q47" s="37" t="e">
        <f>VLOOKUP(Table16[[#This Row],[Last]],'2025Cuts'!$B$4:$B$77,1,FALSE)</f>
        <v>#N/A</v>
      </c>
    </row>
    <row r="48" spans="1:17" ht="12.75" customHeight="1">
      <c r="A48" s="217" t="s">
        <v>1872</v>
      </c>
      <c r="B48" t="s">
        <v>5733</v>
      </c>
      <c r="C48" s="1" t="s">
        <v>78</v>
      </c>
      <c r="D48" s="217" t="s">
        <v>1872</v>
      </c>
      <c r="E48" s="358" t="s">
        <v>9717</v>
      </c>
      <c r="F48" s="358"/>
      <c r="G48" s="36">
        <v>3</v>
      </c>
      <c r="M48" s="359" t="str">
        <f>VLOOKUP(TRIM(B48),'Team Rosters'!$B$1:$N$3773,2,FALSE)</f>
        <v>ANN</v>
      </c>
      <c r="N48" s="360">
        <f>VLOOKUP(TRIM(B48),BirthdateDraft!$A$1:$M$7842,2,FALSE)</f>
        <v>34599</v>
      </c>
      <c r="O48" s="217" t="str">
        <f>VLOOKUP(TRIM(B48),BirthdateDraft!$A$1:$M$7842,3,FALSE)</f>
        <v>17/3</v>
      </c>
      <c r="P48">
        <v>2024</v>
      </c>
      <c r="Q48" s="37" t="e">
        <f>VLOOKUP(Table16[[#This Row],[Last]],'2025Cuts'!$B$4:$B$77,1,FALSE)</f>
        <v>#N/A</v>
      </c>
    </row>
    <row r="49" spans="1:17" ht="12.75" customHeight="1">
      <c r="A49" s="217" t="s">
        <v>9737</v>
      </c>
      <c r="B49" t="s">
        <v>9738</v>
      </c>
      <c r="C49" s="1" t="s">
        <v>9640</v>
      </c>
      <c r="D49" s="217" t="s">
        <v>9737</v>
      </c>
      <c r="E49" s="358"/>
      <c r="F49" s="358"/>
      <c r="M49" s="359" t="str">
        <f>VLOOKUP(TRIM(B49),'Team Rosters'!$B$1:$N$3773,2,FALSE)</f>
        <v>JER</v>
      </c>
      <c r="N49" s="360">
        <f>VLOOKUP(TRIM(B49),BirthdateDraft!$A$1:$M$7842,2,FALSE)</f>
        <v>36526</v>
      </c>
      <c r="O49" s="217" t="str">
        <f>VLOOKUP(TRIM(B49),BirthdateDraft!$A$1:$M$7842,3,FALSE)</f>
        <v>FA</v>
      </c>
      <c r="P49">
        <v>2024</v>
      </c>
      <c r="Q49" s="37" t="e">
        <f>VLOOKUP(Table16[[#This Row],[Last]],'2025Cuts'!$B$4:$B$77,1,FALSE)</f>
        <v>#N/A</v>
      </c>
    </row>
    <row r="50" spans="1:17" ht="12.75" customHeight="1">
      <c r="A50" s="217" t="s">
        <v>9013</v>
      </c>
      <c r="B50" t="s">
        <v>7757</v>
      </c>
      <c r="C50" s="1" t="s">
        <v>9647</v>
      </c>
      <c r="D50" s="217" t="s">
        <v>10027</v>
      </c>
      <c r="E50" s="358"/>
      <c r="F50" s="358"/>
      <c r="I50" s="358">
        <v>0</v>
      </c>
      <c r="J50" s="358"/>
      <c r="K50" s="36">
        <v>0</v>
      </c>
      <c r="M50" s="359" t="e">
        <f>VLOOKUP(TRIM(B50),'Team Rosters'!$B$1:$N$3773,2,FALSE)</f>
        <v>#N/A</v>
      </c>
      <c r="N50" s="360">
        <f>VLOOKUP(TRIM(B50),BirthdateDraft!$A$1:$M$7842,2,FALSE)</f>
        <v>35655</v>
      </c>
      <c r="O50" s="217" t="str">
        <f>VLOOKUP(TRIM(B50),BirthdateDraft!$A$1:$M$7842,3,FALSE)</f>
        <v>22/7</v>
      </c>
      <c r="P50">
        <v>2024</v>
      </c>
      <c r="Q50" s="37" t="e">
        <f>VLOOKUP(Table16[[#This Row],[Last]],'2025Cuts'!$B$4:$B$77,1,FALSE)</f>
        <v>#N/A</v>
      </c>
    </row>
    <row r="51" spans="1:17" ht="12.75" customHeight="1">
      <c r="A51" s="217" t="s">
        <v>8846</v>
      </c>
      <c r="B51" t="s">
        <v>7654</v>
      </c>
      <c r="C51" s="1" t="s">
        <v>9627</v>
      </c>
      <c r="D51" s="217" t="s">
        <v>10048</v>
      </c>
      <c r="E51" s="358" t="s">
        <v>9699</v>
      </c>
      <c r="F51" s="358"/>
      <c r="M51" s="359" t="e">
        <f>VLOOKUP(TRIM(B51),'Team Rosters'!$B$1:$N$3773,2,FALSE)</f>
        <v>#N/A</v>
      </c>
      <c r="N51" s="360">
        <f>VLOOKUP(TRIM(B51),BirthdateDraft!$A$1:$M$7842,2,FALSE)</f>
        <v>36406</v>
      </c>
      <c r="O51" s="217" t="str">
        <f>VLOOKUP(TRIM(B51),BirthdateDraft!$A$1:$M$7842,3,FALSE)</f>
        <v>22/4</v>
      </c>
      <c r="P51">
        <v>2024</v>
      </c>
      <c r="Q51" s="37" t="e">
        <f>VLOOKUP(Table16[[#This Row],[Last]],'2025Cuts'!$B$4:$B$77,1,FALSE)</f>
        <v>#N/A</v>
      </c>
    </row>
    <row r="52" spans="1:17" ht="12.75" customHeight="1">
      <c r="A52" s="217" t="s">
        <v>9702</v>
      </c>
      <c r="B52" t="s">
        <v>4246</v>
      </c>
      <c r="C52" s="1" t="s">
        <v>9651</v>
      </c>
      <c r="D52" s="217" t="s">
        <v>10054</v>
      </c>
      <c r="E52" s="358" t="s">
        <v>3552</v>
      </c>
      <c r="F52" s="358" t="s">
        <v>3556</v>
      </c>
      <c r="G52" s="36">
        <v>3</v>
      </c>
      <c r="M52" s="359" t="str">
        <f>VLOOKUP(TRIM(B52),'Team Rosters'!$B$1:$N$3773,2,FALSE)</f>
        <v>ORL</v>
      </c>
      <c r="N52" s="360">
        <f>VLOOKUP(TRIM(B52),BirthdateDraft!$A$1:$M$7842,2,FALSE)</f>
        <v>34288</v>
      </c>
      <c r="O52" s="217" t="str">
        <f>VLOOKUP(TRIM(B52),BirthdateDraft!$A$1:$M$7842,3,FALSE)</f>
        <v>15/1 (17)</v>
      </c>
      <c r="P52">
        <v>2024</v>
      </c>
      <c r="Q52" s="37" t="e">
        <f>VLOOKUP(Table16[[#This Row],[Last]],'2025Cuts'!$B$4:$B$77,1,FALSE)</f>
        <v>#N/A</v>
      </c>
    </row>
    <row r="53" spans="1:17" ht="12.75" customHeight="1">
      <c r="A53" s="217" t="s">
        <v>8980</v>
      </c>
      <c r="B53" t="s">
        <v>3117</v>
      </c>
      <c r="C53" s="1" t="s">
        <v>1407</v>
      </c>
      <c r="D53" s="217" t="s">
        <v>10012</v>
      </c>
      <c r="E53" s="358"/>
      <c r="F53" s="358"/>
      <c r="I53" s="358">
        <v>6</v>
      </c>
      <c r="J53" s="358"/>
      <c r="K53" s="36">
        <v>7</v>
      </c>
      <c r="M53" s="359" t="str">
        <f>VLOOKUP(TRIM(B53),'Team Rosters'!$B$1:$N$3773,2,FALSE)</f>
        <v>JER</v>
      </c>
      <c r="N53" s="360">
        <f>VLOOKUP(TRIM(B53),BirthdateDraft!$A$1:$M$7842,2,FALSE)</f>
        <v>33442</v>
      </c>
      <c r="O53" s="217" t="str">
        <f>VLOOKUP(TRIM(B53),BirthdateDraft!$A$1:$M$7842,3,FALSE)</f>
        <v>13/3</v>
      </c>
      <c r="P53">
        <v>2024</v>
      </c>
      <c r="Q53" s="37" t="e">
        <f>VLOOKUP(Table16[[#This Row],[Last]],'2025Cuts'!$B$4:$B$77,1,FALSE)</f>
        <v>#N/A</v>
      </c>
    </row>
    <row r="54" spans="1:17" ht="12.75" customHeight="1">
      <c r="A54" s="217" t="s">
        <v>1410</v>
      </c>
      <c r="B54" t="s">
        <v>5667</v>
      </c>
      <c r="C54" s="1" t="s">
        <v>9629</v>
      </c>
      <c r="D54" s="217" t="s">
        <v>10063</v>
      </c>
      <c r="E54" s="358" t="s">
        <v>3556</v>
      </c>
      <c r="F54" s="358"/>
      <c r="G54" s="36">
        <v>8</v>
      </c>
      <c r="M54" s="359" t="str">
        <f>VLOOKUP(TRIM(B54),'Team Rosters'!$B$1:$N$3773,2,FALSE)</f>
        <v>ROS</v>
      </c>
      <c r="N54" s="360">
        <f>VLOOKUP(TRIM(B54),BirthdateDraft!$A$1:$M$7842,2,FALSE)</f>
        <v>35591</v>
      </c>
      <c r="O54" s="217" t="str">
        <f>VLOOKUP(TRIM(B54),BirthdateDraft!$A$1:$M$7842,3,FALSE)</f>
        <v>18/4</v>
      </c>
      <c r="P54">
        <v>2024</v>
      </c>
      <c r="Q54" s="37" t="e">
        <f>VLOOKUP(Table16[[#This Row],[Last]],'2025Cuts'!$B$4:$B$77,1,FALSE)</f>
        <v>#N/A</v>
      </c>
    </row>
    <row r="55" spans="1:17" ht="12.75" customHeight="1">
      <c r="A55" s="217" t="s">
        <v>8852</v>
      </c>
      <c r="B55" t="s">
        <v>8853</v>
      </c>
      <c r="C55" s="1" t="s">
        <v>78</v>
      </c>
      <c r="D55" s="217" t="s">
        <v>10026</v>
      </c>
      <c r="E55" s="358" t="s">
        <v>3552</v>
      </c>
      <c r="F55" s="358"/>
      <c r="M55" s="359" t="str">
        <f>VLOOKUP(TRIM(B55),'Team Rosters'!$B$1:$N$3773,2,FALSE)</f>
        <v>TOK</v>
      </c>
      <c r="N55" s="360">
        <f>VLOOKUP(TRIM(B55),BirthdateDraft!$A$1:$M$7842,2,FALSE)</f>
        <v>37702</v>
      </c>
      <c r="O55" s="217" t="str">
        <f>VLOOKUP(TRIM(B55),BirthdateDraft!$A$1:$M$7842,3,FALSE)</f>
        <v>24/1(24)</v>
      </c>
      <c r="P55">
        <v>2024</v>
      </c>
      <c r="Q55" s="37" t="e">
        <f>VLOOKUP(Table16[[#This Row],[Last]],'2025Cuts'!$B$4:$B$77,1,FALSE)</f>
        <v>#N/A</v>
      </c>
    </row>
    <row r="56" spans="1:17" ht="12.75" customHeight="1">
      <c r="A56" s="217" t="s">
        <v>1957</v>
      </c>
      <c r="B56" t="s">
        <v>8854</v>
      </c>
      <c r="C56" s="1" t="s">
        <v>2310</v>
      </c>
      <c r="D56" s="217" t="s">
        <v>1957</v>
      </c>
      <c r="E56" s="358" t="s">
        <v>9700</v>
      </c>
      <c r="F56" s="358"/>
      <c r="G56" s="36">
        <v>0</v>
      </c>
      <c r="M56" s="359" t="e">
        <f>VLOOKUP(TRIM(B56),'Team Rosters'!$B$1:$N$3773,2,FALSE)</f>
        <v>#N/A</v>
      </c>
      <c r="N56" s="360">
        <f>VLOOKUP(TRIM(B56),BirthdateDraft!$A$1:$M$7842,2,FALSE)</f>
        <v>36614</v>
      </c>
      <c r="O56" s="217" t="str">
        <f>VLOOKUP(TRIM(B56),BirthdateDraft!$A$1:$M$7842,3,FALSE)</f>
        <v>22/3</v>
      </c>
      <c r="P56">
        <v>2024</v>
      </c>
      <c r="Q56" s="37" t="e">
        <f>VLOOKUP(Table16[[#This Row],[Last]],'2025Cuts'!$B$4:$B$77,1,FALSE)</f>
        <v>#N/A</v>
      </c>
    </row>
    <row r="57" spans="1:17" ht="12.75" customHeight="1">
      <c r="A57" s="217" t="s">
        <v>9668</v>
      </c>
      <c r="B57" t="s">
        <v>7332</v>
      </c>
      <c r="C57" s="1" t="s">
        <v>9647</v>
      </c>
      <c r="D57" s="217" t="s">
        <v>3485</v>
      </c>
      <c r="E57" s="358"/>
      <c r="F57" s="358"/>
      <c r="L57" s="358" t="s">
        <v>9656</v>
      </c>
      <c r="M57" s="359" t="str">
        <f>VLOOKUP(TRIM(B57),'Team Rosters'!$B$1:$N$3773,2,FALSE)</f>
        <v>NYC</v>
      </c>
      <c r="N57" s="360">
        <f>VLOOKUP(TRIM(B57),BirthdateDraft!$A$1:$M$7842,2,FALSE)</f>
        <v>36434</v>
      </c>
      <c r="O57" s="217" t="str">
        <f>VLOOKUP(TRIM(B57),BirthdateDraft!$A$1:$M$7842,3,FALSE)</f>
        <v>21/2</v>
      </c>
      <c r="P57">
        <v>2024</v>
      </c>
      <c r="Q57" s="37" t="e">
        <f>VLOOKUP(Table16[[#This Row],[Last]],'2025Cuts'!$B$4:$B$77,1,FALSE)</f>
        <v>#N/A</v>
      </c>
    </row>
    <row r="58" spans="1:17" ht="12.75" customHeight="1">
      <c r="A58" s="217" t="s">
        <v>9735</v>
      </c>
      <c r="B58" t="s">
        <v>8147</v>
      </c>
      <c r="C58" s="1" t="s">
        <v>77</v>
      </c>
      <c r="D58" s="217" t="s">
        <v>9735</v>
      </c>
      <c r="E58" s="358"/>
      <c r="F58" s="358"/>
      <c r="M58" s="359" t="str">
        <f>VLOOKUP(TRIM(B58),'Team Rosters'!$B$1:$N$3773,2,FALSE)</f>
        <v>WES</v>
      </c>
      <c r="N58" s="360">
        <f>VLOOKUP(TRIM(B58),BirthdateDraft!$A$1:$M$7842,2,FALSE)</f>
        <v>34772</v>
      </c>
      <c r="O58" s="217" t="str">
        <f>VLOOKUP(TRIM(B58),BirthdateDraft!$A$1:$M$7842,3,FALSE)</f>
        <v>23/FA</v>
      </c>
      <c r="P58">
        <v>2024</v>
      </c>
      <c r="Q58" s="37" t="e">
        <f>VLOOKUP(Table16[[#This Row],[Last]],'2025Cuts'!$B$4:$B$77,1,FALSE)</f>
        <v>#N/A</v>
      </c>
    </row>
    <row r="59" spans="1:17" ht="12.75" customHeight="1">
      <c r="A59" s="217" t="s">
        <v>9675</v>
      </c>
      <c r="B59" t="s">
        <v>8149</v>
      </c>
      <c r="C59" s="1" t="s">
        <v>9633</v>
      </c>
      <c r="D59" s="217" t="s">
        <v>10000</v>
      </c>
      <c r="E59" s="358"/>
      <c r="F59" s="358"/>
      <c r="L59" s="358" t="s">
        <v>9655</v>
      </c>
      <c r="M59" s="359" t="str">
        <f>VLOOKUP(TRIM(B59),'Team Rosters'!$B$1:$N$3773,2,FALSE)</f>
        <v>BEA</v>
      </c>
      <c r="N59" s="360">
        <f>VLOOKUP(TRIM(B59),BirthdateDraft!$A$1:$M$7842,2,FALSE)</f>
        <v>36243</v>
      </c>
      <c r="O59" s="217" t="str">
        <f>VLOOKUP(TRIM(B59),BirthdateDraft!$A$1:$M$7842,3,FALSE)</f>
        <v>23/4</v>
      </c>
      <c r="P59">
        <v>2024</v>
      </c>
      <c r="Q59" s="37" t="e">
        <f>VLOOKUP(Table16[[#This Row],[Last]],'2025Cuts'!$B$4:$B$77,1,FALSE)</f>
        <v>#N/A</v>
      </c>
    </row>
    <row r="60" spans="1:17" ht="12.75" customHeight="1">
      <c r="A60" s="217" t="s">
        <v>8846</v>
      </c>
      <c r="B60" t="s">
        <v>8150</v>
      </c>
      <c r="C60" s="1" t="s">
        <v>9645</v>
      </c>
      <c r="D60" s="217" t="s">
        <v>10048</v>
      </c>
      <c r="E60" s="358" t="s">
        <v>9700</v>
      </c>
      <c r="F60" s="358"/>
      <c r="M60" s="359" t="e">
        <f>VLOOKUP(TRIM(B60),'Team Rosters'!$B$1:$N$3773,2,FALSE)</f>
        <v>#N/A</v>
      </c>
      <c r="N60" s="360">
        <f>VLOOKUP(TRIM(B60),BirthdateDraft!$A$1:$M$7842,2,FALSE)</f>
        <v>37033</v>
      </c>
      <c r="O60" s="217" t="str">
        <f>VLOOKUP(TRIM(B60),BirthdateDraft!$A$1:$M$7842,3,FALSE)</f>
        <v>23/7</v>
      </c>
      <c r="P60">
        <v>2024</v>
      </c>
      <c r="Q60" s="37" t="e">
        <f>VLOOKUP(Table16[[#This Row],[Last]],'2025Cuts'!$B$4:$B$77,1,FALSE)</f>
        <v>#N/A</v>
      </c>
    </row>
    <row r="61" spans="1:17" ht="12.75" customHeight="1">
      <c r="A61" s="217" t="s">
        <v>9668</v>
      </c>
      <c r="B61" t="s">
        <v>9746</v>
      </c>
      <c r="C61" s="1" t="s">
        <v>9643</v>
      </c>
      <c r="D61" s="217" t="s">
        <v>3485</v>
      </c>
      <c r="E61" s="358"/>
      <c r="F61" s="358"/>
      <c r="L61" s="358" t="s">
        <v>9656</v>
      </c>
      <c r="M61" s="359" t="str">
        <f>VLOOKUP(TRIM(B61),'Team Rosters'!$B$1:$N$3773,2,FALSE)</f>
        <v>WES</v>
      </c>
      <c r="N61" s="360">
        <f>VLOOKUP(TRIM(B61),BirthdateDraft!$A$1:$M$7842,2,FALSE)</f>
        <v>36586</v>
      </c>
      <c r="O61" s="217" t="str">
        <f>VLOOKUP(TRIM(B61),BirthdateDraft!$A$1:$M$7842,3,FALSE)</f>
        <v>23/FA</v>
      </c>
      <c r="P61">
        <v>2024</v>
      </c>
      <c r="Q61" s="37" t="e">
        <f>VLOOKUP(Table16[[#This Row],[Last]],'2025Cuts'!$B$4:$B$77,1,FALSE)</f>
        <v>#N/A</v>
      </c>
    </row>
    <row r="62" spans="1:17" ht="12.75" customHeight="1">
      <c r="A62" s="217" t="s">
        <v>144</v>
      </c>
      <c r="B62" t="s">
        <v>3710</v>
      </c>
      <c r="C62" s="1" t="s">
        <v>9642</v>
      </c>
      <c r="D62" s="217" t="s">
        <v>10053</v>
      </c>
      <c r="E62" s="358" t="s">
        <v>3556</v>
      </c>
      <c r="F62" s="358"/>
      <c r="G62" s="36">
        <v>4</v>
      </c>
      <c r="M62" s="359" t="e">
        <f>VLOOKUP(TRIM(B62),'Team Rosters'!$B$1:$N$3773,2,FALSE)</f>
        <v>#N/A</v>
      </c>
      <c r="N62" s="360">
        <f>VLOOKUP(TRIM(B62),BirthdateDraft!$A$1:$M$7842,2,FALSE)</f>
        <v>33069</v>
      </c>
      <c r="O62" s="217" t="str">
        <f>VLOOKUP(TRIM(B62),BirthdateDraft!$A$1:$M$7842,3,FALSE)</f>
        <v>14/FA</v>
      </c>
      <c r="P62">
        <v>2024</v>
      </c>
      <c r="Q62" s="37" t="e">
        <f>VLOOKUP(Table16[[#This Row],[Last]],'2025Cuts'!$B$4:$B$77,1,FALSE)</f>
        <v>#N/A</v>
      </c>
    </row>
    <row r="63" spans="1:17" ht="12.75" customHeight="1">
      <c r="A63" s="217" t="s">
        <v>8977</v>
      </c>
      <c r="B63" t="s">
        <v>8151</v>
      </c>
      <c r="C63" s="1" t="s">
        <v>9647</v>
      </c>
      <c r="D63" s="217" t="s">
        <v>10010</v>
      </c>
      <c r="E63" s="358"/>
      <c r="F63" s="358"/>
      <c r="I63" s="358">
        <v>4</v>
      </c>
      <c r="J63" s="358"/>
      <c r="K63" s="36">
        <v>5</v>
      </c>
      <c r="M63" s="359" t="str">
        <f>VLOOKUP(TRIM(B63),'Team Rosters'!$B$1:$N$3773,2,FALSE)</f>
        <v>ROA</v>
      </c>
      <c r="N63" s="360">
        <f>VLOOKUP(TRIM(B63),BirthdateDraft!$A$1:$M$7842,2,FALSE)</f>
        <v>36449</v>
      </c>
      <c r="O63" s="217" t="str">
        <f>VLOOKUP(TRIM(B63),BirthdateDraft!$A$1:$M$7842,3,FALSE)</f>
        <v>23/2</v>
      </c>
      <c r="P63">
        <v>2024</v>
      </c>
      <c r="Q63" s="37" t="e">
        <f>VLOOKUP(Table16[[#This Row],[Last]],'2025Cuts'!$B$4:$B$77,1,FALSE)</f>
        <v>#N/A</v>
      </c>
    </row>
    <row r="64" spans="1:17" ht="12.75" customHeight="1">
      <c r="A64" s="217" t="s">
        <v>9006</v>
      </c>
      <c r="B64" t="s">
        <v>7168</v>
      </c>
      <c r="C64" s="1" t="s">
        <v>78</v>
      </c>
      <c r="D64" s="217" t="s">
        <v>10029</v>
      </c>
      <c r="E64" s="358"/>
      <c r="F64" s="358"/>
      <c r="I64" s="358">
        <v>0</v>
      </c>
      <c r="J64" s="358">
        <v>0</v>
      </c>
      <c r="K64" s="36">
        <v>0</v>
      </c>
      <c r="M64" s="359" t="e">
        <f>VLOOKUP(TRIM(B64),'Team Rosters'!$B$1:$N$3773,2,FALSE)</f>
        <v>#N/A</v>
      </c>
      <c r="N64" s="360">
        <f>VLOOKUP(TRIM(B64),BirthdateDraft!$A$1:$M$7842,2,FALSE)</f>
        <v>36069</v>
      </c>
      <c r="O64" s="217" t="str">
        <f>VLOOKUP(TRIM(B64),BirthdateDraft!$A$1:$M$7842,3,FALSE)</f>
        <v>FA</v>
      </c>
      <c r="P64">
        <v>2024</v>
      </c>
      <c r="Q64" s="37" t="e">
        <f>VLOOKUP(Table16[[#This Row],[Last]],'2025Cuts'!$B$4:$B$77,1,FALSE)</f>
        <v>#N/A</v>
      </c>
    </row>
    <row r="65" spans="1:17" ht="12.75" customHeight="1">
      <c r="A65" s="217" t="s">
        <v>8855</v>
      </c>
      <c r="B65" t="s">
        <v>5213</v>
      </c>
      <c r="C65" s="1" t="s">
        <v>9644</v>
      </c>
      <c r="D65" s="217" t="s">
        <v>10044</v>
      </c>
      <c r="E65" s="358" t="s">
        <v>3552</v>
      </c>
      <c r="F65" s="358"/>
      <c r="M65" s="359" t="str">
        <f>VLOOKUP(TRIM(B65),'Team Rosters'!$B$1:$N$3773,2,FALSE)</f>
        <v>ROS</v>
      </c>
      <c r="N65" s="360">
        <f>VLOOKUP(TRIM(B65),BirthdateDraft!$A$1:$M$7842,2,FALSE)</f>
        <v>34843</v>
      </c>
      <c r="O65" s="217" t="str">
        <f>VLOOKUP(TRIM(B65),BirthdateDraft!$A$1:$M$7842,3,FALSE)</f>
        <v>17/2</v>
      </c>
      <c r="P65">
        <v>2024</v>
      </c>
      <c r="Q65" s="37" t="e">
        <f>VLOOKUP(Table16[[#This Row],[Last]],'2025Cuts'!$B$4:$B$77,1,FALSE)</f>
        <v>#N/A</v>
      </c>
    </row>
    <row r="66" spans="1:17" ht="12.75" customHeight="1">
      <c r="A66" s="217" t="s">
        <v>1957</v>
      </c>
      <c r="B66" t="s">
        <v>7097</v>
      </c>
      <c r="C66" s="1" t="s">
        <v>76</v>
      </c>
      <c r="D66" s="217" t="s">
        <v>1957</v>
      </c>
      <c r="E66" s="358" t="s">
        <v>9700</v>
      </c>
      <c r="F66" s="358"/>
      <c r="G66" s="36">
        <v>0</v>
      </c>
      <c r="M66" s="359" t="e">
        <f>VLOOKUP(TRIM(B66),'Team Rosters'!$B$1:$N$3773,2,FALSE)</f>
        <v>#N/A</v>
      </c>
      <c r="N66" s="360">
        <f>VLOOKUP(TRIM(B66),BirthdateDraft!$A$1:$M$7842,2,FALSE)</f>
        <v>35827</v>
      </c>
      <c r="O66" s="217">
        <f>VLOOKUP(TRIM(B66),BirthdateDraft!$A$1:$M$7842,3,FALSE)</f>
        <v>0</v>
      </c>
      <c r="P66">
        <v>2024</v>
      </c>
      <c r="Q66" s="37" t="e">
        <f>VLOOKUP(Table16[[#This Row],[Last]],'2025Cuts'!$B$4:$B$77,1,FALSE)</f>
        <v>#N/A</v>
      </c>
    </row>
    <row r="67" spans="1:17" ht="12.75" customHeight="1">
      <c r="A67" s="217" t="s">
        <v>1564</v>
      </c>
      <c r="B67" t="s">
        <v>8152</v>
      </c>
      <c r="C67" s="1" t="s">
        <v>9631</v>
      </c>
      <c r="D67" s="217" t="s">
        <v>1564</v>
      </c>
      <c r="E67" s="358"/>
      <c r="F67" s="358"/>
      <c r="M67" s="359" t="e">
        <f>VLOOKUP(TRIM(B67),'Team Rosters'!$B$1:$N$3773,2,FALSE)</f>
        <v>#N/A</v>
      </c>
      <c r="N67" s="360">
        <f>VLOOKUP(TRIM(B67),BirthdateDraft!$A$1:$M$7842,2,FALSE)</f>
        <v>36685</v>
      </c>
      <c r="O67" s="217" t="str">
        <f>VLOOKUP(TRIM(B67),BirthdateDraft!$A$1:$M$7842,3,FALSE)</f>
        <v>23/FA</v>
      </c>
      <c r="P67">
        <v>2024</v>
      </c>
      <c r="Q67" s="37" t="e">
        <f>VLOOKUP(Table16[[#This Row],[Last]],'2025Cuts'!$B$4:$B$77,1,FALSE)</f>
        <v>#N/A</v>
      </c>
    </row>
    <row r="68" spans="1:17" ht="12.75" customHeight="1">
      <c r="A68" s="217" t="s">
        <v>9737</v>
      </c>
      <c r="B68" t="s">
        <v>6369</v>
      </c>
      <c r="C68" s="1" t="s">
        <v>1407</v>
      </c>
      <c r="D68" s="217" t="s">
        <v>9737</v>
      </c>
      <c r="E68" s="358"/>
      <c r="F68" s="358"/>
      <c r="M68" s="359" t="e">
        <f>VLOOKUP(TRIM(B68),'Team Rosters'!$B$1:$N$3773,2,FALSE)</f>
        <v>#N/A</v>
      </c>
      <c r="N68" s="360">
        <f>VLOOKUP(TRIM(B68),BirthdateDraft!$A$1:$M$7842,2,FALSE)</f>
        <v>35599</v>
      </c>
      <c r="O68" s="217" t="str">
        <f>VLOOKUP(TRIM(B68),BirthdateDraft!$A$1:$M$7842,3,FALSE)</f>
        <v>19/5</v>
      </c>
      <c r="P68">
        <v>2024</v>
      </c>
      <c r="Q68" s="37" t="e">
        <f>VLOOKUP(Table16[[#This Row],[Last]],'2025Cuts'!$B$4:$B$77,1,FALSE)</f>
        <v>#N/A</v>
      </c>
    </row>
    <row r="69" spans="1:17" ht="12.75" customHeight="1">
      <c r="A69" s="217" t="s">
        <v>1012</v>
      </c>
      <c r="B69" s="514" t="s">
        <v>8856</v>
      </c>
      <c r="C69" s="1" t="s">
        <v>9635</v>
      </c>
      <c r="D69" s="217" t="s">
        <v>1012</v>
      </c>
      <c r="E69" s="358" t="s">
        <v>9700</v>
      </c>
      <c r="F69" s="358"/>
      <c r="G69" s="36">
        <v>0</v>
      </c>
      <c r="M69" s="359" t="e">
        <f>VLOOKUP(TRIM(B69),'Team Rosters'!$B$1:$N$3773,2,FALSE)</f>
        <v>#N/A</v>
      </c>
      <c r="N69" s="360">
        <f>VLOOKUP(TRIM(B69),BirthdateDraft!$A$1:$M$7842,2,FALSE)</f>
        <v>36864</v>
      </c>
      <c r="O69" s="217" t="str">
        <f>VLOOKUP(TRIM(B69),BirthdateDraft!$A$1:$M$7842,3,FALSE)</f>
        <v>24/FA</v>
      </c>
      <c r="P69">
        <v>2024</v>
      </c>
      <c r="Q69" s="37" t="e">
        <f>VLOOKUP(Table16[[#This Row],[Last]],'2025Cuts'!$B$4:$B$77,1,FALSE)</f>
        <v>#N/A</v>
      </c>
    </row>
    <row r="70" spans="1:17" ht="12.75" customHeight="1">
      <c r="A70" s="217" t="s">
        <v>9013</v>
      </c>
      <c r="B70" t="s">
        <v>7822</v>
      </c>
      <c r="C70" s="1" t="s">
        <v>9646</v>
      </c>
      <c r="D70" s="217" t="s">
        <v>10027</v>
      </c>
      <c r="E70" s="358"/>
      <c r="F70" s="358"/>
      <c r="I70" s="358">
        <v>0</v>
      </c>
      <c r="J70" s="358"/>
      <c r="K70" s="36">
        <v>0</v>
      </c>
      <c r="M70" s="359" t="e">
        <f>VLOOKUP(TRIM(B70),'Team Rosters'!$B$1:$N$3773,2,FALSE)</f>
        <v>#N/A</v>
      </c>
      <c r="N70" s="360">
        <f>VLOOKUP(TRIM(B70),BirthdateDraft!$A$1:$M$7842,2,FALSE)</f>
        <v>35011</v>
      </c>
      <c r="O70" s="217" t="str">
        <f>VLOOKUP(TRIM(B70),BirthdateDraft!$A$1:$M$7842,3,FALSE)</f>
        <v>22/FA</v>
      </c>
      <c r="P70">
        <v>2024</v>
      </c>
      <c r="Q70" s="37" t="e">
        <f>VLOOKUP(Table16[[#This Row],[Last]],'2025Cuts'!$B$4:$B$77,1,FALSE)</f>
        <v>#N/A</v>
      </c>
    </row>
    <row r="71" spans="1:17" ht="12.75" customHeight="1">
      <c r="A71" s="217" t="s">
        <v>2710</v>
      </c>
      <c r="B71" t="s">
        <v>8542</v>
      </c>
      <c r="C71" s="1" t="s">
        <v>9644</v>
      </c>
      <c r="D71" s="217" t="s">
        <v>10034</v>
      </c>
      <c r="E71" s="358" t="s">
        <v>3552</v>
      </c>
      <c r="F71" s="358"/>
      <c r="M71" s="359" t="str">
        <f>VLOOKUP(TRIM(B71),'Team Rosters'!$B$1:$N$3773,2,FALSE)</f>
        <v>VIR</v>
      </c>
      <c r="N71" s="360">
        <f>VLOOKUP(TRIM(B71),BirthdateDraft!$A$1:$M$7842,2,FALSE)</f>
        <v>35881</v>
      </c>
      <c r="O71" s="217" t="str">
        <f>VLOOKUP(TRIM(B71),BirthdateDraft!$A$1:$M$7842,3,FALSE)</f>
        <v>22/FA</v>
      </c>
      <c r="P71">
        <v>2024</v>
      </c>
      <c r="Q71" s="37" t="e">
        <f>VLOOKUP(Table16[[#This Row],[Last]],'2025Cuts'!$B$4:$B$77,1,FALSE)</f>
        <v>#N/A</v>
      </c>
    </row>
    <row r="72" spans="1:17" ht="12.75" customHeight="1">
      <c r="A72" s="217" t="s">
        <v>2517</v>
      </c>
      <c r="B72" t="s">
        <v>5167</v>
      </c>
      <c r="C72" s="1" t="s">
        <v>722</v>
      </c>
      <c r="D72" s="217" t="s">
        <v>10047</v>
      </c>
      <c r="E72" s="358" t="s">
        <v>9698</v>
      </c>
      <c r="F72" s="358"/>
      <c r="M72" s="359" t="str">
        <f>VLOOKUP(TRIM(B72),'Team Rosters'!$B$1:$N$3773,2,FALSE)</f>
        <v>JER</v>
      </c>
      <c r="N72" s="360">
        <f>VLOOKUP(TRIM(B72),BirthdateDraft!$A$1:$M$7842,2,FALSE)</f>
        <v>35074</v>
      </c>
      <c r="O72" s="217" t="str">
        <f>VLOOKUP(TRIM(B72),BirthdateDraft!$A$1:$M$7842,3,FALSE)</f>
        <v>17/2</v>
      </c>
      <c r="P72">
        <v>2024</v>
      </c>
      <c r="Q72" s="37" t="e">
        <f>VLOOKUP(Table16[[#This Row],[Last]],'2025Cuts'!$B$4:$B$77,1,FALSE)</f>
        <v>#N/A</v>
      </c>
    </row>
    <row r="73" spans="1:17" ht="12.75" customHeight="1">
      <c r="A73" s="217" t="s">
        <v>1886</v>
      </c>
      <c r="B73" t="s">
        <v>5721</v>
      </c>
      <c r="C73" s="1" t="s">
        <v>9644</v>
      </c>
      <c r="D73" s="217" t="s">
        <v>1886</v>
      </c>
      <c r="E73" s="358" t="s">
        <v>9712</v>
      </c>
      <c r="F73" s="358"/>
      <c r="G73" s="36">
        <v>6</v>
      </c>
      <c r="M73" s="359" t="str">
        <f>VLOOKUP(TRIM(B73),'Team Rosters'!$B$1:$N$3773,2,FALSE)</f>
        <v>JER</v>
      </c>
      <c r="N73" s="360">
        <f>VLOOKUP(TRIM(B73),BirthdateDraft!$A$1:$M$7842,2,FALSE)</f>
        <v>35424</v>
      </c>
      <c r="O73" s="217" t="str">
        <f>VLOOKUP(TRIM(B73),BirthdateDraft!$A$1:$M$7842,3,FALSE)</f>
        <v>18/3</v>
      </c>
      <c r="P73">
        <v>2024</v>
      </c>
      <c r="Q73" s="37" t="e">
        <f>VLOOKUP(Table16[[#This Row],[Last]],'2025Cuts'!$B$4:$B$77,1,FALSE)</f>
        <v>#N/A</v>
      </c>
    </row>
    <row r="74" spans="1:17" ht="12.75" customHeight="1">
      <c r="A74" s="217" t="s">
        <v>8846</v>
      </c>
      <c r="B74" t="s">
        <v>8153</v>
      </c>
      <c r="C74" s="1" t="s">
        <v>9630</v>
      </c>
      <c r="D74" s="217" t="s">
        <v>10048</v>
      </c>
      <c r="E74" s="358" t="s">
        <v>9700</v>
      </c>
      <c r="F74" s="358"/>
      <c r="M74" s="359" t="e">
        <f>VLOOKUP(TRIM(B74),'Team Rosters'!$B$1:$N$3773,2,FALSE)</f>
        <v>#N/A</v>
      </c>
      <c r="N74" s="360">
        <f>VLOOKUP(TRIM(B74),BirthdateDraft!$A$1:$M$7842,2,FALSE)</f>
        <v>35181</v>
      </c>
      <c r="O74" s="217" t="str">
        <f>VLOOKUP(TRIM(B74),BirthdateDraft!$A$1:$M$7842,3,FALSE)</f>
        <v>19/FA</v>
      </c>
      <c r="P74">
        <v>2024</v>
      </c>
      <c r="Q74" s="37" t="e">
        <f>VLOOKUP(Table16[[#This Row],[Last]],'2025Cuts'!$B$4:$B$77,1,FALSE)</f>
        <v>#N/A</v>
      </c>
    </row>
    <row r="75" spans="1:17" ht="12.75" customHeight="1">
      <c r="A75" s="217" t="s">
        <v>8977</v>
      </c>
      <c r="B75" t="s">
        <v>7173</v>
      </c>
      <c r="C75" s="1" t="s">
        <v>724</v>
      </c>
      <c r="D75" s="217" t="s">
        <v>10010</v>
      </c>
      <c r="E75" s="358"/>
      <c r="F75" s="358"/>
      <c r="I75" s="358">
        <v>4</v>
      </c>
      <c r="J75" s="358"/>
      <c r="K75" s="36">
        <v>5</v>
      </c>
      <c r="M75" s="359" t="str">
        <f>VLOOKUP(TRIM(B75),'Team Rosters'!$B$1:$N$3773,2,FALSE)</f>
        <v>CHA</v>
      </c>
      <c r="N75" s="360">
        <f>VLOOKUP(TRIM(B75),BirthdateDraft!$A$1:$M$7842,2,FALSE)</f>
        <v>35674</v>
      </c>
      <c r="O75" s="217" t="str">
        <f>VLOOKUP(TRIM(B75),BirthdateDraft!$A$1:$M$7842,3,FALSE)</f>
        <v>21/2</v>
      </c>
      <c r="P75">
        <v>2024</v>
      </c>
      <c r="Q75" s="37" t="e">
        <f>VLOOKUP(Table16[[#This Row],[Last]],'2025Cuts'!$B$4:$B$77,1,FALSE)</f>
        <v>#N/A</v>
      </c>
    </row>
    <row r="76" spans="1:17" ht="12.75" customHeight="1">
      <c r="A76" s="217" t="s">
        <v>8852</v>
      </c>
      <c r="B76" t="s">
        <v>8154</v>
      </c>
      <c r="C76" s="1" t="s">
        <v>9636</v>
      </c>
      <c r="D76" s="217" t="s">
        <v>10026</v>
      </c>
      <c r="E76" s="358" t="s">
        <v>3556</v>
      </c>
      <c r="F76" s="358"/>
      <c r="M76" s="359" t="str">
        <f>VLOOKUP(TRIM(B76),'Team Rosters'!$B$1:$N$3773,2,FALSE)</f>
        <v>TOR</v>
      </c>
      <c r="N76" s="360">
        <f>VLOOKUP(TRIM(B76),BirthdateDraft!$A$1:$M$7842,2,FALSE)</f>
        <v>36953</v>
      </c>
      <c r="O76" s="217" t="str">
        <f>VLOOKUP(TRIM(B76),BirthdateDraft!$A$1:$M$7842,3,FALSE)</f>
        <v>23/1</v>
      </c>
      <c r="P76">
        <v>2024</v>
      </c>
      <c r="Q76" s="37" t="e">
        <f>VLOOKUP(Table16[[#This Row],[Last]],'2025Cuts'!$B$4:$B$77,1,FALSE)</f>
        <v>#N/A</v>
      </c>
    </row>
    <row r="77" spans="1:17" ht="12.75" customHeight="1">
      <c r="A77" s="217" t="s">
        <v>9737</v>
      </c>
      <c r="B77" s="261" t="s">
        <v>8155</v>
      </c>
      <c r="C77" s="357" t="s">
        <v>9645</v>
      </c>
      <c r="D77" s="217" t="s">
        <v>9737</v>
      </c>
      <c r="E77" s="358"/>
      <c r="F77" s="358"/>
      <c r="M77" s="359" t="str">
        <f>VLOOKUP(TRIM(B77),'Team Rosters'!$B$1:$N$3773,2,FALSE)</f>
        <v>ROS</v>
      </c>
      <c r="N77" s="360">
        <f>VLOOKUP(TRIM(B77),BirthdateDraft!$A$1:$M$7842,2,FALSE)</f>
        <v>36276</v>
      </c>
      <c r="O77" s="217" t="str">
        <f>VLOOKUP(TRIM(B77),BirthdateDraft!$A$1:$M$7842,3,FALSE)</f>
        <v>23/6</v>
      </c>
      <c r="P77">
        <v>2024</v>
      </c>
      <c r="Q77" s="37" t="e">
        <f>VLOOKUP(Table16[[#This Row],[Last]],'2025Cuts'!$B$4:$B$77,1,FALSE)</f>
        <v>#N/A</v>
      </c>
    </row>
    <row r="78" spans="1:17" ht="12.75" customHeight="1">
      <c r="A78" s="217" t="s">
        <v>2837</v>
      </c>
      <c r="B78" s="261" t="s">
        <v>5812</v>
      </c>
      <c r="C78" s="357" t="s">
        <v>9634</v>
      </c>
      <c r="D78" s="217" t="s">
        <v>2837</v>
      </c>
      <c r="E78" s="358"/>
      <c r="F78" s="358"/>
      <c r="I78" s="358">
        <v>0</v>
      </c>
      <c r="K78" s="358">
        <v>3</v>
      </c>
      <c r="L78" s="36" t="s">
        <v>9652</v>
      </c>
      <c r="M78" s="359" t="str">
        <f>VLOOKUP(TRIM(B78),'Team Rosters'!$B$1:$N$3773,2,FALSE)</f>
        <v>CHA</v>
      </c>
      <c r="N78" s="360">
        <f>VLOOKUP(TRIM(B78),BirthdateDraft!$A$1:$M$7842,2,FALSE)</f>
        <v>35470</v>
      </c>
      <c r="O78" s="217" t="str">
        <f>VLOOKUP(TRIM(B78),BirthdateDraft!$A$1:$M$7842,3,FALSE)</f>
        <v>18/1 (2)</v>
      </c>
      <c r="P78">
        <v>2024</v>
      </c>
      <c r="Q78" s="37" t="e">
        <f>VLOOKUP(Table16[[#This Row],[Last]],'2025Cuts'!$B$4:$B$77,1,FALSE)</f>
        <v>#N/A</v>
      </c>
    </row>
    <row r="79" spans="1:17" ht="12.75" customHeight="1">
      <c r="A79" s="217" t="s">
        <v>9718</v>
      </c>
      <c r="B79" s="261" t="s">
        <v>6988</v>
      </c>
      <c r="C79" s="357" t="s">
        <v>9645</v>
      </c>
      <c r="D79" s="217" t="s">
        <v>10052</v>
      </c>
      <c r="E79" s="358" t="s">
        <v>3556</v>
      </c>
      <c r="F79" s="358" t="s">
        <v>3556</v>
      </c>
      <c r="G79" s="36">
        <v>2</v>
      </c>
      <c r="M79" s="359" t="str">
        <f>VLOOKUP(TRIM(B79),'Team Rosters'!$B$1:$N$3773,2,FALSE)</f>
        <v>LAS</v>
      </c>
      <c r="N79" s="360">
        <f>VLOOKUP(TRIM(B79),BirthdateDraft!$A$1:$M$7842,2,FALSE)</f>
        <v>36342</v>
      </c>
      <c r="O79" s="217" t="str">
        <f>VLOOKUP(TRIM(B79),BirthdateDraft!$A$1:$M$7842,3,FALSE)</f>
        <v>21/2</v>
      </c>
      <c r="P79">
        <v>2024</v>
      </c>
      <c r="Q79" s="37" t="e">
        <f>VLOOKUP(Table16[[#This Row],[Last]],'2025Cuts'!$B$4:$B$77,1,FALSE)</f>
        <v>#N/A</v>
      </c>
    </row>
    <row r="80" spans="1:17" ht="12.75" customHeight="1">
      <c r="A80" s="217" t="s">
        <v>728</v>
      </c>
      <c r="B80" s="261" t="s">
        <v>9066</v>
      </c>
      <c r="C80" s="357" t="s">
        <v>9641</v>
      </c>
      <c r="D80" s="217" t="s">
        <v>728</v>
      </c>
      <c r="E80" s="358"/>
      <c r="F80" s="358"/>
      <c r="I80" s="358">
        <v>4</v>
      </c>
      <c r="K80" s="358">
        <v>0</v>
      </c>
      <c r="L80" s="36" t="s">
        <v>1895</v>
      </c>
      <c r="M80" s="359" t="str">
        <f>VLOOKUP(TRIM(B80),'Team Rosters'!$B$1:$N$3773,2,FALSE)</f>
        <v>TOR</v>
      </c>
      <c r="N80" s="360">
        <f>VLOOKUP(TRIM(B80),BirthdateDraft!$A$1:$M$7842,2,FALSE)</f>
        <v>37379</v>
      </c>
      <c r="O80" s="217" t="str">
        <f>VLOOKUP(TRIM(B80),BirthdateDraft!$A$1:$M$7842,3,FALSE)</f>
        <v>24/4(121)</v>
      </c>
      <c r="P80">
        <v>2024</v>
      </c>
      <c r="Q80" s="37" t="e">
        <f>VLOOKUP(Table16[[#This Row],[Last]],'2025Cuts'!$B$4:$B$77,1,FALSE)</f>
        <v>#N/A</v>
      </c>
    </row>
    <row r="81" spans="1:17" ht="12.75" customHeight="1">
      <c r="A81" s="217" t="s">
        <v>1957</v>
      </c>
      <c r="B81" s="261" t="s">
        <v>6534</v>
      </c>
      <c r="C81" s="357" t="s">
        <v>722</v>
      </c>
      <c r="D81" s="217" t="s">
        <v>1957</v>
      </c>
      <c r="E81" s="358" t="s">
        <v>9699</v>
      </c>
      <c r="F81" s="358"/>
      <c r="G81" s="36">
        <v>5</v>
      </c>
      <c r="M81" s="359" t="str">
        <f>VLOOKUP(TRIM(B81),'Team Rosters'!$B$1:$N$3773,2,FALSE)</f>
        <v>DAY</v>
      </c>
      <c r="N81" s="360">
        <f>VLOOKUP(TRIM(B81),BirthdateDraft!$A$1:$M$7842,2,FALSE)</f>
        <v>35887</v>
      </c>
      <c r="O81" s="217" t="str">
        <f>VLOOKUP(TRIM(B81),BirthdateDraft!$A$1:$M$7842,3,FALSE)</f>
        <v>20/FA</v>
      </c>
      <c r="P81">
        <v>2024</v>
      </c>
      <c r="Q81" s="37" t="e">
        <f>VLOOKUP(Table16[[#This Row],[Last]],'2025Cuts'!$B$4:$B$77,1,FALSE)</f>
        <v>#N/A</v>
      </c>
    </row>
    <row r="82" spans="1:17" ht="12.75" customHeight="1">
      <c r="A82" s="217" t="s">
        <v>144</v>
      </c>
      <c r="B82" s="261" t="s">
        <v>5308</v>
      </c>
      <c r="C82" s="357" t="s">
        <v>9642</v>
      </c>
      <c r="D82" s="217" t="s">
        <v>10053</v>
      </c>
      <c r="E82" s="358" t="s">
        <v>3552</v>
      </c>
      <c r="F82" s="358"/>
      <c r="G82" s="36">
        <v>6</v>
      </c>
      <c r="M82" s="359" t="str">
        <f>VLOOKUP(TRIM(B82),'Team Rosters'!$B$1:$N$3773,2,FALSE)</f>
        <v>ROA</v>
      </c>
      <c r="N82" s="360">
        <f>VLOOKUP(TRIM(B82),BirthdateDraft!$A$1:$M$7842,2,FALSE)</f>
        <v>35241</v>
      </c>
      <c r="O82" s="217" t="str">
        <f>VLOOKUP(TRIM(B82),BirthdateDraft!$A$1:$M$7842,3,FALSE)</f>
        <v>17/1 (14)</v>
      </c>
      <c r="P82">
        <v>2024</v>
      </c>
      <c r="Q82" s="37" t="e">
        <f>VLOOKUP(Table16[[#This Row],[Last]],'2025Cuts'!$B$4:$B$77,1,FALSE)</f>
        <v>#N/A</v>
      </c>
    </row>
    <row r="83" spans="1:17" ht="12.75" customHeight="1">
      <c r="A83" s="217" t="s">
        <v>1229</v>
      </c>
      <c r="B83" s="261" t="s">
        <v>7665</v>
      </c>
      <c r="C83" s="357" t="s">
        <v>9648</v>
      </c>
      <c r="D83" s="217" t="s">
        <v>1229</v>
      </c>
      <c r="E83" s="358" t="s">
        <v>9700</v>
      </c>
      <c r="F83" s="358"/>
      <c r="G83" s="36">
        <v>5</v>
      </c>
      <c r="M83" s="359" t="e">
        <f>VLOOKUP(TRIM(B83),'Team Rosters'!$B$1:$N$3773,2,FALSE)</f>
        <v>#N/A</v>
      </c>
      <c r="N83" s="360">
        <f>VLOOKUP(TRIM(B83),BirthdateDraft!$A$1:$M$7842,2,FALSE)</f>
        <v>36276</v>
      </c>
      <c r="O83" s="217" t="str">
        <f>VLOOKUP(TRIM(B83),BirthdateDraft!$A$1:$M$7842,3,FALSE)</f>
        <v>22/6</v>
      </c>
      <c r="P83">
        <v>2024</v>
      </c>
      <c r="Q83" s="37" t="e">
        <f>VLOOKUP(Table16[[#This Row],[Last]],'2025Cuts'!$B$4:$B$77,1,FALSE)</f>
        <v>#N/A</v>
      </c>
    </row>
    <row r="84" spans="1:17" ht="12.75" customHeight="1">
      <c r="A84" s="217" t="s">
        <v>8991</v>
      </c>
      <c r="B84" s="261" t="s">
        <v>6752</v>
      </c>
      <c r="C84" s="357" t="s">
        <v>724</v>
      </c>
      <c r="D84" s="217" t="s">
        <v>10008</v>
      </c>
      <c r="E84" s="358"/>
      <c r="F84" s="358"/>
      <c r="I84" s="358">
        <v>0</v>
      </c>
      <c r="J84" s="358"/>
      <c r="K84" s="36">
        <v>0</v>
      </c>
      <c r="M84" s="359" t="str">
        <f>VLOOKUP(TRIM(B84),'Team Rosters'!$B$1:$N$3773,2,FALSE)</f>
        <v>NYC</v>
      </c>
      <c r="N84" s="360">
        <f>VLOOKUP(TRIM(B84),BirthdateDraft!$A$1:$M$7842,2,FALSE)</f>
        <v>35998</v>
      </c>
      <c r="O84" s="217" t="str">
        <f>VLOOKUP(TRIM(B84),BirthdateDraft!$A$1:$M$7842,3,FALSE)</f>
        <v>20/4</v>
      </c>
      <c r="P84">
        <v>2024</v>
      </c>
      <c r="Q84" s="37" t="e">
        <f>VLOOKUP(Table16[[#This Row],[Last]],'2025Cuts'!$B$4:$B$77,1,FALSE)</f>
        <v>#N/A</v>
      </c>
    </row>
    <row r="85" spans="1:17" ht="12.75" customHeight="1">
      <c r="A85" s="217" t="s">
        <v>1886</v>
      </c>
      <c r="B85" s="261" t="s">
        <v>6178</v>
      </c>
      <c r="C85" s="357" t="s">
        <v>9635</v>
      </c>
      <c r="D85" s="217" t="s">
        <v>1886</v>
      </c>
      <c r="E85" s="358" t="s">
        <v>9705</v>
      </c>
      <c r="F85" s="358"/>
      <c r="G85" s="36">
        <v>4</v>
      </c>
      <c r="M85" s="359" t="str">
        <f>VLOOKUP(TRIM(B85),'Team Rosters'!$B$1:$N$3773,2,FALSE)</f>
        <v>ORL</v>
      </c>
      <c r="N85" s="360">
        <f>VLOOKUP(TRIM(B85),BirthdateDraft!$A$1:$M$7842,2,FALSE)</f>
        <v>35382</v>
      </c>
      <c r="O85" s="217" t="str">
        <f>VLOOKUP(TRIM(B85),BirthdateDraft!$A$1:$M$7842,3,FALSE)</f>
        <v>19/3</v>
      </c>
      <c r="P85">
        <v>2024</v>
      </c>
      <c r="Q85" s="37" t="e">
        <f>VLOOKUP(Table16[[#This Row],[Last]],'2025Cuts'!$B$4:$B$77,1,FALSE)</f>
        <v>#N/A</v>
      </c>
    </row>
    <row r="86" spans="1:17" ht="12.75" customHeight="1">
      <c r="A86" s="217" t="s">
        <v>1895</v>
      </c>
      <c r="B86" s="261" t="s">
        <v>9075</v>
      </c>
      <c r="C86" s="357" t="s">
        <v>9639</v>
      </c>
      <c r="D86" s="217" t="s">
        <v>10011</v>
      </c>
      <c r="E86" s="358"/>
      <c r="F86" s="358"/>
      <c r="I86" s="358">
        <v>4</v>
      </c>
      <c r="J86" s="358"/>
      <c r="K86" s="36">
        <v>4</v>
      </c>
      <c r="M86" s="359" t="str">
        <f>VLOOKUP(TRIM(B86),'Team Rosters'!$B$1:$N$3773,2,FALSE)</f>
        <v>ACM</v>
      </c>
      <c r="N86" s="360">
        <f>VLOOKUP(TRIM(B86),BirthdateDraft!$A$1:$M$7842,2,FALSE)</f>
        <v>37408</v>
      </c>
      <c r="O86" s="217" t="str">
        <f>VLOOKUP(TRIM(B86),BirthdateDraft!$A$1:$M$7842,3,FALSE)</f>
        <v>24/1(26)</v>
      </c>
      <c r="P86">
        <v>2024</v>
      </c>
      <c r="Q86" s="37" t="e">
        <f>VLOOKUP(Table16[[#This Row],[Last]],'2025Cuts'!$B$4:$B$77,1,FALSE)</f>
        <v>#N/A</v>
      </c>
    </row>
    <row r="87" spans="1:17" ht="12.75" customHeight="1">
      <c r="A87" s="217" t="s">
        <v>9013</v>
      </c>
      <c r="B87" s="261" t="s">
        <v>7226</v>
      </c>
      <c r="C87" s="357" t="s">
        <v>722</v>
      </c>
      <c r="D87" s="217" t="s">
        <v>10027</v>
      </c>
      <c r="E87" s="358"/>
      <c r="F87" s="358"/>
      <c r="I87" s="358">
        <v>0</v>
      </c>
      <c r="J87" s="358"/>
      <c r="K87" s="36">
        <v>2</v>
      </c>
      <c r="M87" s="359" t="e">
        <f>VLOOKUP(TRIM(B87),'Team Rosters'!$B$1:$N$3773,2,FALSE)</f>
        <v>#N/A</v>
      </c>
      <c r="N87" s="360">
        <f>VLOOKUP(TRIM(B87),BirthdateDraft!$A$1:$M$7842,2,FALSE)</f>
        <v>34943</v>
      </c>
      <c r="O87" s="217" t="str">
        <f>VLOOKUP(TRIM(B87),BirthdateDraft!$A$1:$M$7842,3,FALSE)</f>
        <v>FA</v>
      </c>
      <c r="P87">
        <v>2024</v>
      </c>
      <c r="Q87" s="37" t="e">
        <f>VLOOKUP(Table16[[#This Row],[Last]],'2025Cuts'!$B$4:$B$77,1,FALSE)</f>
        <v>#N/A</v>
      </c>
    </row>
    <row r="88" spans="1:17" ht="12.75" customHeight="1">
      <c r="A88" s="217" t="s">
        <v>8991</v>
      </c>
      <c r="B88" s="261" t="s">
        <v>8157</v>
      </c>
      <c r="C88" s="357" t="s">
        <v>77</v>
      </c>
      <c r="D88" s="217" t="s">
        <v>10008</v>
      </c>
      <c r="E88" s="358"/>
      <c r="F88" s="358"/>
      <c r="I88" s="358">
        <v>4</v>
      </c>
      <c r="J88" s="358"/>
      <c r="K88" s="36">
        <v>2</v>
      </c>
      <c r="M88" s="359" t="str">
        <f>VLOOKUP(TRIM(B88),'Team Rosters'!$B$1:$N$3773,2,FALSE)</f>
        <v>ORL</v>
      </c>
      <c r="N88" s="360">
        <f>VLOOKUP(TRIM(B88),BirthdateDraft!$A$1:$M$7842,2,FALSE)</f>
        <v>36250</v>
      </c>
      <c r="O88" s="217" t="str">
        <f>VLOOKUP(TRIM(B88),BirthdateDraft!$A$1:$M$7842,3,FALSE)</f>
        <v>FA</v>
      </c>
      <c r="P88">
        <v>2024</v>
      </c>
      <c r="Q88" s="37" t="e">
        <f>VLOOKUP(Table16[[#This Row],[Last]],'2025Cuts'!$B$4:$B$77,1,FALSE)</f>
        <v>#N/A</v>
      </c>
    </row>
    <row r="89" spans="1:17" ht="12.75" customHeight="1">
      <c r="A89" s="217" t="s">
        <v>9735</v>
      </c>
      <c r="B89" s="261" t="s">
        <v>6803</v>
      </c>
      <c r="C89" s="357" t="s">
        <v>9632</v>
      </c>
      <c r="D89" s="217" t="s">
        <v>9735</v>
      </c>
      <c r="E89" s="358"/>
      <c r="F89" s="358"/>
      <c r="M89" s="359" t="str">
        <f>VLOOKUP(TRIM(B89),'Team Rosters'!$B$1:$N$3773,2,FALSE)</f>
        <v>ROA</v>
      </c>
      <c r="N89" s="360">
        <f>VLOOKUP(TRIM(B89),BirthdateDraft!$A$1:$M$7842,2,FALSE)</f>
        <v>35475</v>
      </c>
      <c r="O89" s="217" t="str">
        <f>VLOOKUP(TRIM(B89),BirthdateDraft!$A$1:$M$7842,3,FALSE)</f>
        <v>20/6</v>
      </c>
      <c r="P89">
        <v>2024</v>
      </c>
      <c r="Q89" s="37" t="e">
        <f>VLOOKUP(Table16[[#This Row],[Last]],'2025Cuts'!$B$4:$B$77,1,FALSE)</f>
        <v>#N/A</v>
      </c>
    </row>
    <row r="90" spans="1:17" ht="12.75" customHeight="1">
      <c r="A90" s="217" t="s">
        <v>8978</v>
      </c>
      <c r="B90" s="261" t="s">
        <v>7191</v>
      </c>
      <c r="C90" s="357" t="s">
        <v>9627</v>
      </c>
      <c r="D90" s="217" t="s">
        <v>3485</v>
      </c>
      <c r="E90" s="358"/>
      <c r="F90" s="358"/>
      <c r="L90" s="358" t="s">
        <v>9655</v>
      </c>
      <c r="M90" s="359" t="str">
        <f>VLOOKUP(TRIM(B90),'Team Rosters'!$B$1:$N$3773,2,FALSE)</f>
        <v>CHA</v>
      </c>
      <c r="N90" s="360">
        <f>VLOOKUP(TRIM(B90),BirthdateDraft!$A$1:$M$7842,2,FALSE)</f>
        <v>36493</v>
      </c>
      <c r="O90" s="217" t="str">
        <f>VLOOKUP(TRIM(B90),BirthdateDraft!$A$1:$M$7842,3,FALSE)</f>
        <v>21/1(27)</v>
      </c>
      <c r="P90">
        <v>2024</v>
      </c>
      <c r="Q90" s="37" t="e">
        <f>VLOOKUP(Table16[[#This Row],[Last]],'2025Cuts'!$B$4:$B$77,1,FALSE)</f>
        <v>#N/A</v>
      </c>
    </row>
    <row r="91" spans="1:17" ht="12.75" customHeight="1">
      <c r="A91" s="217" t="s">
        <v>9735</v>
      </c>
      <c r="B91" s="261" t="s">
        <v>9736</v>
      </c>
      <c r="C91" s="357" t="s">
        <v>78</v>
      </c>
      <c r="D91" s="217" t="s">
        <v>9735</v>
      </c>
      <c r="E91" s="358"/>
      <c r="F91" s="358"/>
      <c r="M91" s="359" t="str">
        <f>VLOOKUP(TRIM(B91),'Team Rosters'!$B$1:$N$3773,2,FALSE)</f>
        <v>ROS</v>
      </c>
      <c r="N91" s="360">
        <f>VLOOKUP(TRIM(B91),BirthdateDraft!$A$1:$M$7842,2,FALSE)</f>
        <v>36220</v>
      </c>
      <c r="O91" s="217" t="str">
        <f>VLOOKUP(TRIM(B91),BirthdateDraft!$A$1:$M$7842,3,FALSE)</f>
        <v>23/FA</v>
      </c>
      <c r="P91">
        <v>2024</v>
      </c>
      <c r="Q91" s="37" t="e">
        <f>VLOOKUP(Table16[[#This Row],[Last]],'2025Cuts'!$B$4:$B$77,1,FALSE)</f>
        <v>#N/A</v>
      </c>
    </row>
    <row r="92" spans="1:17" ht="12.75" customHeight="1">
      <c r="A92" s="217" t="s">
        <v>2515</v>
      </c>
      <c r="B92" s="261" t="s">
        <v>5661</v>
      </c>
      <c r="C92" s="357" t="s">
        <v>9650</v>
      </c>
      <c r="D92" s="217" t="s">
        <v>10021</v>
      </c>
      <c r="E92" s="358" t="s">
        <v>9698</v>
      </c>
      <c r="F92" s="358"/>
      <c r="M92" s="359" t="str">
        <f>VLOOKUP(TRIM(B92),'Team Rosters'!$B$1:$N$3773,2,FALSE)</f>
        <v>DAY</v>
      </c>
      <c r="N92" s="360">
        <f>VLOOKUP(TRIM(B92),BirthdateDraft!$A$1:$M$7842,2,FALSE)</f>
        <v>35487</v>
      </c>
      <c r="O92" s="217" t="str">
        <f>VLOOKUP(TRIM(B92),BirthdateDraft!$A$1:$M$7842,3,FALSE)</f>
        <v>18/2</v>
      </c>
      <c r="P92">
        <v>2024</v>
      </c>
      <c r="Q92" s="37" t="e">
        <f>VLOOKUP(Table16[[#This Row],[Last]],'2025Cuts'!$B$4:$B$77,1,FALSE)</f>
        <v>#N/A</v>
      </c>
    </row>
    <row r="93" spans="1:17" ht="12.75" customHeight="1">
      <c r="A93" s="217" t="s">
        <v>9676</v>
      </c>
      <c r="B93" s="261" t="s">
        <v>7183</v>
      </c>
      <c r="C93" s="357" t="s">
        <v>9629</v>
      </c>
      <c r="D93" s="217" t="s">
        <v>9676</v>
      </c>
      <c r="E93" s="358"/>
      <c r="F93" s="358"/>
      <c r="I93" s="358">
        <v>0</v>
      </c>
      <c r="K93" s="358">
        <v>3</v>
      </c>
      <c r="L93" s="36" t="s">
        <v>9655</v>
      </c>
      <c r="M93" s="359" t="str">
        <f>VLOOKUP(TRIM(B93),'Team Rosters'!$B$1:$N$3773,2,FALSE)</f>
        <v>ROA</v>
      </c>
      <c r="N93" s="360">
        <f>VLOOKUP(TRIM(B93),BirthdateDraft!$A$1:$M$7842,2,FALSE)</f>
        <v>35735</v>
      </c>
      <c r="O93" s="217" t="str">
        <f>VLOOKUP(TRIM(B93),BirthdateDraft!$A$1:$M$7842,3,FALSE)</f>
        <v>21/4</v>
      </c>
      <c r="P93">
        <v>2024</v>
      </c>
      <c r="Q93" s="37" t="e">
        <f>VLOOKUP(Table16[[#This Row],[Last]],'2025Cuts'!$B$4:$B$77,1,FALSE)</f>
        <v>#N/A</v>
      </c>
    </row>
    <row r="94" spans="1:17" ht="12.75" customHeight="1">
      <c r="A94" s="217" t="s">
        <v>8991</v>
      </c>
      <c r="B94" s="261" t="s">
        <v>6215</v>
      </c>
      <c r="C94" s="357" t="s">
        <v>9631</v>
      </c>
      <c r="D94" s="217" t="s">
        <v>10008</v>
      </c>
      <c r="E94" s="358"/>
      <c r="F94" s="358"/>
      <c r="I94" s="358">
        <v>0</v>
      </c>
      <c r="J94" s="358"/>
      <c r="K94" s="36">
        <v>0</v>
      </c>
      <c r="M94" s="359" t="e">
        <f>VLOOKUP(TRIM(B94),'Team Rosters'!$B$1:$N$3773,2,FALSE)</f>
        <v>#N/A</v>
      </c>
      <c r="N94" s="360">
        <f>VLOOKUP(TRIM(B94),BirthdateDraft!$A$1:$M$7842,2,FALSE)</f>
        <v>35475</v>
      </c>
      <c r="O94" s="217" t="str">
        <f>VLOOKUP(TRIM(B94),BirthdateDraft!$A$1:$M$7842,3,FALSE)</f>
        <v>19/FA</v>
      </c>
      <c r="P94">
        <v>2024</v>
      </c>
      <c r="Q94" s="37" t="e">
        <f>VLOOKUP(Table16[[#This Row],[Last]],'2025Cuts'!$B$4:$B$77,1,FALSE)</f>
        <v>#N/A</v>
      </c>
    </row>
    <row r="95" spans="1:17" ht="12.75" customHeight="1">
      <c r="A95" s="217" t="s">
        <v>2515</v>
      </c>
      <c r="B95" s="261" t="s">
        <v>8158</v>
      </c>
      <c r="C95" s="357" t="s">
        <v>76</v>
      </c>
      <c r="D95" s="217" t="s">
        <v>10021</v>
      </c>
      <c r="E95" s="358" t="s">
        <v>9700</v>
      </c>
      <c r="F95" s="358"/>
      <c r="M95" s="359" t="str">
        <f>VLOOKUP(TRIM(B95),'Team Rosters'!$B$1:$N$3773,2,FALSE)</f>
        <v>VIR</v>
      </c>
      <c r="N95" s="360">
        <f>VLOOKUP(TRIM(B95),BirthdateDraft!$A$1:$M$7842,2,FALSE)</f>
        <v>36874</v>
      </c>
      <c r="O95" s="217" t="str">
        <f>VLOOKUP(TRIM(B95),BirthdateDraft!$A$1:$M$7842,3,FALSE)</f>
        <v>23/3</v>
      </c>
      <c r="P95">
        <v>2024</v>
      </c>
      <c r="Q95" s="37" t="e">
        <f>VLOOKUP(Table16[[#This Row],[Last]],'2025Cuts'!$B$4:$B$77,1,FALSE)</f>
        <v>#N/A</v>
      </c>
    </row>
    <row r="96" spans="1:17" ht="12.75" customHeight="1">
      <c r="A96" s="217" t="s">
        <v>1891</v>
      </c>
      <c r="B96" s="261" t="s">
        <v>6554</v>
      </c>
      <c r="C96" s="357" t="s">
        <v>9634</v>
      </c>
      <c r="D96" s="217" t="s">
        <v>1891</v>
      </c>
      <c r="E96" s="358" t="s">
        <v>9698</v>
      </c>
      <c r="F96" s="358"/>
      <c r="G96" s="36">
        <v>7</v>
      </c>
      <c r="M96" s="359" t="str">
        <f>VLOOKUP(TRIM(B96),'Team Rosters'!$B$1:$N$3773,2,FALSE)</f>
        <v>ORL</v>
      </c>
      <c r="N96" s="360">
        <f>VLOOKUP(TRIM(B96),BirthdateDraft!$A$1:$M$7842,2,FALSE)</f>
        <v>35429</v>
      </c>
      <c r="O96" s="217" t="str">
        <f>VLOOKUP(TRIM(B96),BirthdateDraft!$A$1:$M$7842,3,FALSE)</f>
        <v>20/3</v>
      </c>
      <c r="P96">
        <v>2024</v>
      </c>
      <c r="Q96" s="37" t="e">
        <f>VLOOKUP(Table16[[#This Row],[Last]],'2025Cuts'!$B$4:$B$77,1,FALSE)</f>
        <v>#N/A</v>
      </c>
    </row>
    <row r="97" spans="1:17" ht="12.75" customHeight="1">
      <c r="A97" s="217" t="s">
        <v>9677</v>
      </c>
      <c r="B97" s="261" t="s">
        <v>468</v>
      </c>
      <c r="C97" s="357" t="s">
        <v>722</v>
      </c>
      <c r="D97" s="217" t="s">
        <v>10020</v>
      </c>
      <c r="E97" s="358"/>
      <c r="F97" s="358"/>
      <c r="I97" s="358">
        <v>0</v>
      </c>
      <c r="K97" s="358">
        <v>7</v>
      </c>
      <c r="L97" s="36" t="s">
        <v>9656</v>
      </c>
      <c r="M97" s="359" t="str">
        <f>VLOOKUP(TRIM(B97),'Team Rosters'!$B$1:$N$3773,2,FALSE)</f>
        <v>BLU</v>
      </c>
      <c r="N97" s="360">
        <f>VLOOKUP(TRIM(B97),BirthdateDraft!$A$1:$M$7842,2,FALSE)</f>
        <v>32667</v>
      </c>
      <c r="O97" s="217" t="str">
        <f>VLOOKUP(TRIM(B97),BirthdateDraft!$A$1:$M$7842,3,FALSE)</f>
        <v>12/7</v>
      </c>
      <c r="P97">
        <v>2024</v>
      </c>
      <c r="Q97" s="37" t="e">
        <f>VLOOKUP(Table16[[#This Row],[Last]],'2025Cuts'!$B$4:$B$77,1,FALSE)</f>
        <v>#N/A</v>
      </c>
    </row>
    <row r="98" spans="1:17" ht="12.75" customHeight="1">
      <c r="A98" s="217" t="s">
        <v>9677</v>
      </c>
      <c r="B98" s="261" t="s">
        <v>468</v>
      </c>
      <c r="C98" s="357" t="s">
        <v>722</v>
      </c>
      <c r="D98" s="217" t="s">
        <v>10020</v>
      </c>
      <c r="E98" s="358"/>
      <c r="F98" s="358"/>
      <c r="I98" s="358">
        <v>0</v>
      </c>
      <c r="J98" s="358">
        <v>4</v>
      </c>
      <c r="K98" s="36">
        <v>7</v>
      </c>
      <c r="M98" s="359" t="str">
        <f>VLOOKUP(TRIM(B98),'Team Rosters'!$B$1:$N$3773,2,FALSE)</f>
        <v>BLU</v>
      </c>
      <c r="N98" s="360">
        <f>VLOOKUP(TRIM(B98),BirthdateDraft!$A$1:$M$7842,2,FALSE)</f>
        <v>32667</v>
      </c>
      <c r="O98" s="217" t="str">
        <f>VLOOKUP(TRIM(B98),BirthdateDraft!$A$1:$M$7842,3,FALSE)</f>
        <v>12/7</v>
      </c>
      <c r="P98">
        <v>2024</v>
      </c>
      <c r="Q98" s="37" t="e">
        <f>VLOOKUP(Table16[[#This Row],[Last]],'2025Cuts'!$B$4:$B$77,1,FALSE)</f>
        <v>#N/A</v>
      </c>
    </row>
    <row r="99" spans="1:17" ht="12.75" customHeight="1">
      <c r="A99" s="217" t="s">
        <v>144</v>
      </c>
      <c r="B99" s="261" t="s">
        <v>9084</v>
      </c>
      <c r="C99" s="357" t="s">
        <v>724</v>
      </c>
      <c r="D99" s="217" t="s">
        <v>10053</v>
      </c>
      <c r="E99" s="358" t="s">
        <v>3556</v>
      </c>
      <c r="F99" s="358"/>
      <c r="G99" s="36">
        <v>0</v>
      </c>
      <c r="M99" s="359" t="e">
        <f>VLOOKUP(TRIM(B99),'Team Rosters'!$B$1:$N$3773,2,FALSE)</f>
        <v>#N/A</v>
      </c>
      <c r="N99" s="360">
        <f>VLOOKUP(TRIM(B99),BirthdateDraft!$A$1:$M$7842,2,FALSE)</f>
        <v>36390</v>
      </c>
      <c r="O99" s="217" t="str">
        <f>VLOOKUP(TRIM(B99),BirthdateDraft!$A$1:$M$7842,3,FALSE)</f>
        <v>23/5</v>
      </c>
      <c r="P99">
        <v>2024</v>
      </c>
      <c r="Q99" s="37" t="e">
        <f>VLOOKUP(Table16[[#This Row],[Last]],'2025Cuts'!$B$4:$B$77,1,FALSE)</f>
        <v>#N/A</v>
      </c>
    </row>
    <row r="100" spans="1:17" ht="12.75" customHeight="1">
      <c r="A100" s="217" t="s">
        <v>8979</v>
      </c>
      <c r="B100" s="261" t="s">
        <v>6774</v>
      </c>
      <c r="C100" s="357" t="s">
        <v>9634</v>
      </c>
      <c r="D100" s="217" t="s">
        <v>10006</v>
      </c>
      <c r="E100" s="358"/>
      <c r="F100" s="358"/>
      <c r="I100" s="358">
        <v>4</v>
      </c>
      <c r="J100" s="358"/>
      <c r="K100" s="36">
        <v>2</v>
      </c>
      <c r="M100" s="359" t="str">
        <f>VLOOKUP(TRIM(B100),'Team Rosters'!$B$1:$N$3773,2,FALSE)</f>
        <v>CAVE</v>
      </c>
      <c r="N100" s="360">
        <f>VLOOKUP(TRIM(B100),BirthdateDraft!$A$1:$M$7842,2,FALSE)</f>
        <v>36268</v>
      </c>
      <c r="O100" s="217" t="str">
        <f>VLOOKUP(TRIM(B100),BirthdateDraft!$A$1:$M$7842,3,FALSE)</f>
        <v>20/1</v>
      </c>
      <c r="P100">
        <v>2024</v>
      </c>
      <c r="Q100" s="37" t="e">
        <f>VLOOKUP(Table16[[#This Row],[Last]],'2025Cuts'!$B$4:$B$77,1,FALSE)</f>
        <v>#N/A</v>
      </c>
    </row>
    <row r="101" spans="1:17" ht="12.75" customHeight="1">
      <c r="A101" s="217" t="s">
        <v>1895</v>
      </c>
      <c r="B101" s="261" t="s">
        <v>9005</v>
      </c>
      <c r="C101" s="357" t="s">
        <v>77</v>
      </c>
      <c r="D101" s="217" t="s">
        <v>10011</v>
      </c>
      <c r="E101" s="358"/>
      <c r="F101" s="358"/>
      <c r="I101" s="358">
        <v>4</v>
      </c>
      <c r="J101" s="358"/>
      <c r="K101" s="36">
        <v>5</v>
      </c>
      <c r="M101" s="359" t="str">
        <f>VLOOKUP(TRIM(B101),'Team Rosters'!$B$1:$N$3773,2,FALSE)</f>
        <v>BLD</v>
      </c>
      <c r="N101" s="360">
        <f>VLOOKUP(TRIM(B101),BirthdateDraft!$A$1:$M$7842,2,FALSE)</f>
        <v>37030</v>
      </c>
      <c r="O101" s="217" t="str">
        <f>VLOOKUP(TRIM(B101),BirthdateDraft!$A$1:$M$7842,3,FALSE)</f>
        <v>24/3(73)</v>
      </c>
      <c r="P101">
        <v>2024</v>
      </c>
      <c r="Q101" s="37" t="e">
        <f>VLOOKUP(Table16[[#This Row],[Last]],'2025Cuts'!$B$4:$B$77,1,FALSE)</f>
        <v>#N/A</v>
      </c>
    </row>
    <row r="102" spans="1:17" ht="12.75" customHeight="1">
      <c r="A102" s="217" t="s">
        <v>728</v>
      </c>
      <c r="B102" s="261" t="s">
        <v>9046</v>
      </c>
      <c r="C102" s="357" t="s">
        <v>9645</v>
      </c>
      <c r="D102" s="217" t="s">
        <v>728</v>
      </c>
      <c r="E102" s="358"/>
      <c r="F102" s="358"/>
      <c r="I102" s="358">
        <v>4</v>
      </c>
      <c r="K102" s="358">
        <v>0</v>
      </c>
      <c r="L102" s="36" t="s">
        <v>9656</v>
      </c>
      <c r="M102" s="359" t="e">
        <f>VLOOKUP(TRIM(B102),'Team Rosters'!$B$1:$N$3773,2,FALSE)</f>
        <v>#N/A</v>
      </c>
      <c r="N102" s="360">
        <f>VLOOKUP(TRIM(B102),BirthdateDraft!$A$1:$M$7842,2,FALSE)</f>
        <v>37056</v>
      </c>
      <c r="O102" s="217" t="str">
        <f>VLOOKUP(TRIM(B102),BirthdateDraft!$A$1:$M$7842,3,FALSE)</f>
        <v>24/7(231)</v>
      </c>
      <c r="P102">
        <v>2024</v>
      </c>
      <c r="Q102" s="37" t="e">
        <f>VLOOKUP(Table16[[#This Row],[Last]],'2025Cuts'!$B$4:$B$77,1,FALSE)</f>
        <v>#N/A</v>
      </c>
    </row>
    <row r="103" spans="1:17" ht="12.75" customHeight="1">
      <c r="A103" s="217" t="s">
        <v>9714</v>
      </c>
      <c r="B103" s="261" t="s">
        <v>8857</v>
      </c>
      <c r="C103" s="357" t="s">
        <v>1407</v>
      </c>
      <c r="D103" s="217" t="s">
        <v>10055</v>
      </c>
      <c r="E103" s="358" t="s">
        <v>3552</v>
      </c>
      <c r="F103" s="358" t="s">
        <v>9699</v>
      </c>
      <c r="G103" s="36">
        <v>1</v>
      </c>
      <c r="M103" s="359" t="str">
        <f>VLOOKUP(TRIM(B103),'Team Rosters'!$B$1:$N$3773,2,FALSE)</f>
        <v>WES</v>
      </c>
      <c r="N103" s="360">
        <f>VLOOKUP(TRIM(B103),BirthdateDraft!$A$1:$M$7842,2,FALSE)</f>
        <v>35186</v>
      </c>
      <c r="O103" s="217" t="str">
        <f>VLOOKUP(TRIM(B103),BirthdateDraft!$A$1:$M$7842,3,FALSE)</f>
        <v>19/7</v>
      </c>
      <c r="P103">
        <v>2024</v>
      </c>
      <c r="Q103" s="37" t="e">
        <f>VLOOKUP(Table16[[#This Row],[Last]],'2025Cuts'!$B$4:$B$77,1,FALSE)</f>
        <v>#N/A</v>
      </c>
    </row>
    <row r="104" spans="1:17" ht="12.75" customHeight="1">
      <c r="A104" s="217" t="s">
        <v>8858</v>
      </c>
      <c r="B104" s="261" t="s">
        <v>4707</v>
      </c>
      <c r="C104" s="357" t="s">
        <v>76</v>
      </c>
      <c r="D104" s="217" t="s">
        <v>10025</v>
      </c>
      <c r="E104" s="358" t="s">
        <v>9700</v>
      </c>
      <c r="F104" s="358"/>
      <c r="M104" s="359" t="e">
        <f>VLOOKUP(TRIM(B104),'Team Rosters'!$B$1:$N$3773,2,FALSE)</f>
        <v>#N/A</v>
      </c>
      <c r="N104" s="360">
        <f>VLOOKUP(TRIM(B104),BirthdateDraft!$A$1:$M$7842,2,FALSE)</f>
        <v>34680</v>
      </c>
      <c r="O104" s="217" t="str">
        <f>VLOOKUP(TRIM(B104),BirthdateDraft!$A$1:$M$7842,3,FALSE)</f>
        <v>16/2</v>
      </c>
      <c r="P104">
        <v>2024</v>
      </c>
      <c r="Q104" s="37" t="e">
        <f>VLOOKUP(Table16[[#This Row],[Last]],'2025Cuts'!$B$4:$B$77,1,FALSE)</f>
        <v>#N/A</v>
      </c>
    </row>
    <row r="105" spans="1:17" ht="12.75" customHeight="1">
      <c r="A105" s="217" t="s">
        <v>728</v>
      </c>
      <c r="B105" s="261" t="s">
        <v>7616</v>
      </c>
      <c r="C105" s="357" t="s">
        <v>9636</v>
      </c>
      <c r="D105" s="217" t="s">
        <v>728</v>
      </c>
      <c r="E105" s="358"/>
      <c r="F105" s="358"/>
      <c r="I105" s="358">
        <v>4</v>
      </c>
      <c r="K105" s="358">
        <v>0</v>
      </c>
      <c r="L105" s="36" t="s">
        <v>9656</v>
      </c>
      <c r="M105" s="359" t="str">
        <f>VLOOKUP(TRIM(B105),'Team Rosters'!$B$1:$N$3773,2,FALSE)</f>
        <v>TOR</v>
      </c>
      <c r="N105" s="360">
        <f>VLOOKUP(TRIM(B105),BirthdateDraft!$A$1:$M$7842,2,FALSE)</f>
        <v>36791</v>
      </c>
      <c r="O105" s="217" t="str">
        <f>VLOOKUP(TRIM(B105),BirthdateDraft!$A$1:$M$7842,3,FALSE)</f>
        <v>22/4</v>
      </c>
      <c r="P105">
        <v>2024</v>
      </c>
      <c r="Q105" s="37" t="e">
        <f>VLOOKUP(Table16[[#This Row],[Last]],'2025Cuts'!$B$4:$B$77,1,FALSE)</f>
        <v>#N/A</v>
      </c>
    </row>
    <row r="106" spans="1:17" ht="12.75" customHeight="1">
      <c r="A106" s="217" t="s">
        <v>8858</v>
      </c>
      <c r="B106" s="261" t="s">
        <v>7778</v>
      </c>
      <c r="C106" s="357" t="s">
        <v>9636</v>
      </c>
      <c r="D106" s="217" t="s">
        <v>10025</v>
      </c>
      <c r="E106" s="358" t="s">
        <v>9699</v>
      </c>
      <c r="F106" s="358"/>
      <c r="M106" s="359" t="e">
        <f>VLOOKUP(TRIM(B106),'Team Rosters'!$B$1:$N$3773,2,FALSE)</f>
        <v>#N/A</v>
      </c>
      <c r="N106" s="360">
        <f>VLOOKUP(TRIM(B106),BirthdateDraft!$A$1:$M$7842,2,FALSE)</f>
        <v>36867</v>
      </c>
      <c r="O106" s="217" t="str">
        <f>VLOOKUP(TRIM(B106),BirthdateDraft!$A$1:$M$7842,3,FALSE)</f>
        <v>22/4</v>
      </c>
      <c r="P106">
        <v>2024</v>
      </c>
      <c r="Q106" s="37" t="e">
        <f>VLOOKUP(Table16[[#This Row],[Last]],'2025Cuts'!$B$4:$B$77,1,FALSE)</f>
        <v>#N/A</v>
      </c>
    </row>
    <row r="107" spans="1:17" ht="12.75" customHeight="1">
      <c r="A107" s="217" t="s">
        <v>8855</v>
      </c>
      <c r="B107" s="261" t="s">
        <v>7660</v>
      </c>
      <c r="C107" s="357" t="s">
        <v>9632</v>
      </c>
      <c r="D107" s="217" t="s">
        <v>10044</v>
      </c>
      <c r="E107" s="358" t="s">
        <v>3553</v>
      </c>
      <c r="F107" s="358"/>
      <c r="M107" s="359" t="str">
        <f>VLOOKUP(TRIM(B107),'Team Rosters'!$B$1:$N$3773,2,FALSE)</f>
        <v>TOL</v>
      </c>
      <c r="N107" s="360">
        <f>VLOOKUP(TRIM(B107),BirthdateDraft!$A$1:$M$7842,2,FALSE)</f>
        <v>36790</v>
      </c>
      <c r="O107" s="217" t="str">
        <f>VLOOKUP(TRIM(B107),BirthdateDraft!$A$1:$M$7842,3,FALSE)</f>
        <v>22/6</v>
      </c>
      <c r="P107">
        <v>2024</v>
      </c>
      <c r="Q107" s="37" t="e">
        <f>VLOOKUP(Table16[[#This Row],[Last]],'2025Cuts'!$B$4:$B$77,1,FALSE)</f>
        <v>#N/A</v>
      </c>
    </row>
    <row r="108" spans="1:17" ht="12.75" customHeight="1">
      <c r="A108" s="217" t="s">
        <v>8846</v>
      </c>
      <c r="B108" s="261" t="s">
        <v>8162</v>
      </c>
      <c r="C108" s="357" t="s">
        <v>9649</v>
      </c>
      <c r="D108" s="217" t="s">
        <v>10048</v>
      </c>
      <c r="E108" s="358" t="s">
        <v>9700</v>
      </c>
      <c r="F108" s="358"/>
      <c r="M108" s="359" t="str">
        <f>VLOOKUP(TRIM(B108),'Team Rosters'!$B$1:$N$3773,2,FALSE)</f>
        <v>LAS</v>
      </c>
      <c r="N108" s="360">
        <f>VLOOKUP(TRIM(B108),BirthdateDraft!$A$1:$M$7842,2,FALSE)</f>
        <v>36761</v>
      </c>
      <c r="O108" s="217" t="str">
        <f>VLOOKUP(TRIM(B108),BirthdateDraft!$A$1:$M$7842,3,FALSE)</f>
        <v>23/4</v>
      </c>
      <c r="P108">
        <v>2024</v>
      </c>
      <c r="Q108" s="37" t="e">
        <f>VLOOKUP(Table16[[#This Row],[Last]],'2025Cuts'!$B$4:$B$77,1,FALSE)</f>
        <v>#N/A</v>
      </c>
    </row>
    <row r="109" spans="1:17" ht="12.75" customHeight="1">
      <c r="A109" s="217" t="s">
        <v>2837</v>
      </c>
      <c r="B109" s="261" t="s">
        <v>8984</v>
      </c>
      <c r="C109" s="357" t="s">
        <v>722</v>
      </c>
      <c r="D109" s="217" t="s">
        <v>2837</v>
      </c>
      <c r="E109" s="358"/>
      <c r="F109" s="358"/>
      <c r="I109" s="358">
        <v>0</v>
      </c>
      <c r="K109" s="358">
        <v>4</v>
      </c>
      <c r="L109" s="36" t="s">
        <v>1895</v>
      </c>
      <c r="M109" s="359" t="str">
        <f>VLOOKUP(TRIM(B109),'Team Rosters'!$B$1:$N$3773,2,FALSE)</f>
        <v>LON</v>
      </c>
      <c r="N109" s="360">
        <f>VLOOKUP(TRIM(B109),BirthdateDraft!$A$1:$M$7842,2,FALSE)</f>
        <v>37823</v>
      </c>
      <c r="O109" s="217" t="str">
        <f>VLOOKUP(TRIM(B109),BirthdateDraft!$A$1:$M$7842,3,FALSE)</f>
        <v>24/3(66)</v>
      </c>
      <c r="P109">
        <v>2024</v>
      </c>
      <c r="Q109" s="37" t="e">
        <f>VLOOKUP(Table16[[#This Row],[Last]],'2025Cuts'!$B$4:$B$77,1,FALSE)</f>
        <v>#N/A</v>
      </c>
    </row>
    <row r="110" spans="1:17" ht="12.75" customHeight="1">
      <c r="A110" s="217" t="s">
        <v>8859</v>
      </c>
      <c r="B110" s="261" t="s">
        <v>8164</v>
      </c>
      <c r="C110" s="357" t="s">
        <v>9633</v>
      </c>
      <c r="D110" s="217" t="s">
        <v>10060</v>
      </c>
      <c r="E110" s="358" t="s">
        <v>3555</v>
      </c>
      <c r="F110" s="358"/>
      <c r="G110" s="36">
        <v>1</v>
      </c>
      <c r="M110" s="359" t="str">
        <f>VLOOKUP(TRIM(B110),'Team Rosters'!$B$1:$N$3773,2,FALSE)</f>
        <v>DRA</v>
      </c>
      <c r="N110" s="360">
        <f>VLOOKUP(TRIM(B110),BirthdateDraft!$A$1:$M$7842,2,FALSE)</f>
        <v>37089</v>
      </c>
      <c r="O110" s="217" t="str">
        <f>VLOOKUP(TRIM(B110),BirthdateDraft!$A$1:$M$7842,3,FALSE)</f>
        <v>23/2</v>
      </c>
      <c r="P110">
        <v>2024</v>
      </c>
      <c r="Q110" s="37" t="e">
        <f>VLOOKUP(Table16[[#This Row],[Last]],'2025Cuts'!$B$4:$B$77,1,FALSE)</f>
        <v>#N/A</v>
      </c>
    </row>
    <row r="111" spans="1:17" ht="12.75" customHeight="1">
      <c r="A111" s="217" t="s">
        <v>8977</v>
      </c>
      <c r="B111" s="261" t="s">
        <v>8165</v>
      </c>
      <c r="C111" s="357" t="s">
        <v>9650</v>
      </c>
      <c r="D111" s="217" t="s">
        <v>10010</v>
      </c>
      <c r="E111" s="358"/>
      <c r="F111" s="358"/>
      <c r="I111" s="358">
        <v>5</v>
      </c>
      <c r="J111" s="358"/>
      <c r="K111" s="36">
        <v>5</v>
      </c>
      <c r="M111" s="359" t="str">
        <f>VLOOKUP(TRIM(B111),'Team Rosters'!$B$1:$N$3773,2,FALSE)</f>
        <v>TOR</v>
      </c>
      <c r="N111" s="360">
        <f>VLOOKUP(TRIM(B111),BirthdateDraft!$A$1:$M$7842,2,FALSE)</f>
        <v>36582</v>
      </c>
      <c r="O111" s="217" t="str">
        <f>VLOOKUP(TRIM(B111),BirthdateDraft!$A$1:$M$7842,3,FALSE)</f>
        <v>23/2</v>
      </c>
      <c r="P111">
        <v>2024</v>
      </c>
      <c r="Q111" s="37" t="e">
        <f>VLOOKUP(Table16[[#This Row],[Last]],'2025Cuts'!$B$4:$B$77,1,FALSE)</f>
        <v>#N/A</v>
      </c>
    </row>
    <row r="112" spans="1:17" ht="12.75" customHeight="1">
      <c r="A112" s="217" t="s">
        <v>1971</v>
      </c>
      <c r="B112" s="261" t="s">
        <v>7659</v>
      </c>
      <c r="C112" s="357" t="s">
        <v>9632</v>
      </c>
      <c r="D112" s="217" t="s">
        <v>1971</v>
      </c>
      <c r="E112" s="358" t="s">
        <v>9705</v>
      </c>
      <c r="F112" s="358"/>
      <c r="G112" s="36">
        <v>3</v>
      </c>
      <c r="M112" s="359" t="str">
        <f>VLOOKUP(TRIM(B112),'Team Rosters'!$B$1:$N$3773,2,FALSE)</f>
        <v>BLU</v>
      </c>
      <c r="N112" s="360">
        <f>VLOOKUP(TRIM(B112),BirthdateDraft!$A$1:$M$7842,2,FALSE)</f>
        <v>36287</v>
      </c>
      <c r="O112" s="217" t="str">
        <f>VLOOKUP(TRIM(B112),BirthdateDraft!$A$1:$M$7842,3,FALSE)</f>
        <v>22/3</v>
      </c>
      <c r="P112">
        <v>2024</v>
      </c>
      <c r="Q112" s="37" t="e">
        <f>VLOOKUP(Table16[[#This Row],[Last]],'2025Cuts'!$B$4:$B$77,1,FALSE)</f>
        <v>#N/A</v>
      </c>
    </row>
    <row r="113" spans="1:17" ht="12.75" customHeight="1">
      <c r="A113" s="217" t="s">
        <v>2436</v>
      </c>
      <c r="B113" s="261" t="s">
        <v>6268</v>
      </c>
      <c r="C113" s="357" t="s">
        <v>1407</v>
      </c>
      <c r="D113" s="217" t="s">
        <v>2436</v>
      </c>
      <c r="E113" s="358"/>
      <c r="F113" s="358"/>
      <c r="M113" s="359" t="str">
        <f>VLOOKUP(TRIM(B113),'Team Rosters'!$B$1:$N$3773,2,FALSE)</f>
        <v>DRA</v>
      </c>
      <c r="N113" s="360">
        <f>VLOOKUP(TRIM(B113),BirthdateDraft!$A$1:$M$7842,2,FALSE)</f>
        <v>34978</v>
      </c>
      <c r="O113" s="217" t="str">
        <f>VLOOKUP(TRIM(B113),BirthdateDraft!$A$1:$M$7842,3,FALSE)</f>
        <v>18/6</v>
      </c>
      <c r="P113">
        <v>2024</v>
      </c>
      <c r="Q113" s="37" t="e">
        <f>VLOOKUP(Table16[[#This Row],[Last]],'2025Cuts'!$B$4:$B$77,1,FALSE)</f>
        <v>#N/A</v>
      </c>
    </row>
    <row r="114" spans="1:17" ht="12.75" customHeight="1">
      <c r="A114" s="217" t="s">
        <v>1957</v>
      </c>
      <c r="B114" s="261" t="s">
        <v>8860</v>
      </c>
      <c r="C114" s="357" t="s">
        <v>9650</v>
      </c>
      <c r="D114" s="217" t="s">
        <v>1957</v>
      </c>
      <c r="E114" s="358" t="s">
        <v>9699</v>
      </c>
      <c r="F114" s="358"/>
      <c r="G114" s="36">
        <v>4</v>
      </c>
      <c r="M114" s="359" t="str">
        <f>VLOOKUP(TRIM(B114),'Team Rosters'!$B$1:$N$3773,2,FALSE)</f>
        <v>WES</v>
      </c>
      <c r="N114" s="360">
        <f>VLOOKUP(TRIM(B114),BirthdateDraft!$A$1:$M$7842,2,FALSE)</f>
        <v>36651</v>
      </c>
      <c r="O114" s="217" t="str">
        <f>VLOOKUP(TRIM(B114),BirthdateDraft!$A$1:$M$7842,3,FALSE)</f>
        <v>24/5(143)</v>
      </c>
      <c r="P114">
        <v>2024</v>
      </c>
      <c r="Q114" s="37" t="e">
        <f>VLOOKUP(Table16[[#This Row],[Last]],'2025Cuts'!$B$4:$B$77,1,FALSE)</f>
        <v>#N/A</v>
      </c>
    </row>
    <row r="115" spans="1:17" ht="12.75" customHeight="1">
      <c r="A115" s="217" t="s">
        <v>1957</v>
      </c>
      <c r="B115" s="261" t="s">
        <v>8861</v>
      </c>
      <c r="C115" s="357" t="s">
        <v>724</v>
      </c>
      <c r="D115" s="217" t="s">
        <v>1957</v>
      </c>
      <c r="E115" s="358" t="s">
        <v>9700</v>
      </c>
      <c r="F115" s="358"/>
      <c r="G115" s="36">
        <v>0</v>
      </c>
      <c r="M115" s="359" t="str">
        <f>VLOOKUP(TRIM(B115),'Team Rosters'!$B$1:$N$3773,2,FALSE)</f>
        <v>ROA</v>
      </c>
      <c r="N115" s="360">
        <f>VLOOKUP(TRIM(B115),BirthdateDraft!$A$1:$M$7842,2,FALSE)</f>
        <v>36941</v>
      </c>
      <c r="O115" s="217" t="str">
        <f>VLOOKUP(TRIM(B115),BirthdateDraft!$A$1:$M$7842,3,FALSE)</f>
        <v>24/FA</v>
      </c>
      <c r="P115">
        <v>2024</v>
      </c>
      <c r="Q115" s="37" t="e">
        <f>VLOOKUP(Table16[[#This Row],[Last]],'2025Cuts'!$B$4:$B$77,1,FALSE)</f>
        <v>#N/A</v>
      </c>
    </row>
    <row r="116" spans="1:17" ht="12.75" customHeight="1">
      <c r="A116" s="217" t="s">
        <v>1895</v>
      </c>
      <c r="B116" s="261" t="s">
        <v>6683</v>
      </c>
      <c r="C116" s="357" t="s">
        <v>9629</v>
      </c>
      <c r="D116" s="217" t="s">
        <v>10011</v>
      </c>
      <c r="E116" s="358"/>
      <c r="F116" s="358"/>
      <c r="I116" s="358">
        <v>5</v>
      </c>
      <c r="J116" s="358"/>
      <c r="K116" s="36">
        <v>5</v>
      </c>
      <c r="M116" s="359" t="str">
        <f>VLOOKUP(TRIM(B116),'Team Rosters'!$B$1:$N$3773,2,FALSE)</f>
        <v>BEA</v>
      </c>
      <c r="N116" s="360">
        <f>VLOOKUP(TRIM(B116),BirthdateDraft!$A$1:$M$7842,2,FALSE)</f>
        <v>35754</v>
      </c>
      <c r="O116" s="217" t="str">
        <f>VLOOKUP(TRIM(B116),BirthdateDraft!$A$1:$M$7842,3,FALSE)</f>
        <v>20/4</v>
      </c>
      <c r="P116">
        <v>2024</v>
      </c>
      <c r="Q116" s="37" t="e">
        <f>VLOOKUP(Table16[[#This Row],[Last]],'2025Cuts'!$B$4:$B$77,1,FALSE)</f>
        <v>#N/A</v>
      </c>
    </row>
    <row r="117" spans="1:17" ht="12.75" customHeight="1">
      <c r="A117" s="217" t="s">
        <v>9654</v>
      </c>
      <c r="B117" s="261" t="s">
        <v>8167</v>
      </c>
      <c r="C117" s="357" t="s">
        <v>9651</v>
      </c>
      <c r="D117" s="217" t="s">
        <v>9654</v>
      </c>
      <c r="E117" s="358"/>
      <c r="F117" s="358"/>
      <c r="I117" s="358">
        <v>0</v>
      </c>
      <c r="K117" s="358">
        <v>0</v>
      </c>
      <c r="L117" s="36" t="s">
        <v>1895</v>
      </c>
      <c r="M117" s="359" t="str">
        <f>VLOOKUP(TRIM(B117),'Team Rosters'!$B$1:$N$3773,2,FALSE)</f>
        <v>BIR</v>
      </c>
      <c r="N117" s="360">
        <f>VLOOKUP(TRIM(B117),BirthdateDraft!$A$1:$M$7842,2,FALSE)</f>
        <v>37133</v>
      </c>
      <c r="O117" s="217" t="str">
        <f>VLOOKUP(TRIM(B117),BirthdateDraft!$A$1:$M$7842,3,FALSE)</f>
        <v>23/3</v>
      </c>
      <c r="P117">
        <v>2024</v>
      </c>
      <c r="Q117" s="37" t="e">
        <f>VLOOKUP(Table16[[#This Row],[Last]],'2025Cuts'!$B$4:$B$77,1,FALSE)</f>
        <v>#N/A</v>
      </c>
    </row>
    <row r="118" spans="1:17" ht="12.75" customHeight="1">
      <c r="A118" s="217" t="s">
        <v>8980</v>
      </c>
      <c r="B118" s="261" t="s">
        <v>5206</v>
      </c>
      <c r="C118" s="357" t="s">
        <v>9631</v>
      </c>
      <c r="D118" s="217" t="s">
        <v>10056</v>
      </c>
      <c r="E118" s="358" t="s">
        <v>3552</v>
      </c>
      <c r="F118" s="358"/>
      <c r="G118" s="36">
        <v>4</v>
      </c>
      <c r="M118" s="359" t="str">
        <f>VLOOKUP(TRIM(B118),'Team Rosters'!$B$1:$N$3773,2,FALSE)</f>
        <v>TOK</v>
      </c>
      <c r="N118" s="360">
        <f>VLOOKUP(TRIM(B118),BirthdateDraft!$A$1:$M$7842,2,FALSE)</f>
        <v>34764</v>
      </c>
      <c r="O118" s="217" t="str">
        <f>VLOOKUP(TRIM(B118),BirthdateDraft!$A$1:$M$7842,3,FALSE)</f>
        <v>16/4</v>
      </c>
      <c r="P118">
        <v>2024</v>
      </c>
      <c r="Q118" s="37" t="e">
        <f>VLOOKUP(Table16[[#This Row],[Last]],'2025Cuts'!$B$4:$B$77,1,FALSE)</f>
        <v>#N/A</v>
      </c>
    </row>
    <row r="119" spans="1:17" ht="12.75" customHeight="1">
      <c r="A119" s="217" t="s">
        <v>8846</v>
      </c>
      <c r="B119" s="261" t="s">
        <v>9596</v>
      </c>
      <c r="C119" s="357" t="s">
        <v>9633</v>
      </c>
      <c r="D119" s="217" t="s">
        <v>10048</v>
      </c>
      <c r="E119" s="358" t="s">
        <v>9700</v>
      </c>
      <c r="F119" s="358"/>
      <c r="M119" s="359" t="e">
        <f>VLOOKUP(TRIM(B119),'Team Rosters'!$B$1:$N$3773,2,FALSE)</f>
        <v>#N/A</v>
      </c>
      <c r="N119" s="360">
        <f>VLOOKUP(TRIM(B119),BirthdateDraft!$A$1:$M$7842,2,FALSE)</f>
        <v>36511</v>
      </c>
      <c r="O119" s="217" t="str">
        <f>VLOOKUP(TRIM(B119),BirthdateDraft!$A$1:$M$7842,3,FALSE)</f>
        <v>24/FA</v>
      </c>
      <c r="P119">
        <v>2024</v>
      </c>
      <c r="Q119" s="37" t="e">
        <f>VLOOKUP(Table16[[#This Row],[Last]],'2025Cuts'!$B$4:$B$77,1,FALSE)</f>
        <v>#N/A</v>
      </c>
    </row>
    <row r="120" spans="1:17" ht="12.75" customHeight="1">
      <c r="A120" s="217" t="s">
        <v>8846</v>
      </c>
      <c r="B120" s="261" t="s">
        <v>8862</v>
      </c>
      <c r="C120" s="357" t="s">
        <v>9632</v>
      </c>
      <c r="D120" s="217" t="s">
        <v>10048</v>
      </c>
      <c r="E120" s="358" t="s">
        <v>9700</v>
      </c>
      <c r="F120" s="358"/>
      <c r="M120" s="359" t="str">
        <f>VLOOKUP(TRIM(B120),'Team Rosters'!$B$1:$N$3773,2,FALSE)</f>
        <v>VER</v>
      </c>
      <c r="N120" s="360">
        <f>VLOOKUP(TRIM(B120),BirthdateDraft!$A$1:$M$7842,2,FALSE)</f>
        <v>37553</v>
      </c>
      <c r="O120" s="217" t="str">
        <f>VLOOKUP(TRIM(B120),BirthdateDraft!$A$1:$M$7842,3,FALSE)</f>
        <v>24/2(60)</v>
      </c>
      <c r="P120">
        <v>2024</v>
      </c>
      <c r="Q120" s="37" t="e">
        <f>VLOOKUP(Table16[[#This Row],[Last]],'2025Cuts'!$B$4:$B$77,1,FALSE)</f>
        <v>#N/A</v>
      </c>
    </row>
    <row r="121" spans="1:17" ht="12.75" customHeight="1">
      <c r="A121" s="217" t="s">
        <v>8977</v>
      </c>
      <c r="B121" s="261" t="s">
        <v>3828</v>
      </c>
      <c r="C121" s="357" t="s">
        <v>9637</v>
      </c>
      <c r="D121" s="217" t="s">
        <v>10010</v>
      </c>
      <c r="E121" s="358"/>
      <c r="F121" s="358"/>
      <c r="I121" s="358">
        <v>4</v>
      </c>
      <c r="J121" s="358"/>
      <c r="K121" s="36">
        <v>5</v>
      </c>
      <c r="M121" s="359" t="str">
        <f>VLOOKUP(TRIM(B121),'Team Rosters'!$B$1:$N$3773,2,FALSE)</f>
        <v>ORL</v>
      </c>
      <c r="N121" s="360">
        <f>VLOOKUP(TRIM(B121),BirthdateDraft!$A$1:$M$7842,2,FALSE)</f>
        <v>33522</v>
      </c>
      <c r="O121" s="217" t="str">
        <f>VLOOKUP(TRIM(B121),BirthdateDraft!$A$1:$M$7842,3,FALSE)</f>
        <v>14/2</v>
      </c>
      <c r="P121">
        <v>2024</v>
      </c>
      <c r="Q121" s="37" t="e">
        <f>VLOOKUP(Table16[[#This Row],[Last]],'2025Cuts'!$B$4:$B$77,1,FALSE)</f>
        <v>#N/A</v>
      </c>
    </row>
    <row r="122" spans="1:17" ht="12.75" customHeight="1">
      <c r="A122" s="217" t="s">
        <v>2517</v>
      </c>
      <c r="B122" s="261" t="s">
        <v>6616</v>
      </c>
      <c r="C122" s="357" t="s">
        <v>9628</v>
      </c>
      <c r="D122" s="217" t="s">
        <v>10047</v>
      </c>
      <c r="E122" s="358" t="s">
        <v>9723</v>
      </c>
      <c r="F122" s="358"/>
      <c r="M122" s="359" t="str">
        <f>VLOOKUP(TRIM(B122),'Team Rosters'!$B$1:$N$3773,2,FALSE)</f>
        <v>TOL</v>
      </c>
      <c r="N122" s="360">
        <f>VLOOKUP(TRIM(B122),BirthdateDraft!$A$1:$M$7842,2,FALSE)</f>
        <v>36031</v>
      </c>
      <c r="O122" s="217" t="str">
        <f>VLOOKUP(TRIM(B122),BirthdateDraft!$A$1:$M$7842,3,FALSE)</f>
        <v>20/3</v>
      </c>
      <c r="P122">
        <v>2024</v>
      </c>
      <c r="Q122" s="37" t="e">
        <f>VLOOKUP(Table16[[#This Row],[Last]],'2025Cuts'!$B$4:$B$77,1,FALSE)</f>
        <v>#N/A</v>
      </c>
    </row>
    <row r="123" spans="1:17" ht="12.75" customHeight="1">
      <c r="A123" s="217" t="s">
        <v>9660</v>
      </c>
      <c r="B123" s="261" t="s">
        <v>7578</v>
      </c>
      <c r="C123" s="357" t="s">
        <v>9648</v>
      </c>
      <c r="D123" s="217" t="s">
        <v>9660</v>
      </c>
      <c r="E123" s="358"/>
      <c r="F123" s="358"/>
      <c r="I123" s="358">
        <v>0</v>
      </c>
      <c r="K123" s="358">
        <v>0</v>
      </c>
      <c r="L123" s="36" t="s">
        <v>9656</v>
      </c>
      <c r="M123" s="359" t="str">
        <f>VLOOKUP(TRIM(B123),'Team Rosters'!$B$1:$N$3773,2,FALSE)</f>
        <v>BLD</v>
      </c>
      <c r="N123" s="360">
        <f>VLOOKUP(TRIM(B123),BirthdateDraft!$A$1:$M$7842,2,FALSE)</f>
        <v>36316</v>
      </c>
      <c r="O123" s="217" t="str">
        <f>VLOOKUP(TRIM(B123),BirthdateDraft!$A$1:$M$7842,3,FALSE)</f>
        <v>22/FA</v>
      </c>
      <c r="P123">
        <v>2024</v>
      </c>
      <c r="Q123" s="37" t="e">
        <f>VLOOKUP(Table16[[#This Row],[Last]],'2025Cuts'!$B$4:$B$77,1,FALSE)</f>
        <v>#N/A</v>
      </c>
    </row>
    <row r="124" spans="1:17" ht="12.75" customHeight="1">
      <c r="A124" s="217" t="s">
        <v>9715</v>
      </c>
      <c r="B124" s="261" t="s">
        <v>7829</v>
      </c>
      <c r="C124" s="357" t="s">
        <v>9631</v>
      </c>
      <c r="D124" s="217" t="s">
        <v>10050</v>
      </c>
      <c r="E124" s="358" t="s">
        <v>9700</v>
      </c>
      <c r="F124" s="358"/>
      <c r="M124" s="359" t="str">
        <f>VLOOKUP(TRIM(B124),'Team Rosters'!$B$1:$N$3773,2,FALSE)</f>
        <v>DAY</v>
      </c>
      <c r="N124" s="360">
        <f>VLOOKUP(TRIM(B124),BirthdateDraft!$A$1:$M$7842,2,FALSE)</f>
        <v>36255</v>
      </c>
      <c r="O124" s="217" t="str">
        <f>VLOOKUP(TRIM(B124),BirthdateDraft!$A$1:$M$7842,3,FALSE)</f>
        <v>22/FA</v>
      </c>
      <c r="P124">
        <v>2024</v>
      </c>
      <c r="Q124" s="37" t="e">
        <f>VLOOKUP(Table16[[#This Row],[Last]],'2025Cuts'!$B$4:$B$77,1,FALSE)</f>
        <v>#N/A</v>
      </c>
    </row>
    <row r="125" spans="1:17" ht="12.75" customHeight="1">
      <c r="A125" s="217" t="s">
        <v>8855</v>
      </c>
      <c r="B125" s="261" t="s">
        <v>7689</v>
      </c>
      <c r="C125" s="357" t="s">
        <v>77</v>
      </c>
      <c r="D125" s="217" t="s">
        <v>10044</v>
      </c>
      <c r="E125" s="358" t="s">
        <v>3555</v>
      </c>
      <c r="F125" s="358"/>
      <c r="M125" s="359" t="str">
        <f>VLOOKUP(TRIM(B125),'Team Rosters'!$B$1:$N$3773,2,FALSE)</f>
        <v>VER</v>
      </c>
      <c r="N125" s="360">
        <f>VLOOKUP(TRIM(B125),BirthdateDraft!$A$1:$M$7842,2,FALSE)</f>
        <v>36353</v>
      </c>
      <c r="O125" s="217" t="str">
        <f>VLOOKUP(TRIM(B125),BirthdateDraft!$A$1:$M$7842,3,FALSE)</f>
        <v>22/5</v>
      </c>
      <c r="P125">
        <v>2024</v>
      </c>
      <c r="Q125" s="37" t="e">
        <f>VLOOKUP(Table16[[#This Row],[Last]],'2025Cuts'!$B$4:$B$77,1,FALSE)</f>
        <v>#N/A</v>
      </c>
    </row>
    <row r="126" spans="1:17" ht="12.75" customHeight="1">
      <c r="A126" s="217" t="s">
        <v>2517</v>
      </c>
      <c r="B126" s="261" t="s">
        <v>7830</v>
      </c>
      <c r="C126" s="357" t="s">
        <v>9634</v>
      </c>
      <c r="D126" s="217" t="s">
        <v>10047</v>
      </c>
      <c r="E126" s="358" t="s">
        <v>9704</v>
      </c>
      <c r="F126" s="358"/>
      <c r="M126" s="359" t="str">
        <f>VLOOKUP(TRIM(B126),'Team Rosters'!$B$1:$N$3773,2,FALSE)</f>
        <v>VIR</v>
      </c>
      <c r="N126" s="360">
        <f>VLOOKUP(TRIM(B126),BirthdateDraft!$A$1:$M$7842,2,FALSE)</f>
        <v>36221</v>
      </c>
      <c r="O126" s="217" t="str">
        <f>VLOOKUP(TRIM(B126),BirthdateDraft!$A$1:$M$7842,3,FALSE)</f>
        <v>22/FA</v>
      </c>
      <c r="P126">
        <v>2024</v>
      </c>
      <c r="Q126" s="37" t="e">
        <f>VLOOKUP(Table16[[#This Row],[Last]],'2025Cuts'!$B$4:$B$77,1,FALSE)</f>
        <v>#N/A</v>
      </c>
    </row>
    <row r="127" spans="1:17" ht="12.75" customHeight="1">
      <c r="A127" s="217" t="s">
        <v>1957</v>
      </c>
      <c r="B127" s="261" t="s">
        <v>5634</v>
      </c>
      <c r="C127" s="357" t="s">
        <v>9627</v>
      </c>
      <c r="D127" s="217" t="s">
        <v>1957</v>
      </c>
      <c r="E127" s="358" t="s">
        <v>9700</v>
      </c>
      <c r="F127" s="358"/>
      <c r="G127" s="36">
        <v>2</v>
      </c>
      <c r="M127" s="359" t="e">
        <f>VLOOKUP(TRIM(B127),'Team Rosters'!$B$1:$N$3773,2,FALSE)</f>
        <v>#N/A</v>
      </c>
      <c r="N127" s="360">
        <f>VLOOKUP(TRIM(B127),BirthdateDraft!$A$1:$M$7842,2,FALSE)</f>
        <v>34903</v>
      </c>
      <c r="O127" s="217" t="str">
        <f>VLOOKUP(TRIM(B127),BirthdateDraft!$A$1:$M$7842,3,FALSE)</f>
        <v>18/FA</v>
      </c>
      <c r="P127">
        <v>2024</v>
      </c>
      <c r="Q127" s="37" t="e">
        <f>VLOOKUP(Table16[[#This Row],[Last]],'2025Cuts'!$B$4:$B$77,1,FALSE)</f>
        <v>#N/A</v>
      </c>
    </row>
    <row r="128" spans="1:17" ht="12.75" customHeight="1">
      <c r="A128" s="217" t="s">
        <v>9668</v>
      </c>
      <c r="B128" s="261" t="s">
        <v>8169</v>
      </c>
      <c r="C128" s="357" t="s">
        <v>9641</v>
      </c>
      <c r="D128" s="217" t="s">
        <v>3485</v>
      </c>
      <c r="E128" s="358"/>
      <c r="F128" s="358"/>
      <c r="L128" s="358" t="s">
        <v>9656</v>
      </c>
      <c r="M128" s="359" t="e">
        <f>VLOOKUP(TRIM(B128),'Team Rosters'!$B$1:$N$3773,2,FALSE)</f>
        <v>#N/A</v>
      </c>
      <c r="N128" s="360">
        <f>VLOOKUP(TRIM(B128),BirthdateDraft!$A$1:$M$7842,2,FALSE)</f>
        <v>36011</v>
      </c>
      <c r="O128" s="217" t="str">
        <f>VLOOKUP(TRIM(B128),BirthdateDraft!$A$1:$M$7842,3,FALSE)</f>
        <v>FA</v>
      </c>
      <c r="P128">
        <v>2024</v>
      </c>
      <c r="Q128" s="37" t="e">
        <f>VLOOKUP(Table16[[#This Row],[Last]],'2025Cuts'!$B$4:$B$77,1,FALSE)</f>
        <v>#N/A</v>
      </c>
    </row>
    <row r="129" spans="1:17" ht="12.75" customHeight="1">
      <c r="A129" s="217" t="s">
        <v>9737</v>
      </c>
      <c r="B129" s="261" t="s">
        <v>5907</v>
      </c>
      <c r="C129" s="357" t="s">
        <v>9637</v>
      </c>
      <c r="D129" s="217" t="s">
        <v>9737</v>
      </c>
      <c r="E129" s="358"/>
      <c r="F129" s="358"/>
      <c r="M129" s="359" t="str">
        <f>VLOOKUP(TRIM(B129),'Team Rosters'!$B$1:$N$3773,2,FALSE)</f>
        <v>ORL</v>
      </c>
      <c r="N129" s="360">
        <f>VLOOKUP(TRIM(B129),BirthdateDraft!$A$1:$M$7842,2,FALSE)</f>
        <v>35321</v>
      </c>
      <c r="O129" s="217" t="str">
        <f>VLOOKUP(TRIM(B129),BirthdateDraft!$A$1:$M$7842,3,FALSE)</f>
        <v>18/FA</v>
      </c>
      <c r="P129">
        <v>2024</v>
      </c>
      <c r="Q129" s="37" t="e">
        <f>VLOOKUP(Table16[[#This Row],[Last]],'2025Cuts'!$B$4:$B$77,1,FALSE)</f>
        <v>#N/A</v>
      </c>
    </row>
    <row r="130" spans="1:17" ht="12.75" customHeight="1">
      <c r="A130" s="217" t="s">
        <v>8846</v>
      </c>
      <c r="B130" s="261" t="s">
        <v>8170</v>
      </c>
      <c r="C130" s="357" t="s">
        <v>9645</v>
      </c>
      <c r="D130" s="217" t="s">
        <v>10048</v>
      </c>
      <c r="E130" s="358" t="s">
        <v>9700</v>
      </c>
      <c r="F130" s="358"/>
      <c r="M130" s="359" t="e">
        <f>VLOOKUP(TRIM(B130),'Team Rosters'!$B$1:$N$3773,2,FALSE)</f>
        <v>#N/A</v>
      </c>
      <c r="N130" s="360">
        <f>VLOOKUP(TRIM(B130),BirthdateDraft!$A$1:$M$7842,2,FALSE)</f>
        <v>36510</v>
      </c>
      <c r="O130" s="217" t="str">
        <f>VLOOKUP(TRIM(B130),BirthdateDraft!$A$1:$M$7842,3,FALSE)</f>
        <v>23/7</v>
      </c>
      <c r="P130">
        <v>2024</v>
      </c>
      <c r="Q130" s="37" t="e">
        <f>VLOOKUP(Table16[[#This Row],[Last]],'2025Cuts'!$B$4:$B$77,1,FALSE)</f>
        <v>#N/A</v>
      </c>
    </row>
    <row r="131" spans="1:17" ht="12.75" customHeight="1">
      <c r="A131" s="217" t="s">
        <v>8980</v>
      </c>
      <c r="B131" s="261" t="s">
        <v>5502</v>
      </c>
      <c r="C131" s="357" t="s">
        <v>9635</v>
      </c>
      <c r="D131" s="217" t="s">
        <v>10012</v>
      </c>
      <c r="E131" s="358"/>
      <c r="F131" s="358"/>
      <c r="I131" s="358">
        <v>5</v>
      </c>
      <c r="J131" s="358"/>
      <c r="K131" s="36">
        <v>7</v>
      </c>
      <c r="M131" s="359" t="str">
        <f>VLOOKUP(TRIM(B131),'Team Rosters'!$B$1:$N$3773,2,FALSE)</f>
        <v>BLD</v>
      </c>
      <c r="N131" s="360">
        <f>VLOOKUP(TRIM(B131),BirthdateDraft!$A$1:$M$7842,2,FALSE)</f>
        <v>33751</v>
      </c>
      <c r="O131" s="217" t="str">
        <f>VLOOKUP(TRIM(B131),BirthdateDraft!$A$1:$M$7842,3,FALSE)</f>
        <v>17/1 (20)</v>
      </c>
      <c r="P131">
        <v>2024</v>
      </c>
      <c r="Q131" s="37" t="e">
        <f>VLOOKUP(Table16[[#This Row],[Last]],'2025Cuts'!$B$4:$B$77,1,FALSE)</f>
        <v>#N/A</v>
      </c>
    </row>
    <row r="132" spans="1:17" ht="12.75" customHeight="1">
      <c r="A132" s="217" t="s">
        <v>1971</v>
      </c>
      <c r="B132" s="261" t="s">
        <v>7001</v>
      </c>
      <c r="C132" s="357" t="s">
        <v>9640</v>
      </c>
      <c r="D132" s="217" t="s">
        <v>1971</v>
      </c>
      <c r="E132" s="358" t="s">
        <v>9703</v>
      </c>
      <c r="F132" s="358"/>
      <c r="G132" s="36">
        <v>5</v>
      </c>
      <c r="M132" s="359" t="str">
        <f>VLOOKUP(TRIM(B132),'Team Rosters'!$B$1:$N$3773,2,FALSE)</f>
        <v>BEA</v>
      </c>
      <c r="N132" s="360">
        <f>VLOOKUP(TRIM(B132),BirthdateDraft!$A$1:$M$7842,2,FALSE)</f>
        <v>36586</v>
      </c>
      <c r="O132" s="217" t="str">
        <f>VLOOKUP(TRIM(B132),BirthdateDraft!$A$1:$M$7842,3,FALSE)</f>
        <v>21/2</v>
      </c>
      <c r="P132">
        <v>2024</v>
      </c>
      <c r="Q132" s="37" t="e">
        <f>VLOOKUP(Table16[[#This Row],[Last]],'2025Cuts'!$B$4:$B$77,1,FALSE)</f>
        <v>#N/A</v>
      </c>
    </row>
    <row r="133" spans="1:17" ht="12.75" customHeight="1">
      <c r="A133" s="217" t="s">
        <v>1877</v>
      </c>
      <c r="B133" s="261" t="s">
        <v>7693</v>
      </c>
      <c r="C133" s="357" t="s">
        <v>9635</v>
      </c>
      <c r="D133" s="217" t="s">
        <v>1877</v>
      </c>
      <c r="E133" s="358" t="s">
        <v>9713</v>
      </c>
      <c r="F133" s="358"/>
      <c r="G133" s="36">
        <v>12</v>
      </c>
      <c r="H133" s="36">
        <v>5</v>
      </c>
      <c r="M133" s="359" t="str">
        <f>VLOOKUP(TRIM(B133),'Team Rosters'!$B$1:$N$3773,2,FALSE)</f>
        <v>LON</v>
      </c>
      <c r="N133" s="360">
        <f>VLOOKUP(TRIM(B133),BirthdateDraft!$A$1:$M$7842,2,FALSE)</f>
        <v>36429</v>
      </c>
      <c r="O133" s="217" t="str">
        <f>VLOOKUP(TRIM(B133),BirthdateDraft!$A$1:$M$7842,3,FALSE)</f>
        <v>22/2</v>
      </c>
      <c r="P133">
        <v>2024</v>
      </c>
      <c r="Q133" s="37" t="e">
        <f>VLOOKUP(Table16[[#This Row],[Last]],'2025Cuts'!$B$4:$B$77,1,FALSE)</f>
        <v>#N/A</v>
      </c>
    </row>
    <row r="134" spans="1:17" ht="12.75" customHeight="1">
      <c r="A134" s="217" t="s">
        <v>9013</v>
      </c>
      <c r="B134" s="261" t="s">
        <v>9597</v>
      </c>
      <c r="C134" s="357" t="s">
        <v>9634</v>
      </c>
      <c r="D134" s="217" t="s">
        <v>10051</v>
      </c>
      <c r="E134" s="358" t="s">
        <v>3556</v>
      </c>
      <c r="F134" s="358"/>
      <c r="G134" s="36">
        <v>1</v>
      </c>
      <c r="M134" s="359" t="e">
        <f>VLOOKUP(TRIM(B134),'Team Rosters'!$B$1:$N$3773,2,FALSE)</f>
        <v>#N/A</v>
      </c>
      <c r="N134" s="360">
        <f>VLOOKUP(TRIM(B134),BirthdateDraft!$A$1:$M$7842,2,FALSE)</f>
        <v>36475</v>
      </c>
      <c r="O134" s="217" t="str">
        <f>VLOOKUP(TRIM(B134),BirthdateDraft!$A$1:$M$7842,3,FALSE)</f>
        <v>22/5</v>
      </c>
      <c r="P134">
        <v>2024</v>
      </c>
      <c r="Q134" s="37" t="e">
        <f>VLOOKUP(Table16[[#This Row],[Last]],'2025Cuts'!$B$4:$B$77,1,FALSE)</f>
        <v>#N/A</v>
      </c>
    </row>
    <row r="135" spans="1:17" ht="12.75" customHeight="1">
      <c r="A135" s="217" t="s">
        <v>144</v>
      </c>
      <c r="B135" s="261" t="s">
        <v>8863</v>
      </c>
      <c r="C135" s="357" t="s">
        <v>9631</v>
      </c>
      <c r="D135" s="217" t="s">
        <v>10053</v>
      </c>
      <c r="E135" s="358" t="s">
        <v>3556</v>
      </c>
      <c r="F135" s="358"/>
      <c r="G135" s="36">
        <v>4</v>
      </c>
      <c r="M135" s="359" t="str">
        <f>VLOOKUP(TRIM(B135),'Team Rosters'!$B$1:$N$3773,2,FALSE)</f>
        <v>LON</v>
      </c>
      <c r="N135" s="360">
        <f>VLOOKUP(TRIM(B135),BirthdateDraft!$A$1:$M$7842,2,FALSE)</f>
        <v>37604</v>
      </c>
      <c r="O135" s="217" t="str">
        <f>VLOOKUP(TRIM(B135),BirthdateDraft!$A$1:$M$7842,3,FALSE)</f>
        <v>24/5(144)</v>
      </c>
      <c r="P135">
        <v>2024</v>
      </c>
      <c r="Q135" s="37" t="e">
        <f>VLOOKUP(Table16[[#This Row],[Last]],'2025Cuts'!$B$4:$B$77,1,FALSE)</f>
        <v>#N/A</v>
      </c>
    </row>
    <row r="136" spans="1:17" ht="12.75" customHeight="1">
      <c r="A136" s="217" t="s">
        <v>2837</v>
      </c>
      <c r="B136" s="261" t="s">
        <v>6318</v>
      </c>
      <c r="C136" s="357" t="s">
        <v>9648</v>
      </c>
      <c r="D136" s="217" t="s">
        <v>2837</v>
      </c>
      <c r="E136" s="358"/>
      <c r="F136" s="358"/>
      <c r="I136" s="358">
        <v>0</v>
      </c>
      <c r="K136" s="358">
        <v>0</v>
      </c>
      <c r="L136" s="36" t="s">
        <v>9656</v>
      </c>
      <c r="M136" s="359" t="e">
        <f>VLOOKUP(TRIM(B136),'Team Rosters'!$B$1:$N$3773,2,FALSE)</f>
        <v>#N/A</v>
      </c>
      <c r="N136" s="360">
        <f>VLOOKUP(TRIM(B136),BirthdateDraft!$A$1:$M$7842,2,FALSE)</f>
        <v>34880</v>
      </c>
      <c r="O136" s="217" t="str">
        <f>VLOOKUP(TRIM(B136),BirthdateDraft!$A$1:$M$7842,3,FALSE)</f>
        <v>18/FA</v>
      </c>
      <c r="P136">
        <v>2024</v>
      </c>
      <c r="Q136" s="37" t="e">
        <f>VLOOKUP(Table16[[#This Row],[Last]],'2025Cuts'!$B$4:$B$77,1,FALSE)</f>
        <v>#N/A</v>
      </c>
    </row>
    <row r="137" spans="1:17" ht="12.75" customHeight="1">
      <c r="A137" s="217" t="s">
        <v>9013</v>
      </c>
      <c r="B137" s="261" t="s">
        <v>7129</v>
      </c>
      <c r="C137" s="357" t="s">
        <v>9631</v>
      </c>
      <c r="D137" s="217" t="s">
        <v>10027</v>
      </c>
      <c r="E137" s="358"/>
      <c r="F137" s="358"/>
      <c r="I137" s="358">
        <v>0</v>
      </c>
      <c r="J137" s="358"/>
      <c r="K137" s="36">
        <v>2</v>
      </c>
      <c r="M137" s="359" t="e">
        <f>VLOOKUP(TRIM(B137),'Team Rosters'!$B$1:$N$3773,2,FALSE)</f>
        <v>#N/A</v>
      </c>
      <c r="N137" s="360">
        <f>VLOOKUP(TRIM(B137),BirthdateDraft!$A$1:$M$7842,2,FALSE)</f>
        <v>36220</v>
      </c>
      <c r="O137" s="217" t="str">
        <f>VLOOKUP(TRIM(B137),BirthdateDraft!$A$1:$M$7842,3,FALSE)</f>
        <v>21/5</v>
      </c>
      <c r="P137">
        <v>2024</v>
      </c>
      <c r="Q137" s="37" t="e">
        <f>VLOOKUP(Table16[[#This Row],[Last]],'2025Cuts'!$B$4:$B$77,1,FALSE)</f>
        <v>#N/A</v>
      </c>
    </row>
    <row r="138" spans="1:17" ht="12.75" customHeight="1">
      <c r="A138" s="217" t="s">
        <v>9691</v>
      </c>
      <c r="B138" s="261" t="s">
        <v>9023</v>
      </c>
      <c r="C138" s="357" t="s">
        <v>9628</v>
      </c>
      <c r="D138" s="217" t="s">
        <v>10039</v>
      </c>
      <c r="E138" s="358"/>
      <c r="F138" s="358"/>
      <c r="I138" s="358">
        <v>0</v>
      </c>
      <c r="J138" s="358">
        <v>0</v>
      </c>
      <c r="K138" s="36">
        <v>0</v>
      </c>
      <c r="M138" s="359" t="str">
        <f>VLOOKUP(TRIM(B138),'Team Rosters'!$B$1:$N$3773,2,FALSE)</f>
        <v>VIR</v>
      </c>
      <c r="N138" s="360">
        <f>VLOOKUP(TRIM(B138),BirthdateDraft!$A$1:$M$7842,2,FALSE)</f>
        <v>37425</v>
      </c>
      <c r="O138" s="217" t="str">
        <f>VLOOKUP(TRIM(B138),BirthdateDraft!$A$1:$M$7842,3,FALSE)</f>
        <v>24/4(117)</v>
      </c>
      <c r="P138">
        <v>2024</v>
      </c>
      <c r="Q138" s="37" t="e">
        <f>VLOOKUP(Table16[[#This Row],[Last]],'2025Cuts'!$B$4:$B$77,1,FALSE)</f>
        <v>#N/A</v>
      </c>
    </row>
    <row r="139" spans="1:17" ht="12.75" customHeight="1">
      <c r="A139" s="217" t="s">
        <v>1406</v>
      </c>
      <c r="B139" s="261" t="s">
        <v>4656</v>
      </c>
      <c r="C139" s="357" t="s">
        <v>9638</v>
      </c>
      <c r="D139" s="217" t="s">
        <v>10057</v>
      </c>
      <c r="E139" s="358" t="s">
        <v>3555</v>
      </c>
      <c r="F139" s="358"/>
      <c r="G139" s="36">
        <v>5</v>
      </c>
      <c r="M139" s="359" t="str">
        <f>VLOOKUP(TRIM(B139),'Team Rosters'!$B$1:$N$3773,2,FALSE)</f>
        <v>BLU</v>
      </c>
      <c r="N139" s="360">
        <f>VLOOKUP(TRIM(B139),BirthdateDraft!$A$1:$M$7842,2,FALSE)</f>
        <v>34891</v>
      </c>
      <c r="O139" s="217" t="str">
        <f>VLOOKUP(TRIM(B139),BirthdateDraft!$A$1:$M$7842,3,FALSE)</f>
        <v>16/1 (3)</v>
      </c>
      <c r="P139">
        <v>2024</v>
      </c>
      <c r="Q139" s="37" t="e">
        <f>VLOOKUP(Table16[[#This Row],[Last]],'2025Cuts'!$B$4:$B$77,1,FALSE)</f>
        <v>#N/A</v>
      </c>
    </row>
    <row r="140" spans="1:17" ht="12.75" customHeight="1">
      <c r="A140" s="217" t="s">
        <v>1410</v>
      </c>
      <c r="B140" s="261" t="s">
        <v>6185</v>
      </c>
      <c r="C140" s="357" t="s">
        <v>724</v>
      </c>
      <c r="D140" s="217" t="s">
        <v>10063</v>
      </c>
      <c r="E140" s="358" t="s">
        <v>3553</v>
      </c>
      <c r="F140" s="358"/>
      <c r="G140" s="36">
        <v>12</v>
      </c>
      <c r="H140" s="36">
        <v>1</v>
      </c>
      <c r="M140" s="359" t="str">
        <f>VLOOKUP(TRIM(B140),'Team Rosters'!$B$1:$N$3773,2,FALSE)</f>
        <v>BEA</v>
      </c>
      <c r="N140" s="360">
        <f>VLOOKUP(TRIM(B140),BirthdateDraft!$A$1:$M$7842,2,FALSE)</f>
        <v>35726</v>
      </c>
      <c r="O140" s="217" t="str">
        <f>VLOOKUP(TRIM(B140),BirthdateDraft!$A$1:$M$7842,3,FALSE)</f>
        <v>19/1 (2)</v>
      </c>
      <c r="P140">
        <v>2024</v>
      </c>
      <c r="Q140" s="37" t="e">
        <f>VLOOKUP(Table16[[#This Row],[Last]],'2025Cuts'!$B$4:$B$77,1,FALSE)</f>
        <v>#N/A</v>
      </c>
    </row>
    <row r="141" spans="1:17" ht="12.75" customHeight="1">
      <c r="A141" s="217" t="s">
        <v>9735</v>
      </c>
      <c r="B141" s="261" t="s">
        <v>4449</v>
      </c>
      <c r="C141" s="357" t="s">
        <v>9633</v>
      </c>
      <c r="D141" s="217" t="s">
        <v>9735</v>
      </c>
      <c r="E141" s="358"/>
      <c r="F141" s="358"/>
      <c r="M141" s="359" t="str">
        <f>VLOOKUP(TRIM(B141),'Team Rosters'!$B$1:$N$3773,2,FALSE)</f>
        <v>ORL</v>
      </c>
      <c r="N141" s="360">
        <f>VLOOKUP(TRIM(B141),BirthdateDraft!$A$1:$M$7842,2,FALSE)</f>
        <v>33313</v>
      </c>
      <c r="O141" s="217" t="str">
        <f>VLOOKUP(TRIM(B141),BirthdateDraft!$A$1:$M$7842,3,FALSE)</f>
        <v>14/FA</v>
      </c>
      <c r="P141">
        <v>2024</v>
      </c>
      <c r="Q141" s="37" t="e">
        <f>VLOOKUP(Table16[[#This Row],[Last]],'2025Cuts'!$B$4:$B$77,1,FALSE)</f>
        <v>#N/A</v>
      </c>
    </row>
    <row r="142" spans="1:17" ht="12.75" customHeight="1">
      <c r="A142" s="217" t="s">
        <v>9668</v>
      </c>
      <c r="B142" s="261" t="s">
        <v>5388</v>
      </c>
      <c r="C142" s="357" t="s">
        <v>9645</v>
      </c>
      <c r="D142" s="217" t="s">
        <v>3485</v>
      </c>
      <c r="E142" s="358"/>
      <c r="F142" s="358"/>
      <c r="L142" s="358" t="s">
        <v>9655</v>
      </c>
      <c r="M142" s="359" t="str">
        <f>VLOOKUP(TRIM(B142),'Team Rosters'!$B$1:$N$3773,2,FALSE)</f>
        <v>BIR</v>
      </c>
      <c r="N142" s="360">
        <f>VLOOKUP(TRIM(B142),BirthdateDraft!$A$1:$M$7842,2,FALSE)</f>
        <v>34915</v>
      </c>
      <c r="O142" s="217" t="str">
        <f>VLOOKUP(TRIM(B142),BirthdateDraft!$A$1:$M$7842,3,FALSE)</f>
        <v>17/FA</v>
      </c>
      <c r="P142">
        <v>2024</v>
      </c>
      <c r="Q142" s="37" t="e">
        <f>VLOOKUP(Table16[[#This Row],[Last]],'2025Cuts'!$B$4:$B$77,1,FALSE)</f>
        <v>#N/A</v>
      </c>
    </row>
    <row r="143" spans="1:17" ht="12.75" customHeight="1">
      <c r="A143" s="217" t="s">
        <v>8978</v>
      </c>
      <c r="B143" s="261" t="s">
        <v>8171</v>
      </c>
      <c r="C143" s="357" t="s">
        <v>9645</v>
      </c>
      <c r="D143" s="217" t="s">
        <v>3485</v>
      </c>
      <c r="E143" s="358"/>
      <c r="F143" s="358"/>
      <c r="L143" s="358" t="s">
        <v>9655</v>
      </c>
      <c r="M143" s="359" t="str">
        <f>VLOOKUP(TRIM(B143),'Team Rosters'!$B$1:$N$3773,2,FALSE)</f>
        <v>CHA</v>
      </c>
      <c r="N143" s="360">
        <f>VLOOKUP(TRIM(B143),BirthdateDraft!$A$1:$M$7842,2,FALSE)</f>
        <v>37383</v>
      </c>
      <c r="O143" s="217" t="str">
        <f>VLOOKUP(TRIM(B143),BirthdateDraft!$A$1:$M$7842,3,FALSE)</f>
        <v>23/6</v>
      </c>
      <c r="P143">
        <v>2024</v>
      </c>
      <c r="Q143" s="37" t="e">
        <f>VLOOKUP(Table16[[#This Row],[Last]],'2025Cuts'!$B$4:$B$77,1,FALSE)</f>
        <v>#N/A</v>
      </c>
    </row>
    <row r="144" spans="1:17" ht="12.75" customHeight="1">
      <c r="A144" s="217" t="s">
        <v>1231</v>
      </c>
      <c r="B144" s="261" t="s">
        <v>9039</v>
      </c>
      <c r="C144" s="357" t="s">
        <v>9649</v>
      </c>
      <c r="D144" s="217" t="s">
        <v>1231</v>
      </c>
      <c r="E144" s="358"/>
      <c r="F144" s="358"/>
      <c r="I144" s="358">
        <v>4</v>
      </c>
      <c r="K144" s="358">
        <v>0</v>
      </c>
      <c r="L144" s="36" t="s">
        <v>9652</v>
      </c>
      <c r="M144" s="359" t="str">
        <f>VLOOKUP(TRIM(B144),'Team Rosters'!$B$1:$N$3773,2,FALSE)</f>
        <v>LAS</v>
      </c>
      <c r="N144" s="360">
        <f>VLOOKUP(TRIM(B144),BirthdateDraft!$A$1:$M$7842,2,FALSE)</f>
        <v>37603</v>
      </c>
      <c r="O144" s="217" t="str">
        <f>VLOOKUP(TRIM(B144),BirthdateDraft!$A$1:$M$7842,3,FALSE)</f>
        <v>24/1(13)</v>
      </c>
      <c r="P144">
        <v>2024</v>
      </c>
      <c r="Q144" s="37" t="e">
        <f>VLOOKUP(Table16[[#This Row],[Last]],'2025Cuts'!$B$4:$B$77,1,FALSE)</f>
        <v>#N/A</v>
      </c>
    </row>
    <row r="145" spans="1:17" ht="12.75" customHeight="1">
      <c r="A145" s="217" t="s">
        <v>1229</v>
      </c>
      <c r="B145" s="261" t="s">
        <v>5175</v>
      </c>
      <c r="C145" s="357" t="s">
        <v>1407</v>
      </c>
      <c r="D145" s="217" t="s">
        <v>1229</v>
      </c>
      <c r="E145" s="358" t="s">
        <v>9699</v>
      </c>
      <c r="F145" s="358"/>
      <c r="G145" s="36">
        <v>0</v>
      </c>
      <c r="M145" s="359" t="e">
        <f>VLOOKUP(TRIM(B145),'Team Rosters'!$B$1:$N$3773,2,FALSE)</f>
        <v>#N/A</v>
      </c>
      <c r="N145" s="360">
        <f>VLOOKUP(TRIM(B145),BirthdateDraft!$A$1:$M$7842,2,FALSE)</f>
        <v>34842</v>
      </c>
      <c r="O145" s="217" t="str">
        <f>VLOOKUP(TRIM(B145),BirthdateDraft!$A$1:$M$7842,3,FALSE)</f>
        <v>17/2</v>
      </c>
      <c r="P145">
        <v>2024</v>
      </c>
      <c r="Q145" s="37" t="e">
        <f>VLOOKUP(Table16[[#This Row],[Last]],'2025Cuts'!$B$4:$B$77,1,FALSE)</f>
        <v>#N/A</v>
      </c>
    </row>
    <row r="146" spans="1:17" ht="12.75" customHeight="1">
      <c r="A146" s="217" t="s">
        <v>9667</v>
      </c>
      <c r="B146" s="261" t="s">
        <v>4891</v>
      </c>
      <c r="C146" s="357" t="s">
        <v>9644</v>
      </c>
      <c r="D146" s="217" t="s">
        <v>3485</v>
      </c>
      <c r="E146" s="358"/>
      <c r="F146" s="358"/>
      <c r="L146" s="358" t="s">
        <v>1895</v>
      </c>
      <c r="M146" s="359" t="str">
        <f>VLOOKUP(TRIM(B146),'Team Rosters'!$B$1:$N$3773,2,FALSE)</f>
        <v>ROS</v>
      </c>
      <c r="N146" s="360">
        <f>VLOOKUP(TRIM(B146),BirthdateDraft!$A$1:$M$7842,2,FALSE)</f>
        <v>34653</v>
      </c>
      <c r="O146" s="217" t="str">
        <f>VLOOKUP(TRIM(B146),BirthdateDraft!$A$1:$M$7842,3,FALSE)</f>
        <v>16/2</v>
      </c>
      <c r="P146">
        <v>2024</v>
      </c>
      <c r="Q146" s="37" t="e">
        <f>VLOOKUP(Table16[[#This Row],[Last]],'2025Cuts'!$B$4:$B$77,1,FALSE)</f>
        <v>#N/A</v>
      </c>
    </row>
    <row r="147" spans="1:17" ht="12.75" customHeight="1">
      <c r="A147" s="217" t="s">
        <v>1564</v>
      </c>
      <c r="B147" s="261" t="s">
        <v>6333</v>
      </c>
      <c r="C147" s="357" t="s">
        <v>9636</v>
      </c>
      <c r="D147" s="217" t="s">
        <v>1564</v>
      </c>
      <c r="E147" s="358"/>
      <c r="F147" s="358"/>
      <c r="M147" s="359" t="e">
        <f>VLOOKUP(TRIM(B147),'Team Rosters'!$B$1:$N$3773,2,FALSE)</f>
        <v>#N/A</v>
      </c>
      <c r="N147" s="360">
        <f>VLOOKUP(TRIM(B147),BirthdateDraft!$A$1:$M$7842,2,FALSE)</f>
        <v>34610</v>
      </c>
      <c r="O147" s="217" t="str">
        <f>VLOOKUP(TRIM(B147),BirthdateDraft!$A$1:$M$7842,3,FALSE)</f>
        <v>18/FA</v>
      </c>
      <c r="P147">
        <v>2024</v>
      </c>
      <c r="Q147" s="37" t="e">
        <f>VLOOKUP(Table16[[#This Row],[Last]],'2025Cuts'!$B$4:$B$77,1,FALSE)</f>
        <v>#N/A</v>
      </c>
    </row>
    <row r="148" spans="1:17" ht="12.75" customHeight="1">
      <c r="A148" s="217" t="s">
        <v>1895</v>
      </c>
      <c r="B148" s="261" t="s">
        <v>5587</v>
      </c>
      <c r="C148" s="357" t="s">
        <v>9638</v>
      </c>
      <c r="D148" s="217" t="s">
        <v>10011</v>
      </c>
      <c r="E148" s="358"/>
      <c r="F148" s="358"/>
      <c r="I148" s="358">
        <v>4</v>
      </c>
      <c r="J148" s="358"/>
      <c r="K148" s="36">
        <v>0</v>
      </c>
      <c r="M148" s="359" t="str">
        <f>VLOOKUP(TRIM(B148),'Team Rosters'!$B$1:$N$3773,2,FALSE)</f>
        <v>ORL</v>
      </c>
      <c r="N148" s="360">
        <f>VLOOKUP(TRIM(B148),BirthdateDraft!$A$1:$M$7842,2,FALSE)</f>
        <v>34662</v>
      </c>
      <c r="O148" s="217" t="str">
        <f>VLOOKUP(TRIM(B148),BirthdateDraft!$A$1:$M$7842,3,FALSE)</f>
        <v>18/6</v>
      </c>
      <c r="P148">
        <v>2024</v>
      </c>
      <c r="Q148" s="37" t="e">
        <f>VLOOKUP(Table16[[#This Row],[Last]],'2025Cuts'!$B$4:$B$77,1,FALSE)</f>
        <v>#N/A</v>
      </c>
    </row>
    <row r="149" spans="1:17" ht="12.75" customHeight="1">
      <c r="A149" s="217" t="s">
        <v>1895</v>
      </c>
      <c r="B149" s="261" t="s">
        <v>6242</v>
      </c>
      <c r="C149" s="357" t="s">
        <v>2310</v>
      </c>
      <c r="D149" s="217" t="s">
        <v>10011</v>
      </c>
      <c r="E149" s="358"/>
      <c r="F149" s="358"/>
      <c r="I149" s="358">
        <v>5</v>
      </c>
      <c r="J149" s="358"/>
      <c r="K149" s="36">
        <v>0</v>
      </c>
      <c r="M149" s="359" t="str">
        <f>VLOOKUP(TRIM(B149),'Team Rosters'!$B$1:$N$3773,2,FALSE)</f>
        <v>LON</v>
      </c>
      <c r="N149" s="360">
        <f>VLOOKUP(TRIM(B149),BirthdateDraft!$A$1:$M$7842,2,FALSE)</f>
        <v>34870</v>
      </c>
      <c r="O149" s="217" t="str">
        <f>VLOOKUP(TRIM(B149),BirthdateDraft!$A$1:$M$7842,3,FALSE)</f>
        <v>19/1 (18)</v>
      </c>
      <c r="P149">
        <v>2024</v>
      </c>
      <c r="Q149" s="37" t="e">
        <f>VLOOKUP(Table16[[#This Row],[Last]],'2025Cuts'!$B$4:$B$77,1,FALSE)</f>
        <v>#N/A</v>
      </c>
    </row>
    <row r="150" spans="1:17" ht="12.75" customHeight="1">
      <c r="A150" s="217" t="s">
        <v>8979</v>
      </c>
      <c r="B150" s="261" t="s">
        <v>8173</v>
      </c>
      <c r="C150" s="357" t="s">
        <v>9641</v>
      </c>
      <c r="D150" s="217" t="s">
        <v>10006</v>
      </c>
      <c r="E150" s="358"/>
      <c r="F150" s="358"/>
      <c r="I150" s="358">
        <v>0</v>
      </c>
      <c r="J150" s="358"/>
      <c r="K150" s="36">
        <v>3</v>
      </c>
      <c r="M150" s="359" t="str">
        <f>VLOOKUP(TRIM(B150),'Team Rosters'!$B$1:$N$3773,2,FALSE)</f>
        <v>ROS</v>
      </c>
      <c r="N150" s="360">
        <f>VLOOKUP(TRIM(B150),BirthdateDraft!$A$1:$M$7842,2,FALSE)</f>
        <v>37009</v>
      </c>
      <c r="O150" s="217" t="str">
        <f>VLOOKUP(TRIM(B150),BirthdateDraft!$A$1:$M$7842,3,FALSE)</f>
        <v>23/4</v>
      </c>
      <c r="P150">
        <v>2024</v>
      </c>
      <c r="Q150" s="37" t="e">
        <f>VLOOKUP(Table16[[#This Row],[Last]],'2025Cuts'!$B$4:$B$77,1,FALSE)</f>
        <v>#N/A</v>
      </c>
    </row>
    <row r="151" spans="1:17" ht="12.75" customHeight="1">
      <c r="A151" s="217" t="s">
        <v>9102</v>
      </c>
      <c r="B151" s="261" t="s">
        <v>8174</v>
      </c>
      <c r="C151" s="357" t="s">
        <v>78</v>
      </c>
      <c r="D151" s="217" t="s">
        <v>10024</v>
      </c>
      <c r="E151" s="358" t="s">
        <v>9708</v>
      </c>
      <c r="F151" s="358" t="s">
        <v>3552</v>
      </c>
      <c r="M151" s="359" t="str">
        <f>VLOOKUP(TRIM(B151),'Team Rosters'!$B$1:$N$3773,2,FALSE)</f>
        <v>CAVE</v>
      </c>
      <c r="N151" s="360">
        <f>VLOOKUP(TRIM(B151),BirthdateDraft!$A$1:$M$7842,2,FALSE)</f>
        <v>37186</v>
      </c>
      <c r="O151" s="217" t="str">
        <f>VLOOKUP(TRIM(B151),BirthdateDraft!$A$1:$M$7842,3,FALSE)</f>
        <v>23/2</v>
      </c>
      <c r="P151">
        <v>2024</v>
      </c>
      <c r="Q151" s="37" t="e">
        <f>VLOOKUP(Table16[[#This Row],[Last]],'2025Cuts'!$B$4:$B$77,1,FALSE)</f>
        <v>#N/A</v>
      </c>
    </row>
    <row r="152" spans="1:17" ht="12.75" customHeight="1">
      <c r="A152" s="217" t="s">
        <v>8977</v>
      </c>
      <c r="B152" s="261" t="s">
        <v>7155</v>
      </c>
      <c r="C152" s="357" t="s">
        <v>2310</v>
      </c>
      <c r="D152" s="217" t="s">
        <v>10010</v>
      </c>
      <c r="E152" s="358"/>
      <c r="F152" s="358"/>
      <c r="I152" s="358">
        <v>4</v>
      </c>
      <c r="J152" s="358"/>
      <c r="K152" s="36">
        <v>2</v>
      </c>
      <c r="M152" s="359" t="str">
        <f>VLOOKUP(TRIM(B152),'Team Rosters'!$B$1:$N$3773,2,FALSE)</f>
        <v>CHA</v>
      </c>
      <c r="N152" s="360">
        <f>VLOOKUP(TRIM(B152),BirthdateDraft!$A$1:$M$7842,2,FALSE)</f>
        <v>35431</v>
      </c>
      <c r="O152" s="217" t="str">
        <f>VLOOKUP(TRIM(B152),BirthdateDraft!$A$1:$M$7842,3,FALSE)</f>
        <v>20/6</v>
      </c>
      <c r="P152">
        <v>2024</v>
      </c>
      <c r="Q152" s="37" t="e">
        <f>VLOOKUP(Table16[[#This Row],[Last]],'2025Cuts'!$B$4:$B$77,1,FALSE)</f>
        <v>#N/A</v>
      </c>
    </row>
    <row r="153" spans="1:17" ht="12.75" customHeight="1">
      <c r="A153" s="217" t="s">
        <v>1229</v>
      </c>
      <c r="B153" s="261" t="s">
        <v>8865</v>
      </c>
      <c r="C153" s="357" t="s">
        <v>9639</v>
      </c>
      <c r="D153" s="217" t="s">
        <v>1229</v>
      </c>
      <c r="E153" s="358" t="s">
        <v>9700</v>
      </c>
      <c r="F153" s="358"/>
      <c r="G153" s="36">
        <v>3</v>
      </c>
      <c r="M153" s="359" t="str">
        <f>VLOOKUP(TRIM(B153),'Team Rosters'!$B$1:$N$3773,2,FALSE)</f>
        <v>ORL</v>
      </c>
      <c r="N153" s="360">
        <f>VLOOKUP(TRIM(B153),BirthdateDraft!$A$1:$M$7842,2,FALSE)</f>
        <v>37189</v>
      </c>
      <c r="O153" s="217" t="str">
        <f>VLOOKUP(TRIM(B153),BirthdateDraft!$A$1:$M$7842,3,FALSE)</f>
        <v>24/2(57)</v>
      </c>
      <c r="P153">
        <v>2024</v>
      </c>
      <c r="Q153" s="37" t="e">
        <f>VLOOKUP(Table16[[#This Row],[Last]],'2025Cuts'!$B$4:$B$77,1,FALSE)</f>
        <v>#N/A</v>
      </c>
    </row>
    <row r="154" spans="1:17" ht="12.75" customHeight="1">
      <c r="A154" s="217" t="s">
        <v>8977</v>
      </c>
      <c r="B154" s="261" t="s">
        <v>6727</v>
      </c>
      <c r="C154" s="357" t="s">
        <v>9639</v>
      </c>
      <c r="D154" s="217" t="s">
        <v>10010</v>
      </c>
      <c r="E154" s="358"/>
      <c r="F154" s="358"/>
      <c r="I154" s="358">
        <v>5</v>
      </c>
      <c r="J154" s="358"/>
      <c r="K154" s="36">
        <v>4</v>
      </c>
      <c r="M154" s="359" t="str">
        <f>VLOOKUP(TRIM(B154),'Team Rosters'!$B$1:$N$3773,2,FALSE)</f>
        <v>ORL</v>
      </c>
      <c r="N154" s="360">
        <f>VLOOKUP(TRIM(B154),BirthdateDraft!$A$1:$M$7842,2,FALSE)</f>
        <v>35846</v>
      </c>
      <c r="O154" s="217" t="str">
        <f>VLOOKUP(TRIM(B154),BirthdateDraft!$A$1:$M$7842,3,FALSE)</f>
        <v>20/4</v>
      </c>
      <c r="P154">
        <v>2024</v>
      </c>
      <c r="Q154" s="37" t="e">
        <f>VLOOKUP(Table16[[#This Row],[Last]],'2025Cuts'!$B$4:$B$77,1,FALSE)</f>
        <v>#N/A</v>
      </c>
    </row>
    <row r="155" spans="1:17" ht="12.75" customHeight="1">
      <c r="A155" s="217" t="s">
        <v>1895</v>
      </c>
      <c r="B155" s="261" t="s">
        <v>4910</v>
      </c>
      <c r="C155" s="357" t="s">
        <v>724</v>
      </c>
      <c r="D155" s="217" t="s">
        <v>10011</v>
      </c>
      <c r="E155" s="358"/>
      <c r="F155" s="358"/>
      <c r="I155" s="358">
        <v>5</v>
      </c>
      <c r="J155" s="358"/>
      <c r="K155" s="36">
        <v>4</v>
      </c>
      <c r="M155" s="359" t="str">
        <f>VLOOKUP(TRIM(B155),'Team Rosters'!$B$1:$N$3773,2,FALSE)</f>
        <v>DRA</v>
      </c>
      <c r="N155" s="360">
        <f>VLOOKUP(TRIM(B155),BirthdateDraft!$A$1:$M$7842,2,FALSE)</f>
        <v>33857</v>
      </c>
      <c r="O155" s="217" t="str">
        <f>VLOOKUP(TRIM(B155),BirthdateDraft!$A$1:$M$7842,3,FALSE)</f>
        <v>16/FA</v>
      </c>
      <c r="P155">
        <v>2024</v>
      </c>
      <c r="Q155" s="37" t="e">
        <f>VLOOKUP(Table16[[#This Row],[Last]],'2025Cuts'!$B$4:$B$77,1,FALSE)</f>
        <v>#N/A</v>
      </c>
    </row>
    <row r="156" spans="1:17" ht="12.75" customHeight="1">
      <c r="A156" s="217" t="s">
        <v>8846</v>
      </c>
      <c r="B156" s="261" t="s">
        <v>8176</v>
      </c>
      <c r="C156" s="357" t="s">
        <v>9628</v>
      </c>
      <c r="D156" s="217" t="s">
        <v>10048</v>
      </c>
      <c r="E156" s="358" t="s">
        <v>9700</v>
      </c>
      <c r="F156" s="358"/>
      <c r="M156" s="359" t="e">
        <f>VLOOKUP(TRIM(B156),'Team Rosters'!$B$1:$N$3773,2,FALSE)</f>
        <v>#N/A</v>
      </c>
      <c r="N156" s="360">
        <f>VLOOKUP(TRIM(B156),BirthdateDraft!$A$1:$M$7842,2,FALSE)</f>
        <v>36543</v>
      </c>
      <c r="O156" s="217" t="str">
        <f>VLOOKUP(TRIM(B156),BirthdateDraft!$A$1:$M$7842,3,FALSE)</f>
        <v>23/2</v>
      </c>
      <c r="P156">
        <v>2024</v>
      </c>
      <c r="Q156" s="37" t="e">
        <f>VLOOKUP(Table16[[#This Row],[Last]],'2025Cuts'!$B$4:$B$77,1,FALSE)</f>
        <v>#N/A</v>
      </c>
    </row>
    <row r="157" spans="1:17" ht="12.75" customHeight="1">
      <c r="A157" s="217" t="s">
        <v>8982</v>
      </c>
      <c r="B157" s="261" t="s">
        <v>8177</v>
      </c>
      <c r="C157" s="357" t="s">
        <v>9643</v>
      </c>
      <c r="D157" s="217" t="s">
        <v>10062</v>
      </c>
      <c r="E157" s="358" t="s">
        <v>3556</v>
      </c>
      <c r="F157" s="358"/>
      <c r="G157" s="36">
        <v>8</v>
      </c>
      <c r="M157" s="359" t="str">
        <f>VLOOKUP(TRIM(B157),'Team Rosters'!$B$1:$N$3773,2,FALSE)</f>
        <v>ROA</v>
      </c>
      <c r="N157" s="360">
        <f>VLOOKUP(TRIM(B157),BirthdateDraft!$A$1:$M$7842,2,FALSE)</f>
        <v>37170</v>
      </c>
      <c r="O157" s="217" t="str">
        <f>VLOOKUP(TRIM(B157),BirthdateDraft!$A$1:$M$7842,3,FALSE)</f>
        <v>23/1</v>
      </c>
      <c r="P157">
        <v>2024</v>
      </c>
      <c r="Q157" s="37" t="e">
        <f>VLOOKUP(Table16[[#This Row],[Last]],'2025Cuts'!$B$4:$B$77,1,FALSE)</f>
        <v>#N/A</v>
      </c>
    </row>
    <row r="158" spans="1:17" ht="12.75" customHeight="1">
      <c r="A158" s="217" t="s">
        <v>1895</v>
      </c>
      <c r="B158" s="261" t="s">
        <v>6782</v>
      </c>
      <c r="C158" s="357" t="s">
        <v>1407</v>
      </c>
      <c r="D158" s="217" t="s">
        <v>10011</v>
      </c>
      <c r="E158" s="358"/>
      <c r="F158" s="358"/>
      <c r="I158" s="358">
        <v>5</v>
      </c>
      <c r="J158" s="358"/>
      <c r="K158" s="36">
        <v>5</v>
      </c>
      <c r="M158" s="359" t="str">
        <f>VLOOKUP(TRIM(B158),'Team Rosters'!$B$1:$N$3773,2,FALSE)</f>
        <v>ROS</v>
      </c>
      <c r="N158" s="360">
        <f>VLOOKUP(TRIM(B158),BirthdateDraft!$A$1:$M$7842,2,FALSE)</f>
        <v>35731</v>
      </c>
      <c r="O158" s="217" t="str">
        <f>VLOOKUP(TRIM(B158),BirthdateDraft!$A$1:$M$7842,3,FALSE)</f>
        <v>20/FA</v>
      </c>
      <c r="P158">
        <v>2024</v>
      </c>
      <c r="Q158" s="37" t="e">
        <f>VLOOKUP(Table16[[#This Row],[Last]],'2025Cuts'!$B$4:$B$77,1,FALSE)</f>
        <v>#N/A</v>
      </c>
    </row>
    <row r="159" spans="1:17" ht="12.75" customHeight="1">
      <c r="A159" s="217" t="s">
        <v>9013</v>
      </c>
      <c r="B159" s="261" t="s">
        <v>7832</v>
      </c>
      <c r="C159" s="357" t="s">
        <v>9639</v>
      </c>
      <c r="D159" s="217" t="s">
        <v>10051</v>
      </c>
      <c r="E159" s="358" t="s">
        <v>3556</v>
      </c>
      <c r="F159" s="358"/>
      <c r="G159" s="36">
        <v>2</v>
      </c>
      <c r="M159" s="359" t="e">
        <f>VLOOKUP(TRIM(B159),'Team Rosters'!$B$1:$N$3773,2,FALSE)</f>
        <v>#N/A</v>
      </c>
      <c r="N159" s="360">
        <f>VLOOKUP(TRIM(B159),BirthdateDraft!$A$1:$M$7842,2,FALSE)</f>
        <v>35756</v>
      </c>
      <c r="O159" s="217" t="str">
        <f>VLOOKUP(TRIM(B159),BirthdateDraft!$A$1:$M$7842,3,FALSE)</f>
        <v>22/FA</v>
      </c>
      <c r="P159">
        <v>2024</v>
      </c>
      <c r="Q159" s="37" t="e">
        <f>VLOOKUP(Table16[[#This Row],[Last]],'2025Cuts'!$B$4:$B$77,1,FALSE)</f>
        <v>#N/A</v>
      </c>
    </row>
    <row r="160" spans="1:17" ht="12.75" customHeight="1">
      <c r="A160" s="217" t="s">
        <v>1564</v>
      </c>
      <c r="B160" s="261" t="s">
        <v>4860</v>
      </c>
      <c r="C160" s="357" t="s">
        <v>9645</v>
      </c>
      <c r="D160" s="217" t="s">
        <v>1564</v>
      </c>
      <c r="E160" s="358"/>
      <c r="F160" s="358"/>
      <c r="M160" s="359" t="str">
        <f>VLOOKUP(TRIM(B160),'Team Rosters'!$B$1:$N$3773,2,FALSE)</f>
        <v>TOK</v>
      </c>
      <c r="N160" s="360">
        <f>VLOOKUP(TRIM(B160),BirthdateDraft!$A$1:$M$7842,2,FALSE)</f>
        <v>33949</v>
      </c>
      <c r="O160" s="217" t="str">
        <f>VLOOKUP(TRIM(B160),BirthdateDraft!$A$1:$M$7842,3,FALSE)</f>
        <v>16/3</v>
      </c>
      <c r="P160">
        <v>2024</v>
      </c>
      <c r="Q160" s="37" t="e">
        <f>VLOOKUP(Table16[[#This Row],[Last]],'2025Cuts'!$B$4:$B$77,1,FALSE)</f>
        <v>#N/A</v>
      </c>
    </row>
    <row r="161" spans="1:17" ht="12.75" customHeight="1">
      <c r="A161" s="217" t="s">
        <v>1891</v>
      </c>
      <c r="B161" s="261" t="s">
        <v>7379</v>
      </c>
      <c r="C161" s="357" t="s">
        <v>9639</v>
      </c>
      <c r="D161" s="217" t="s">
        <v>1891</v>
      </c>
      <c r="E161" s="358" t="s">
        <v>9699</v>
      </c>
      <c r="F161" s="358"/>
      <c r="G161" s="36">
        <v>2</v>
      </c>
      <c r="M161" s="359" t="str">
        <f>VLOOKUP(TRIM(B161),'Team Rosters'!$B$1:$N$3773,2,FALSE)</f>
        <v>NYC</v>
      </c>
      <c r="N161" s="360">
        <f>VLOOKUP(TRIM(B161),BirthdateDraft!$A$1:$M$7842,2,FALSE)</f>
        <v>36039</v>
      </c>
      <c r="O161" s="217" t="str">
        <f>VLOOKUP(TRIM(B161),BirthdateDraft!$A$1:$M$7842,3,FALSE)</f>
        <v>21/5</v>
      </c>
      <c r="P161">
        <v>2024</v>
      </c>
      <c r="Q161" s="37" t="e">
        <f>VLOOKUP(Table16[[#This Row],[Last]],'2025Cuts'!$B$4:$B$77,1,FALSE)</f>
        <v>#N/A</v>
      </c>
    </row>
    <row r="162" spans="1:17" ht="12.75" customHeight="1">
      <c r="A162" s="217" t="s">
        <v>8991</v>
      </c>
      <c r="B162" s="261" t="s">
        <v>8178</v>
      </c>
      <c r="C162" s="357" t="s">
        <v>9642</v>
      </c>
      <c r="D162" s="217" t="s">
        <v>10008</v>
      </c>
      <c r="E162" s="358"/>
      <c r="F162" s="358"/>
      <c r="I162" s="358">
        <v>0</v>
      </c>
      <c r="J162" s="358"/>
      <c r="K162" s="36">
        <v>0</v>
      </c>
      <c r="M162" s="359" t="e">
        <f>VLOOKUP(TRIM(B162),'Team Rosters'!$B$1:$N$3773,2,FALSE)</f>
        <v>#N/A</v>
      </c>
      <c r="N162" s="360">
        <f>VLOOKUP(TRIM(B162),BirthdateDraft!$A$1:$M$7842,2,FALSE)</f>
        <v>36806</v>
      </c>
      <c r="O162" s="217" t="str">
        <f>VLOOKUP(TRIM(B162),BirthdateDraft!$A$1:$M$7842,3,FALSE)</f>
        <v>23/7</v>
      </c>
      <c r="P162">
        <v>2024</v>
      </c>
      <c r="Q162" s="37" t="e">
        <f>VLOOKUP(Table16[[#This Row],[Last]],'2025Cuts'!$B$4:$B$77,1,FALSE)</f>
        <v>#N/A</v>
      </c>
    </row>
    <row r="163" spans="1:17" ht="12.75" customHeight="1">
      <c r="A163" s="217" t="s">
        <v>2837</v>
      </c>
      <c r="B163" s="261" t="s">
        <v>8179</v>
      </c>
      <c r="C163" s="357" t="s">
        <v>9630</v>
      </c>
      <c r="D163" s="217" t="s">
        <v>2837</v>
      </c>
      <c r="E163" s="358"/>
      <c r="F163" s="358"/>
      <c r="I163" s="358">
        <v>0</v>
      </c>
      <c r="K163" s="358">
        <v>3</v>
      </c>
      <c r="L163" s="36" t="s">
        <v>9652</v>
      </c>
      <c r="M163" s="359" t="str">
        <f>VLOOKUP(TRIM(B163),'Team Rosters'!$B$1:$N$3773,2,FALSE)</f>
        <v>WES</v>
      </c>
      <c r="N163" s="360">
        <f>VLOOKUP(TRIM(B163),BirthdateDraft!$A$1:$M$7842,2,FALSE)</f>
        <v>36536</v>
      </c>
      <c r="O163" s="217" t="e">
        <f>VLOOKUP(TRIM(B163),BirthdateDraft!$A$1:$M$7842,3,FALSE)</f>
        <v>#N/A</v>
      </c>
      <c r="P163">
        <v>2024</v>
      </c>
      <c r="Q163" s="37" t="e">
        <f>VLOOKUP(Table16[[#This Row],[Last]],'2025Cuts'!$B$4:$B$77,1,FALSE)</f>
        <v>#N/A</v>
      </c>
    </row>
    <row r="164" spans="1:17" ht="12.75" customHeight="1">
      <c r="A164" s="217" t="s">
        <v>9668</v>
      </c>
      <c r="B164" s="261" t="s">
        <v>8181</v>
      </c>
      <c r="C164" s="357" t="s">
        <v>77</v>
      </c>
      <c r="D164" s="217" t="s">
        <v>3485</v>
      </c>
      <c r="E164" s="358"/>
      <c r="F164" s="358"/>
      <c r="L164" s="358" t="s">
        <v>9656</v>
      </c>
      <c r="M164" s="359" t="e">
        <f>VLOOKUP(TRIM(B164),'Team Rosters'!$B$1:$N$3773,2,FALSE)</f>
        <v>#N/A</v>
      </c>
      <c r="N164" s="360">
        <f>VLOOKUP(TRIM(B164),BirthdateDraft!$A$1:$M$7842,2,FALSE)</f>
        <v>36653</v>
      </c>
      <c r="O164" s="217" t="str">
        <f>VLOOKUP(TRIM(B164),BirthdateDraft!$A$1:$M$7842,3,FALSE)</f>
        <v>23/7</v>
      </c>
      <c r="P164">
        <v>2024</v>
      </c>
      <c r="Q164" s="37" t="e">
        <f>VLOOKUP(Table16[[#This Row],[Last]],'2025Cuts'!$B$4:$B$77,1,FALSE)</f>
        <v>#N/A</v>
      </c>
    </row>
    <row r="165" spans="1:17" ht="12.75" customHeight="1">
      <c r="A165" s="217" t="s">
        <v>1873</v>
      </c>
      <c r="B165" s="261" t="s">
        <v>6575</v>
      </c>
      <c r="C165" s="357" t="s">
        <v>1407</v>
      </c>
      <c r="D165" s="217" t="s">
        <v>1873</v>
      </c>
      <c r="E165" s="358" t="s">
        <v>9716</v>
      </c>
      <c r="F165" s="358"/>
      <c r="G165" s="36">
        <v>5</v>
      </c>
      <c r="M165" s="359" t="str">
        <f>VLOOKUP(TRIM(B165),'Team Rosters'!$B$1:$N$3773,2,FALSE)</f>
        <v>TOK</v>
      </c>
      <c r="N165" s="360">
        <f>VLOOKUP(TRIM(B165),BirthdateDraft!$A$1:$M$7842,2,FALSE)</f>
        <v>35724</v>
      </c>
      <c r="O165" s="217" t="str">
        <f>VLOOKUP(TRIM(B165),BirthdateDraft!$A$1:$M$7842,3,FALSE)</f>
        <v>20/1</v>
      </c>
      <c r="P165">
        <v>2024</v>
      </c>
      <c r="Q165" s="37" t="e">
        <f>VLOOKUP(Table16[[#This Row],[Last]],'2025Cuts'!$B$4:$B$77,1,FALSE)</f>
        <v>#N/A</v>
      </c>
    </row>
    <row r="166" spans="1:17" ht="12.75" customHeight="1">
      <c r="A166" s="217" t="s">
        <v>9702</v>
      </c>
      <c r="B166" s="261" t="s">
        <v>8182</v>
      </c>
      <c r="C166" s="357" t="s">
        <v>9630</v>
      </c>
      <c r="D166" s="217" t="s">
        <v>10054</v>
      </c>
      <c r="E166" s="358" t="s">
        <v>3556</v>
      </c>
      <c r="F166" s="358" t="s">
        <v>3556</v>
      </c>
      <c r="G166" s="36">
        <v>5</v>
      </c>
      <c r="M166" s="359" t="str">
        <f>VLOOKUP(TRIM(B166),'Team Rosters'!$B$1:$N$3773,2,FALSE)</f>
        <v>ANN</v>
      </c>
      <c r="N166" s="360">
        <f>VLOOKUP(TRIM(B166),BirthdateDraft!$A$1:$M$7842,2,FALSE)</f>
        <v>36654</v>
      </c>
      <c r="O166" s="217" t="str">
        <f>VLOOKUP(TRIM(B166),BirthdateDraft!$A$1:$M$7842,3,FALSE)</f>
        <v>23/6</v>
      </c>
      <c r="P166">
        <v>2024</v>
      </c>
      <c r="Q166" s="37" t="e">
        <f>VLOOKUP(Table16[[#This Row],[Last]],'2025Cuts'!$B$4:$B$77,1,FALSE)</f>
        <v>#N/A</v>
      </c>
    </row>
    <row r="167" spans="1:17" ht="12.75" customHeight="1">
      <c r="A167" s="217" t="s">
        <v>8859</v>
      </c>
      <c r="B167" s="261" t="s">
        <v>7052</v>
      </c>
      <c r="C167" s="357" t="s">
        <v>9647</v>
      </c>
      <c r="D167" s="217" t="s">
        <v>10060</v>
      </c>
      <c r="E167" s="358" t="s">
        <v>3552</v>
      </c>
      <c r="F167" s="358"/>
      <c r="G167" s="36">
        <v>0</v>
      </c>
      <c r="M167" s="359" t="str">
        <f>VLOOKUP(TRIM(B167),'Team Rosters'!$B$1:$N$3773,2,FALSE)</f>
        <v>ANN</v>
      </c>
      <c r="N167" s="360">
        <f>VLOOKUP(TRIM(B167),BirthdateDraft!$A$1:$M$7842,2,FALSE)</f>
        <v>0</v>
      </c>
      <c r="O167" s="217" t="str">
        <f>VLOOKUP(TRIM(B167),BirthdateDraft!$A$1:$M$7842,3,FALSE)</f>
        <v>FA</v>
      </c>
      <c r="P167">
        <v>2024</v>
      </c>
      <c r="Q167" s="37" t="e">
        <f>VLOOKUP(Table16[[#This Row],[Last]],'2025Cuts'!$B$4:$B$77,1,FALSE)</f>
        <v>#N/A</v>
      </c>
    </row>
    <row r="168" spans="1:17" ht="12.75" customHeight="1">
      <c r="A168" s="217" t="s">
        <v>8980</v>
      </c>
      <c r="B168" s="261" t="s">
        <v>6213</v>
      </c>
      <c r="C168" s="357" t="s">
        <v>76</v>
      </c>
      <c r="D168" s="217" t="s">
        <v>10012</v>
      </c>
      <c r="E168" s="358"/>
      <c r="F168" s="358"/>
      <c r="I168" s="358">
        <v>0</v>
      </c>
      <c r="J168" s="358"/>
      <c r="K168" s="36">
        <v>7</v>
      </c>
      <c r="M168" s="359" t="str">
        <f>VLOOKUP(TRIM(B168),'Team Rosters'!$B$1:$N$3773,2,FALSE)</f>
        <v>TOK</v>
      </c>
      <c r="N168" s="360">
        <f>VLOOKUP(TRIM(B168),BirthdateDraft!$A$1:$M$7842,2,FALSE)</f>
        <v>35187</v>
      </c>
      <c r="O168" s="217" t="str">
        <f>VLOOKUP(TRIM(B168),BirthdateDraft!$A$1:$M$7842,3,FALSE)</f>
        <v>18/3</v>
      </c>
      <c r="P168">
        <v>2024</v>
      </c>
      <c r="Q168" s="37" t="e">
        <f>VLOOKUP(Table16[[#This Row],[Last]],'2025Cuts'!$B$4:$B$77,1,FALSE)</f>
        <v>#N/A</v>
      </c>
    </row>
    <row r="169" spans="1:17" ht="12.75" customHeight="1">
      <c r="A169" s="217" t="s">
        <v>8978</v>
      </c>
      <c r="B169" s="261" t="s">
        <v>6259</v>
      </c>
      <c r="C169" s="357" t="s">
        <v>9634</v>
      </c>
      <c r="D169" s="217" t="s">
        <v>3485</v>
      </c>
      <c r="E169" s="358"/>
      <c r="F169" s="358"/>
      <c r="L169" s="358" t="s">
        <v>1895</v>
      </c>
      <c r="M169" s="359" t="str">
        <f>VLOOKUP(TRIM(B169),'Team Rosters'!$B$1:$N$3773,2,FALSE)</f>
        <v>ANN</v>
      </c>
      <c r="N169" s="360">
        <f>VLOOKUP(TRIM(B169),BirthdateDraft!$A$1:$M$7842,2,FALSE)</f>
        <v>35611</v>
      </c>
      <c r="O169" s="217" t="str">
        <f>VLOOKUP(TRIM(B169),BirthdateDraft!$A$1:$M$7842,3,FALSE)</f>
        <v>19/2</v>
      </c>
      <c r="P169">
        <v>2024</v>
      </c>
      <c r="Q169" s="37" t="e">
        <f>VLOOKUP(Table16[[#This Row],[Last]],'2025Cuts'!$B$4:$B$77,1,FALSE)</f>
        <v>#N/A</v>
      </c>
    </row>
    <row r="170" spans="1:17" ht="12.75" customHeight="1">
      <c r="A170" s="217" t="s">
        <v>1895</v>
      </c>
      <c r="B170" s="261" t="s">
        <v>8183</v>
      </c>
      <c r="C170" s="357" t="s">
        <v>9645</v>
      </c>
      <c r="D170" s="217" t="s">
        <v>10011</v>
      </c>
      <c r="E170" s="358"/>
      <c r="F170" s="358"/>
      <c r="I170" s="358">
        <v>0</v>
      </c>
      <c r="J170" s="358"/>
      <c r="K170" s="36">
        <v>3</v>
      </c>
      <c r="M170" s="359" t="e">
        <f>VLOOKUP(TRIM(B170),'Team Rosters'!$B$1:$N$3773,2,FALSE)</f>
        <v>#N/A</v>
      </c>
      <c r="N170" s="360">
        <f>VLOOKUP(TRIM(B170),BirthdateDraft!$A$1:$M$7842,2,FALSE)</f>
        <v>35941</v>
      </c>
      <c r="O170" s="217" t="str">
        <f>VLOOKUP(TRIM(B170),BirthdateDraft!$A$1:$M$7842,3,FALSE)</f>
        <v>23/FA</v>
      </c>
      <c r="P170">
        <v>2024</v>
      </c>
      <c r="Q170" s="37" t="e">
        <f>VLOOKUP(Table16[[#This Row],[Last]],'2025Cuts'!$B$4:$B$77,1,FALSE)</f>
        <v>#N/A</v>
      </c>
    </row>
    <row r="171" spans="1:17" ht="12.75" customHeight="1">
      <c r="A171" s="217" t="s">
        <v>2837</v>
      </c>
      <c r="B171" s="261" t="s">
        <v>8184</v>
      </c>
      <c r="C171" s="357" t="s">
        <v>76</v>
      </c>
      <c r="D171" s="217" t="s">
        <v>2837</v>
      </c>
      <c r="E171" s="358"/>
      <c r="F171" s="358"/>
      <c r="I171" s="358">
        <v>0</v>
      </c>
      <c r="K171" s="358">
        <v>2</v>
      </c>
      <c r="L171" s="36" t="s">
        <v>9652</v>
      </c>
      <c r="M171" s="359" t="str">
        <f>VLOOKUP(TRIM(B171),'Team Rosters'!$B$1:$N$3773,2,FALSE)</f>
        <v>ORL</v>
      </c>
      <c r="N171" s="360">
        <f>VLOOKUP(TRIM(B171),BirthdateDraft!$A$1:$M$7842,2,FALSE)</f>
        <v>36606</v>
      </c>
      <c r="O171" s="217" t="str">
        <f>VLOOKUP(TRIM(B171),BirthdateDraft!$A$1:$M$7842,3,FALSE)</f>
        <v>23/5</v>
      </c>
      <c r="P171">
        <v>2024</v>
      </c>
      <c r="Q171" s="37" t="e">
        <f>VLOOKUP(Table16[[#This Row],[Last]],'2025Cuts'!$B$4:$B$77,1,FALSE)</f>
        <v>#N/A</v>
      </c>
    </row>
    <row r="172" spans="1:17" ht="12.75" customHeight="1">
      <c r="A172" s="217" t="s">
        <v>9668</v>
      </c>
      <c r="B172" s="261" t="s">
        <v>7186</v>
      </c>
      <c r="C172" s="357" t="s">
        <v>9629</v>
      </c>
      <c r="D172" s="217" t="s">
        <v>3485</v>
      </c>
      <c r="E172" s="358"/>
      <c r="F172" s="358"/>
      <c r="L172" s="358" t="s">
        <v>9652</v>
      </c>
      <c r="M172" s="359" t="str">
        <f>VLOOKUP(TRIM(B172),'Team Rosters'!$B$1:$N$3773,2,FALSE)</f>
        <v>TOR</v>
      </c>
      <c r="N172" s="360">
        <f>VLOOKUP(TRIM(B172),BirthdateDraft!$A$1:$M$7842,2,FALSE)</f>
        <v>36465</v>
      </c>
      <c r="O172" s="217" t="str">
        <f>VLOOKUP(TRIM(B172),BirthdateDraft!$A$1:$M$7842,3,FALSE)</f>
        <v>21/3</v>
      </c>
      <c r="P172">
        <v>2024</v>
      </c>
      <c r="Q172" s="37" t="e">
        <f>VLOOKUP(Table16[[#This Row],[Last]],'2025Cuts'!$B$4:$B$77,1,FALSE)</f>
        <v>#N/A</v>
      </c>
    </row>
    <row r="173" spans="1:17" ht="12.75" customHeight="1">
      <c r="A173" s="217" t="s">
        <v>8977</v>
      </c>
      <c r="B173" s="261" t="s">
        <v>6688</v>
      </c>
      <c r="C173" s="357" t="s">
        <v>722</v>
      </c>
      <c r="D173" s="217" t="s">
        <v>10010</v>
      </c>
      <c r="E173" s="358"/>
      <c r="F173" s="358"/>
      <c r="I173" s="358">
        <v>0</v>
      </c>
      <c r="J173" s="358"/>
      <c r="K173" s="36">
        <v>5</v>
      </c>
      <c r="M173" s="359" t="str">
        <f>VLOOKUP(TRIM(B173),'Team Rosters'!$B$1:$N$3773,2,FALSE)</f>
        <v>BIR</v>
      </c>
      <c r="N173" s="360">
        <f>VLOOKUP(TRIM(B173),BirthdateDraft!$A$1:$M$7842,2,FALSE)</f>
        <v>35324</v>
      </c>
      <c r="O173" s="217" t="str">
        <f>VLOOKUP(TRIM(B173),BirthdateDraft!$A$1:$M$7842,3,FALSE)</f>
        <v>20/FA</v>
      </c>
      <c r="P173">
        <v>2024</v>
      </c>
      <c r="Q173" s="37" t="e">
        <f>VLOOKUP(Table16[[#This Row],[Last]],'2025Cuts'!$B$4:$B$77,1,FALSE)</f>
        <v>#N/A</v>
      </c>
    </row>
    <row r="174" spans="1:17" ht="12.75" customHeight="1">
      <c r="A174" s="217" t="s">
        <v>2517</v>
      </c>
      <c r="B174" s="261" t="s">
        <v>8185</v>
      </c>
      <c r="C174" s="357" t="s">
        <v>724</v>
      </c>
      <c r="D174" s="217" t="s">
        <v>10047</v>
      </c>
      <c r="E174" s="358" t="s">
        <v>9706</v>
      </c>
      <c r="F174" s="358"/>
      <c r="M174" s="359" t="str">
        <f>VLOOKUP(TRIM(B174),'Team Rosters'!$B$1:$N$3773,2,FALSE)</f>
        <v>JER</v>
      </c>
      <c r="N174" s="360">
        <f>VLOOKUP(TRIM(B174),BirthdateDraft!$A$1:$M$7842,2,FALSE)</f>
        <v>36550</v>
      </c>
      <c r="O174" s="217" t="str">
        <f>VLOOKUP(TRIM(B174),BirthdateDraft!$A$1:$M$7842,3,FALSE)</f>
        <v>23/3</v>
      </c>
      <c r="P174">
        <v>2024</v>
      </c>
      <c r="Q174" s="37" t="e">
        <f>VLOOKUP(Table16[[#This Row],[Last]],'2025Cuts'!$B$4:$B$77,1,FALSE)</f>
        <v>#N/A</v>
      </c>
    </row>
    <row r="175" spans="1:17" ht="12.75" customHeight="1">
      <c r="A175" s="217" t="s">
        <v>9668</v>
      </c>
      <c r="B175" s="261" t="s">
        <v>6266</v>
      </c>
      <c r="C175" s="357" t="s">
        <v>9640</v>
      </c>
      <c r="D175" s="217" t="s">
        <v>3485</v>
      </c>
      <c r="E175" s="358"/>
      <c r="F175" s="358"/>
      <c r="L175" s="358" t="s">
        <v>9655</v>
      </c>
      <c r="M175" s="359" t="str">
        <f>VLOOKUP(TRIM(B175),'Team Rosters'!$B$1:$N$3773,2,FALSE)</f>
        <v>NYC</v>
      </c>
      <c r="N175" s="360">
        <f>VLOOKUP(TRIM(B175),BirthdateDraft!$A$1:$M$7842,2,FALSE)</f>
        <v>35585</v>
      </c>
      <c r="O175" s="217" t="str">
        <f>VLOOKUP(TRIM(B175),BirthdateDraft!$A$1:$M$7842,3,FALSE)</f>
        <v>19/1 (25)</v>
      </c>
      <c r="P175">
        <v>2024</v>
      </c>
      <c r="Q175" s="37" t="e">
        <f>VLOOKUP(Table16[[#This Row],[Last]],'2025Cuts'!$B$4:$B$77,1,FALSE)</f>
        <v>#N/A</v>
      </c>
    </row>
    <row r="176" spans="1:17" ht="12.75" customHeight="1">
      <c r="A176" s="217" t="s">
        <v>8858</v>
      </c>
      <c r="B176" s="261" t="s">
        <v>3152</v>
      </c>
      <c r="C176" s="357" t="s">
        <v>9644</v>
      </c>
      <c r="D176" s="217" t="s">
        <v>10025</v>
      </c>
      <c r="E176" s="358" t="s">
        <v>9706</v>
      </c>
      <c r="F176" s="358"/>
      <c r="M176" s="359" t="str">
        <f>VLOOKUP(TRIM(B176),'Team Rosters'!$B$1:$N$3773,2,FALSE)</f>
        <v>TOK</v>
      </c>
      <c r="N176" s="360">
        <f>VLOOKUP(TRIM(B176),BirthdateDraft!$A$1:$M$7842,2,FALSE)</f>
        <v>32548</v>
      </c>
      <c r="O176" s="217" t="str">
        <f>VLOOKUP(TRIM(B176),BirthdateDraft!$A$1:$M$7842,3,FALSE)</f>
        <v>12/FA</v>
      </c>
      <c r="P176">
        <v>2024</v>
      </c>
      <c r="Q176" s="37" t="e">
        <f>VLOOKUP(Table16[[#This Row],[Last]],'2025Cuts'!$B$4:$B$77,1,FALSE)</f>
        <v>#N/A</v>
      </c>
    </row>
    <row r="177" spans="1:17" ht="12.75" customHeight="1">
      <c r="A177" s="217" t="s">
        <v>8852</v>
      </c>
      <c r="B177" s="261" t="s">
        <v>7728</v>
      </c>
      <c r="C177" s="357" t="s">
        <v>9651</v>
      </c>
      <c r="D177" s="217" t="s">
        <v>10026</v>
      </c>
      <c r="E177" s="358" t="s">
        <v>3552</v>
      </c>
      <c r="F177" s="358"/>
      <c r="M177" s="359" t="str">
        <f>VLOOKUP(TRIM(B177),'Team Rosters'!$B$1:$N$3773,2,FALSE)</f>
        <v>WES</v>
      </c>
      <c r="N177" s="360">
        <f>VLOOKUP(TRIM(B177),BirthdateDraft!$A$1:$M$7842,2,FALSE)</f>
        <v>36396</v>
      </c>
      <c r="O177" s="217" t="str">
        <f>VLOOKUP(TRIM(B177),BirthdateDraft!$A$1:$M$7842,3,FALSE)</f>
        <v>22/7</v>
      </c>
      <c r="P177">
        <v>2024</v>
      </c>
      <c r="Q177" s="37" t="e">
        <f>VLOOKUP(Table16[[#This Row],[Last]],'2025Cuts'!$B$4:$B$77,1,FALSE)</f>
        <v>#N/A</v>
      </c>
    </row>
    <row r="178" spans="1:17" ht="12.75" customHeight="1">
      <c r="A178" s="217" t="s">
        <v>9667</v>
      </c>
      <c r="B178" s="261" t="s">
        <v>6684</v>
      </c>
      <c r="C178" s="357" t="s">
        <v>9629</v>
      </c>
      <c r="D178" s="217" t="s">
        <v>3485</v>
      </c>
      <c r="E178" s="358"/>
      <c r="F178" s="358"/>
      <c r="L178" s="358" t="s">
        <v>9656</v>
      </c>
      <c r="M178" s="359" t="str">
        <f>VLOOKUP(TRIM(B178),'Team Rosters'!$B$1:$N$3773,2,FALSE)</f>
        <v>CAVE</v>
      </c>
      <c r="N178" s="360">
        <f>VLOOKUP(TRIM(B178),BirthdateDraft!$A$1:$M$7842,2,FALSE)</f>
        <v>35070</v>
      </c>
      <c r="O178" s="217" t="str">
        <f>VLOOKUP(TRIM(B178),BirthdateDraft!$A$1:$M$7842,3,FALSE)</f>
        <v>17/7</v>
      </c>
      <c r="P178">
        <v>2024</v>
      </c>
      <c r="Q178" s="37" t="e">
        <f>VLOOKUP(Table16[[#This Row],[Last]],'2025Cuts'!$B$4:$B$77,1,FALSE)</f>
        <v>#N/A</v>
      </c>
    </row>
    <row r="179" spans="1:17" ht="12.75" customHeight="1">
      <c r="A179" s="217" t="s">
        <v>728</v>
      </c>
      <c r="B179" s="261" t="s">
        <v>6746</v>
      </c>
      <c r="C179" s="357" t="s">
        <v>9641</v>
      </c>
      <c r="D179" s="217" t="s">
        <v>728</v>
      </c>
      <c r="E179" s="358"/>
      <c r="F179" s="358"/>
      <c r="I179" s="358">
        <v>0</v>
      </c>
      <c r="K179" s="358">
        <v>0</v>
      </c>
      <c r="L179" s="36" t="s">
        <v>9656</v>
      </c>
      <c r="M179" s="359" t="str">
        <f>VLOOKUP(TRIM(B179),'Team Rosters'!$B$1:$N$3773,2,FALSE)</f>
        <v>TOK</v>
      </c>
      <c r="N179" s="360">
        <f>VLOOKUP(TRIM(B179),BirthdateDraft!$A$1:$M$7842,2,FALSE)</f>
        <v>34458</v>
      </c>
      <c r="O179" s="217" t="str">
        <f>VLOOKUP(TRIM(B179),BirthdateDraft!$A$1:$M$7842,3,FALSE)</f>
        <v>17/FA</v>
      </c>
      <c r="P179">
        <v>2024</v>
      </c>
      <c r="Q179" s="37" t="e">
        <f>VLOOKUP(Table16[[#This Row],[Last]],'2025Cuts'!$B$4:$B$77,1,FALSE)</f>
        <v>#N/A</v>
      </c>
    </row>
    <row r="180" spans="1:17" ht="12.75" customHeight="1">
      <c r="A180" s="217" t="s">
        <v>8982</v>
      </c>
      <c r="B180" s="261" t="s">
        <v>7193</v>
      </c>
      <c r="C180" s="357" t="s">
        <v>9632</v>
      </c>
      <c r="D180" s="217" t="s">
        <v>10019</v>
      </c>
      <c r="E180" s="358"/>
      <c r="F180" s="358"/>
      <c r="I180" s="358">
        <v>5</v>
      </c>
      <c r="J180" s="358"/>
      <c r="K180" s="36">
        <v>7</v>
      </c>
      <c r="M180" s="359" t="str">
        <f>VLOOKUP(TRIM(B180),'Team Rosters'!$B$1:$N$3773,2,FALSE)</f>
        <v>ANN</v>
      </c>
      <c r="N180" s="360">
        <f>VLOOKUP(TRIM(B180),BirthdateDraft!$A$1:$M$7842,2,FALSE)</f>
        <v>35854</v>
      </c>
      <c r="O180" s="217" t="str">
        <f>VLOOKUP(TRIM(B180),BirthdateDraft!$A$1:$M$7842,3,FALSE)</f>
        <v>21/3</v>
      </c>
      <c r="P180">
        <v>2024</v>
      </c>
      <c r="Q180" s="37" t="e">
        <f>VLOOKUP(Table16[[#This Row],[Last]],'2025Cuts'!$B$4:$B$77,1,FALSE)</f>
        <v>#N/A</v>
      </c>
    </row>
    <row r="181" spans="1:17" ht="12.75" customHeight="1">
      <c r="A181" s="217" t="s">
        <v>8846</v>
      </c>
      <c r="B181" s="261" t="s">
        <v>8187</v>
      </c>
      <c r="C181" s="357" t="s">
        <v>9634</v>
      </c>
      <c r="D181" s="217" t="s">
        <v>10048</v>
      </c>
      <c r="E181" s="358" t="s">
        <v>9700</v>
      </c>
      <c r="F181" s="358"/>
      <c r="M181" s="359" t="str">
        <f>VLOOKUP(TRIM(B181),'Team Rosters'!$B$1:$N$3773,2,FALSE)</f>
        <v>LAS</v>
      </c>
      <c r="N181" s="360">
        <f>VLOOKUP(TRIM(B181),BirthdateDraft!$A$1:$M$7842,2,FALSE)</f>
        <v>36606</v>
      </c>
      <c r="O181" s="217" t="str">
        <f>VLOOKUP(TRIM(B181),BirthdateDraft!$A$1:$M$7842,3,FALSE)</f>
        <v>23/3</v>
      </c>
      <c r="P181">
        <v>2024</v>
      </c>
      <c r="Q181" s="37" t="e">
        <f>VLOOKUP(Table16[[#This Row],[Last]],'2025Cuts'!$B$4:$B$77,1,FALSE)</f>
        <v>#N/A</v>
      </c>
    </row>
    <row r="182" spans="1:17" ht="12.75" customHeight="1">
      <c r="A182" s="217" t="s">
        <v>2710</v>
      </c>
      <c r="B182" s="261" t="s">
        <v>7081</v>
      </c>
      <c r="C182" s="357" t="s">
        <v>9641</v>
      </c>
      <c r="D182" s="217" t="s">
        <v>10034</v>
      </c>
      <c r="E182" s="358" t="s">
        <v>3556</v>
      </c>
      <c r="F182" s="358"/>
      <c r="M182" s="359" t="e">
        <f>VLOOKUP(TRIM(B182),'Team Rosters'!$B$1:$N$3773,2,FALSE)</f>
        <v>#N/A</v>
      </c>
      <c r="N182" s="360">
        <f>VLOOKUP(TRIM(B182),BirthdateDraft!$A$1:$M$7842,2,FALSE)</f>
        <v>35674</v>
      </c>
      <c r="O182" s="217" t="str">
        <f>VLOOKUP(TRIM(B182),BirthdateDraft!$A$1:$M$7842,3,FALSE)</f>
        <v>21/4</v>
      </c>
      <c r="P182">
        <v>2024</v>
      </c>
      <c r="Q182" s="37" t="e">
        <f>VLOOKUP(Table16[[#This Row],[Last]],'2025Cuts'!$B$4:$B$77,1,FALSE)</f>
        <v>#N/A</v>
      </c>
    </row>
    <row r="183" spans="1:17" ht="12.75" customHeight="1">
      <c r="A183" s="217" t="s">
        <v>1229</v>
      </c>
      <c r="B183" s="261" t="s">
        <v>7103</v>
      </c>
      <c r="C183" s="357" t="s">
        <v>722</v>
      </c>
      <c r="D183" s="217" t="s">
        <v>1229</v>
      </c>
      <c r="E183" s="358" t="s">
        <v>9700</v>
      </c>
      <c r="F183" s="358"/>
      <c r="G183" s="36">
        <v>5</v>
      </c>
      <c r="M183" s="359" t="str">
        <f>VLOOKUP(TRIM(B183),'Team Rosters'!$B$1:$N$3773,2,FALSE)</f>
        <v>TOK</v>
      </c>
      <c r="N183" s="360">
        <f>VLOOKUP(TRIM(B183),BirthdateDraft!$A$1:$M$7842,2,FALSE)</f>
        <v>36192</v>
      </c>
      <c r="O183" s="217" t="str">
        <f>VLOOKUP(TRIM(B183),BirthdateDraft!$A$1:$M$7842,3,FALSE)</f>
        <v>21/3</v>
      </c>
      <c r="P183">
        <v>2024</v>
      </c>
      <c r="Q183" s="37" t="e">
        <f>VLOOKUP(Table16[[#This Row],[Last]],'2025Cuts'!$B$4:$B$77,1,FALSE)</f>
        <v>#N/A</v>
      </c>
    </row>
    <row r="184" spans="1:17" ht="12.75" customHeight="1">
      <c r="A184" s="217" t="s">
        <v>1564</v>
      </c>
      <c r="B184" s="261" t="s">
        <v>8188</v>
      </c>
      <c r="C184" s="357" t="s">
        <v>76</v>
      </c>
      <c r="D184" s="217" t="s">
        <v>1564</v>
      </c>
      <c r="E184" s="358"/>
      <c r="F184" s="358"/>
      <c r="M184" s="359" t="str">
        <f>VLOOKUP(TRIM(B184),'Team Rosters'!$B$1:$N$3773,2,FALSE)</f>
        <v>JER</v>
      </c>
      <c r="N184" s="360">
        <f>VLOOKUP(TRIM(B184),BirthdateDraft!$A$1:$M$7842,2,FALSE)</f>
        <v>35166</v>
      </c>
      <c r="O184" s="217" t="str">
        <f>VLOOKUP(TRIM(B184),BirthdateDraft!$A$1:$M$7842,3,FALSE)</f>
        <v>23/FA</v>
      </c>
      <c r="P184">
        <v>2024</v>
      </c>
      <c r="Q184" s="37" t="e">
        <f>VLOOKUP(Table16[[#This Row],[Last]],'2025Cuts'!$B$4:$B$77,1,FALSE)</f>
        <v>#N/A</v>
      </c>
    </row>
    <row r="185" spans="1:17" ht="12.75" customHeight="1">
      <c r="A185" s="217" t="s">
        <v>8852</v>
      </c>
      <c r="B185" s="261" t="s">
        <v>9085</v>
      </c>
      <c r="C185" s="357" t="s">
        <v>9644</v>
      </c>
      <c r="D185" s="217" t="s">
        <v>10026</v>
      </c>
      <c r="E185" s="358" t="s">
        <v>3556</v>
      </c>
      <c r="F185" s="358"/>
      <c r="M185" s="359" t="str">
        <f>VLOOKUP(TRIM(B185),'Team Rosters'!$B$1:$N$3773,2,FALSE)</f>
        <v>TOR</v>
      </c>
      <c r="N185" s="360">
        <f>VLOOKUP(TRIM(B185),BirthdateDraft!$A$1:$M$7842,2,FALSE)</f>
        <v>37085</v>
      </c>
      <c r="O185" s="217" t="str">
        <f>VLOOKUP(TRIM(B185),BirthdateDraft!$A$1:$M$7842,3,FALSE)</f>
        <v>24/5(146)</v>
      </c>
      <c r="P185">
        <v>2024</v>
      </c>
      <c r="Q185" s="37" t="e">
        <f>VLOOKUP(Table16[[#This Row],[Last]],'2025Cuts'!$B$4:$B$77,1,FALSE)</f>
        <v>#N/A</v>
      </c>
    </row>
    <row r="186" spans="1:17" ht="12.75" customHeight="1">
      <c r="A186" s="217" t="s">
        <v>9691</v>
      </c>
      <c r="B186" s="261" t="s">
        <v>6254</v>
      </c>
      <c r="C186" s="357" t="s">
        <v>9644</v>
      </c>
      <c r="D186" s="217" t="s">
        <v>10039</v>
      </c>
      <c r="E186" s="358"/>
      <c r="F186" s="358"/>
      <c r="I186" s="358">
        <v>0</v>
      </c>
      <c r="J186" s="358">
        <v>0</v>
      </c>
      <c r="K186" s="36">
        <v>0</v>
      </c>
      <c r="M186" s="359" t="e">
        <f>VLOOKUP(TRIM(B186),'Team Rosters'!$B$1:$N$3773,2,FALSE)</f>
        <v>#N/A</v>
      </c>
      <c r="N186" s="360">
        <f>VLOOKUP(TRIM(B186),BirthdateDraft!$A$1:$M$7842,2,FALSE)</f>
        <v>34361</v>
      </c>
      <c r="O186" s="217" t="str">
        <f>VLOOKUP(TRIM(B186),BirthdateDraft!$A$1:$M$7842,3,FALSE)</f>
        <v>17/FA</v>
      </c>
      <c r="P186">
        <v>2024</v>
      </c>
      <c r="Q186" s="37" t="e">
        <f>VLOOKUP(Table16[[#This Row],[Last]],'2025Cuts'!$B$4:$B$77,1,FALSE)</f>
        <v>#N/A</v>
      </c>
    </row>
    <row r="187" spans="1:17" ht="12.75" customHeight="1">
      <c r="A187" s="217" t="s">
        <v>8991</v>
      </c>
      <c r="B187" s="261" t="s">
        <v>9080</v>
      </c>
      <c r="C187" s="357" t="s">
        <v>9644</v>
      </c>
      <c r="D187" s="217" t="s">
        <v>10008</v>
      </c>
      <c r="E187" s="358"/>
      <c r="F187" s="358"/>
      <c r="I187" s="358">
        <v>0</v>
      </c>
      <c r="J187" s="358"/>
      <c r="K187" s="36">
        <v>0</v>
      </c>
      <c r="M187" s="359" t="e">
        <f>VLOOKUP(TRIM(B187),'Team Rosters'!$B$1:$N$3773,2,FALSE)</f>
        <v>#N/A</v>
      </c>
      <c r="N187" s="360">
        <f>VLOOKUP(TRIM(B187),BirthdateDraft!$A$1:$M$7842,2,FALSE)</f>
        <v>36074</v>
      </c>
      <c r="O187" s="217" t="str">
        <f>VLOOKUP(TRIM(B187),BirthdateDraft!$A$1:$M$7842,3,FALSE)</f>
        <v>24/FA</v>
      </c>
      <c r="P187">
        <v>2024</v>
      </c>
      <c r="Q187" s="37" t="e">
        <f>VLOOKUP(Table16[[#This Row],[Last]],'2025Cuts'!$B$4:$B$77,1,FALSE)</f>
        <v>#N/A</v>
      </c>
    </row>
    <row r="188" spans="1:17" ht="12.75" customHeight="1">
      <c r="A188" s="217" t="s">
        <v>9013</v>
      </c>
      <c r="B188" s="261" t="s">
        <v>5699</v>
      </c>
      <c r="C188" s="357" t="s">
        <v>9628</v>
      </c>
      <c r="D188" s="217" t="s">
        <v>10051</v>
      </c>
      <c r="E188" s="358" t="s">
        <v>3556</v>
      </c>
      <c r="F188" s="358"/>
      <c r="G188" s="36">
        <v>3</v>
      </c>
      <c r="M188" s="359" t="e">
        <f>VLOOKUP(TRIM(B188),'Team Rosters'!$B$1:$N$3773,2,FALSE)</f>
        <v>#N/A</v>
      </c>
      <c r="N188" s="360">
        <f>VLOOKUP(TRIM(B188),BirthdateDraft!$A$1:$M$7842,2,FALSE)</f>
        <v>35135</v>
      </c>
      <c r="O188" s="217" t="str">
        <f>VLOOKUP(TRIM(B188),BirthdateDraft!$A$1:$M$7842,3,FALSE)</f>
        <v>18/1 (29)</v>
      </c>
      <c r="P188">
        <v>2024</v>
      </c>
      <c r="Q188" s="37" t="str">
        <f>VLOOKUP(Table16[[#This Row],[Last]],'2025Cuts'!$B$4:$B$77,1,FALSE)</f>
        <v>Bryan, Taven</v>
      </c>
    </row>
    <row r="189" spans="1:17" ht="12.75" customHeight="1">
      <c r="A189" s="217" t="s">
        <v>2515</v>
      </c>
      <c r="B189" s="261" t="s">
        <v>7797</v>
      </c>
      <c r="C189" s="357" t="s">
        <v>9641</v>
      </c>
      <c r="D189" s="217" t="s">
        <v>10021</v>
      </c>
      <c r="E189" s="358" t="s">
        <v>9703</v>
      </c>
      <c r="F189" s="358"/>
      <c r="M189" s="359" t="str">
        <f>VLOOKUP(TRIM(B189),'Team Rosters'!$B$1:$N$3773,2,FALSE)</f>
        <v>CHA</v>
      </c>
      <c r="N189" s="360">
        <f>VLOOKUP(TRIM(B189),BirthdateDraft!$A$1:$M$7842,2,FALSE)</f>
        <v>36248</v>
      </c>
      <c r="O189" s="217" t="str">
        <f>VLOOKUP(TRIM(B189),BirthdateDraft!$A$1:$M$7842,3,FALSE)</f>
        <v>22/4</v>
      </c>
      <c r="P189">
        <v>2024</v>
      </c>
      <c r="Q189" s="37" t="e">
        <f>VLOOKUP(Table16[[#This Row],[Last]],'2025Cuts'!$B$4:$B$77,1,FALSE)</f>
        <v>#N/A</v>
      </c>
    </row>
    <row r="190" spans="1:17" ht="12.75" customHeight="1">
      <c r="A190" s="217" t="s">
        <v>728</v>
      </c>
      <c r="B190" s="261" t="s">
        <v>6737</v>
      </c>
      <c r="C190" s="357" t="s">
        <v>9649</v>
      </c>
      <c r="D190" s="217" t="s">
        <v>728</v>
      </c>
      <c r="E190" s="358"/>
      <c r="F190" s="358"/>
      <c r="I190" s="358">
        <v>0</v>
      </c>
      <c r="K190" s="358">
        <v>0</v>
      </c>
      <c r="L190" s="36" t="s">
        <v>1895</v>
      </c>
      <c r="M190" s="359" t="str">
        <f>VLOOKUP(TRIM(B190),'Team Rosters'!$B$1:$N$3773,2,FALSE)</f>
        <v>DAY</v>
      </c>
      <c r="N190" s="360">
        <f>VLOOKUP(TRIM(B190),BirthdateDraft!$A$1:$M$7842,2,FALSE)</f>
        <v>35908</v>
      </c>
      <c r="O190" s="217" t="str">
        <f>VLOOKUP(TRIM(B190),BirthdateDraft!$A$1:$M$7842,3,FALSE)</f>
        <v>20/4</v>
      </c>
      <c r="P190">
        <v>2024</v>
      </c>
      <c r="Q190" s="37" t="e">
        <f>VLOOKUP(Table16[[#This Row],[Last]],'2025Cuts'!$B$4:$B$77,1,FALSE)</f>
        <v>#N/A</v>
      </c>
    </row>
    <row r="191" spans="1:17" ht="12.75" customHeight="1">
      <c r="A191" s="217" t="s">
        <v>8980</v>
      </c>
      <c r="B191" s="261" t="s">
        <v>4666</v>
      </c>
      <c r="C191" s="357" t="s">
        <v>9628</v>
      </c>
      <c r="D191" s="217" t="s">
        <v>10056</v>
      </c>
      <c r="E191" s="358" t="s">
        <v>3555</v>
      </c>
      <c r="F191" s="358"/>
      <c r="G191" s="36">
        <v>8</v>
      </c>
      <c r="M191" s="359" t="str">
        <f>VLOOKUP(TRIM(B191),'Team Rosters'!$B$1:$N$3773,2,FALSE)</f>
        <v>LON</v>
      </c>
      <c r="N191" s="360">
        <f>VLOOKUP(TRIM(B191),BirthdateDraft!$A$1:$M$7842,2,FALSE)</f>
        <v>34410</v>
      </c>
      <c r="O191" s="217" t="str">
        <f>VLOOKUP(TRIM(B191),BirthdateDraft!$A$1:$M$7842,3,FALSE)</f>
        <v>16/1 (7)</v>
      </c>
      <c r="P191">
        <v>2024</v>
      </c>
      <c r="Q191" s="37" t="e">
        <f>VLOOKUP(Table16[[#This Row],[Last]],'2025Cuts'!$B$4:$B$77,1,FALSE)</f>
        <v>#N/A</v>
      </c>
    </row>
    <row r="192" spans="1:17" ht="12.75" customHeight="1">
      <c r="A192" s="217" t="s">
        <v>2515</v>
      </c>
      <c r="B192" s="261" t="s">
        <v>8866</v>
      </c>
      <c r="C192" s="357" t="s">
        <v>9630</v>
      </c>
      <c r="D192" s="217" t="s">
        <v>10021</v>
      </c>
      <c r="E192" s="358" t="s">
        <v>9712</v>
      </c>
      <c r="F192" s="358"/>
      <c r="M192" s="359" t="str">
        <f>VLOOKUP(TRIM(B192),'Team Rosters'!$B$1:$N$3773,2,FALSE)</f>
        <v>ANN</v>
      </c>
      <c r="N192" s="360">
        <f>VLOOKUP(TRIM(B192),BirthdateDraft!$A$1:$M$7842,2,FALSE)</f>
        <v>37504</v>
      </c>
      <c r="O192" s="217" t="str">
        <f>VLOOKUP(TRIM(B192),BirthdateDraft!$A$1:$M$7842,3,FALSE)</f>
        <v>24/2(58)</v>
      </c>
      <c r="P192">
        <v>2024</v>
      </c>
      <c r="Q192" s="37" t="e">
        <f>VLOOKUP(Table16[[#This Row],[Last]],'2025Cuts'!$B$4:$B$77,1,FALSE)</f>
        <v>#N/A</v>
      </c>
    </row>
    <row r="193" spans="1:17" ht="12.75" customHeight="1">
      <c r="A193" s="217" t="s">
        <v>1410</v>
      </c>
      <c r="B193" s="261" t="s">
        <v>4683</v>
      </c>
      <c r="C193" s="357" t="s">
        <v>2310</v>
      </c>
      <c r="D193" s="217" t="s">
        <v>10063</v>
      </c>
      <c r="E193" s="358" t="s">
        <v>3555</v>
      </c>
      <c r="F193" s="358"/>
      <c r="G193" s="36">
        <v>1</v>
      </c>
      <c r="M193" s="359" t="str">
        <f>VLOOKUP(TRIM(B193),'Team Rosters'!$B$1:$N$3773,2,FALSE)</f>
        <v>CAVE</v>
      </c>
      <c r="N193" s="360">
        <f>VLOOKUP(TRIM(B193),BirthdateDraft!$A$1:$M$7842,2,FALSE)</f>
        <v>34264</v>
      </c>
      <c r="O193" s="217" t="str">
        <f>VLOOKUP(TRIM(B193),BirthdateDraft!$A$1:$M$7842,3,FALSE)</f>
        <v>16/3</v>
      </c>
      <c r="P193">
        <v>2024</v>
      </c>
      <c r="Q193" s="37" t="e">
        <f>VLOOKUP(Table16[[#This Row],[Last]],'2025Cuts'!$B$4:$B$77,1,FALSE)</f>
        <v>#N/A</v>
      </c>
    </row>
    <row r="194" spans="1:17" ht="12.75" customHeight="1">
      <c r="A194" s="217" t="s">
        <v>2515</v>
      </c>
      <c r="B194" s="261" t="s">
        <v>8867</v>
      </c>
      <c r="C194" s="357" t="s">
        <v>9642</v>
      </c>
      <c r="D194" s="217" t="s">
        <v>10021</v>
      </c>
      <c r="E194" s="358" t="s">
        <v>9712</v>
      </c>
      <c r="F194" s="358"/>
      <c r="M194" s="359" t="str">
        <f>VLOOKUP(TRIM(B194),'Team Rosters'!$B$1:$N$3773,2,FALSE)</f>
        <v>BLD</v>
      </c>
      <c r="N194" s="360">
        <f>VLOOKUP(TRIM(B194),BirthdateDraft!$A$1:$M$7842,2,FALSE)</f>
        <v>37741</v>
      </c>
      <c r="O194" s="217" t="str">
        <f>VLOOKUP(TRIM(B194),BirthdateDraft!$A$1:$M$7842,3,FALSE)</f>
        <v>24/3(78)</v>
      </c>
      <c r="P194">
        <v>2024</v>
      </c>
      <c r="Q194" s="37" t="e">
        <f>VLOOKUP(Table16[[#This Row],[Last]],'2025Cuts'!$B$4:$B$77,1,FALSE)</f>
        <v>#N/A</v>
      </c>
    </row>
    <row r="195" spans="1:17" ht="12.75" customHeight="1">
      <c r="A195" s="217" t="s">
        <v>9006</v>
      </c>
      <c r="B195" s="261" t="s">
        <v>7791</v>
      </c>
      <c r="C195" s="357" t="s">
        <v>724</v>
      </c>
      <c r="D195" s="217" t="s">
        <v>10029</v>
      </c>
      <c r="E195" s="358"/>
      <c r="F195" s="358"/>
      <c r="I195" s="358">
        <v>0</v>
      </c>
      <c r="J195" s="358">
        <v>0</v>
      </c>
      <c r="K195" s="36">
        <v>0</v>
      </c>
      <c r="M195" s="359" t="e">
        <f>VLOOKUP(TRIM(B195),'Team Rosters'!$B$1:$N$3773,2,FALSE)</f>
        <v>#N/A</v>
      </c>
      <c r="N195" s="360">
        <f>VLOOKUP(TRIM(B195),BirthdateDraft!$A$1:$M$7842,2,FALSE)</f>
        <v>36360</v>
      </c>
      <c r="O195" s="217" t="str">
        <f>VLOOKUP(TRIM(B195),BirthdateDraft!$A$1:$M$7842,3,FALSE)</f>
        <v>22/4</v>
      </c>
      <c r="P195">
        <v>2024</v>
      </c>
      <c r="Q195" s="37" t="e">
        <f>VLOOKUP(Table16[[#This Row],[Last]],'2025Cuts'!$B$4:$B$77,1,FALSE)</f>
        <v>#N/A</v>
      </c>
    </row>
    <row r="196" spans="1:17" ht="12.75" customHeight="1">
      <c r="A196" s="217" t="s">
        <v>1957</v>
      </c>
      <c r="B196" s="261" t="s">
        <v>5681</v>
      </c>
      <c r="C196" s="357" t="s">
        <v>9634</v>
      </c>
      <c r="D196" s="217" t="s">
        <v>1957</v>
      </c>
      <c r="E196" s="358" t="s">
        <v>9712</v>
      </c>
      <c r="F196" s="358"/>
      <c r="G196" s="36">
        <v>0</v>
      </c>
      <c r="M196" s="359" t="str">
        <f>VLOOKUP(TRIM(B196),'Team Rosters'!$B$1:$N$3773,2,FALSE)</f>
        <v>BLU</v>
      </c>
      <c r="N196" s="360">
        <f>VLOOKUP(TRIM(B196),BirthdateDraft!$A$1:$M$7842,2,FALSE)</f>
        <v>34779</v>
      </c>
      <c r="O196" s="217" t="str">
        <f>VLOOKUP(TRIM(B196),BirthdateDraft!$A$1:$M$7842,3,FALSE)</f>
        <v>18/3</v>
      </c>
      <c r="P196">
        <v>2024</v>
      </c>
      <c r="Q196" s="37" t="e">
        <f>VLOOKUP(Table16[[#This Row],[Last]],'2025Cuts'!$B$4:$B$77,1,FALSE)</f>
        <v>#N/A</v>
      </c>
    </row>
    <row r="197" spans="1:17" ht="12.75" customHeight="1">
      <c r="A197" s="217" t="s">
        <v>9668</v>
      </c>
      <c r="B197" s="261" t="s">
        <v>7601</v>
      </c>
      <c r="C197" s="357" t="s">
        <v>9644</v>
      </c>
      <c r="D197" s="217" t="s">
        <v>3485</v>
      </c>
      <c r="E197" s="358"/>
      <c r="F197" s="358"/>
      <c r="L197" s="358" t="s">
        <v>9656</v>
      </c>
      <c r="M197" s="359" t="str">
        <f>VLOOKUP(TRIM(B197),'Team Rosters'!$B$1:$N$3773,2,FALSE)</f>
        <v>DAY</v>
      </c>
      <c r="N197" s="360">
        <f>VLOOKUP(TRIM(B197),BirthdateDraft!$A$1:$M$7842,2,FALSE)</f>
        <v>36608</v>
      </c>
      <c r="O197" s="217" t="str">
        <f>VLOOKUP(TRIM(B197),BirthdateDraft!$A$1:$M$7842,3,FALSE)</f>
        <v>22/1</v>
      </c>
      <c r="P197">
        <v>2024</v>
      </c>
      <c r="Q197" s="37" t="e">
        <f>VLOOKUP(Table16[[#This Row],[Last]],'2025Cuts'!$B$4:$B$77,1,FALSE)</f>
        <v>#N/A</v>
      </c>
    </row>
    <row r="198" spans="1:17" ht="12.75" customHeight="1">
      <c r="A198" s="217" t="s">
        <v>1957</v>
      </c>
      <c r="B198" s="261" t="s">
        <v>8190</v>
      </c>
      <c r="C198" s="357" t="s">
        <v>9649</v>
      </c>
      <c r="D198" s="217" t="s">
        <v>1957</v>
      </c>
      <c r="E198" s="358" t="s">
        <v>9700</v>
      </c>
      <c r="F198" s="358"/>
      <c r="G198" s="36">
        <v>3</v>
      </c>
      <c r="M198" s="359" t="e">
        <f>VLOOKUP(TRIM(B198),'Team Rosters'!$B$1:$N$3773,2,FALSE)</f>
        <v>#N/A</v>
      </c>
      <c r="N198" s="360">
        <f>VLOOKUP(TRIM(B198),BirthdateDraft!$A$1:$M$7842,2,FALSE)</f>
        <v>36689</v>
      </c>
      <c r="O198" s="217" t="str">
        <f>VLOOKUP(TRIM(B198),BirthdateDraft!$A$1:$M$7842,3,FALSE)</f>
        <v>23/6</v>
      </c>
      <c r="P198">
        <v>2024</v>
      </c>
      <c r="Q198" s="37" t="e">
        <f>VLOOKUP(Table16[[#This Row],[Last]],'2025Cuts'!$B$4:$B$77,1,FALSE)</f>
        <v>#N/A</v>
      </c>
    </row>
    <row r="199" spans="1:17" ht="12.75" customHeight="1">
      <c r="A199" s="217" t="s">
        <v>8846</v>
      </c>
      <c r="B199" s="261" t="s">
        <v>4688</v>
      </c>
      <c r="C199" s="357" t="s">
        <v>9641</v>
      </c>
      <c r="D199" s="217" t="s">
        <v>10048</v>
      </c>
      <c r="E199" s="358" t="s">
        <v>9700</v>
      </c>
      <c r="F199" s="358"/>
      <c r="M199" s="359" t="e">
        <f>VLOOKUP(TRIM(B199),'Team Rosters'!$B$1:$N$3773,2,FALSE)</f>
        <v>#N/A</v>
      </c>
      <c r="N199" s="360">
        <f>VLOOKUP(TRIM(B199),BirthdateDraft!$A$1:$M$7842,2,FALSE)</f>
        <v>34455</v>
      </c>
      <c r="O199" s="217" t="str">
        <f>VLOOKUP(TRIM(B199),BirthdateDraft!$A$1:$M$7842,3,FALSE)</f>
        <v>16/1 (25)</v>
      </c>
      <c r="P199">
        <v>2024</v>
      </c>
      <c r="Q199" s="37" t="e">
        <f>VLOOKUP(Table16[[#This Row],[Last]],'2025Cuts'!$B$4:$B$77,1,FALSE)</f>
        <v>#N/A</v>
      </c>
    </row>
    <row r="200" spans="1:17" ht="12.75" customHeight="1">
      <c r="A200" s="217" t="s">
        <v>1877</v>
      </c>
      <c r="B200" s="261" t="s">
        <v>6062</v>
      </c>
      <c r="C200" s="357" t="s">
        <v>9636</v>
      </c>
      <c r="D200" s="217" t="s">
        <v>1877</v>
      </c>
      <c r="E200" s="358" t="s">
        <v>9699</v>
      </c>
      <c r="F200" s="358"/>
      <c r="G200" s="36">
        <v>12</v>
      </c>
      <c r="H200" s="36">
        <v>3</v>
      </c>
      <c r="M200" s="359" t="str">
        <f>VLOOKUP(TRIM(B200),'Team Rosters'!$B$1:$N$3773,2,FALSE)</f>
        <v>BEA</v>
      </c>
      <c r="N200" s="360">
        <f>VLOOKUP(TRIM(B200),BirthdateDraft!$A$1:$M$7842,2,FALSE)</f>
        <v>35908</v>
      </c>
      <c r="O200" s="217" t="str">
        <f>VLOOKUP(TRIM(B200),BirthdateDraft!$A$1:$M$7842,3,FALSE)</f>
        <v>19/1 (16)</v>
      </c>
      <c r="P200">
        <v>2024</v>
      </c>
      <c r="Q200" s="37" t="e">
        <f>VLOOKUP(Table16[[#This Row],[Last]],'2025Cuts'!$B$4:$B$77,1,FALSE)</f>
        <v>#N/A</v>
      </c>
    </row>
    <row r="201" spans="1:17" ht="12.75" customHeight="1">
      <c r="A201" s="217" t="s">
        <v>1564</v>
      </c>
      <c r="B201" s="261" t="s">
        <v>6794</v>
      </c>
      <c r="C201" s="357" t="s">
        <v>76</v>
      </c>
      <c r="D201" s="217" t="s">
        <v>1564</v>
      </c>
      <c r="E201" s="358"/>
      <c r="F201" s="358"/>
      <c r="M201" s="359" t="str">
        <f>VLOOKUP(TRIM(B201),'Team Rosters'!$B$1:$N$3773,2,FALSE)</f>
        <v>JER</v>
      </c>
      <c r="N201" s="360">
        <f>VLOOKUP(TRIM(B201),BirthdateDraft!$A$1:$M$7842,2,FALSE)</f>
        <v>35409</v>
      </c>
      <c r="O201" s="217" t="str">
        <f>VLOOKUP(TRIM(B201),BirthdateDraft!$A$1:$M$7842,3,FALSE)</f>
        <v>20/1</v>
      </c>
      <c r="P201">
        <v>2024</v>
      </c>
      <c r="Q201" s="37" t="e">
        <f>VLOOKUP(Table16[[#This Row],[Last]],'2025Cuts'!$B$4:$B$77,1,FALSE)</f>
        <v>#N/A</v>
      </c>
    </row>
    <row r="202" spans="1:17" ht="12.75" customHeight="1">
      <c r="A202" s="217" t="s">
        <v>9670</v>
      </c>
      <c r="B202" s="261" t="s">
        <v>9000</v>
      </c>
      <c r="C202" s="357" t="s">
        <v>76</v>
      </c>
      <c r="D202" s="217" t="s">
        <v>10002</v>
      </c>
      <c r="E202" s="358"/>
      <c r="F202" s="358"/>
      <c r="L202" s="358" t="s">
        <v>9655</v>
      </c>
      <c r="M202" s="359" t="str">
        <f>VLOOKUP(TRIM(B202),'Team Rosters'!$B$1:$N$3773,2,FALSE)</f>
        <v>DAY</v>
      </c>
      <c r="N202" s="360">
        <f>VLOOKUP(TRIM(B202),BirthdateDraft!$A$1:$M$7842,2,FALSE)</f>
        <v>37070</v>
      </c>
      <c r="O202" s="217" t="str">
        <f>VLOOKUP(TRIM(B202),BirthdateDraft!$A$1:$M$7842,3,FALSE)</f>
        <v>24/3(80)</v>
      </c>
      <c r="P202">
        <v>2024</v>
      </c>
      <c r="Q202" s="37" t="e">
        <f>VLOOKUP(Table16[[#This Row],[Last]],'2025Cuts'!$B$4:$B$77,1,FALSE)</f>
        <v>#N/A</v>
      </c>
    </row>
    <row r="203" spans="1:17" ht="12.75" customHeight="1">
      <c r="A203" s="217" t="s">
        <v>1360</v>
      </c>
      <c r="B203" s="261" t="s">
        <v>4418</v>
      </c>
      <c r="C203" s="357" t="s">
        <v>9635</v>
      </c>
      <c r="D203" s="217" t="s">
        <v>1360</v>
      </c>
      <c r="E203" s="358"/>
      <c r="F203" s="358"/>
      <c r="I203" s="358">
        <v>0</v>
      </c>
      <c r="K203" s="358">
        <v>5</v>
      </c>
      <c r="L203" s="36" t="s">
        <v>9656</v>
      </c>
      <c r="M203" s="359" t="str">
        <f>VLOOKUP(TRIM(B203),'Team Rosters'!$B$1:$N$3773,2,FALSE)</f>
        <v>FER</v>
      </c>
      <c r="N203" s="360">
        <f>VLOOKUP(TRIM(B203),BirthdateDraft!$A$1:$M$7842,2,FALSE)</f>
        <v>33635</v>
      </c>
      <c r="O203" s="217" t="str">
        <f>VLOOKUP(TRIM(B203),BirthdateDraft!$A$1:$M$7842,3,FALSE)</f>
        <v>15/5</v>
      </c>
      <c r="P203">
        <v>2024</v>
      </c>
      <c r="Q203" s="37" t="str">
        <f>VLOOKUP(Table16[[#This Row],[Last]],'2025Cuts'!$B$4:$B$77,1,FALSE)</f>
        <v>Burton, Michael</v>
      </c>
    </row>
    <row r="204" spans="1:17" ht="12.75" customHeight="1">
      <c r="A204" s="217" t="s">
        <v>1872</v>
      </c>
      <c r="B204" s="261" t="s">
        <v>6174</v>
      </c>
      <c r="C204" s="357" t="s">
        <v>9637</v>
      </c>
      <c r="D204" s="217" t="s">
        <v>1872</v>
      </c>
      <c r="E204" s="358" t="s">
        <v>9716</v>
      </c>
      <c r="F204" s="358"/>
      <c r="G204" s="36">
        <v>4</v>
      </c>
      <c r="M204" s="359" t="str">
        <f>VLOOKUP(TRIM(B204),'Team Rosters'!$B$1:$N$3773,2,FALSE)</f>
        <v>CHA</v>
      </c>
      <c r="N204" s="360">
        <f>VLOOKUP(TRIM(B204),BirthdateDraft!$A$1:$M$7842,2,FALSE)</f>
        <v>35994</v>
      </c>
      <c r="O204" s="217" t="str">
        <f>VLOOKUP(TRIM(B204),BirthdateDraft!$A$1:$M$7842,3,FALSE)</f>
        <v>19/1 (10)</v>
      </c>
      <c r="P204">
        <v>2024</v>
      </c>
      <c r="Q204" s="37" t="e">
        <f>VLOOKUP(Table16[[#This Row],[Last]],'2025Cuts'!$B$4:$B$77,1,FALSE)</f>
        <v>#N/A</v>
      </c>
    </row>
    <row r="205" spans="1:17" ht="12.75" customHeight="1">
      <c r="A205" s="217" t="s">
        <v>9735</v>
      </c>
      <c r="B205" s="261" t="s">
        <v>5414</v>
      </c>
      <c r="C205" s="357" t="s">
        <v>9640</v>
      </c>
      <c r="D205" s="217" t="s">
        <v>9735</v>
      </c>
      <c r="E205" s="358"/>
      <c r="F205" s="358"/>
      <c r="M205" s="359" t="str">
        <f>VLOOKUP(TRIM(B205),'Team Rosters'!$B$1:$N$3773,2,FALSE)</f>
        <v>VIR</v>
      </c>
      <c r="N205" s="360">
        <f>VLOOKUP(TRIM(B205),BirthdateDraft!$A$1:$M$7842,2,FALSE)</f>
        <v>34894</v>
      </c>
      <c r="O205" s="217" t="str">
        <f>VLOOKUP(TRIM(B205),BirthdateDraft!$A$1:$M$7842,3,FALSE)</f>
        <v>17/7</v>
      </c>
      <c r="P205">
        <v>2024</v>
      </c>
      <c r="Q205" s="37" t="e">
        <f>VLOOKUP(Table16[[#This Row],[Last]],'2025Cuts'!$B$4:$B$77,1,FALSE)</f>
        <v>#N/A</v>
      </c>
    </row>
    <row r="206" spans="1:17" ht="12.75" customHeight="1">
      <c r="A206" s="217" t="s">
        <v>8982</v>
      </c>
      <c r="B206" s="261" t="s">
        <v>5284</v>
      </c>
      <c r="C206" s="357" t="s">
        <v>9649</v>
      </c>
      <c r="D206" s="217" t="s">
        <v>10062</v>
      </c>
      <c r="E206" s="358" t="s">
        <v>3556</v>
      </c>
      <c r="F206" s="358"/>
      <c r="G206" s="36">
        <v>7</v>
      </c>
      <c r="M206" s="359" t="str">
        <f>VLOOKUP(TRIM(B206),'Team Rosters'!$B$1:$N$3773,2,FALSE)</f>
        <v>ACM</v>
      </c>
      <c r="N206" s="360">
        <f>VLOOKUP(TRIM(B206),BirthdateDraft!$A$1:$M$7842,2,FALSE)</f>
        <v>34436</v>
      </c>
      <c r="O206" s="217" t="str">
        <f>VLOOKUP(TRIM(B206),BirthdateDraft!$A$1:$M$7842,3,FALSE)</f>
        <v>17/FA</v>
      </c>
      <c r="P206">
        <v>2024</v>
      </c>
      <c r="Q206" s="37" t="e">
        <f>VLOOKUP(Table16[[#This Row],[Last]],'2025Cuts'!$B$4:$B$77,1,FALSE)</f>
        <v>#N/A</v>
      </c>
    </row>
    <row r="207" spans="1:17" ht="12.75" customHeight="1">
      <c r="A207" s="217" t="s">
        <v>8846</v>
      </c>
      <c r="B207" s="261" t="s">
        <v>8868</v>
      </c>
      <c r="C207" s="357" t="s">
        <v>77</v>
      </c>
      <c r="D207" s="217" t="s">
        <v>10048</v>
      </c>
      <c r="E207" s="358" t="s">
        <v>9700</v>
      </c>
      <c r="F207" s="358"/>
      <c r="M207" s="359" t="e">
        <f>VLOOKUP(TRIM(B207),'Team Rosters'!$B$1:$N$3773,2,FALSE)</f>
        <v>#N/A</v>
      </c>
      <c r="N207" s="360">
        <f>VLOOKUP(TRIM(B207),BirthdateDraft!$A$1:$M$7842,2,FALSE)</f>
        <v>35394</v>
      </c>
      <c r="O207" s="217" t="str">
        <f>VLOOKUP(TRIM(B207),BirthdateDraft!$A$1:$M$7842,3,FALSE)</f>
        <v>24/FA</v>
      </c>
      <c r="P207">
        <v>2024</v>
      </c>
      <c r="Q207" s="37" t="e">
        <f>VLOOKUP(Table16[[#This Row],[Last]],'2025Cuts'!$B$4:$B$77,1,FALSE)</f>
        <v>#N/A</v>
      </c>
    </row>
    <row r="208" spans="1:17" ht="12.75" customHeight="1">
      <c r="A208" s="217" t="s">
        <v>9013</v>
      </c>
      <c r="B208" s="261" t="s">
        <v>7738</v>
      </c>
      <c r="C208" s="357" t="s">
        <v>9649</v>
      </c>
      <c r="D208" s="217" t="s">
        <v>10051</v>
      </c>
      <c r="E208" s="358" t="s">
        <v>3556</v>
      </c>
      <c r="F208" s="358"/>
      <c r="G208" s="36">
        <v>0</v>
      </c>
      <c r="M208" s="359" t="e">
        <f>VLOOKUP(TRIM(B208),'Team Rosters'!$B$1:$N$3773,2,FALSE)</f>
        <v>#N/A</v>
      </c>
      <c r="N208" s="360">
        <f>VLOOKUP(TRIM(B208),BirthdateDraft!$A$1:$M$7842,2,FALSE)</f>
        <v>36321</v>
      </c>
      <c r="O208" s="217" t="str">
        <f>VLOOKUP(TRIM(B208),BirthdateDraft!$A$1:$M$7842,3,FALSE)</f>
        <v>22/5</v>
      </c>
      <c r="P208">
        <v>2024</v>
      </c>
      <c r="Q208" s="37" t="e">
        <f>VLOOKUP(Table16[[#This Row],[Last]],'2025Cuts'!$B$4:$B$77,1,FALSE)</f>
        <v>#N/A</v>
      </c>
    </row>
    <row r="209" spans="1:17" ht="12.75" customHeight="1">
      <c r="A209" s="217" t="s">
        <v>8846</v>
      </c>
      <c r="B209" s="261" t="s">
        <v>7807</v>
      </c>
      <c r="C209" s="357" t="s">
        <v>9629</v>
      </c>
      <c r="D209" s="217" t="s">
        <v>10048</v>
      </c>
      <c r="E209" s="358" t="s">
        <v>9700</v>
      </c>
      <c r="F209" s="358"/>
      <c r="M209" s="359" t="e">
        <f>VLOOKUP(TRIM(B209),'Team Rosters'!$B$1:$N$3773,2,FALSE)</f>
        <v>#N/A</v>
      </c>
      <c r="N209" s="360">
        <f>VLOOKUP(TRIM(B209),BirthdateDraft!$A$1:$M$7842,2,FALSE)</f>
        <v>36675</v>
      </c>
      <c r="O209" s="217" t="str">
        <f>VLOOKUP(TRIM(B209),BirthdateDraft!$A$1:$M$7842,3,FALSE)</f>
        <v>22/4</v>
      </c>
      <c r="P209">
        <v>2024</v>
      </c>
      <c r="Q209" s="37" t="e">
        <f>VLOOKUP(Table16[[#This Row],[Last]],'2025Cuts'!$B$4:$B$77,1,FALSE)</f>
        <v>#N/A</v>
      </c>
    </row>
    <row r="210" spans="1:17" ht="12.75" customHeight="1">
      <c r="A210" s="217" t="s">
        <v>2517</v>
      </c>
      <c r="B210" s="362" t="s">
        <v>4636</v>
      </c>
      <c r="C210" s="357" t="s">
        <v>9631</v>
      </c>
      <c r="D210" s="217" t="s">
        <v>10047</v>
      </c>
      <c r="E210" s="358" t="s">
        <v>9701</v>
      </c>
      <c r="F210" s="358"/>
      <c r="M210" s="359" t="str">
        <f>VLOOKUP(TRIM(B210),'Team Rosters'!$B$1:$N$3773,2,FALSE)</f>
        <v>ACM</v>
      </c>
      <c r="N210" s="360">
        <f>VLOOKUP(TRIM(B210),BirthdateDraft!$A$1:$M$7842,2,FALSE)</f>
        <v>34198</v>
      </c>
      <c r="O210" s="217" t="str">
        <f>VLOOKUP(TRIM(B210),BirthdateDraft!$A$1:$M$7842,3,FALSE)</f>
        <v>16/3</v>
      </c>
      <c r="P210">
        <v>2024</v>
      </c>
      <c r="Q210" s="37" t="e">
        <f>VLOOKUP(Table16[[#This Row],[Last]],'2025Cuts'!$B$4:$B$77,1,FALSE)</f>
        <v>#N/A</v>
      </c>
    </row>
    <row r="211" spans="1:17" ht="12.75" customHeight="1">
      <c r="A211" s="217" t="s">
        <v>2517</v>
      </c>
      <c r="B211" s="261" t="s">
        <v>7056</v>
      </c>
      <c r="C211" s="357" t="s">
        <v>2310</v>
      </c>
      <c r="D211" s="217" t="s">
        <v>10047</v>
      </c>
      <c r="E211" s="358" t="s">
        <v>9717</v>
      </c>
      <c r="F211" s="358"/>
      <c r="M211" s="359" t="str">
        <f>VLOOKUP(TRIM(B211),'Team Rosters'!$B$1:$N$3773,2,FALSE)</f>
        <v>LON</v>
      </c>
      <c r="N211" s="360">
        <f>VLOOKUP(TRIM(B211),BirthdateDraft!$A$1:$M$7842,2,FALSE)</f>
        <v>35977</v>
      </c>
      <c r="O211" s="217" t="str">
        <f>VLOOKUP(TRIM(B211),BirthdateDraft!$A$1:$M$7842,3,FALSE)</f>
        <v>21/4</v>
      </c>
      <c r="P211">
        <v>2024</v>
      </c>
      <c r="Q211" s="37" t="e">
        <f>VLOOKUP(Table16[[#This Row],[Last]],'2025Cuts'!$B$4:$B$77,1,FALSE)</f>
        <v>#N/A</v>
      </c>
    </row>
    <row r="212" spans="1:17" ht="12.75" customHeight="1">
      <c r="A212" s="217" t="s">
        <v>9676</v>
      </c>
      <c r="B212" s="261" t="s">
        <v>7625</v>
      </c>
      <c r="C212" s="357" t="s">
        <v>9634</v>
      </c>
      <c r="D212" s="217" t="s">
        <v>9676</v>
      </c>
      <c r="E212" s="358"/>
      <c r="F212" s="358"/>
      <c r="I212" s="358">
        <v>0</v>
      </c>
      <c r="K212" s="358">
        <v>0</v>
      </c>
      <c r="L212" s="36" t="s">
        <v>1895</v>
      </c>
      <c r="M212" s="359" t="str">
        <f>VLOOKUP(TRIM(B212),'Team Rosters'!$B$1:$N$3773,2,FALSE)</f>
        <v>JER</v>
      </c>
      <c r="N212" s="360">
        <f>VLOOKUP(TRIM(B212),BirthdateDraft!$A$1:$M$7842,2,FALSE)</f>
        <v>36133</v>
      </c>
      <c r="O212" s="217" t="str">
        <f>VLOOKUP(TRIM(B212),BirthdateDraft!$A$1:$M$7842,3,FALSE)</f>
        <v>22/6</v>
      </c>
      <c r="P212">
        <v>2024</v>
      </c>
      <c r="Q212" s="37" t="e">
        <f>VLOOKUP(Table16[[#This Row],[Last]],'2025Cuts'!$B$4:$B$77,1,FALSE)</f>
        <v>#N/A</v>
      </c>
    </row>
    <row r="213" spans="1:17" ht="12.75" customHeight="1">
      <c r="A213" s="217" t="s">
        <v>8991</v>
      </c>
      <c r="B213" s="261" t="s">
        <v>8191</v>
      </c>
      <c r="C213" s="357" t="s">
        <v>9640</v>
      </c>
      <c r="D213" s="217" t="s">
        <v>10008</v>
      </c>
      <c r="E213" s="358"/>
      <c r="F213" s="358"/>
      <c r="I213" s="358">
        <v>0</v>
      </c>
      <c r="J213" s="358"/>
      <c r="K213" s="36">
        <v>2</v>
      </c>
      <c r="M213" s="359" t="e">
        <f>VLOOKUP(TRIM(B213),'Team Rosters'!$B$1:$N$3773,2,FALSE)</f>
        <v>#N/A</v>
      </c>
      <c r="N213" s="360">
        <f>VLOOKUP(TRIM(B213),BirthdateDraft!$A$1:$M$7842,2,FALSE)</f>
        <v>35729</v>
      </c>
      <c r="O213" s="217" t="str">
        <f>VLOOKUP(TRIM(B213),BirthdateDraft!$A$1:$M$7842,3,FALSE)</f>
        <v>23/FA</v>
      </c>
      <c r="P213">
        <v>2024</v>
      </c>
      <c r="Q213" s="37" t="e">
        <f>VLOOKUP(Table16[[#This Row],[Last]],'2025Cuts'!$B$4:$B$77,1,FALSE)</f>
        <v>#N/A</v>
      </c>
    </row>
    <row r="214" spans="1:17" ht="12.75" customHeight="1">
      <c r="A214" s="217" t="s">
        <v>9725</v>
      </c>
      <c r="B214" s="261" t="s">
        <v>1382</v>
      </c>
      <c r="C214" s="357" t="s">
        <v>1407</v>
      </c>
      <c r="D214" s="217" t="s">
        <v>10058</v>
      </c>
      <c r="E214" s="358" t="s">
        <v>3553</v>
      </c>
      <c r="F214" s="358" t="s">
        <v>3555</v>
      </c>
      <c r="G214" s="36">
        <v>5</v>
      </c>
      <c r="M214" s="359" t="str">
        <f>VLOOKUP(TRIM(B214),'Team Rosters'!$B$1:$N$3773,2,FALSE)</f>
        <v>TOK</v>
      </c>
      <c r="N214" s="360">
        <f>VLOOKUP(TRIM(B214),BirthdateDraft!$A$1:$M$7842,2,FALSE)</f>
        <v>31656</v>
      </c>
      <c r="O214" s="217" t="str">
        <f>VLOOKUP(TRIM(B214),BirthdateDraft!$A$1:$M$7842,3,FALSE)</f>
        <v>08/2</v>
      </c>
      <c r="P214">
        <v>2024</v>
      </c>
      <c r="Q214" s="37" t="e">
        <f>VLOOKUP(Table16[[#This Row],[Last]],'2025Cuts'!$B$4:$B$77,1,FALSE)</f>
        <v>#N/A</v>
      </c>
    </row>
    <row r="215" spans="1:17" ht="12.75" customHeight="1">
      <c r="A215" s="217" t="s">
        <v>1873</v>
      </c>
      <c r="B215" s="261" t="s">
        <v>4660</v>
      </c>
      <c r="C215" s="357" t="s">
        <v>724</v>
      </c>
      <c r="D215" s="217" t="s">
        <v>1873</v>
      </c>
      <c r="E215" s="358" t="s">
        <v>9700</v>
      </c>
      <c r="F215" s="358"/>
      <c r="G215" s="36">
        <v>0</v>
      </c>
      <c r="M215" s="359" t="str">
        <f>VLOOKUP(TRIM(B215),'Team Rosters'!$B$1:$N$3773,2,FALSE)</f>
        <v>TOK</v>
      </c>
      <c r="N215" s="360">
        <f>VLOOKUP(TRIM(B215),BirthdateDraft!$A$1:$M$7842,2,FALSE)</f>
        <v>34151</v>
      </c>
      <c r="O215" s="217" t="str">
        <f>VLOOKUP(TRIM(B215),BirthdateDraft!$A$1:$M$7842,3,FALSE)</f>
        <v>16/4</v>
      </c>
      <c r="P215">
        <v>2024</v>
      </c>
      <c r="Q215" s="37" t="e">
        <f>VLOOKUP(Table16[[#This Row],[Last]],'2025Cuts'!$B$4:$B$77,1,FALSE)</f>
        <v>#N/A</v>
      </c>
    </row>
    <row r="216" spans="1:17" ht="12.75" customHeight="1">
      <c r="A216" s="217" t="s">
        <v>8846</v>
      </c>
      <c r="B216" s="261" t="s">
        <v>7971</v>
      </c>
      <c r="C216" s="357" t="s">
        <v>1407</v>
      </c>
      <c r="D216" s="217" t="s">
        <v>10048</v>
      </c>
      <c r="E216" s="358" t="s">
        <v>9700</v>
      </c>
      <c r="F216" s="358"/>
      <c r="M216" s="359" t="e">
        <f>VLOOKUP(TRIM(B216),'Team Rosters'!$B$1:$N$3773,2,FALSE)</f>
        <v>#N/A</v>
      </c>
      <c r="N216" s="360">
        <f>VLOOKUP(TRIM(B216),BirthdateDraft!$A$1:$M$7842,2,FALSE)</f>
        <v>35029</v>
      </c>
      <c r="O216" s="217" t="str">
        <f>VLOOKUP(TRIM(B216),BirthdateDraft!$A$1:$M$7842,3,FALSE)</f>
        <v>18/FA</v>
      </c>
      <c r="P216">
        <v>2024</v>
      </c>
      <c r="Q216" s="37" t="e">
        <f>VLOOKUP(Table16[[#This Row],[Last]],'2025Cuts'!$B$4:$B$77,1,FALSE)</f>
        <v>#N/A</v>
      </c>
    </row>
    <row r="217" spans="1:17" ht="12.75" customHeight="1">
      <c r="A217" s="217" t="s">
        <v>1971</v>
      </c>
      <c r="B217" s="261" t="s">
        <v>8193</v>
      </c>
      <c r="C217" s="357" t="s">
        <v>78</v>
      </c>
      <c r="D217" s="217" t="s">
        <v>1971</v>
      </c>
      <c r="E217" s="358" t="s">
        <v>9709</v>
      </c>
      <c r="F217" s="358"/>
      <c r="G217" s="36">
        <v>3</v>
      </c>
      <c r="M217" s="359" t="str">
        <f>VLOOKUP(TRIM(B217),'Team Rosters'!$B$1:$N$3773,2,FALSE)</f>
        <v>CAVE</v>
      </c>
      <c r="N217" s="360">
        <f>VLOOKUP(TRIM(B217),BirthdateDraft!$A$1:$M$7842,2,FALSE)</f>
        <v>36760</v>
      </c>
      <c r="O217" s="217" t="str">
        <f>VLOOKUP(TRIM(B217),BirthdateDraft!$A$1:$M$7842,3,FALSE)</f>
        <v>23/1</v>
      </c>
      <c r="P217">
        <v>2024</v>
      </c>
      <c r="Q217" s="37" t="e">
        <f>VLOOKUP(Table16[[#This Row],[Last]],'2025Cuts'!$B$4:$B$77,1,FALSE)</f>
        <v>#N/A</v>
      </c>
    </row>
    <row r="218" spans="1:17" ht="12.75" customHeight="1">
      <c r="A218" s="217" t="s">
        <v>8855</v>
      </c>
      <c r="B218" s="261" t="s">
        <v>7002</v>
      </c>
      <c r="C218" s="357" t="s">
        <v>9651</v>
      </c>
      <c r="D218" s="217" t="s">
        <v>10044</v>
      </c>
      <c r="E218" s="358" t="s">
        <v>3552</v>
      </c>
      <c r="F218" s="358"/>
      <c r="M218" s="359" t="str">
        <f>VLOOKUP(TRIM(B218),'Team Rosters'!$B$1:$N$3773,2,FALSE)</f>
        <v>FER</v>
      </c>
      <c r="N218" s="360">
        <f>VLOOKUP(TRIM(B218),BirthdateDraft!$A$1:$M$7842,2,FALSE)</f>
        <v>36586</v>
      </c>
      <c r="O218" s="217" t="str">
        <f>VLOOKUP(TRIM(B218),BirthdateDraft!$A$1:$M$7842,3,FALSE)</f>
        <v>21/2</v>
      </c>
      <c r="P218">
        <v>2024</v>
      </c>
      <c r="Q218" s="37" t="e">
        <f>VLOOKUP(Table16[[#This Row],[Last]],'2025Cuts'!$B$4:$B$77,1,FALSE)</f>
        <v>#N/A</v>
      </c>
    </row>
    <row r="219" spans="1:17" ht="12.75" customHeight="1">
      <c r="A219" s="217" t="s">
        <v>8979</v>
      </c>
      <c r="B219" s="261" t="s">
        <v>5620</v>
      </c>
      <c r="C219" s="357" t="s">
        <v>76</v>
      </c>
      <c r="D219" s="217" t="s">
        <v>10006</v>
      </c>
      <c r="E219" s="358"/>
      <c r="F219" s="358"/>
      <c r="I219" s="358">
        <v>0</v>
      </c>
      <c r="J219" s="358"/>
      <c r="K219" s="36">
        <v>2</v>
      </c>
      <c r="M219" s="359" t="str">
        <f>VLOOKUP(TRIM(B219),'Team Rosters'!$B$1:$N$3773,2,FALSE)</f>
        <v>BIR</v>
      </c>
      <c r="N219" s="360">
        <f>VLOOKUP(TRIM(B219),BirthdateDraft!$A$1:$M$7842,2,FALSE)</f>
        <v>34726</v>
      </c>
      <c r="O219" s="217" t="str">
        <f>VLOOKUP(TRIM(B219),BirthdateDraft!$A$1:$M$7842,3,FALSE)</f>
        <v>18/3</v>
      </c>
      <c r="P219">
        <v>2024</v>
      </c>
      <c r="Q219" s="37" t="e">
        <f>VLOOKUP(Table16[[#This Row],[Last]],'2025Cuts'!$B$4:$B$77,1,FALSE)</f>
        <v>#N/A</v>
      </c>
    </row>
    <row r="220" spans="1:17" ht="12.75" customHeight="1">
      <c r="A220" s="217" t="s">
        <v>1872</v>
      </c>
      <c r="B220" s="261" t="s">
        <v>8869</v>
      </c>
      <c r="C220" s="357" t="s">
        <v>9628</v>
      </c>
      <c r="D220" s="217" t="s">
        <v>1872</v>
      </c>
      <c r="E220" s="358" t="s">
        <v>9711</v>
      </c>
      <c r="F220" s="358"/>
      <c r="G220" s="36">
        <v>4</v>
      </c>
      <c r="M220" s="359" t="str">
        <f>VLOOKUP(TRIM(B220),'Team Rosters'!$B$1:$N$3773,2,FALSE)</f>
        <v>VIR</v>
      </c>
      <c r="N220" s="360">
        <f>VLOOKUP(TRIM(B220),BirthdateDraft!$A$1:$M$7842,2,FALSE)</f>
        <v>37147</v>
      </c>
      <c r="O220" s="217" t="str">
        <f>VLOOKUP(TRIM(B220),BirthdateDraft!$A$1:$M$7842,3,FALSE)</f>
        <v>24/5(151)</v>
      </c>
      <c r="P220">
        <v>2024</v>
      </c>
      <c r="Q220" s="37" t="e">
        <f>VLOOKUP(Table16[[#This Row],[Last]],'2025Cuts'!$B$4:$B$77,1,FALSE)</f>
        <v>#N/A</v>
      </c>
    </row>
    <row r="221" spans="1:17" ht="12.75" customHeight="1">
      <c r="A221" s="217" t="s">
        <v>9735</v>
      </c>
      <c r="B221" s="261" t="s">
        <v>5912</v>
      </c>
      <c r="C221" s="357" t="s">
        <v>9649</v>
      </c>
      <c r="D221" s="217" t="s">
        <v>9735</v>
      </c>
      <c r="E221" s="358"/>
      <c r="F221" s="358"/>
      <c r="M221" s="359" t="str">
        <f>VLOOKUP(TRIM(B221),'Team Rosters'!$B$1:$N$3773,2,FALSE)</f>
        <v>TOK</v>
      </c>
      <c r="N221" s="360">
        <f>VLOOKUP(TRIM(B221),BirthdateDraft!$A$1:$M$7842,2,FALSE)</f>
        <v>34722</v>
      </c>
      <c r="O221" s="217" t="str">
        <f>VLOOKUP(TRIM(B221),BirthdateDraft!$A$1:$M$7842,3,FALSE)</f>
        <v>18/5</v>
      </c>
      <c r="P221">
        <v>2024</v>
      </c>
      <c r="Q221" s="37" t="e">
        <f>VLOOKUP(Table16[[#This Row],[Last]],'2025Cuts'!$B$4:$B$77,1,FALSE)</f>
        <v>#N/A</v>
      </c>
    </row>
    <row r="222" spans="1:17" ht="12.75" customHeight="1">
      <c r="A222" s="217" t="s">
        <v>9013</v>
      </c>
      <c r="B222" s="261" t="s">
        <v>7199</v>
      </c>
      <c r="C222" s="357" t="s">
        <v>1407</v>
      </c>
      <c r="D222" s="217" t="s">
        <v>10027</v>
      </c>
      <c r="E222" s="358"/>
      <c r="F222" s="358"/>
      <c r="I222" s="358">
        <v>0</v>
      </c>
      <c r="J222" s="358"/>
      <c r="K222" s="36">
        <v>0</v>
      </c>
      <c r="M222" s="359" t="e">
        <f>VLOOKUP(TRIM(B222),'Team Rosters'!$B$1:$N$3773,2,FALSE)</f>
        <v>#N/A</v>
      </c>
      <c r="N222" s="360">
        <f>VLOOKUP(TRIM(B222),BirthdateDraft!$A$1:$M$7842,2,FALSE)</f>
        <v>36526</v>
      </c>
      <c r="O222" s="217" t="str">
        <f>VLOOKUP(TRIM(B222),BirthdateDraft!$A$1:$M$7842,3,FALSE)</f>
        <v>21/2</v>
      </c>
      <c r="P222">
        <v>2024</v>
      </c>
      <c r="Q222" s="37" t="e">
        <f>VLOOKUP(Table16[[#This Row],[Last]],'2025Cuts'!$B$4:$B$77,1,FALSE)</f>
        <v>#N/A</v>
      </c>
    </row>
    <row r="223" spans="1:17" ht="12.75" customHeight="1">
      <c r="A223" s="217" t="s">
        <v>1564</v>
      </c>
      <c r="B223" s="261" t="s">
        <v>3792</v>
      </c>
      <c r="C223" s="357" t="s">
        <v>9643</v>
      </c>
      <c r="D223" s="217" t="s">
        <v>1564</v>
      </c>
      <c r="E223" s="358"/>
      <c r="F223" s="358"/>
      <c r="M223" s="359" t="str">
        <f>VLOOKUP(TRIM(B223),'Team Rosters'!$B$1:$N$3773,2,FALSE)</f>
        <v>BLD</v>
      </c>
      <c r="N223" s="360">
        <f>VLOOKUP(TRIM(B223),BirthdateDraft!$A$1:$M$7842,2,FALSE)</f>
        <v>33325</v>
      </c>
      <c r="O223" s="217" t="str">
        <f>VLOOKUP(TRIM(B223),BirthdateDraft!$A$1:$M$7842,3,FALSE)</f>
        <v>14/2</v>
      </c>
      <c r="P223">
        <v>2024</v>
      </c>
      <c r="Q223" s="37" t="e">
        <f>VLOOKUP(Table16[[#This Row],[Last]],'2025Cuts'!$B$4:$B$77,1,FALSE)</f>
        <v>#N/A</v>
      </c>
    </row>
    <row r="224" spans="1:17" ht="12.75" customHeight="1">
      <c r="A224" s="217" t="s">
        <v>8846</v>
      </c>
      <c r="B224" s="261" t="s">
        <v>8870</v>
      </c>
      <c r="C224" s="357" t="s">
        <v>77</v>
      </c>
      <c r="D224" s="217" t="s">
        <v>10048</v>
      </c>
      <c r="E224" s="358" t="s">
        <v>9700</v>
      </c>
      <c r="F224" s="358"/>
      <c r="M224" s="359" t="e">
        <f>VLOOKUP(TRIM(B224),'Team Rosters'!$B$1:$N$3773,2,FALSE)</f>
        <v>#N/A</v>
      </c>
      <c r="N224" s="360">
        <f>VLOOKUP(TRIM(B224),BirthdateDraft!$A$1:$M$7842,2,FALSE)</f>
        <v>37318</v>
      </c>
      <c r="O224" s="217" t="str">
        <f>VLOOKUP(TRIM(B224),BirthdateDraft!$A$1:$M$7842,3,FALSE)</f>
        <v>24/5(174)</v>
      </c>
      <c r="P224">
        <v>2024</v>
      </c>
      <c r="Q224" s="37" t="e">
        <f>VLOOKUP(Table16[[#This Row],[Last]],'2025Cuts'!$B$4:$B$77,1,FALSE)</f>
        <v>#N/A</v>
      </c>
    </row>
    <row r="225" spans="1:17" ht="12.75" customHeight="1">
      <c r="A225" s="217" t="s">
        <v>144</v>
      </c>
      <c r="B225" s="261" t="s">
        <v>8195</v>
      </c>
      <c r="C225" s="357" t="s">
        <v>9649</v>
      </c>
      <c r="D225" s="217" t="s">
        <v>10053</v>
      </c>
      <c r="E225" s="358" t="s">
        <v>3556</v>
      </c>
      <c r="F225" s="358"/>
      <c r="G225" s="36">
        <v>2</v>
      </c>
      <c r="M225" s="359" t="e">
        <f>VLOOKUP(TRIM(B225),'Team Rosters'!$B$1:$N$3773,2,FALSE)</f>
        <v>#N/A</v>
      </c>
      <c r="N225" s="360">
        <f>VLOOKUP(TRIM(B225),BirthdateDraft!$A$1:$M$7842,2,FALSE)</f>
        <v>36613</v>
      </c>
      <c r="O225" s="217" t="str">
        <f>VLOOKUP(TRIM(B225),BirthdateDraft!$A$1:$M$7842,3,FALSE)</f>
        <v>23/FA</v>
      </c>
      <c r="P225">
        <v>2024</v>
      </c>
      <c r="Q225" s="37" t="e">
        <f>VLOOKUP(Table16[[#This Row],[Last]],'2025Cuts'!$B$4:$B$77,1,FALSE)</f>
        <v>#N/A</v>
      </c>
    </row>
    <row r="226" spans="1:17" ht="12.75" customHeight="1">
      <c r="A226" s="217" t="s">
        <v>8846</v>
      </c>
      <c r="B226" s="261" t="s">
        <v>6986</v>
      </c>
      <c r="C226" s="357" t="s">
        <v>9646</v>
      </c>
      <c r="D226" s="217" t="s">
        <v>10048</v>
      </c>
      <c r="E226" s="358" t="s">
        <v>9699</v>
      </c>
      <c r="F226" s="358"/>
      <c r="M226" s="359" t="str">
        <f>VLOOKUP(TRIM(B226),'Team Rosters'!$B$1:$N$3773,2,FALSE)</f>
        <v>DRA</v>
      </c>
      <c r="N226" s="360">
        <f>VLOOKUP(TRIM(B226),BirthdateDraft!$A$1:$M$7842,2,FALSE)</f>
        <v>36281</v>
      </c>
      <c r="O226" s="217" t="str">
        <f>VLOOKUP(TRIM(B226),BirthdateDraft!$A$1:$M$7842,3,FALSE)</f>
        <v>21/4</v>
      </c>
      <c r="P226">
        <v>2024</v>
      </c>
      <c r="Q226" s="37" t="e">
        <f>VLOOKUP(Table16[[#This Row],[Last]],'2025Cuts'!$B$4:$B$77,1,FALSE)</f>
        <v>#N/A</v>
      </c>
    </row>
    <row r="227" spans="1:17" ht="12.75" customHeight="1">
      <c r="A227" s="217" t="s">
        <v>9672</v>
      </c>
      <c r="B227" s="261" t="s">
        <v>5838</v>
      </c>
      <c r="C227" s="357" t="s">
        <v>9631</v>
      </c>
      <c r="D227" s="217" t="s">
        <v>10003</v>
      </c>
      <c r="E227" s="358"/>
      <c r="F227" s="358"/>
      <c r="L227" s="358" t="s">
        <v>9656</v>
      </c>
      <c r="M227" s="359" t="str">
        <f>VLOOKUP(TRIM(B227),'Team Rosters'!$B$1:$N$3773,2,FALSE)</f>
        <v>BLD</v>
      </c>
      <c r="N227" s="360">
        <f>VLOOKUP(TRIM(B227),BirthdateDraft!$A$1:$M$7842,2,FALSE)</f>
        <v>34069</v>
      </c>
      <c r="O227" s="217" t="str">
        <f>VLOOKUP(TRIM(B227),BirthdateDraft!$A$1:$M$7842,3,FALSE)</f>
        <v>15/FA</v>
      </c>
      <c r="P227">
        <v>2024</v>
      </c>
      <c r="Q227" s="37" t="e">
        <f>VLOOKUP(Table16[[#This Row],[Last]],'2025Cuts'!$B$4:$B$77,1,FALSE)</f>
        <v>#N/A</v>
      </c>
    </row>
    <row r="228" spans="1:17" ht="12.75" customHeight="1">
      <c r="A228" s="217" t="s">
        <v>9013</v>
      </c>
      <c r="B228" s="261" t="s">
        <v>8871</v>
      </c>
      <c r="C228" s="357" t="s">
        <v>9632</v>
      </c>
      <c r="D228" s="217" t="s">
        <v>10051</v>
      </c>
      <c r="E228" s="358" t="s">
        <v>3556</v>
      </c>
      <c r="F228" s="358"/>
      <c r="G228" s="36">
        <v>0</v>
      </c>
      <c r="M228" s="359" t="e">
        <f>VLOOKUP(TRIM(B228),'Team Rosters'!$B$1:$N$3773,2,FALSE)</f>
        <v>#N/A</v>
      </c>
      <c r="N228" s="360">
        <f>VLOOKUP(TRIM(B228),BirthdateDraft!$A$1:$M$7842,2,FALSE)</f>
        <v>36870</v>
      </c>
      <c r="O228" s="217" t="str">
        <f>VLOOKUP(TRIM(B228),BirthdateDraft!$A$1:$M$7842,3,FALSE)</f>
        <v>24/3(95)</v>
      </c>
      <c r="P228">
        <v>2024</v>
      </c>
      <c r="Q228" s="37" t="e">
        <f>VLOOKUP(Table16[[#This Row],[Last]],'2025Cuts'!$B$4:$B$77,1,FALSE)</f>
        <v>#N/A</v>
      </c>
    </row>
    <row r="229" spans="1:17" ht="12.75" customHeight="1">
      <c r="A229" s="217" t="s">
        <v>1410</v>
      </c>
      <c r="B229" s="261" t="s">
        <v>8196</v>
      </c>
      <c r="C229" s="357" t="s">
        <v>9634</v>
      </c>
      <c r="D229" s="217" t="s">
        <v>10063</v>
      </c>
      <c r="E229" s="358" t="s">
        <v>3555</v>
      </c>
      <c r="F229" s="358"/>
      <c r="G229" s="36">
        <v>5</v>
      </c>
      <c r="M229" s="359" t="str">
        <f>VLOOKUP(TRIM(B229),'Team Rosters'!$B$1:$N$3773,2,FALSE)</f>
        <v>DAY</v>
      </c>
      <c r="N229" s="360">
        <f>VLOOKUP(TRIM(B229),BirthdateDraft!$A$1:$M$7842,2,FALSE)</f>
        <v>36985</v>
      </c>
      <c r="O229" s="217" t="str">
        <f>VLOOKUP(TRIM(B229),BirthdateDraft!$A$1:$M$7842,3,FALSE)</f>
        <v>23/1</v>
      </c>
      <c r="P229">
        <v>2024</v>
      </c>
      <c r="Q229" s="37" t="e">
        <f>VLOOKUP(Table16[[#This Row],[Last]],'2025Cuts'!$B$4:$B$77,1,FALSE)</f>
        <v>#N/A</v>
      </c>
    </row>
    <row r="230" spans="1:17" ht="12.75" customHeight="1">
      <c r="A230" s="217" t="s">
        <v>1960</v>
      </c>
      <c r="B230" s="261" t="s">
        <v>5740</v>
      </c>
      <c r="C230" s="357" t="s">
        <v>9650</v>
      </c>
      <c r="D230" s="217" t="s">
        <v>1960</v>
      </c>
      <c r="E230" s="358" t="s">
        <v>9699</v>
      </c>
      <c r="F230" s="358"/>
      <c r="G230" s="36">
        <v>0</v>
      </c>
      <c r="M230" s="359" t="e">
        <f>VLOOKUP(TRIM(B230),'Team Rosters'!$B$1:$N$3773,2,FALSE)</f>
        <v>#N/A</v>
      </c>
      <c r="N230" s="360">
        <f>VLOOKUP(TRIM(B230),BirthdateDraft!$A$1:$M$7842,2,FALSE)</f>
        <v>35043</v>
      </c>
      <c r="O230" s="217" t="str">
        <f>VLOOKUP(TRIM(B230),BirthdateDraft!$A$1:$M$7842,3,FALSE)</f>
        <v>18/3</v>
      </c>
      <c r="P230">
        <v>2024</v>
      </c>
      <c r="Q230" s="37" t="e">
        <f>VLOOKUP(Table16[[#This Row],[Last]],'2025Cuts'!$B$4:$B$77,1,FALSE)</f>
        <v>#N/A</v>
      </c>
    </row>
    <row r="231" spans="1:17" ht="12.75" customHeight="1">
      <c r="A231" s="217" t="s">
        <v>2837</v>
      </c>
      <c r="B231" s="261" t="s">
        <v>7237</v>
      </c>
      <c r="C231" s="357" t="s">
        <v>722</v>
      </c>
      <c r="D231" s="217" t="s">
        <v>2837</v>
      </c>
      <c r="E231" s="358"/>
      <c r="F231" s="358"/>
      <c r="I231" s="358">
        <v>0</v>
      </c>
      <c r="K231" s="358">
        <v>4</v>
      </c>
      <c r="L231" s="36" t="s">
        <v>9655</v>
      </c>
      <c r="M231" s="359" t="str">
        <f>VLOOKUP(TRIM(B231),'Team Rosters'!$B$1:$N$3773,2,FALSE)</f>
        <v>TOK</v>
      </c>
      <c r="N231" s="360">
        <f>VLOOKUP(TRIM(B231),BirthdateDraft!$A$1:$M$7842,2,FALSE)</f>
        <v>36281</v>
      </c>
      <c r="O231" s="217" t="str">
        <f>VLOOKUP(TRIM(B231),BirthdateDraft!$A$1:$M$7842,3,FALSE)</f>
        <v>21/4</v>
      </c>
      <c r="P231">
        <v>2024</v>
      </c>
      <c r="Q231" s="37" t="e">
        <f>VLOOKUP(Table16[[#This Row],[Last]],'2025Cuts'!$B$4:$B$77,1,FALSE)</f>
        <v>#N/A</v>
      </c>
    </row>
    <row r="232" spans="1:17" ht="12.75" customHeight="1">
      <c r="A232" s="217" t="s">
        <v>9013</v>
      </c>
      <c r="B232" s="261" t="s">
        <v>7677</v>
      </c>
      <c r="C232" s="357" t="s">
        <v>9649</v>
      </c>
      <c r="D232" s="217" t="s">
        <v>10051</v>
      </c>
      <c r="E232" s="358" t="s">
        <v>3556</v>
      </c>
      <c r="F232" s="358"/>
      <c r="G232" s="36">
        <v>3</v>
      </c>
      <c r="M232" s="359" t="e">
        <f>VLOOKUP(TRIM(B232),'Team Rosters'!$B$1:$N$3773,2,FALSE)</f>
        <v>#N/A</v>
      </c>
      <c r="N232" s="360">
        <f>VLOOKUP(TRIM(B232),BirthdateDraft!$A$1:$M$7842,2,FALSE)</f>
        <v>36257</v>
      </c>
      <c r="O232" s="217" t="str">
        <f>VLOOKUP(TRIM(B232),BirthdateDraft!$A$1:$M$7842,3,FALSE)</f>
        <v>22/3</v>
      </c>
      <c r="P232">
        <v>2024</v>
      </c>
      <c r="Q232" s="37" t="e">
        <f>VLOOKUP(Table16[[#This Row],[Last]],'2025Cuts'!$B$4:$B$77,1,FALSE)</f>
        <v>#N/A</v>
      </c>
    </row>
    <row r="233" spans="1:17" ht="12.75" customHeight="1">
      <c r="A233" s="217" t="s">
        <v>1886</v>
      </c>
      <c r="B233" s="261" t="s">
        <v>6151</v>
      </c>
      <c r="C233" s="357" t="s">
        <v>2310</v>
      </c>
      <c r="D233" s="217" t="s">
        <v>1886</v>
      </c>
      <c r="E233" s="358" t="s">
        <v>9703</v>
      </c>
      <c r="F233" s="358"/>
      <c r="G233" s="36">
        <v>6</v>
      </c>
      <c r="M233" s="359" t="str">
        <f>VLOOKUP(TRIM(B233),'Team Rosters'!$B$1:$N$3773,2,FALSE)</f>
        <v>CAVE</v>
      </c>
      <c r="N233" s="360">
        <f>VLOOKUP(TRIM(B233),BirthdateDraft!$A$1:$M$7842,2,FALSE)</f>
        <v>35195</v>
      </c>
      <c r="O233" s="217" t="str">
        <f>VLOOKUP(TRIM(B233),BirthdateDraft!$A$1:$M$7842,3,FALSE)</f>
        <v>19/5</v>
      </c>
      <c r="P233">
        <v>2024</v>
      </c>
      <c r="Q233" s="37" t="e">
        <f>VLOOKUP(Table16[[#This Row],[Last]],'2025Cuts'!$B$4:$B$77,1,FALSE)</f>
        <v>#N/A</v>
      </c>
    </row>
    <row r="234" spans="1:17" ht="12.75" customHeight="1">
      <c r="A234" s="217" t="s">
        <v>144</v>
      </c>
      <c r="B234" s="261" t="s">
        <v>6621</v>
      </c>
      <c r="C234" s="357" t="s">
        <v>9649</v>
      </c>
      <c r="D234" s="217" t="s">
        <v>10053</v>
      </c>
      <c r="E234" s="358" t="s">
        <v>3556</v>
      </c>
      <c r="F234" s="358"/>
      <c r="G234" s="36">
        <v>7</v>
      </c>
      <c r="M234" s="359" t="str">
        <f>VLOOKUP(TRIM(B234),'Team Rosters'!$B$1:$N$3773,2,FALSE)</f>
        <v>LAS</v>
      </c>
      <c r="N234" s="360">
        <f>VLOOKUP(TRIM(B234),BirthdateDraft!$A$1:$M$7842,2,FALSE)</f>
        <v>36366</v>
      </c>
      <c r="O234" s="217" t="str">
        <f>VLOOKUP(TRIM(B234),BirthdateDraft!$A$1:$M$7842,3,FALSE)</f>
        <v>20/1</v>
      </c>
      <c r="P234">
        <v>2024</v>
      </c>
      <c r="Q234" s="37" t="e">
        <f>VLOOKUP(Table16[[#This Row],[Last]],'2025Cuts'!$B$4:$B$77,1,FALSE)</f>
        <v>#N/A</v>
      </c>
    </row>
    <row r="235" spans="1:17" ht="12.75" customHeight="1">
      <c r="A235" s="217" t="s">
        <v>9654</v>
      </c>
      <c r="B235" s="261" t="s">
        <v>7765</v>
      </c>
      <c r="C235" s="357" t="s">
        <v>2310</v>
      </c>
      <c r="D235" s="217" t="s">
        <v>9654</v>
      </c>
      <c r="E235" s="358"/>
      <c r="F235" s="358"/>
      <c r="I235" s="358">
        <v>0</v>
      </c>
      <c r="K235" s="358">
        <v>0</v>
      </c>
      <c r="L235" s="36" t="s">
        <v>1895</v>
      </c>
      <c r="M235" s="359" t="str">
        <f>VLOOKUP(TRIM(B235),'Team Rosters'!$B$1:$N$3773,2,FALSE)</f>
        <v>DRA</v>
      </c>
      <c r="N235" s="360">
        <f>VLOOKUP(TRIM(B235),BirthdateDraft!$A$1:$M$7842,2,FALSE)</f>
        <v>35927</v>
      </c>
      <c r="O235" s="217" t="str">
        <f>VLOOKUP(TRIM(B235),BirthdateDraft!$A$1:$M$7842,3,FALSE)</f>
        <v>22/5</v>
      </c>
      <c r="P235">
        <v>2024</v>
      </c>
      <c r="Q235" s="37" t="e">
        <f>VLOOKUP(Table16[[#This Row],[Last]],'2025Cuts'!$B$4:$B$77,1,FALSE)</f>
        <v>#N/A</v>
      </c>
    </row>
    <row r="236" spans="1:17" ht="12.75" customHeight="1">
      <c r="A236" s="217" t="s">
        <v>2837</v>
      </c>
      <c r="B236" s="261" t="s">
        <v>8197</v>
      </c>
      <c r="C236" s="357" t="s">
        <v>9641</v>
      </c>
      <c r="D236" s="217" t="s">
        <v>2837</v>
      </c>
      <c r="E236" s="358"/>
      <c r="F236" s="358"/>
      <c r="I236" s="358">
        <v>0</v>
      </c>
      <c r="K236" s="358">
        <v>3</v>
      </c>
      <c r="L236" s="36" t="s">
        <v>9653</v>
      </c>
      <c r="M236" s="359" t="str">
        <f>VLOOKUP(TRIM(B236),'Team Rosters'!$B$1:$N$3773,2,FALSE)</f>
        <v>ROA</v>
      </c>
      <c r="N236" s="360">
        <f>VLOOKUP(TRIM(B236),BirthdateDraft!$A$1:$M$7842,2,FALSE)</f>
        <v>36899</v>
      </c>
      <c r="O236" s="217" t="str">
        <f>VLOOKUP(TRIM(B236),BirthdateDraft!$A$1:$M$7842,3,FALSE)</f>
        <v>23/2</v>
      </c>
      <c r="P236">
        <v>2024</v>
      </c>
      <c r="Q236" s="37" t="e">
        <f>VLOOKUP(Table16[[#This Row],[Last]],'2025Cuts'!$B$4:$B$77,1,FALSE)</f>
        <v>#N/A</v>
      </c>
    </row>
    <row r="237" spans="1:17" ht="12.75" customHeight="1">
      <c r="A237" s="217" t="s">
        <v>9667</v>
      </c>
      <c r="B237" s="261" t="s">
        <v>7270</v>
      </c>
      <c r="C237" s="357" t="s">
        <v>76</v>
      </c>
      <c r="D237" s="217" t="s">
        <v>3485</v>
      </c>
      <c r="E237" s="358"/>
      <c r="F237" s="358"/>
      <c r="L237" s="358" t="s">
        <v>9652</v>
      </c>
      <c r="M237" s="359" t="str">
        <f>VLOOKUP(TRIM(B237),'Team Rosters'!$B$1:$N$3773,2,FALSE)</f>
        <v>ROS</v>
      </c>
      <c r="N237" s="360">
        <f>VLOOKUP(TRIM(B237),BirthdateDraft!$A$1:$M$7842,2,FALSE)</f>
        <v>36586</v>
      </c>
      <c r="O237" s="217" t="str">
        <f>VLOOKUP(TRIM(B237),BirthdateDraft!$A$1:$M$7842,3,FALSE)</f>
        <v>21/1(5)</v>
      </c>
      <c r="P237">
        <v>2024</v>
      </c>
      <c r="Q237" s="37" t="e">
        <f>VLOOKUP(Table16[[#This Row],[Last]],'2025Cuts'!$B$4:$B$77,1,FALSE)</f>
        <v>#N/A</v>
      </c>
    </row>
    <row r="238" spans="1:17" ht="12.75" customHeight="1">
      <c r="A238" s="217" t="s">
        <v>9702</v>
      </c>
      <c r="B238" s="261" t="s">
        <v>8872</v>
      </c>
      <c r="C238" s="357" t="s">
        <v>9636</v>
      </c>
      <c r="D238" s="217" t="s">
        <v>10054</v>
      </c>
      <c r="E238" s="358" t="s">
        <v>3556</v>
      </c>
      <c r="F238" s="358" t="s">
        <v>3556</v>
      </c>
      <c r="G238" s="36">
        <v>2</v>
      </c>
      <c r="M238" s="359" t="e">
        <f>VLOOKUP(TRIM(B238),'Team Rosters'!$B$1:$N$3773,2,FALSE)</f>
        <v>#N/A</v>
      </c>
      <c r="N238" s="360">
        <f>VLOOKUP(TRIM(B238),BirthdateDraft!$A$1:$M$7842,2,FALSE)</f>
        <v>36865</v>
      </c>
      <c r="O238" s="217" t="str">
        <f>VLOOKUP(TRIM(B238),BirthdateDraft!$A$1:$M$7842,3,FALSE)</f>
        <v>24/FA</v>
      </c>
      <c r="P238">
        <v>2024</v>
      </c>
      <c r="Q238" s="37" t="e">
        <f>VLOOKUP(Table16[[#This Row],[Last]],'2025Cuts'!$B$4:$B$77,1,FALSE)</f>
        <v>#N/A</v>
      </c>
    </row>
    <row r="239" spans="1:17" ht="12.75" customHeight="1">
      <c r="A239" s="217" t="s">
        <v>1872</v>
      </c>
      <c r="B239" s="261" t="s">
        <v>7732</v>
      </c>
      <c r="C239" s="357" t="s">
        <v>9640</v>
      </c>
      <c r="D239" s="217" t="s">
        <v>1872</v>
      </c>
      <c r="E239" s="358" t="s">
        <v>9709</v>
      </c>
      <c r="F239" s="358"/>
      <c r="G239" s="36">
        <v>3</v>
      </c>
      <c r="M239" s="359" t="str">
        <f>VLOOKUP(TRIM(B239),'Team Rosters'!$B$1:$N$3773,2,FALSE)</f>
        <v>ANN</v>
      </c>
      <c r="N239" s="360">
        <f>VLOOKUP(TRIM(B239),BirthdateDraft!$A$1:$M$7842,2,FALSE)</f>
        <v>36825</v>
      </c>
      <c r="O239" s="217" t="str">
        <f>VLOOKUP(TRIM(B239),BirthdateDraft!$A$1:$M$7842,3,FALSE)</f>
        <v>22/3</v>
      </c>
      <c r="P239">
        <v>2024</v>
      </c>
      <c r="Q239" s="37" t="e">
        <f>VLOOKUP(Table16[[#This Row],[Last]],'2025Cuts'!$B$4:$B$77,1,FALSE)</f>
        <v>#N/A</v>
      </c>
    </row>
    <row r="240" spans="1:17" ht="12.75" customHeight="1">
      <c r="A240" s="217" t="s">
        <v>9654</v>
      </c>
      <c r="B240" s="261" t="s">
        <v>7836</v>
      </c>
      <c r="C240" s="357" t="s">
        <v>9644</v>
      </c>
      <c r="D240" s="217" t="s">
        <v>9654</v>
      </c>
      <c r="E240" s="358"/>
      <c r="F240" s="358"/>
      <c r="I240" s="358">
        <v>4</v>
      </c>
      <c r="K240" s="358">
        <v>3</v>
      </c>
      <c r="L240" s="36" t="s">
        <v>1895</v>
      </c>
      <c r="M240" s="359" t="str">
        <f>VLOOKUP(TRIM(B240),'Team Rosters'!$B$1:$N$3773,2,FALSE)</f>
        <v>VER</v>
      </c>
      <c r="N240" s="360">
        <f>VLOOKUP(TRIM(B240),BirthdateDraft!$A$1:$M$7842,2,FALSE)</f>
        <v>36825</v>
      </c>
      <c r="O240" s="217" t="str">
        <f>VLOOKUP(TRIM(B240),BirthdateDraft!$A$1:$M$7842,3,FALSE)</f>
        <v>22/FA</v>
      </c>
      <c r="P240">
        <v>2024</v>
      </c>
      <c r="Q240" s="37" t="e">
        <f>VLOOKUP(Table16[[#This Row],[Last]],'2025Cuts'!$B$4:$B$77,1,FALSE)</f>
        <v>#N/A</v>
      </c>
    </row>
    <row r="241" spans="1:17" ht="12.75" customHeight="1">
      <c r="A241" s="217" t="s">
        <v>9734</v>
      </c>
      <c r="B241" s="261" t="s">
        <v>6516</v>
      </c>
      <c r="C241" s="357" t="s">
        <v>9629</v>
      </c>
      <c r="D241" s="217" t="s">
        <v>10023</v>
      </c>
      <c r="E241" s="358" t="s">
        <v>9712</v>
      </c>
      <c r="F241" s="358" t="s">
        <v>9712</v>
      </c>
      <c r="M241" s="359" t="str">
        <f>VLOOKUP(TRIM(B241),'Team Rosters'!$B$1:$N$3773,2,FALSE)</f>
        <v>TOR</v>
      </c>
      <c r="N241" s="360">
        <f>VLOOKUP(TRIM(B241),BirthdateDraft!$A$1:$M$7842,2,FALSE)</f>
        <v>35852</v>
      </c>
      <c r="O241" s="217" t="str">
        <f>VLOOKUP(TRIM(B241),BirthdateDraft!$A$1:$M$7842,3,FALSE)</f>
        <v>20/2</v>
      </c>
      <c r="P241">
        <v>2024</v>
      </c>
      <c r="Q241" s="37" t="e">
        <f>VLOOKUP(Table16[[#This Row],[Last]],'2025Cuts'!$B$4:$B$77,1,FALSE)</f>
        <v>#N/A</v>
      </c>
    </row>
    <row r="242" spans="1:17" ht="12.75" customHeight="1">
      <c r="A242" s="217" t="s">
        <v>9683</v>
      </c>
      <c r="B242" s="261" t="s">
        <v>7125</v>
      </c>
      <c r="C242" s="357" t="s">
        <v>9648</v>
      </c>
      <c r="D242" s="217" t="s">
        <v>10043</v>
      </c>
      <c r="E242" s="358"/>
      <c r="F242" s="358"/>
      <c r="I242" s="358">
        <v>4</v>
      </c>
      <c r="K242" s="358">
        <v>3</v>
      </c>
      <c r="L242" s="36" t="s">
        <v>9656</v>
      </c>
      <c r="M242" s="359" t="str">
        <f>VLOOKUP(TRIM(B242),'Team Rosters'!$B$1:$N$3773,2,FALSE)</f>
        <v>BEA</v>
      </c>
      <c r="N242" s="360">
        <f>VLOOKUP(TRIM(B242),BirthdateDraft!$A$1:$M$7842,2,FALSE)</f>
        <v>35309</v>
      </c>
      <c r="O242" s="217" t="str">
        <f>VLOOKUP(TRIM(B242),BirthdateDraft!$A$1:$M$7842,3,FALSE)</f>
        <v>21/3</v>
      </c>
      <c r="P242">
        <v>2024</v>
      </c>
      <c r="Q242" s="37" t="e">
        <f>VLOOKUP(Table16[[#This Row],[Last]],'2025Cuts'!$B$4:$B$77,1,FALSE)</f>
        <v>#N/A</v>
      </c>
    </row>
    <row r="243" spans="1:17" ht="12.75" customHeight="1">
      <c r="A243" s="217" t="s">
        <v>9683</v>
      </c>
      <c r="B243" s="261" t="s">
        <v>7125</v>
      </c>
      <c r="C243" s="357" t="s">
        <v>9648</v>
      </c>
      <c r="D243" s="217" t="s">
        <v>10043</v>
      </c>
      <c r="E243" s="358"/>
      <c r="F243" s="358"/>
      <c r="I243" s="358">
        <v>4</v>
      </c>
      <c r="J243" s="358">
        <v>4</v>
      </c>
      <c r="K243" s="36">
        <v>3</v>
      </c>
      <c r="M243" s="359" t="str">
        <f>VLOOKUP(TRIM(B243),'Team Rosters'!$B$1:$N$3773,2,FALSE)</f>
        <v>BEA</v>
      </c>
      <c r="N243" s="360">
        <f>VLOOKUP(TRIM(B243),BirthdateDraft!$A$1:$M$7842,2,FALSE)</f>
        <v>35309</v>
      </c>
      <c r="O243" s="217" t="str">
        <f>VLOOKUP(TRIM(B243),BirthdateDraft!$A$1:$M$7842,3,FALSE)</f>
        <v>21/3</v>
      </c>
      <c r="P243">
        <v>2024</v>
      </c>
      <c r="Q243" s="37" t="e">
        <f>VLOOKUP(Table16[[#This Row],[Last]],'2025Cuts'!$B$4:$B$77,1,FALSE)</f>
        <v>#N/A</v>
      </c>
    </row>
    <row r="244" spans="1:17" ht="12.75" customHeight="1">
      <c r="A244" s="217" t="s">
        <v>2837</v>
      </c>
      <c r="B244" s="261" t="s">
        <v>5814</v>
      </c>
      <c r="C244" s="357" t="s">
        <v>9637</v>
      </c>
      <c r="D244" s="217" t="s">
        <v>2837</v>
      </c>
      <c r="E244" s="358"/>
      <c r="F244" s="358"/>
      <c r="I244" s="358">
        <v>0</v>
      </c>
      <c r="K244" s="358">
        <v>2</v>
      </c>
      <c r="L244" s="36" t="s">
        <v>9655</v>
      </c>
      <c r="M244" s="359" t="str">
        <f>VLOOKUP(TRIM(B244),'Team Rosters'!$B$1:$N$3773,2,FALSE)</f>
        <v>BEA</v>
      </c>
      <c r="N244" s="360">
        <f>VLOOKUP(TRIM(B244),BirthdateDraft!$A$1:$M$7842,2,FALSE)</f>
        <v>35060</v>
      </c>
      <c r="O244" s="217" t="str">
        <f>VLOOKUP(TRIM(B244),BirthdateDraft!$A$1:$M$7842,3,FALSE)</f>
        <v>18/2</v>
      </c>
      <c r="P244">
        <v>2024</v>
      </c>
      <c r="Q244" s="37" t="e">
        <f>VLOOKUP(Table16[[#This Row],[Last]],'2025Cuts'!$B$4:$B$77,1,FALSE)</f>
        <v>#N/A</v>
      </c>
    </row>
    <row r="245" spans="1:17" ht="12.75" customHeight="1">
      <c r="A245" s="217" t="s">
        <v>2515</v>
      </c>
      <c r="B245" s="261" t="s">
        <v>7005</v>
      </c>
      <c r="C245" s="357" t="s">
        <v>9651</v>
      </c>
      <c r="D245" s="217" t="s">
        <v>10021</v>
      </c>
      <c r="E245" s="358" t="s">
        <v>9699</v>
      </c>
      <c r="F245" s="358"/>
      <c r="M245" s="359" t="str">
        <f>VLOOKUP(TRIM(B245),'Team Rosters'!$B$1:$N$3773,2,FALSE)</f>
        <v>CAVE</v>
      </c>
      <c r="N245" s="360">
        <f>VLOOKUP(TRIM(B245),BirthdateDraft!$A$1:$M$7842,2,FALSE)</f>
        <v>36586</v>
      </c>
      <c r="O245" s="217" t="str">
        <f>VLOOKUP(TRIM(B245),BirthdateDraft!$A$1:$M$7842,3,FALSE)</f>
        <v>21/3</v>
      </c>
      <c r="P245">
        <v>2024</v>
      </c>
      <c r="Q245" s="37" t="e">
        <f>VLOOKUP(Table16[[#This Row],[Last]],'2025Cuts'!$B$4:$B$77,1,FALSE)</f>
        <v>#N/A</v>
      </c>
    </row>
    <row r="246" spans="1:17" ht="12.75" customHeight="1">
      <c r="A246" s="217" t="s">
        <v>2515</v>
      </c>
      <c r="B246" s="261" t="s">
        <v>5178</v>
      </c>
      <c r="C246" s="357" t="s">
        <v>9646</v>
      </c>
      <c r="D246" s="217" t="s">
        <v>10021</v>
      </c>
      <c r="E246" s="358" t="s">
        <v>9717</v>
      </c>
      <c r="F246" s="358"/>
      <c r="M246" s="359" t="str">
        <f>VLOOKUP(TRIM(B246),'Team Rosters'!$B$1:$N$3773,2,FALSE)</f>
        <v>NYC</v>
      </c>
      <c r="N246" s="360">
        <f>VLOOKUP(TRIM(B246),BirthdateDraft!$A$1:$M$7842,2,FALSE)</f>
        <v>34808</v>
      </c>
      <c r="O246" s="217" t="str">
        <f>VLOOKUP(TRIM(B246),BirthdateDraft!$A$1:$M$7842,3,FALSE)</f>
        <v>17/6</v>
      </c>
      <c r="P246">
        <v>2024</v>
      </c>
      <c r="Q246" s="37" t="e">
        <f>VLOOKUP(Table16[[#This Row],[Last]],'2025Cuts'!$B$4:$B$77,1,FALSE)</f>
        <v>#N/A</v>
      </c>
    </row>
    <row r="247" spans="1:17" ht="12.75" customHeight="1">
      <c r="A247" s="217" t="s">
        <v>1957</v>
      </c>
      <c r="B247" s="261" t="s">
        <v>7690</v>
      </c>
      <c r="C247" s="357" t="s">
        <v>77</v>
      </c>
      <c r="D247" s="217" t="s">
        <v>1957</v>
      </c>
      <c r="E247" s="358" t="s">
        <v>9700</v>
      </c>
      <c r="F247" s="358"/>
      <c r="G247" s="36">
        <v>3</v>
      </c>
      <c r="M247" s="359" t="str">
        <f>VLOOKUP(TRIM(B247),'Team Rosters'!$B$1:$N$3773,2,FALSE)</f>
        <v>FER</v>
      </c>
      <c r="N247" s="360">
        <f>VLOOKUP(TRIM(B247),BirthdateDraft!$A$1:$M$7842,2,FALSE)</f>
        <v>36705</v>
      </c>
      <c r="O247" s="217" t="str">
        <f>VLOOKUP(TRIM(B247),BirthdateDraft!$A$1:$M$7842,3,FALSE)</f>
        <v>22/5</v>
      </c>
      <c r="P247">
        <v>2024</v>
      </c>
      <c r="Q247" s="37" t="e">
        <f>VLOOKUP(Table16[[#This Row],[Last]],'2025Cuts'!$B$4:$B$77,1,FALSE)</f>
        <v>#N/A</v>
      </c>
    </row>
    <row r="248" spans="1:17" ht="12.75" customHeight="1">
      <c r="A248" s="217" t="s">
        <v>8846</v>
      </c>
      <c r="B248" s="261" t="s">
        <v>8200</v>
      </c>
      <c r="C248" s="357" t="s">
        <v>722</v>
      </c>
      <c r="D248" s="217" t="s">
        <v>10048</v>
      </c>
      <c r="E248" s="358" t="s">
        <v>9699</v>
      </c>
      <c r="F248" s="358"/>
      <c r="M248" s="359" t="e">
        <f>VLOOKUP(TRIM(B248),'Team Rosters'!$B$1:$N$3773,2,FALSE)</f>
        <v>#N/A</v>
      </c>
      <c r="N248" s="360">
        <f>VLOOKUP(TRIM(B248),BirthdateDraft!$A$1:$M$7842,2,FALSE)</f>
        <v>36969</v>
      </c>
      <c r="O248" s="217" t="str">
        <f>VLOOKUP(TRIM(B248),BirthdateDraft!$A$1:$M$7842,3,FALSE)</f>
        <v>23/6</v>
      </c>
      <c r="P248">
        <v>2024</v>
      </c>
      <c r="Q248" s="37" t="e">
        <f>VLOOKUP(Table16[[#This Row],[Last]],'2025Cuts'!$B$4:$B$77,1,FALSE)</f>
        <v>#N/A</v>
      </c>
    </row>
    <row r="249" spans="1:17" ht="12.75" customHeight="1">
      <c r="A249" s="217" t="s">
        <v>8980</v>
      </c>
      <c r="B249" s="261" t="s">
        <v>4670</v>
      </c>
      <c r="C249" s="357" t="s">
        <v>9630</v>
      </c>
      <c r="D249" s="217" t="s">
        <v>10056</v>
      </c>
      <c r="E249" s="358" t="s">
        <v>3555</v>
      </c>
      <c r="F249" s="358"/>
      <c r="G249" s="36">
        <v>2</v>
      </c>
      <c r="M249" s="359" t="str">
        <f>VLOOKUP(TRIM(B249),'Team Rosters'!$B$1:$N$3773,2,FALSE)</f>
        <v>NYC</v>
      </c>
      <c r="N249" s="360">
        <f>VLOOKUP(TRIM(B249),BirthdateDraft!$A$1:$M$7842,2,FALSE)</f>
        <v>34976</v>
      </c>
      <c r="O249" s="217" t="str">
        <f>VLOOKUP(TRIM(B249),BirthdateDraft!$A$1:$M$7842,3,FALSE)</f>
        <v>16/1 (27)</v>
      </c>
      <c r="P249">
        <v>2024</v>
      </c>
      <c r="Q249" s="37" t="e">
        <f>VLOOKUP(Table16[[#This Row],[Last]],'2025Cuts'!$B$4:$B$77,1,FALSE)</f>
        <v>#N/A</v>
      </c>
    </row>
    <row r="250" spans="1:17" ht="12.75" customHeight="1">
      <c r="A250" s="217" t="s">
        <v>1410</v>
      </c>
      <c r="B250" s="261" t="s">
        <v>7784</v>
      </c>
      <c r="C250" s="357" t="s">
        <v>9646</v>
      </c>
      <c r="D250" s="217" t="s">
        <v>10063</v>
      </c>
      <c r="E250" s="358" t="s">
        <v>3552</v>
      </c>
      <c r="F250" s="358"/>
      <c r="G250" s="36">
        <v>6</v>
      </c>
      <c r="M250" s="359" t="str">
        <f>VLOOKUP(TRIM(B250),'Team Rosters'!$B$1:$N$3773,2,FALSE)</f>
        <v>TOR</v>
      </c>
      <c r="N250" s="360">
        <f>VLOOKUP(TRIM(B250),BirthdateDraft!$A$1:$M$7842,2,FALSE)</f>
        <v>35663</v>
      </c>
      <c r="O250" s="217" t="str">
        <f>VLOOKUP(TRIM(B250),BirthdateDraft!$A$1:$M$7842,3,FALSE)</f>
        <v>22/4</v>
      </c>
      <c r="P250">
        <v>2024</v>
      </c>
      <c r="Q250" s="37" t="e">
        <f>VLOOKUP(Table16[[#This Row],[Last]],'2025Cuts'!$B$4:$B$77,1,FALSE)</f>
        <v>#N/A</v>
      </c>
    </row>
    <row r="251" spans="1:17" ht="12.75" customHeight="1">
      <c r="A251" s="217" t="s">
        <v>9687</v>
      </c>
      <c r="B251" s="261" t="s">
        <v>7190</v>
      </c>
      <c r="C251" s="357" t="s">
        <v>9627</v>
      </c>
      <c r="D251" s="217" t="s">
        <v>10041</v>
      </c>
      <c r="E251" s="358"/>
      <c r="F251" s="358"/>
      <c r="I251" s="358">
        <v>0</v>
      </c>
      <c r="J251" s="358">
        <v>0</v>
      </c>
      <c r="K251" s="36">
        <v>2</v>
      </c>
      <c r="M251" s="359" t="str">
        <f>VLOOKUP(TRIM(B251),'Team Rosters'!$B$1:$N$3773,2,FALSE)</f>
        <v>DAY</v>
      </c>
      <c r="N251" s="360">
        <f>VLOOKUP(TRIM(B251),BirthdateDraft!$A$1:$M$7842,2,FALSE)</f>
        <v>36032</v>
      </c>
      <c r="O251" s="217" t="str">
        <f>VLOOKUP(TRIM(B251),BirthdateDraft!$A$1:$M$7842,3,FALSE)</f>
        <v>21/3</v>
      </c>
      <c r="P251">
        <v>2024</v>
      </c>
      <c r="Q251" s="37" t="e">
        <f>VLOOKUP(Table16[[#This Row],[Last]],'2025Cuts'!$B$4:$B$77,1,FALSE)</f>
        <v>#N/A</v>
      </c>
    </row>
    <row r="252" spans="1:17" ht="12.75" customHeight="1">
      <c r="A252" s="217" t="s">
        <v>8977</v>
      </c>
      <c r="B252" s="261" t="s">
        <v>6698</v>
      </c>
      <c r="C252" s="357" t="s">
        <v>9651</v>
      </c>
      <c r="D252" s="217" t="s">
        <v>10010</v>
      </c>
      <c r="E252" s="358"/>
      <c r="F252" s="358"/>
      <c r="I252" s="358">
        <v>4</v>
      </c>
      <c r="J252" s="358"/>
      <c r="K252" s="36">
        <v>5</v>
      </c>
      <c r="M252" s="359" t="str">
        <f>VLOOKUP(TRIM(B252),'Team Rosters'!$B$1:$N$3773,2,FALSE)</f>
        <v>VIR</v>
      </c>
      <c r="N252" s="360">
        <f>VLOOKUP(TRIM(B252),BirthdateDraft!$A$1:$M$7842,2,FALSE)</f>
        <v>35923</v>
      </c>
      <c r="O252" s="217" t="str">
        <f>VLOOKUP(TRIM(B252),BirthdateDraft!$A$1:$M$7842,3,FALSE)</f>
        <v>20/2</v>
      </c>
      <c r="P252">
        <v>2024</v>
      </c>
      <c r="Q252" s="37" t="e">
        <f>VLOOKUP(Table16[[#This Row],[Last]],'2025Cuts'!$B$4:$B$77,1,FALSE)</f>
        <v>#N/A</v>
      </c>
    </row>
    <row r="253" spans="1:17" ht="12.75" customHeight="1">
      <c r="A253" s="217" t="s">
        <v>1960</v>
      </c>
      <c r="B253" s="261" t="s">
        <v>4155</v>
      </c>
      <c r="C253" s="357" t="s">
        <v>9648</v>
      </c>
      <c r="D253" s="217" t="s">
        <v>1960</v>
      </c>
      <c r="E253" s="358" t="s">
        <v>9712</v>
      </c>
      <c r="F253" s="358"/>
      <c r="G253" s="36">
        <v>10</v>
      </c>
      <c r="M253" s="359" t="str">
        <f>VLOOKUP(TRIM(B253),'Team Rosters'!$B$1:$N$3773,2,FALSE)</f>
        <v>ANN</v>
      </c>
      <c r="N253" s="360">
        <f>VLOOKUP(TRIM(B253),BirthdateDraft!$A$1:$M$7842,2,FALSE)</f>
        <v>34014</v>
      </c>
      <c r="O253" s="217" t="str">
        <f>VLOOKUP(TRIM(B253),BirthdateDraft!$A$1:$M$7842,3,FALSE)</f>
        <v>14/1 (1)</v>
      </c>
      <c r="P253">
        <v>2024</v>
      </c>
      <c r="Q253" s="37" t="e">
        <f>VLOOKUP(Table16[[#This Row],[Last]],'2025Cuts'!$B$4:$B$77,1,FALSE)</f>
        <v>#N/A</v>
      </c>
    </row>
    <row r="254" spans="1:17" ht="12.75" customHeight="1">
      <c r="A254" s="217" t="s">
        <v>9013</v>
      </c>
      <c r="B254" s="261" t="s">
        <v>8202</v>
      </c>
      <c r="C254" s="357" t="s">
        <v>9644</v>
      </c>
      <c r="D254" s="217" t="s">
        <v>10051</v>
      </c>
      <c r="E254" s="358" t="s">
        <v>3556</v>
      </c>
      <c r="F254" s="358"/>
      <c r="G254" s="36">
        <v>0</v>
      </c>
      <c r="M254" s="359" t="e">
        <f>VLOOKUP(TRIM(B254),'Team Rosters'!$B$1:$N$3773,2,FALSE)</f>
        <v>#N/A</v>
      </c>
      <c r="N254" s="360">
        <f>VLOOKUP(TRIM(B254),BirthdateDraft!$A$1:$M$7842,2,FALSE)</f>
        <v>36669</v>
      </c>
      <c r="O254" s="217" t="str">
        <f>VLOOKUP(TRIM(B254),BirthdateDraft!$A$1:$M$7842,3,FALSE)</f>
        <v>23/6</v>
      </c>
      <c r="P254">
        <v>2024</v>
      </c>
      <c r="Q254" s="37" t="e">
        <f>VLOOKUP(Table16[[#This Row],[Last]],'2025Cuts'!$B$4:$B$77,1,FALSE)</f>
        <v>#N/A</v>
      </c>
    </row>
    <row r="255" spans="1:17" ht="12.75" customHeight="1">
      <c r="A255" s="217" t="s">
        <v>9013</v>
      </c>
      <c r="B255" s="261" t="s">
        <v>8203</v>
      </c>
      <c r="C255" s="357" t="s">
        <v>76</v>
      </c>
      <c r="D255" s="217" t="s">
        <v>10027</v>
      </c>
      <c r="E255" s="358"/>
      <c r="F255" s="358"/>
      <c r="I255" s="358">
        <v>0</v>
      </c>
      <c r="J255" s="358"/>
      <c r="K255" s="36">
        <v>2</v>
      </c>
      <c r="M255" s="359" t="e">
        <f>VLOOKUP(TRIM(B255),'Team Rosters'!$B$1:$N$3773,2,FALSE)</f>
        <v>#N/A</v>
      </c>
      <c r="N255" s="360">
        <f>VLOOKUP(TRIM(B255),BirthdateDraft!$A$1:$M$7842,2,FALSE)</f>
        <v>35993</v>
      </c>
      <c r="O255" s="217" t="str">
        <f>VLOOKUP(TRIM(B255),BirthdateDraft!$A$1:$M$7842,3,FALSE)</f>
        <v>23/FA</v>
      </c>
      <c r="P255">
        <v>2024</v>
      </c>
      <c r="Q255" s="37" t="e">
        <f>VLOOKUP(Table16[[#This Row],[Last]],'2025Cuts'!$B$4:$B$77,1,FALSE)</f>
        <v>#N/A</v>
      </c>
    </row>
    <row r="256" spans="1:17" ht="12.75" customHeight="1">
      <c r="A256" s="217" t="s">
        <v>9741</v>
      </c>
      <c r="B256" s="261" t="s">
        <v>9402</v>
      </c>
      <c r="C256" s="357" t="s">
        <v>9632</v>
      </c>
      <c r="D256" s="217" t="s">
        <v>9741</v>
      </c>
      <c r="E256" s="358"/>
      <c r="F256" s="358"/>
      <c r="M256" s="359" t="str">
        <f>VLOOKUP(TRIM(B256),'Team Rosters'!$B$1:$N$3773,2,FALSE)</f>
        <v>JER</v>
      </c>
      <c r="N256" s="360">
        <f>VLOOKUP(TRIM(B256),BirthdateDraft!$A$1:$M$7842,2,FALSE)</f>
        <v>36847</v>
      </c>
      <c r="O256" s="217" t="str">
        <f>VLOOKUP(TRIM(B256),BirthdateDraft!$A$1:$M$7842,3,FALSE)</f>
        <v>24/FA</v>
      </c>
      <c r="P256">
        <v>2024</v>
      </c>
      <c r="Q256" s="37" t="e">
        <f>VLOOKUP(Table16[[#This Row],[Last]],'2025Cuts'!$B$4:$B$77,1,FALSE)</f>
        <v>#N/A</v>
      </c>
    </row>
    <row r="257" spans="1:17" ht="12.75" customHeight="1">
      <c r="A257" s="217" t="s">
        <v>9673</v>
      </c>
      <c r="B257" s="261" t="s">
        <v>8993</v>
      </c>
      <c r="C257" s="357" t="s">
        <v>9648</v>
      </c>
      <c r="D257" s="217" t="s">
        <v>10004</v>
      </c>
      <c r="E257" s="358"/>
      <c r="F257" s="358"/>
      <c r="I257" s="358">
        <v>0</v>
      </c>
      <c r="K257" s="358">
        <v>0</v>
      </c>
      <c r="L257" s="36" t="s">
        <v>1895</v>
      </c>
      <c r="M257" s="359" t="str">
        <f>VLOOKUP(TRIM(B257),'Team Rosters'!$B$1:$N$3773,2,FALSE)</f>
        <v>DAY</v>
      </c>
      <c r="N257" s="360">
        <f>VLOOKUP(TRIM(B257),BirthdateDraft!$A$1:$M$7842,2,FALSE)</f>
        <v>37194</v>
      </c>
      <c r="O257" s="217" t="str">
        <f>VLOOKUP(TRIM(B257),BirthdateDraft!$A$1:$M$7842,3,FALSE)</f>
        <v>24/FA</v>
      </c>
      <c r="P257">
        <v>2024</v>
      </c>
      <c r="Q257" s="37" t="e">
        <f>VLOOKUP(Table16[[#This Row],[Last]],'2025Cuts'!$B$4:$B$77,1,FALSE)</f>
        <v>#N/A</v>
      </c>
    </row>
    <row r="258" spans="1:17" ht="12.75" customHeight="1">
      <c r="A258" s="217" t="s">
        <v>9737</v>
      </c>
      <c r="B258" s="261" t="s">
        <v>6368</v>
      </c>
      <c r="C258" s="357" t="s">
        <v>9649</v>
      </c>
      <c r="D258" s="217" t="s">
        <v>9737</v>
      </c>
      <c r="E258" s="358"/>
      <c r="F258" s="358"/>
      <c r="M258" s="359" t="str">
        <f>VLOOKUP(TRIM(B258),'Team Rosters'!$B$1:$N$3773,2,FALSE)</f>
        <v>LON</v>
      </c>
      <c r="N258" s="360">
        <f>VLOOKUP(TRIM(B258),BirthdateDraft!$A$1:$M$7842,2,FALSE)</f>
        <v>35030</v>
      </c>
      <c r="O258" s="217" t="str">
        <f>VLOOKUP(TRIM(B258),BirthdateDraft!$A$1:$M$7842,3,FALSE)</f>
        <v>19/FA</v>
      </c>
      <c r="P258">
        <v>2024</v>
      </c>
      <c r="Q258" s="37" t="e">
        <f>VLOOKUP(Table16[[#This Row],[Last]],'2025Cuts'!$B$4:$B$77,1,FALSE)</f>
        <v>#N/A</v>
      </c>
    </row>
    <row r="259" spans="1:17" ht="12.75" customHeight="1">
      <c r="A259" s="217" t="s">
        <v>144</v>
      </c>
      <c r="B259" s="261" t="s">
        <v>8873</v>
      </c>
      <c r="C259" s="357" t="s">
        <v>9651</v>
      </c>
      <c r="D259" s="217" t="s">
        <v>10053</v>
      </c>
      <c r="E259" s="358" t="s">
        <v>3556</v>
      </c>
      <c r="F259" s="358"/>
      <c r="G259" s="36">
        <v>0</v>
      </c>
      <c r="M259" s="359" t="e">
        <f>VLOOKUP(TRIM(B259),'Team Rosters'!$B$1:$N$3773,2,FALSE)</f>
        <v>#N/A</v>
      </c>
      <c r="N259" s="360">
        <f>VLOOKUP(TRIM(B259),BirthdateDraft!$A$1:$M$7842,2,FALSE)</f>
        <v>36645</v>
      </c>
      <c r="O259" s="217" t="str">
        <f>VLOOKUP(TRIM(B259),BirthdateDraft!$A$1:$M$7842,3,FALSE)</f>
        <v>24/7(236)</v>
      </c>
      <c r="P259">
        <v>2024</v>
      </c>
      <c r="Q259" s="37" t="e">
        <f>VLOOKUP(Table16[[#This Row],[Last]],'2025Cuts'!$B$4:$B$77,1,FALSE)</f>
        <v>#N/A</v>
      </c>
    </row>
    <row r="260" spans="1:17" ht="12.75" customHeight="1">
      <c r="A260" s="217" t="s">
        <v>9679</v>
      </c>
      <c r="B260" s="261" t="s">
        <v>4347</v>
      </c>
      <c r="C260" s="357" t="s">
        <v>9629</v>
      </c>
      <c r="D260" s="217" t="s">
        <v>10013</v>
      </c>
      <c r="E260" s="358"/>
      <c r="F260" s="358"/>
      <c r="I260" s="358">
        <v>4</v>
      </c>
      <c r="J260" s="358">
        <v>4</v>
      </c>
      <c r="K260" s="36">
        <v>4</v>
      </c>
      <c r="L260" s="36" t="s">
        <v>9656</v>
      </c>
      <c r="M260" s="359" t="str">
        <f>VLOOKUP(TRIM(B260),'Team Rosters'!$B$1:$N$3773,2,FALSE)</f>
        <v>BLU</v>
      </c>
      <c r="N260" s="360">
        <f>VLOOKUP(TRIM(B260),BirthdateDraft!$A$1:$M$7842,2,FALSE)</f>
        <v>33777</v>
      </c>
      <c r="O260" s="217" t="str">
        <f>VLOOKUP(TRIM(B260),BirthdateDraft!$A$1:$M$7842,3,FALSE)</f>
        <v>14/FA</v>
      </c>
      <c r="P260">
        <v>2024</v>
      </c>
      <c r="Q260" s="37" t="e">
        <f>VLOOKUP(Table16[[#This Row],[Last]],'2025Cuts'!$B$4:$B$77,1,FALSE)</f>
        <v>#N/A</v>
      </c>
    </row>
    <row r="261" spans="1:17" ht="12.75" customHeight="1">
      <c r="A261" s="217" t="s">
        <v>8978</v>
      </c>
      <c r="B261" s="261" t="s">
        <v>8988</v>
      </c>
      <c r="C261" s="357" t="s">
        <v>9632</v>
      </c>
      <c r="D261" s="217" t="s">
        <v>3485</v>
      </c>
      <c r="E261" s="358"/>
      <c r="F261" s="358"/>
      <c r="L261" s="358" t="s">
        <v>9652</v>
      </c>
      <c r="M261" s="359" t="str">
        <f>VLOOKUP(TRIM(B261),'Team Rosters'!$B$1:$N$3773,2,FALSE)</f>
        <v>CAVE</v>
      </c>
      <c r="N261" s="360">
        <f>VLOOKUP(TRIM(B261),BirthdateDraft!$A$1:$M$7842,2,FALSE)</f>
        <v>37758</v>
      </c>
      <c r="O261" s="217" t="str">
        <f>VLOOKUP(TRIM(B261),BirthdateDraft!$A$1:$M$7842,3,FALSE)</f>
        <v>24/2(33)</v>
      </c>
      <c r="P261">
        <v>2024</v>
      </c>
      <c r="Q261" s="37" t="e">
        <f>VLOOKUP(Table16[[#This Row],[Last]],'2025Cuts'!$B$4:$B$77,1,FALSE)</f>
        <v>#N/A</v>
      </c>
    </row>
    <row r="262" spans="1:17" ht="12.75" customHeight="1">
      <c r="A262" s="217" t="s">
        <v>9740</v>
      </c>
      <c r="B262" s="261" t="s">
        <v>9405</v>
      </c>
      <c r="C262" s="357" t="s">
        <v>9627</v>
      </c>
      <c r="D262" s="217" t="s">
        <v>9740</v>
      </c>
      <c r="E262" s="358"/>
      <c r="F262" s="358"/>
      <c r="M262" s="359" t="e">
        <f>VLOOKUP(TRIM(B262),'Team Rosters'!$B$1:$N$3773,2,FALSE)</f>
        <v>#N/A</v>
      </c>
      <c r="N262" s="360">
        <f>VLOOKUP(TRIM(B262),BirthdateDraft!$A$1:$M$7842,2,FALSE)</f>
        <v>36609</v>
      </c>
      <c r="O262" s="217" t="str">
        <f>VLOOKUP(TRIM(B262),BirthdateDraft!$A$1:$M$7842,3,FALSE)</f>
        <v>24/FA</v>
      </c>
      <c r="P262">
        <v>2024</v>
      </c>
      <c r="Q262" s="37" t="e">
        <f>VLOOKUP(Table16[[#This Row],[Last]],'2025Cuts'!$B$4:$B$77,1,FALSE)</f>
        <v>#N/A</v>
      </c>
    </row>
    <row r="263" spans="1:17" ht="12.75" customHeight="1">
      <c r="A263" s="217" t="s">
        <v>1410</v>
      </c>
      <c r="B263" s="261" t="s">
        <v>6181</v>
      </c>
      <c r="C263" s="357" t="s">
        <v>722</v>
      </c>
      <c r="D263" s="217" t="s">
        <v>10063</v>
      </c>
      <c r="E263" s="358" t="s">
        <v>3556</v>
      </c>
      <c r="F263" s="358"/>
      <c r="G263" s="36">
        <v>4</v>
      </c>
      <c r="M263" s="359" t="e">
        <f>VLOOKUP(TRIM(B263),'Team Rosters'!$B$1:$N$3773,2,FALSE)</f>
        <v>#N/A</v>
      </c>
      <c r="N263" s="360">
        <f>VLOOKUP(TRIM(B263),BirthdateDraft!$A$1:$M$7842,2,FALSE)</f>
        <v>34954</v>
      </c>
      <c r="O263" s="217" t="str">
        <f>VLOOKUP(TRIM(B263),BirthdateDraft!$A$1:$M$7842,3,FALSE)</f>
        <v>19/1 (29)</v>
      </c>
      <c r="P263">
        <v>2024</v>
      </c>
      <c r="Q263" s="37" t="e">
        <f>VLOOKUP(Table16[[#This Row],[Last]],'2025Cuts'!$B$4:$B$77,1,FALSE)</f>
        <v>#N/A</v>
      </c>
    </row>
    <row r="264" spans="1:17" ht="12.75" customHeight="1">
      <c r="A264" s="217" t="s">
        <v>8980</v>
      </c>
      <c r="B264" s="261" t="s">
        <v>4699</v>
      </c>
      <c r="C264" s="357" t="s">
        <v>724</v>
      </c>
      <c r="D264" s="217" t="s">
        <v>10056</v>
      </c>
      <c r="E264" s="358" t="s">
        <v>3556</v>
      </c>
      <c r="F264" s="358"/>
      <c r="G264" s="36">
        <v>7</v>
      </c>
      <c r="M264" s="359" t="str">
        <f>VLOOKUP(TRIM(B264),'Team Rosters'!$B$1:$N$3773,2,FALSE)</f>
        <v>VER</v>
      </c>
      <c r="N264" s="360">
        <f>VLOOKUP(TRIM(B264),BirthdateDraft!$A$1:$M$7842,2,FALSE)</f>
        <v>34797</v>
      </c>
      <c r="O264" s="217" t="str">
        <f>VLOOKUP(TRIM(B264),BirthdateDraft!$A$1:$M$7842,3,FALSE)</f>
        <v>16/3</v>
      </c>
      <c r="P264">
        <v>2024</v>
      </c>
      <c r="Q264" s="37" t="e">
        <f>VLOOKUP(Table16[[#This Row],[Last]],'2025Cuts'!$B$4:$B$77,1,FALSE)</f>
        <v>#N/A</v>
      </c>
    </row>
    <row r="265" spans="1:17" ht="12.75" customHeight="1">
      <c r="A265" s="217" t="s">
        <v>8978</v>
      </c>
      <c r="B265" s="261" t="s">
        <v>7214</v>
      </c>
      <c r="C265" s="357" t="s">
        <v>9642</v>
      </c>
      <c r="D265" s="217" t="s">
        <v>3485</v>
      </c>
      <c r="E265" s="358"/>
      <c r="F265" s="358"/>
      <c r="L265" s="358" t="s">
        <v>1895</v>
      </c>
      <c r="M265" s="359" t="str">
        <f>VLOOKUP(TRIM(B265),'Team Rosters'!$B$1:$N$3773,2,FALSE)</f>
        <v>FER</v>
      </c>
      <c r="N265" s="360">
        <f>VLOOKUP(TRIM(B265),BirthdateDraft!$A$1:$M$7842,2,FALSE)</f>
        <v>36220</v>
      </c>
      <c r="O265" s="217" t="str">
        <f>VLOOKUP(TRIM(B265),BirthdateDraft!$A$1:$M$7842,3,FALSE)</f>
        <v>21/3</v>
      </c>
      <c r="P265">
        <v>2024</v>
      </c>
      <c r="Q265" s="37" t="e">
        <f>VLOOKUP(Table16[[#This Row],[Last]],'2025Cuts'!$B$4:$B$77,1,FALSE)</f>
        <v>#N/A</v>
      </c>
    </row>
    <row r="266" spans="1:17" ht="12.75" customHeight="1">
      <c r="A266" s="217" t="s">
        <v>1960</v>
      </c>
      <c r="B266" s="261" t="s">
        <v>7014</v>
      </c>
      <c r="C266" s="357" t="s">
        <v>722</v>
      </c>
      <c r="D266" s="217" t="s">
        <v>1960</v>
      </c>
      <c r="E266" s="358" t="s">
        <v>9701</v>
      </c>
      <c r="F266" s="358"/>
      <c r="G266" s="36">
        <v>8</v>
      </c>
      <c r="M266" s="359" t="str">
        <f>VLOOKUP(TRIM(B266),'Team Rosters'!$B$1:$N$3773,2,FALSE)</f>
        <v>CHA</v>
      </c>
      <c r="N266" s="360">
        <f>VLOOKUP(TRIM(B266),BirthdateDraft!$A$1:$M$7842,2,FALSE)</f>
        <v>36281</v>
      </c>
      <c r="O266" s="217" t="str">
        <f>VLOOKUP(TRIM(B266),BirthdateDraft!$A$1:$M$7842,3,FALSE)</f>
        <v>21/1(16)</v>
      </c>
      <c r="P266">
        <v>2024</v>
      </c>
      <c r="Q266" s="37" t="e">
        <f>VLOOKUP(Table16[[#This Row],[Last]],'2025Cuts'!$B$4:$B$77,1,FALSE)</f>
        <v>#N/A</v>
      </c>
    </row>
    <row r="267" spans="1:17" ht="12.75" customHeight="1">
      <c r="A267" s="217" t="s">
        <v>9686</v>
      </c>
      <c r="B267" s="261" t="s">
        <v>7956</v>
      </c>
      <c r="C267" s="357" t="s">
        <v>722</v>
      </c>
      <c r="D267" s="217" t="s">
        <v>10033</v>
      </c>
      <c r="E267" s="358"/>
      <c r="F267" s="358"/>
      <c r="I267" s="358">
        <v>0</v>
      </c>
      <c r="J267" s="358">
        <v>0</v>
      </c>
      <c r="K267" s="36">
        <v>0</v>
      </c>
      <c r="M267" s="359" t="e">
        <f>VLOOKUP(TRIM(B267),'Team Rosters'!$B$1:$N$3773,2,FALSE)</f>
        <v>#N/A</v>
      </c>
      <c r="N267" s="360">
        <f>VLOOKUP(TRIM(B267),BirthdateDraft!$A$1:$M$7842,2,FALSE)</f>
        <v>35880</v>
      </c>
      <c r="O267" s="217" t="str">
        <f>VLOOKUP(TRIM(B267),BirthdateDraft!$A$1:$M$7842,3,FALSE)</f>
        <v>20/FA</v>
      </c>
      <c r="P267">
        <v>2024</v>
      </c>
      <c r="Q267" s="37" t="e">
        <f>VLOOKUP(Table16[[#This Row],[Last]],'2025Cuts'!$B$4:$B$77,1,FALSE)</f>
        <v>#N/A</v>
      </c>
    </row>
    <row r="268" spans="1:17" ht="12.75" customHeight="1">
      <c r="A268" s="217" t="s">
        <v>1957</v>
      </c>
      <c r="B268" s="261" t="s">
        <v>8874</v>
      </c>
      <c r="C268" s="357" t="s">
        <v>9638</v>
      </c>
      <c r="D268" s="217" t="s">
        <v>1957</v>
      </c>
      <c r="E268" s="358" t="s">
        <v>9700</v>
      </c>
      <c r="F268" s="358"/>
      <c r="G268" s="36">
        <v>0</v>
      </c>
      <c r="M268" s="359" t="str">
        <f>VLOOKUP(TRIM(B268),'Team Rosters'!$B$1:$N$3773,2,FALSE)</f>
        <v>JER</v>
      </c>
      <c r="N268" s="360">
        <f>VLOOKUP(TRIM(B268),BirthdateDraft!$A$1:$M$7842,2,FALSE)</f>
        <v>37596</v>
      </c>
      <c r="O268" s="217" t="str">
        <f>VLOOKUP(TRIM(B268),BirthdateDraft!$A$1:$M$7842,3,FALSE)</f>
        <v>24/3(69)</v>
      </c>
      <c r="P268">
        <v>2024</v>
      </c>
      <c r="Q268" s="37" t="e">
        <f>VLOOKUP(Table16[[#This Row],[Last]],'2025Cuts'!$B$4:$B$77,1,FALSE)</f>
        <v>#N/A</v>
      </c>
    </row>
    <row r="269" spans="1:17" ht="12.75" customHeight="1">
      <c r="A269" s="217" t="s">
        <v>8982</v>
      </c>
      <c r="B269" s="261" t="s">
        <v>4862</v>
      </c>
      <c r="C269" s="357" t="s">
        <v>9637</v>
      </c>
      <c r="D269" s="217" t="s">
        <v>10019</v>
      </c>
      <c r="E269" s="358"/>
      <c r="F269" s="358"/>
      <c r="I269" s="358">
        <v>4</v>
      </c>
      <c r="J269" s="358"/>
      <c r="K269" s="36">
        <v>4</v>
      </c>
      <c r="M269" s="359" t="str">
        <f>VLOOKUP(TRIM(B269),'Team Rosters'!$B$1:$N$3773,2,FALSE)</f>
        <v>DRA</v>
      </c>
      <c r="N269" s="360">
        <f>VLOOKUP(TRIM(B269),BirthdateDraft!$A$1:$M$7842,2,FALSE)</f>
        <v>34563</v>
      </c>
      <c r="O269" s="217" t="str">
        <f>VLOOKUP(TRIM(B269),BirthdateDraft!$A$1:$M$7842,3,FALSE)</f>
        <v>16/1 (8)</v>
      </c>
      <c r="P269">
        <v>2024</v>
      </c>
      <c r="Q269" s="37" t="e">
        <f>VLOOKUP(Table16[[#This Row],[Last]],'2025Cuts'!$B$4:$B$77,1,FALSE)</f>
        <v>#N/A</v>
      </c>
    </row>
    <row r="270" spans="1:17" ht="12.75" customHeight="1">
      <c r="A270" s="217" t="s">
        <v>1231</v>
      </c>
      <c r="B270" s="261" t="s">
        <v>5877</v>
      </c>
      <c r="C270" s="357" t="s">
        <v>9646</v>
      </c>
      <c r="D270" s="217" t="s">
        <v>1231</v>
      </c>
      <c r="E270" s="358"/>
      <c r="F270" s="358"/>
      <c r="I270" s="358">
        <v>0</v>
      </c>
      <c r="K270" s="358">
        <v>0</v>
      </c>
      <c r="L270" s="36" t="s">
        <v>1895</v>
      </c>
      <c r="M270" s="359" t="str">
        <f>VLOOKUP(TRIM(B270),'Team Rosters'!$B$1:$N$3773,2,FALSE)</f>
        <v>JER</v>
      </c>
      <c r="N270" s="360">
        <f>VLOOKUP(TRIM(B270),BirthdateDraft!$A$1:$M$7842,2,FALSE)</f>
        <v>34910</v>
      </c>
      <c r="O270" s="217" t="str">
        <f>VLOOKUP(TRIM(B270),BirthdateDraft!$A$1:$M$7842,3,FALSE)</f>
        <v>18/5</v>
      </c>
      <c r="P270">
        <v>2024</v>
      </c>
      <c r="Q270" s="37" t="e">
        <f>VLOOKUP(Table16[[#This Row],[Last]],'2025Cuts'!$B$4:$B$77,1,FALSE)</f>
        <v>#N/A</v>
      </c>
    </row>
    <row r="271" spans="1:17" ht="12.75" customHeight="1">
      <c r="A271" s="217" t="s">
        <v>9668</v>
      </c>
      <c r="B271" s="261" t="s">
        <v>4419</v>
      </c>
      <c r="C271" s="357" t="s">
        <v>724</v>
      </c>
      <c r="D271" s="217" t="s">
        <v>3485</v>
      </c>
      <c r="E271" s="358"/>
      <c r="F271" s="358"/>
      <c r="L271" s="358" t="s">
        <v>9656</v>
      </c>
      <c r="M271" s="359" t="e">
        <f>VLOOKUP(TRIM(B271),'Team Rosters'!$B$1:$N$3773,2,FALSE)</f>
        <v>#N/A</v>
      </c>
      <c r="N271" s="360">
        <f>VLOOKUP(TRIM(B271),BirthdateDraft!$A$1:$M$7842,2,FALSE)</f>
        <v>33902</v>
      </c>
      <c r="O271" s="217" t="str">
        <f>VLOOKUP(TRIM(B271),BirthdateDraft!$A$1:$M$7842,3,FALSE)</f>
        <v>15/3</v>
      </c>
      <c r="P271">
        <v>2024</v>
      </c>
      <c r="Q271" s="37" t="e">
        <f>VLOOKUP(Table16[[#This Row],[Last]],'2025Cuts'!$B$4:$B$77,1,FALSE)</f>
        <v>#N/A</v>
      </c>
    </row>
    <row r="272" spans="1:17" ht="12.75" customHeight="1">
      <c r="A272" s="217" t="s">
        <v>2710</v>
      </c>
      <c r="B272" s="261" t="s">
        <v>8204</v>
      </c>
      <c r="C272" s="357" t="s">
        <v>9640</v>
      </c>
      <c r="D272" s="217" t="s">
        <v>10034</v>
      </c>
      <c r="E272" s="358" t="s">
        <v>3552</v>
      </c>
      <c r="F272" s="358"/>
      <c r="M272" s="359" t="str">
        <f>VLOOKUP(TRIM(B272),'Team Rosters'!$B$1:$N$3773,2,FALSE)</f>
        <v>TOR</v>
      </c>
      <c r="N272" s="360">
        <f>VLOOKUP(TRIM(B272),BirthdateDraft!$A$1:$M$7842,2,FALSE)</f>
        <v>36718</v>
      </c>
      <c r="O272" s="217" t="str">
        <f>VLOOKUP(TRIM(B272),BirthdateDraft!$A$1:$M$7842,3,FALSE)</f>
        <v>23/4</v>
      </c>
      <c r="P272">
        <v>2024</v>
      </c>
      <c r="Q272" s="37" t="e">
        <f>VLOOKUP(Table16[[#This Row],[Last]],'2025Cuts'!$B$4:$B$77,1,FALSE)</f>
        <v>#N/A</v>
      </c>
    </row>
    <row r="273" spans="1:17" ht="12.75" customHeight="1">
      <c r="A273" s="217" t="s">
        <v>2837</v>
      </c>
      <c r="B273" s="261" t="s">
        <v>5355</v>
      </c>
      <c r="C273" s="357" t="s">
        <v>722</v>
      </c>
      <c r="D273" s="217" t="s">
        <v>2837</v>
      </c>
      <c r="E273" s="358"/>
      <c r="F273" s="358"/>
      <c r="I273" s="358">
        <v>4</v>
      </c>
      <c r="K273" s="358">
        <v>5</v>
      </c>
      <c r="L273" s="36" t="s">
        <v>9653</v>
      </c>
      <c r="M273" s="359" t="str">
        <f>VLOOKUP(TRIM(B273),'Team Rosters'!$B$1:$N$3773,2,FALSE)</f>
        <v>WES</v>
      </c>
      <c r="N273" s="360">
        <f>VLOOKUP(TRIM(B273),BirthdateDraft!$A$1:$M$7842,2,FALSE)</f>
        <v>34824</v>
      </c>
      <c r="O273" s="217" t="str">
        <f>VLOOKUP(TRIM(B273),BirthdateDraft!$A$1:$M$7842,3,FALSE)</f>
        <v>17/3</v>
      </c>
      <c r="P273">
        <v>2024</v>
      </c>
      <c r="Q273" s="37" t="e">
        <f>VLOOKUP(Table16[[#This Row],[Last]],'2025Cuts'!$B$4:$B$77,1,FALSE)</f>
        <v>#N/A</v>
      </c>
    </row>
    <row r="274" spans="1:17" ht="12.75" customHeight="1">
      <c r="A274" s="217" t="s">
        <v>2517</v>
      </c>
      <c r="B274" s="261" t="s">
        <v>7731</v>
      </c>
      <c r="C274" s="357" t="s">
        <v>9640</v>
      </c>
      <c r="D274" s="217" t="s">
        <v>10047</v>
      </c>
      <c r="E274" s="358" t="s">
        <v>9701</v>
      </c>
      <c r="F274" s="358"/>
      <c r="M274" s="359" t="str">
        <f>VLOOKUP(TRIM(B274),'Team Rosters'!$B$1:$N$3773,2,FALSE)</f>
        <v>LAS</v>
      </c>
      <c r="N274" s="360">
        <f>VLOOKUP(TRIM(B274),BirthdateDraft!$A$1:$M$7842,2,FALSE)</f>
        <v>36410</v>
      </c>
      <c r="O274" s="217" t="str">
        <f>VLOOKUP(TRIM(B274),BirthdateDraft!$A$1:$M$7842,3,FALSE)</f>
        <v>22/2</v>
      </c>
      <c r="P274">
        <v>2024</v>
      </c>
      <c r="Q274" s="37" t="e">
        <f>VLOOKUP(Table16[[#This Row],[Last]],'2025Cuts'!$B$4:$B$77,1,FALSE)</f>
        <v>#N/A</v>
      </c>
    </row>
    <row r="275" spans="1:17" ht="12.75" customHeight="1">
      <c r="A275" s="217" t="s">
        <v>2837</v>
      </c>
      <c r="B275" s="261" t="s">
        <v>7586</v>
      </c>
      <c r="C275" s="357" t="s">
        <v>9632</v>
      </c>
      <c r="D275" s="217" t="s">
        <v>2837</v>
      </c>
      <c r="E275" s="358"/>
      <c r="F275" s="358"/>
      <c r="I275" s="358">
        <v>0</v>
      </c>
      <c r="K275" s="358">
        <v>0</v>
      </c>
      <c r="L275" s="36" t="s">
        <v>9652</v>
      </c>
      <c r="M275" s="359" t="str">
        <f>VLOOKUP(TRIM(B275),'Team Rosters'!$B$1:$N$3773,2,FALSE)</f>
        <v>ACM</v>
      </c>
      <c r="N275" s="360">
        <f>VLOOKUP(TRIM(B275),BirthdateDraft!$A$1:$M$7842,2,FALSE)</f>
        <v>36428</v>
      </c>
      <c r="O275" s="217" t="str">
        <f>VLOOKUP(TRIM(B275),BirthdateDraft!$A$1:$M$7842,3,FALSE)</f>
        <v>22/2</v>
      </c>
      <c r="P275">
        <v>2024</v>
      </c>
      <c r="Q275" s="37" t="e">
        <f>VLOOKUP(Table16[[#This Row],[Last]],'2025Cuts'!$B$4:$B$77,1,FALSE)</f>
        <v>#N/A</v>
      </c>
    </row>
    <row r="276" spans="1:17" ht="12.75" customHeight="1">
      <c r="A276" s="217" t="s">
        <v>9737</v>
      </c>
      <c r="B276" s="261" t="s">
        <v>5905</v>
      </c>
      <c r="C276" s="357" t="s">
        <v>9651</v>
      </c>
      <c r="D276" s="217" t="s">
        <v>9737</v>
      </c>
      <c r="E276" s="358"/>
      <c r="F276" s="358"/>
      <c r="M276" s="359" t="str">
        <f>VLOOKUP(TRIM(B276),'Team Rosters'!$B$1:$N$3773,2,FALSE)</f>
        <v>ROA</v>
      </c>
      <c r="N276" s="360">
        <f>VLOOKUP(TRIM(B276),BirthdateDraft!$A$1:$M$7842,2,FALSE)</f>
        <v>34908</v>
      </c>
      <c r="O276" s="217" t="str">
        <f>VLOOKUP(TRIM(B276),BirthdateDraft!$A$1:$M$7842,3,FALSE)</f>
        <v>18/7</v>
      </c>
      <c r="P276">
        <v>2024</v>
      </c>
      <c r="Q276" s="37" t="e">
        <f>VLOOKUP(Table16[[#This Row],[Last]],'2025Cuts'!$B$4:$B$77,1,FALSE)</f>
        <v>#N/A</v>
      </c>
    </row>
    <row r="277" spans="1:17" ht="12.75" customHeight="1">
      <c r="A277" s="217" t="s">
        <v>9668</v>
      </c>
      <c r="B277" s="261" t="s">
        <v>3791</v>
      </c>
      <c r="C277" s="357" t="s">
        <v>77</v>
      </c>
      <c r="D277" s="217" t="s">
        <v>3485</v>
      </c>
      <c r="E277" s="358"/>
      <c r="F277" s="358"/>
      <c r="L277" s="358" t="s">
        <v>9656</v>
      </c>
      <c r="M277" s="359" t="str">
        <f>VLOOKUP(TRIM(B277),'Team Rosters'!$B$1:$N$3773,2,FALSE)</f>
        <v>WES</v>
      </c>
      <c r="N277" s="360">
        <f>VLOOKUP(TRIM(B277),BirthdateDraft!$A$1:$M$7842,2,FALSE)</f>
        <v>34237</v>
      </c>
      <c r="O277" s="217" t="str">
        <f>VLOOKUP(TRIM(B277),BirthdateDraft!$A$1:$M$7842,3,FALSE)</f>
        <v>14/1 (20)</v>
      </c>
      <c r="P277">
        <v>2024</v>
      </c>
      <c r="Q277" s="37" t="e">
        <f>VLOOKUP(Table16[[#This Row],[Last]],'2025Cuts'!$B$4:$B$77,1,FALSE)</f>
        <v>#N/A</v>
      </c>
    </row>
    <row r="278" spans="1:17" ht="12.75" customHeight="1">
      <c r="A278" s="217" t="s">
        <v>9668</v>
      </c>
      <c r="B278" s="261" t="s">
        <v>4404</v>
      </c>
      <c r="C278" s="357" t="s">
        <v>9632</v>
      </c>
      <c r="D278" s="217" t="s">
        <v>3485</v>
      </c>
      <c r="E278" s="358"/>
      <c r="F278" s="358"/>
      <c r="L278" s="358" t="s">
        <v>9656</v>
      </c>
      <c r="M278" s="359" t="str">
        <f>VLOOKUP(TRIM(B278),'Team Rosters'!$B$1:$N$3773,2,FALSE)</f>
        <v>ROS</v>
      </c>
      <c r="N278" s="360">
        <f>VLOOKUP(TRIM(B278),BirthdateDraft!$A$1:$M$7842,2,FALSE)</f>
        <v>34502</v>
      </c>
      <c r="O278" s="217" t="str">
        <f>VLOOKUP(TRIM(B278),BirthdateDraft!$A$1:$M$7842,3,FALSE)</f>
        <v>15/1 (4)</v>
      </c>
      <c r="P278">
        <v>2024</v>
      </c>
      <c r="Q278" s="37" t="e">
        <f>VLOOKUP(Table16[[#This Row],[Last]],'2025Cuts'!$B$4:$B$77,1,FALSE)</f>
        <v>#N/A</v>
      </c>
    </row>
    <row r="279" spans="1:17" ht="12.75" customHeight="1">
      <c r="A279" s="217" t="s">
        <v>1957</v>
      </c>
      <c r="B279" s="261" t="s">
        <v>8875</v>
      </c>
      <c r="C279" s="357" t="s">
        <v>9630</v>
      </c>
      <c r="D279" s="217" t="s">
        <v>1957</v>
      </c>
      <c r="E279" s="358" t="s">
        <v>9705</v>
      </c>
      <c r="F279" s="358"/>
      <c r="G279" s="36">
        <v>6</v>
      </c>
      <c r="M279" s="359" t="str">
        <f>VLOOKUP(TRIM(B279),'Team Rosters'!$B$1:$N$3773,2,FALSE)</f>
        <v>JER</v>
      </c>
      <c r="N279" s="360">
        <f>VLOOKUP(TRIM(B279),BirthdateDraft!$A$1:$M$7842,2,FALSE)</f>
        <v>37212</v>
      </c>
      <c r="O279" s="217" t="str">
        <f>VLOOKUP(TRIM(B279),BirthdateDraft!$A$1:$M$7842,3,FALSE)</f>
        <v>24/2(45)</v>
      </c>
      <c r="P279">
        <v>2024</v>
      </c>
      <c r="Q279" s="37" t="e">
        <f>VLOOKUP(Table16[[#This Row],[Last]],'2025Cuts'!$B$4:$B$77,1,FALSE)</f>
        <v>#N/A</v>
      </c>
    </row>
    <row r="280" spans="1:17" ht="12.75" customHeight="1">
      <c r="A280" s="217" t="s">
        <v>1960</v>
      </c>
      <c r="B280" s="261" t="s">
        <v>7105</v>
      </c>
      <c r="C280" s="357" t="s">
        <v>9635</v>
      </c>
      <c r="D280" s="217" t="s">
        <v>1960</v>
      </c>
      <c r="E280" s="358" t="s">
        <v>9705</v>
      </c>
      <c r="F280" s="358"/>
      <c r="G280" s="36">
        <v>12</v>
      </c>
      <c r="H280" s="36">
        <v>1</v>
      </c>
      <c r="M280" s="359" t="str">
        <f>VLOOKUP(TRIM(B280),'Team Rosters'!$B$1:$N$3773,2,FALSE)</f>
        <v>ACM</v>
      </c>
      <c r="N280" s="360">
        <f>VLOOKUP(TRIM(B280),BirthdateDraft!$A$1:$M$7842,2,FALSE)</f>
        <v>35796</v>
      </c>
      <c r="O280" s="217" t="str">
        <f>VLOOKUP(TRIM(B280),BirthdateDraft!$A$1:$M$7842,3,FALSE)</f>
        <v>21/7</v>
      </c>
      <c r="P280">
        <v>2024</v>
      </c>
      <c r="Q280" s="37" t="e">
        <f>VLOOKUP(Table16[[#This Row],[Last]],'2025Cuts'!$B$4:$B$77,1,FALSE)</f>
        <v>#N/A</v>
      </c>
    </row>
    <row r="281" spans="1:17" ht="12.75" customHeight="1">
      <c r="A281" s="217" t="s">
        <v>9668</v>
      </c>
      <c r="B281" s="261" t="s">
        <v>9057</v>
      </c>
      <c r="C281" s="357" t="s">
        <v>9646</v>
      </c>
      <c r="D281" s="217" t="s">
        <v>3485</v>
      </c>
      <c r="E281" s="358"/>
      <c r="F281" s="358"/>
      <c r="L281" s="358" t="s">
        <v>9656</v>
      </c>
      <c r="M281" s="359" t="e">
        <f>VLOOKUP(TRIM(B281),'Team Rosters'!$B$1:$N$3773,2,FALSE)</f>
        <v>#N/A</v>
      </c>
      <c r="N281" s="360">
        <f>VLOOKUP(TRIM(B281),BirthdateDraft!$A$1:$M$7842,2,FALSE)</f>
        <v>37336</v>
      </c>
      <c r="O281" s="217" t="str">
        <f>VLOOKUP(TRIM(B281),BirthdateDraft!$A$1:$M$7842,3,FALSE)</f>
        <v>24/3(65)</v>
      </c>
      <c r="P281">
        <v>2024</v>
      </c>
      <c r="Q281" s="37" t="e">
        <f>VLOOKUP(Table16[[#This Row],[Last]],'2025Cuts'!$B$4:$B$77,1,FALSE)</f>
        <v>#N/A</v>
      </c>
    </row>
    <row r="282" spans="1:17" ht="12.75" customHeight="1">
      <c r="A282" s="217" t="s">
        <v>9654</v>
      </c>
      <c r="B282" s="261" t="s">
        <v>9032</v>
      </c>
      <c r="C282" s="357" t="s">
        <v>9647</v>
      </c>
      <c r="D282" s="217" t="s">
        <v>9654</v>
      </c>
      <c r="E282" s="358"/>
      <c r="F282" s="358"/>
      <c r="I282" s="358">
        <v>0</v>
      </c>
      <c r="K282" s="358">
        <v>2</v>
      </c>
      <c r="L282" s="36" t="s">
        <v>1895</v>
      </c>
      <c r="M282" s="359" t="str">
        <f>VLOOKUP(TRIM(B282),'Team Rosters'!$B$1:$N$3773,2,FALSE)</f>
        <v>CHA</v>
      </c>
      <c r="N282" s="360">
        <f>VLOOKUP(TRIM(B282),BirthdateDraft!$A$1:$M$7842,2,FALSE)</f>
        <v>36855</v>
      </c>
      <c r="O282" s="217" t="str">
        <f>VLOOKUP(TRIM(B282),BirthdateDraft!$A$1:$M$7842,3,FALSE)</f>
        <v>24/3(83)</v>
      </c>
      <c r="P282">
        <v>2024</v>
      </c>
      <c r="Q282" s="37" t="e">
        <f>VLOOKUP(Table16[[#This Row],[Last]],'2025Cuts'!$B$4:$B$77,1,FALSE)</f>
        <v>#N/A</v>
      </c>
    </row>
    <row r="283" spans="1:17" ht="12.75" customHeight="1">
      <c r="A283" s="217" t="s">
        <v>8979</v>
      </c>
      <c r="B283" s="261" t="s">
        <v>7184</v>
      </c>
      <c r="C283" s="357" t="s">
        <v>9629</v>
      </c>
      <c r="D283" s="217" t="s">
        <v>10006</v>
      </c>
      <c r="E283" s="358"/>
      <c r="F283" s="358"/>
      <c r="I283" s="358">
        <v>4</v>
      </c>
      <c r="J283" s="358"/>
      <c r="K283" s="36">
        <v>5</v>
      </c>
      <c r="M283" s="359" t="str">
        <f>VLOOKUP(TRIM(B283),'Team Rosters'!$B$1:$N$3773,2,FALSE)</f>
        <v>WES</v>
      </c>
      <c r="N283" s="360">
        <f>VLOOKUP(TRIM(B283),BirthdateDraft!$A$1:$M$7842,2,FALSE)</f>
        <v>36192</v>
      </c>
      <c r="O283" s="217" t="str">
        <f>VLOOKUP(TRIM(B283),BirthdateDraft!$A$1:$M$7842,3,FALSE)</f>
        <v>21/2</v>
      </c>
      <c r="P283">
        <v>2024</v>
      </c>
      <c r="Q283" s="37" t="e">
        <f>VLOOKUP(Table16[[#This Row],[Last]],'2025Cuts'!$B$4:$B$77,1,FALSE)</f>
        <v>#N/A</v>
      </c>
    </row>
    <row r="284" spans="1:17" ht="12.75" customHeight="1">
      <c r="A284" s="217" t="s">
        <v>1564</v>
      </c>
      <c r="B284" s="261" t="s">
        <v>188</v>
      </c>
      <c r="C284" s="357" t="s">
        <v>9650</v>
      </c>
      <c r="D284" s="217" t="s">
        <v>1564</v>
      </c>
      <c r="E284" s="358"/>
      <c r="F284" s="358"/>
      <c r="M284" s="359" t="str">
        <f>VLOOKUP(TRIM(B284),'Team Rosters'!$B$1:$N$3773,2,FALSE)</f>
        <v>LON</v>
      </c>
      <c r="N284" s="360">
        <f>VLOOKUP(TRIM(B284),BirthdateDraft!$A$1:$M$7842,2,FALSE)</f>
        <v>32374</v>
      </c>
      <c r="O284" s="217" t="str">
        <f>VLOOKUP(TRIM(B284),BirthdateDraft!$A$1:$M$7842,3,FALSE)</f>
        <v>12/4</v>
      </c>
      <c r="P284">
        <v>2024</v>
      </c>
      <c r="Q284" s="37" t="e">
        <f>VLOOKUP(Table16[[#This Row],[Last]],'2025Cuts'!$B$4:$B$77,1,FALSE)</f>
        <v>#N/A</v>
      </c>
    </row>
    <row r="285" spans="1:17" ht="12.75" customHeight="1">
      <c r="A285" s="217" t="s">
        <v>9013</v>
      </c>
      <c r="B285" s="261" t="s">
        <v>6647</v>
      </c>
      <c r="C285" s="357" t="s">
        <v>9631</v>
      </c>
      <c r="D285" s="217" t="s">
        <v>10051</v>
      </c>
      <c r="E285" s="358" t="s">
        <v>3556</v>
      </c>
      <c r="F285" s="358"/>
      <c r="G285" s="36">
        <v>5</v>
      </c>
      <c r="M285" s="359" t="e">
        <f>VLOOKUP(TRIM(B285),'Team Rosters'!$B$1:$N$3773,2,FALSE)</f>
        <v>#N/A</v>
      </c>
      <c r="N285" s="360">
        <f>VLOOKUP(TRIM(B285),BirthdateDraft!$A$1:$M$7842,2,FALSE)</f>
        <v>35205</v>
      </c>
      <c r="O285" s="217" t="str">
        <f>VLOOKUP(TRIM(B285),BirthdateDraft!$A$1:$M$7842,3,FALSE)</f>
        <v>19/5</v>
      </c>
      <c r="P285">
        <v>2024</v>
      </c>
      <c r="Q285" s="37" t="e">
        <f>VLOOKUP(Table16[[#This Row],[Last]],'2025Cuts'!$B$4:$B$77,1,FALSE)</f>
        <v>#N/A</v>
      </c>
    </row>
    <row r="286" spans="1:17" ht="12.75" customHeight="1">
      <c r="A286" s="217" t="s">
        <v>2436</v>
      </c>
      <c r="B286" s="261" t="s">
        <v>9124</v>
      </c>
      <c r="C286" s="357" t="s">
        <v>724</v>
      </c>
      <c r="D286" s="217" t="s">
        <v>2436</v>
      </c>
      <c r="E286" s="358"/>
      <c r="F286" s="358"/>
      <c r="M286" s="359" t="str">
        <f>VLOOKUP(TRIM(B286),'Team Rosters'!$B$1:$N$3773,2,FALSE)</f>
        <v>CHA</v>
      </c>
      <c r="N286" s="360">
        <f>VLOOKUP(TRIM(B286),BirthdateDraft!$A$1:$M$7842,2,FALSE)</f>
        <v>36926</v>
      </c>
      <c r="O286" s="217" t="str">
        <f>VLOOKUP(TRIM(B286),BirthdateDraft!$A$1:$M$7842,3,FALSE)</f>
        <v>24/4(135)</v>
      </c>
      <c r="P286">
        <v>2024</v>
      </c>
      <c r="Q286" s="37" t="e">
        <f>VLOOKUP(Table16[[#This Row],[Last]],'2025Cuts'!$B$4:$B$77,1,FALSE)</f>
        <v>#N/A</v>
      </c>
    </row>
    <row r="287" spans="1:17" ht="12.75" customHeight="1">
      <c r="A287" s="217" t="s">
        <v>9714</v>
      </c>
      <c r="B287" s="261" t="s">
        <v>9086</v>
      </c>
      <c r="C287" s="357" t="s">
        <v>9630</v>
      </c>
      <c r="D287" s="217" t="s">
        <v>10055</v>
      </c>
      <c r="E287" s="358" t="s">
        <v>3556</v>
      </c>
      <c r="F287" s="358" t="s">
        <v>3556</v>
      </c>
      <c r="G287" s="36">
        <v>5</v>
      </c>
      <c r="M287" s="359" t="str">
        <f>VLOOKUP(TRIM(B287),'Team Rosters'!$B$1:$N$3773,2,FALSE)</f>
        <v>CAVE</v>
      </c>
      <c r="N287" s="360">
        <f>VLOOKUP(TRIM(B287),BirthdateDraft!$A$1:$M$7842,2,FALSE)</f>
        <v>36555</v>
      </c>
      <c r="O287" s="217" t="str">
        <f>VLOOKUP(TRIM(B287),BirthdateDraft!$A$1:$M$7842,3,FALSE)</f>
        <v>23/FA</v>
      </c>
      <c r="P287">
        <v>2024</v>
      </c>
      <c r="Q287" s="37" t="e">
        <f>VLOOKUP(Table16[[#This Row],[Last]],'2025Cuts'!$B$4:$B$77,1,FALSE)</f>
        <v>#N/A</v>
      </c>
    </row>
    <row r="288" spans="1:17" ht="12.75" customHeight="1">
      <c r="A288" s="217" t="s">
        <v>1406</v>
      </c>
      <c r="B288" s="261" t="s">
        <v>6165</v>
      </c>
      <c r="C288" s="357" t="s">
        <v>9649</v>
      </c>
      <c r="D288" s="217" t="s">
        <v>10057</v>
      </c>
      <c r="E288" s="358" t="s">
        <v>3553</v>
      </c>
      <c r="F288" s="358"/>
      <c r="G288" s="36">
        <v>9</v>
      </c>
      <c r="M288" s="359" t="str">
        <f>VLOOKUP(TRIM(B288),'Team Rosters'!$B$1:$N$3773,2,FALSE)</f>
        <v>FER</v>
      </c>
      <c r="N288" s="360">
        <f>VLOOKUP(TRIM(B288),BirthdateDraft!$A$1:$M$7842,2,FALSE)</f>
        <v>35664</v>
      </c>
      <c r="O288" s="217" t="str">
        <f>VLOOKUP(TRIM(B288),BirthdateDraft!$A$1:$M$7842,3,FALSE)</f>
        <v>19/4</v>
      </c>
      <c r="P288">
        <v>2024</v>
      </c>
      <c r="Q288" s="37" t="e">
        <f>VLOOKUP(Table16[[#This Row],[Last]],'2025Cuts'!$B$4:$B$77,1,FALSE)</f>
        <v>#N/A</v>
      </c>
    </row>
    <row r="289" spans="1:17" ht="12.75" customHeight="1">
      <c r="A289" s="217" t="s">
        <v>8980</v>
      </c>
      <c r="B289" s="261" t="s">
        <v>7794</v>
      </c>
      <c r="C289" s="357" t="s">
        <v>9641</v>
      </c>
      <c r="D289" s="217" t="s">
        <v>10012</v>
      </c>
      <c r="E289" s="358"/>
      <c r="F289" s="358"/>
      <c r="I289" s="358">
        <v>5</v>
      </c>
      <c r="J289" s="358"/>
      <c r="K289" s="36">
        <v>5</v>
      </c>
      <c r="M289" s="359" t="str">
        <f>VLOOKUP(TRIM(B289),'Team Rosters'!$B$1:$N$3773,2,FALSE)</f>
        <v>TOR</v>
      </c>
      <c r="N289" s="360">
        <f>VLOOKUP(TRIM(B289),BirthdateDraft!$A$1:$M$7842,2,FALSE)</f>
        <v>36855</v>
      </c>
      <c r="O289" s="217" t="str">
        <f>VLOOKUP(TRIM(B289),BirthdateDraft!$A$1:$M$7842,3,FALSE)</f>
        <v>22/1</v>
      </c>
      <c r="P289">
        <v>2024</v>
      </c>
      <c r="Q289" s="37" t="e">
        <f>VLOOKUP(Table16[[#This Row],[Last]],'2025Cuts'!$B$4:$B$77,1,FALSE)</f>
        <v>#N/A</v>
      </c>
    </row>
    <row r="290" spans="1:17" ht="12.75" customHeight="1">
      <c r="A290" s="217" t="s">
        <v>2515</v>
      </c>
      <c r="B290" s="261" t="s">
        <v>7720</v>
      </c>
      <c r="C290" s="357" t="s">
        <v>9628</v>
      </c>
      <c r="D290" s="217" t="s">
        <v>10021</v>
      </c>
      <c r="E290" s="358" t="s">
        <v>9703</v>
      </c>
      <c r="F290" s="358"/>
      <c r="M290" s="359" t="str">
        <f>VLOOKUP(TRIM(B290),'Team Rosters'!$B$1:$N$3773,2,FALSE)</f>
        <v>CHA</v>
      </c>
      <c r="N290" s="360">
        <f>VLOOKUP(TRIM(B290),BirthdateDraft!$A$1:$M$7842,2,FALSE)</f>
        <v>37144</v>
      </c>
      <c r="O290" s="217" t="str">
        <f>VLOOKUP(TRIM(B290),BirthdateDraft!$A$1:$M$7842,3,FALSE)</f>
        <v>22/3</v>
      </c>
      <c r="P290">
        <v>2024</v>
      </c>
      <c r="Q290" s="37" t="e">
        <f>VLOOKUP(Table16[[#This Row],[Last]],'2025Cuts'!$B$4:$B$77,1,FALSE)</f>
        <v>#N/A</v>
      </c>
    </row>
    <row r="291" spans="1:17" ht="12.75" customHeight="1">
      <c r="A291" s="217" t="s">
        <v>2436</v>
      </c>
      <c r="B291" s="261" t="s">
        <v>4385</v>
      </c>
      <c r="C291" s="357" t="s">
        <v>9629</v>
      </c>
      <c r="D291" s="217" t="s">
        <v>2436</v>
      </c>
      <c r="E291" s="358"/>
      <c r="F291" s="358"/>
      <c r="M291" s="359" t="str">
        <f>VLOOKUP(TRIM(B291),'Team Rosters'!$B$1:$N$3773,2,FALSE)</f>
        <v>ROA</v>
      </c>
      <c r="N291" s="360">
        <f>VLOOKUP(TRIM(B291),BirthdateDraft!$A$1:$M$7842,2,FALSE)</f>
        <v>34137</v>
      </c>
      <c r="O291" s="217" t="str">
        <f>VLOOKUP(TRIM(B291),BirthdateDraft!$A$1:$M$7842,3,FALSE)</f>
        <v>15/4</v>
      </c>
      <c r="P291">
        <v>2024</v>
      </c>
      <c r="Q291" s="37" t="e">
        <f>VLOOKUP(Table16[[#This Row],[Last]],'2025Cuts'!$B$4:$B$77,1,FALSE)</f>
        <v>#N/A</v>
      </c>
    </row>
    <row r="292" spans="1:17" ht="12.75" customHeight="1">
      <c r="A292" s="217" t="s">
        <v>9013</v>
      </c>
      <c r="B292" s="261" t="s">
        <v>9009</v>
      </c>
      <c r="C292" s="357" t="s">
        <v>9635</v>
      </c>
      <c r="D292" s="217" t="s">
        <v>10027</v>
      </c>
      <c r="E292" s="358"/>
      <c r="F292" s="358"/>
      <c r="I292" s="358">
        <v>0</v>
      </c>
      <c r="J292" s="358"/>
      <c r="K292" s="36">
        <v>0</v>
      </c>
      <c r="M292" s="359" t="e">
        <f>VLOOKUP(TRIM(B292),'Team Rosters'!$B$1:$N$3773,2,FALSE)</f>
        <v>#N/A</v>
      </c>
      <c r="N292" s="360">
        <f>VLOOKUP(TRIM(B292),BirthdateDraft!$A$1:$M$7842,2,FALSE)</f>
        <v>36660</v>
      </c>
      <c r="O292" s="217" t="str">
        <f>VLOOKUP(TRIM(B292),BirthdateDraft!$A$1:$M$7842,3,FALSE)</f>
        <v>24/FA</v>
      </c>
      <c r="P292">
        <v>2024</v>
      </c>
      <c r="Q292" s="37" t="e">
        <f>VLOOKUP(Table16[[#This Row],[Last]],'2025Cuts'!$B$4:$B$77,1,FALSE)</f>
        <v>#N/A</v>
      </c>
    </row>
    <row r="293" spans="1:17" ht="12.75" customHeight="1">
      <c r="A293" s="217" t="s">
        <v>144</v>
      </c>
      <c r="B293" s="261" t="s">
        <v>8876</v>
      </c>
      <c r="C293" s="357" t="s">
        <v>9648</v>
      </c>
      <c r="D293" s="217" t="s">
        <v>10053</v>
      </c>
      <c r="E293" s="358" t="s">
        <v>3556</v>
      </c>
      <c r="F293" s="358"/>
      <c r="G293" s="36">
        <v>2</v>
      </c>
      <c r="M293" s="359" t="e">
        <f>VLOOKUP(TRIM(B293),'Team Rosters'!$B$1:$N$3773,2,FALSE)</f>
        <v>#N/A</v>
      </c>
      <c r="N293" s="360">
        <f>VLOOKUP(TRIM(B293),BirthdateDraft!$A$1:$M$7842,2,FALSE)</f>
        <v>36737</v>
      </c>
      <c r="O293" s="217" t="str">
        <f>VLOOKUP(TRIM(B293),BirthdateDraft!$A$1:$M$7842,3,FALSE)</f>
        <v>24/6(200)</v>
      </c>
      <c r="P293">
        <v>2024</v>
      </c>
      <c r="Q293" s="37" t="e">
        <f>VLOOKUP(Table16[[#This Row],[Last]],'2025Cuts'!$B$4:$B$77,1,FALSE)</f>
        <v>#N/A</v>
      </c>
    </row>
    <row r="294" spans="1:17" ht="12.75" customHeight="1">
      <c r="A294" s="217" t="s">
        <v>728</v>
      </c>
      <c r="B294" s="261" t="s">
        <v>9076</v>
      </c>
      <c r="C294" s="357" t="s">
        <v>9639</v>
      </c>
      <c r="D294" s="217" t="s">
        <v>728</v>
      </c>
      <c r="E294" s="358"/>
      <c r="F294" s="358"/>
      <c r="I294" s="358">
        <v>0</v>
      </c>
      <c r="K294" s="358">
        <v>0</v>
      </c>
      <c r="L294" s="36" t="s">
        <v>9655</v>
      </c>
      <c r="M294" s="359" t="e">
        <f>VLOOKUP(TRIM(B294),'Team Rosters'!$B$1:$N$3773,2,FALSE)</f>
        <v>#N/A</v>
      </c>
      <c r="N294" s="360">
        <f>VLOOKUP(TRIM(B294),BirthdateDraft!$A$1:$M$7842,2,FALSE)</f>
        <v>36558</v>
      </c>
      <c r="O294" s="217" t="str">
        <f>VLOOKUP(TRIM(B294),BirthdateDraft!$A$1:$M$7842,3,FALSE)</f>
        <v>24/7(246)</v>
      </c>
      <c r="P294">
        <v>2024</v>
      </c>
      <c r="Q294" s="37" t="e">
        <f>VLOOKUP(Table16[[#This Row],[Last]],'2025Cuts'!$B$4:$B$77,1,FALSE)</f>
        <v>#N/A</v>
      </c>
    </row>
    <row r="295" spans="1:17" ht="12.75" customHeight="1">
      <c r="A295" s="217" t="s">
        <v>1012</v>
      </c>
      <c r="B295" s="261" t="s">
        <v>5244</v>
      </c>
      <c r="C295" s="357" t="s">
        <v>9635</v>
      </c>
      <c r="D295" s="217" t="s">
        <v>1012</v>
      </c>
      <c r="E295" s="358" t="s">
        <v>9700</v>
      </c>
      <c r="F295" s="358"/>
      <c r="G295" s="36">
        <v>0</v>
      </c>
      <c r="M295" s="359" t="str">
        <f>VLOOKUP(TRIM(B295),'Team Rosters'!$B$1:$N$3773,2,FALSE)</f>
        <v>TOK</v>
      </c>
      <c r="N295" s="360">
        <f>VLOOKUP(TRIM(B295),BirthdateDraft!$A$1:$M$7842,2,FALSE)</f>
        <v>34680</v>
      </c>
      <c r="O295" s="217" t="str">
        <f>VLOOKUP(TRIM(B295),BirthdateDraft!$A$1:$M$7842,3,FALSE)</f>
        <v>17/2</v>
      </c>
      <c r="P295">
        <v>2024</v>
      </c>
      <c r="Q295" s="37" t="e">
        <f>VLOOKUP(Table16[[#This Row],[Last]],'2025Cuts'!$B$4:$B$77,1,FALSE)</f>
        <v>#N/A</v>
      </c>
    </row>
    <row r="296" spans="1:17" ht="12.75" customHeight="1">
      <c r="A296" s="217" t="s">
        <v>9689</v>
      </c>
      <c r="B296" s="261" t="s">
        <v>7178</v>
      </c>
      <c r="C296" s="357" t="s">
        <v>9631</v>
      </c>
      <c r="D296" s="217" t="s">
        <v>10031</v>
      </c>
      <c r="E296" s="358"/>
      <c r="F296" s="358"/>
      <c r="I296" s="358">
        <v>0</v>
      </c>
      <c r="J296" s="358">
        <v>0</v>
      </c>
      <c r="K296" s="36">
        <v>0</v>
      </c>
      <c r="M296" s="359" t="str">
        <f>VLOOKUP(TRIM(B296),'Team Rosters'!$B$1:$N$3773,2,FALSE)</f>
        <v>ANN</v>
      </c>
      <c r="N296" s="360">
        <f>VLOOKUP(TRIM(B296),BirthdateDraft!$A$1:$M$7842,2,FALSE)</f>
        <v>35827</v>
      </c>
      <c r="O296" s="217" t="str">
        <f>VLOOKUP(TRIM(B296),BirthdateDraft!$A$1:$M$7842,3,FALSE)</f>
        <v>FA</v>
      </c>
      <c r="P296">
        <v>2024</v>
      </c>
      <c r="Q296" s="37" t="e">
        <f>VLOOKUP(Table16[[#This Row],[Last]],'2025Cuts'!$B$4:$B$77,1,FALSE)</f>
        <v>#N/A</v>
      </c>
    </row>
    <row r="297" spans="1:17" ht="12.75" customHeight="1">
      <c r="A297" s="217" t="s">
        <v>2515</v>
      </c>
      <c r="B297" s="261" t="s">
        <v>6585</v>
      </c>
      <c r="C297" s="357" t="s">
        <v>9647</v>
      </c>
      <c r="D297" s="217" t="s">
        <v>10021</v>
      </c>
      <c r="E297" s="358" t="s">
        <v>9712</v>
      </c>
      <c r="F297" s="358"/>
      <c r="M297" s="359" t="str">
        <f>VLOOKUP(TRIM(B297),'Team Rosters'!$B$1:$N$3773,2,FALSE)</f>
        <v>BIR</v>
      </c>
      <c r="N297" s="360">
        <f>VLOOKUP(TRIM(B297),BirthdateDraft!$A$1:$M$7842,2,FALSE)</f>
        <v>36222</v>
      </c>
      <c r="O297" s="217" t="str">
        <f>VLOOKUP(TRIM(B297),BirthdateDraft!$A$1:$M$7842,3,FALSE)</f>
        <v>20/7</v>
      </c>
      <c r="P297">
        <v>2024</v>
      </c>
      <c r="Q297" s="37" t="e">
        <f>VLOOKUP(Table16[[#This Row],[Last]],'2025Cuts'!$B$4:$B$77,1,FALSE)</f>
        <v>#N/A</v>
      </c>
    </row>
    <row r="298" spans="1:17" ht="12.75" customHeight="1">
      <c r="A298" s="217" t="s">
        <v>1895</v>
      </c>
      <c r="B298" s="261" t="s">
        <v>6740</v>
      </c>
      <c r="C298" s="357" t="s">
        <v>9644</v>
      </c>
      <c r="D298" s="217" t="s">
        <v>10011</v>
      </c>
      <c r="E298" s="358"/>
      <c r="F298" s="358"/>
      <c r="I298" s="358">
        <v>0</v>
      </c>
      <c r="J298" s="358"/>
      <c r="K298" s="36">
        <v>2</v>
      </c>
      <c r="M298" s="359" t="str">
        <f>VLOOKUP(TRIM(B298),'Team Rosters'!$B$1:$N$3773,2,FALSE)</f>
        <v>TOK</v>
      </c>
      <c r="N298" s="360">
        <f>VLOOKUP(TRIM(B298),BirthdateDraft!$A$1:$M$7842,2,FALSE)</f>
        <v>35756</v>
      </c>
      <c r="O298" s="217" t="str">
        <f>VLOOKUP(TRIM(B298),BirthdateDraft!$A$1:$M$7842,3,FALSE)</f>
        <v>20/3</v>
      </c>
      <c r="P298">
        <v>2024</v>
      </c>
      <c r="Q298" s="37" t="e">
        <f>VLOOKUP(Table16[[#This Row],[Last]],'2025Cuts'!$B$4:$B$77,1,FALSE)</f>
        <v>#N/A</v>
      </c>
    </row>
    <row r="299" spans="1:17" ht="12.75" customHeight="1">
      <c r="A299" s="217" t="s">
        <v>9740</v>
      </c>
      <c r="B299" s="261" t="s">
        <v>6717</v>
      </c>
      <c r="C299" s="357" t="s">
        <v>722</v>
      </c>
      <c r="D299" s="217" t="s">
        <v>9740</v>
      </c>
      <c r="E299" s="358"/>
      <c r="F299" s="358"/>
      <c r="M299" s="359" t="str">
        <f>VLOOKUP(TRIM(B299),'Team Rosters'!$B$1:$N$3773,2,FALSE)</f>
        <v>TOK</v>
      </c>
      <c r="N299" s="360">
        <f>VLOOKUP(TRIM(B299),BirthdateDraft!$A$1:$M$7842,2,FALSE)</f>
        <v>36054</v>
      </c>
      <c r="O299" s="217" t="str">
        <f>VLOOKUP(TRIM(B299),BirthdateDraft!$A$1:$M$7842,3,FALSE)</f>
        <v>20/4</v>
      </c>
      <c r="P299">
        <v>2024</v>
      </c>
      <c r="Q299" s="37" t="e">
        <f>VLOOKUP(Table16[[#This Row],[Last]],'2025Cuts'!$B$4:$B$77,1,FALSE)</f>
        <v>#N/A</v>
      </c>
    </row>
    <row r="300" spans="1:17" ht="12.75" customHeight="1">
      <c r="A300" s="217" t="s">
        <v>1895</v>
      </c>
      <c r="B300" s="261" t="s">
        <v>7120</v>
      </c>
      <c r="C300" s="357" t="s">
        <v>9650</v>
      </c>
      <c r="D300" s="217" t="s">
        <v>10011</v>
      </c>
      <c r="E300" s="358"/>
      <c r="F300" s="358"/>
      <c r="I300" s="358">
        <v>5</v>
      </c>
      <c r="J300" s="358"/>
      <c r="K300" s="36">
        <v>5</v>
      </c>
      <c r="M300" s="359" t="str">
        <f>VLOOKUP(TRIM(B300),'Team Rosters'!$B$1:$N$3773,2,FALSE)</f>
        <v>TOR</v>
      </c>
      <c r="N300" s="360">
        <f>VLOOKUP(TRIM(B300),BirthdateDraft!$A$1:$M$7842,2,FALSE)</f>
        <v>36083</v>
      </c>
      <c r="O300" s="217" t="str">
        <f>VLOOKUP(TRIM(B300),BirthdateDraft!$A$1:$M$7842,3,FALSE)</f>
        <v>21/4</v>
      </c>
      <c r="P300">
        <v>2024</v>
      </c>
      <c r="Q300" s="37" t="e">
        <f>VLOOKUP(Table16[[#This Row],[Last]],'2025Cuts'!$B$4:$B$77,1,FALSE)</f>
        <v>#N/A</v>
      </c>
    </row>
    <row r="301" spans="1:17" ht="12.75" customHeight="1">
      <c r="A301" s="217" t="s">
        <v>1564</v>
      </c>
      <c r="B301" s="261" t="s">
        <v>572</v>
      </c>
      <c r="C301" s="357" t="s">
        <v>9648</v>
      </c>
      <c r="D301" s="217" t="s">
        <v>1564</v>
      </c>
      <c r="E301" s="358"/>
      <c r="F301" s="358"/>
      <c r="M301" s="359" t="e">
        <f>VLOOKUP(TRIM(B301),'Team Rosters'!$B$1:$N$3773,2,FALSE)</f>
        <v>#N/A</v>
      </c>
      <c r="N301" s="360">
        <f>VLOOKUP(TRIM(B301),BirthdateDraft!$A$1:$M$7842,2,FALSE)</f>
        <v>32079</v>
      </c>
      <c r="O301" s="217" t="str">
        <f>VLOOKUP(TRIM(B301),BirthdateDraft!$A$1:$M$7842,3,FALSE)</f>
        <v>11/2</v>
      </c>
      <c r="P301">
        <v>2024</v>
      </c>
      <c r="Q301" s="37" t="e">
        <f>VLOOKUP(Table16[[#This Row],[Last]],'2025Cuts'!$B$4:$B$77,1,FALSE)</f>
        <v>#N/A</v>
      </c>
    </row>
    <row r="302" spans="1:17" ht="12.75" customHeight="1">
      <c r="A302" s="217" t="s">
        <v>3719</v>
      </c>
      <c r="B302" s="261" t="s">
        <v>9104</v>
      </c>
      <c r="C302" s="357" t="s">
        <v>9629</v>
      </c>
      <c r="D302" s="217" t="s">
        <v>3719</v>
      </c>
      <c r="E302" s="358"/>
      <c r="F302" s="358"/>
      <c r="M302" s="359" t="str">
        <f>VLOOKUP(TRIM(B302),'Team Rosters'!$B$1:$N$3773,2,FALSE)</f>
        <v>CHA</v>
      </c>
      <c r="N302" s="360">
        <f>VLOOKUP(TRIM(B302),BirthdateDraft!$A$1:$M$7842,2,FALSE)</f>
        <v>36878</v>
      </c>
      <c r="O302" s="217" t="str">
        <f>VLOOKUP(TRIM(B302),BirthdateDraft!$A$1:$M$7842,3,FALSE)</f>
        <v>24/1(2)</v>
      </c>
      <c r="P302">
        <v>2024</v>
      </c>
      <c r="Q302" s="37" t="e">
        <f>VLOOKUP(Table16[[#This Row],[Last]],'2025Cuts'!$B$4:$B$77,1,FALSE)</f>
        <v>#N/A</v>
      </c>
    </row>
    <row r="303" spans="1:17" ht="12.75" customHeight="1">
      <c r="A303" s="217" t="s">
        <v>1410</v>
      </c>
      <c r="B303" s="261" t="s">
        <v>6629</v>
      </c>
      <c r="C303" s="357" t="s">
        <v>9640</v>
      </c>
      <c r="D303" s="217" t="s">
        <v>10063</v>
      </c>
      <c r="E303" s="358" t="s">
        <v>3552</v>
      </c>
      <c r="F303" s="358"/>
      <c r="G303" s="36">
        <v>5</v>
      </c>
      <c r="M303" s="359" t="str">
        <f>VLOOKUP(TRIM(B303),'Team Rosters'!$B$1:$N$3773,2,FALSE)</f>
        <v>NYC</v>
      </c>
      <c r="N303" s="360">
        <f>VLOOKUP(TRIM(B303),BirthdateDraft!$A$1:$M$7842,2,FALSE)</f>
        <v>35768</v>
      </c>
      <c r="O303" s="217" t="str">
        <f>VLOOKUP(TRIM(B303),BirthdateDraft!$A$1:$M$7842,3,FALSE)</f>
        <v>20/5</v>
      </c>
      <c r="P303">
        <v>2024</v>
      </c>
      <c r="Q303" s="37" t="e">
        <f>VLOOKUP(Table16[[#This Row],[Last]],'2025Cuts'!$B$4:$B$77,1,FALSE)</f>
        <v>#N/A</v>
      </c>
    </row>
    <row r="304" spans="1:17" ht="12.75" customHeight="1">
      <c r="A304" s="217" t="s">
        <v>8846</v>
      </c>
      <c r="B304" s="261" t="s">
        <v>4265</v>
      </c>
      <c r="C304" s="357" t="s">
        <v>9651</v>
      </c>
      <c r="D304" s="217" t="s">
        <v>10048</v>
      </c>
      <c r="E304" s="358" t="s">
        <v>9699</v>
      </c>
      <c r="F304" s="358"/>
      <c r="M304" s="359" t="e">
        <f>VLOOKUP(TRIM(B304),'Team Rosters'!$B$1:$N$3773,2,FALSE)</f>
        <v>#N/A</v>
      </c>
      <c r="N304" s="360">
        <f>VLOOKUP(TRIM(B304),BirthdateDraft!$A$1:$M$7842,2,FALSE)</f>
        <v>34336</v>
      </c>
      <c r="O304" s="217" t="str">
        <f>VLOOKUP(TRIM(B304),BirthdateDraft!$A$1:$M$7842,3,FALSE)</f>
        <v>15/2</v>
      </c>
      <c r="P304">
        <v>2024</v>
      </c>
      <c r="Q304" s="37" t="e">
        <f>VLOOKUP(Table16[[#This Row],[Last]],'2025Cuts'!$B$4:$B$77,1,FALSE)</f>
        <v>#N/A</v>
      </c>
    </row>
    <row r="305" spans="1:17" ht="12.75" customHeight="1">
      <c r="A305" s="217" t="s">
        <v>2436</v>
      </c>
      <c r="B305" s="261" t="s">
        <v>7378</v>
      </c>
      <c r="C305" s="357" t="s">
        <v>9637</v>
      </c>
      <c r="D305" s="217" t="s">
        <v>2436</v>
      </c>
      <c r="E305" s="358"/>
      <c r="F305" s="358"/>
      <c r="M305" s="359" t="e">
        <f>VLOOKUP(TRIM(B305),'Team Rosters'!$B$1:$N$3773,2,FALSE)</f>
        <v>#N/A</v>
      </c>
      <c r="N305" s="360">
        <f>VLOOKUP(TRIM(B305),BirthdateDraft!$A$1:$M$7842,2,FALSE)</f>
        <v>36161</v>
      </c>
      <c r="O305" s="217" t="str">
        <f>VLOOKUP(TRIM(B305),BirthdateDraft!$A$1:$M$7842,3,FALSE)</f>
        <v>21/4</v>
      </c>
      <c r="P305">
        <v>2024</v>
      </c>
      <c r="Q305" s="37" t="e">
        <f>VLOOKUP(Table16[[#This Row],[Last]],'2025Cuts'!$B$4:$B$77,1,FALSE)</f>
        <v>#N/A</v>
      </c>
    </row>
    <row r="306" spans="1:17" ht="12.75" customHeight="1">
      <c r="A306" s="217" t="s">
        <v>1564</v>
      </c>
      <c r="B306" s="261" t="s">
        <v>5800</v>
      </c>
      <c r="C306" s="357" t="s">
        <v>2310</v>
      </c>
      <c r="D306" s="217" t="s">
        <v>1564</v>
      </c>
      <c r="E306" s="358"/>
      <c r="F306" s="358"/>
      <c r="M306" s="359" t="str">
        <f>VLOOKUP(TRIM(B306),'Team Rosters'!$B$1:$N$3773,2,FALSE)</f>
        <v>DAY</v>
      </c>
      <c r="N306" s="360">
        <f>VLOOKUP(TRIM(B306),BirthdateDraft!$A$1:$M$7842,2,FALSE)</f>
        <v>35586</v>
      </c>
      <c r="O306" s="217" t="str">
        <f>VLOOKUP(TRIM(B306),BirthdateDraft!$A$1:$M$7842,3,FALSE)</f>
        <v>18/1 (3)</v>
      </c>
      <c r="P306">
        <v>2024</v>
      </c>
      <c r="Q306" s="37" t="e">
        <f>VLOOKUP(Table16[[#This Row],[Last]],'2025Cuts'!$B$4:$B$77,1,FALSE)</f>
        <v>#N/A</v>
      </c>
    </row>
    <row r="307" spans="1:17" ht="12.75" customHeight="1">
      <c r="A307" s="217" t="s">
        <v>144</v>
      </c>
      <c r="B307" s="261" t="s">
        <v>5734</v>
      </c>
      <c r="C307" s="357" t="s">
        <v>78</v>
      </c>
      <c r="D307" s="217" t="s">
        <v>10053</v>
      </c>
      <c r="E307" s="358" t="s">
        <v>3556</v>
      </c>
      <c r="F307" s="358"/>
      <c r="G307" s="36">
        <v>1</v>
      </c>
      <c r="M307" s="359" t="str">
        <f>VLOOKUP(TRIM(B307),'Team Rosters'!$B$1:$N$3773,2,FALSE)</f>
        <v>DRA</v>
      </c>
      <c r="N307" s="360">
        <f>VLOOKUP(TRIM(B307),BirthdateDraft!$A$1:$M$7842,2,FALSE)</f>
        <v>35312</v>
      </c>
      <c r="O307" s="217" t="str">
        <f>VLOOKUP(TRIM(B307),BirthdateDraft!$A$1:$M$7842,3,FALSE)</f>
        <v>18/1 (14)</v>
      </c>
      <c r="P307">
        <v>2024</v>
      </c>
      <c r="Q307" s="37" t="e">
        <f>VLOOKUP(Table16[[#This Row],[Last]],'2025Cuts'!$B$4:$B$77,1,FALSE)</f>
        <v>#N/A</v>
      </c>
    </row>
    <row r="308" spans="1:17" ht="12.75" customHeight="1">
      <c r="A308" s="217" t="s">
        <v>1886</v>
      </c>
      <c r="B308" s="261" t="s">
        <v>400</v>
      </c>
      <c r="C308" s="357" t="s">
        <v>9639</v>
      </c>
      <c r="D308" s="217" t="s">
        <v>1886</v>
      </c>
      <c r="E308" s="358" t="s">
        <v>9705</v>
      </c>
      <c r="F308" s="358"/>
      <c r="G308" s="36">
        <v>7</v>
      </c>
      <c r="M308" s="359" t="str">
        <f>VLOOKUP(TRIM(B308),'Team Rosters'!$B$1:$N$3773,2,FALSE)</f>
        <v>VER</v>
      </c>
      <c r="N308" s="360">
        <f>VLOOKUP(TRIM(B308),BirthdateDraft!$A$1:$M$7842,2,FALSE)</f>
        <v>32896</v>
      </c>
      <c r="O308" s="217" t="str">
        <f>VLOOKUP(TRIM(B308),BirthdateDraft!$A$1:$M$7842,3,FALSE)</f>
        <v>12/2</v>
      </c>
      <c r="P308">
        <v>2024</v>
      </c>
      <c r="Q308" s="37" t="e">
        <f>VLOOKUP(Table16[[#This Row],[Last]],'2025Cuts'!$B$4:$B$77,1,FALSE)</f>
        <v>#N/A</v>
      </c>
    </row>
    <row r="309" spans="1:17" ht="12.75" customHeight="1">
      <c r="A309" s="217" t="s">
        <v>9013</v>
      </c>
      <c r="B309" s="261" t="s">
        <v>7780</v>
      </c>
      <c r="C309" s="357" t="s">
        <v>9636</v>
      </c>
      <c r="D309" s="217" t="s">
        <v>10051</v>
      </c>
      <c r="E309" s="358" t="s">
        <v>3556</v>
      </c>
      <c r="F309" s="358"/>
      <c r="G309" s="36">
        <v>3</v>
      </c>
      <c r="M309" s="359" t="e">
        <f>VLOOKUP(TRIM(B309),'Team Rosters'!$B$1:$N$3773,2,FALSE)</f>
        <v>#N/A</v>
      </c>
      <c r="N309" s="360">
        <f>VLOOKUP(TRIM(B309),BirthdateDraft!$A$1:$M$7842,2,FALSE)</f>
        <v>35692</v>
      </c>
      <c r="O309" s="217" t="str">
        <f>VLOOKUP(TRIM(B309),BirthdateDraft!$A$1:$M$7842,3,FALSE)</f>
        <v>22/5</v>
      </c>
      <c r="P309">
        <v>2024</v>
      </c>
      <c r="Q309" s="37" t="e">
        <f>VLOOKUP(Table16[[#This Row],[Last]],'2025Cuts'!$B$4:$B$77,1,FALSE)</f>
        <v>#N/A</v>
      </c>
    </row>
    <row r="310" spans="1:17" ht="12.75" customHeight="1">
      <c r="A310" s="217" t="s">
        <v>8846</v>
      </c>
      <c r="B310" s="261" t="s">
        <v>6655</v>
      </c>
      <c r="C310" s="357" t="s">
        <v>9646</v>
      </c>
      <c r="D310" s="217" t="s">
        <v>10048</v>
      </c>
      <c r="E310" s="358" t="s">
        <v>9712</v>
      </c>
      <c r="F310" s="358"/>
      <c r="M310" s="359" t="str">
        <f>VLOOKUP(TRIM(B310),'Team Rosters'!$B$1:$N$3773,2,FALSE)</f>
        <v>BLU</v>
      </c>
      <c r="N310" s="360">
        <f>VLOOKUP(TRIM(B310),BirthdateDraft!$A$1:$M$7842,2,FALSE)</f>
        <v>35348</v>
      </c>
      <c r="O310" s="217" t="str">
        <f>VLOOKUP(TRIM(B310),BirthdateDraft!$A$1:$M$7842,3,FALSE)</f>
        <v>20/3</v>
      </c>
      <c r="P310">
        <v>2024</v>
      </c>
      <c r="Q310" s="37" t="e">
        <f>VLOOKUP(Table16[[#This Row],[Last]],'2025Cuts'!$B$4:$B$77,1,FALSE)</f>
        <v>#N/A</v>
      </c>
    </row>
    <row r="311" spans="1:17" ht="12.75" customHeight="1">
      <c r="A311" s="217" t="s">
        <v>144</v>
      </c>
      <c r="B311" s="261" t="s">
        <v>4202</v>
      </c>
      <c r="C311" s="357" t="s">
        <v>9629</v>
      </c>
      <c r="D311" s="217" t="s">
        <v>10053</v>
      </c>
      <c r="E311" s="358" t="s">
        <v>3556</v>
      </c>
      <c r="F311" s="358"/>
      <c r="G311" s="36">
        <v>0</v>
      </c>
      <c r="M311" s="359" t="e">
        <f>VLOOKUP(TRIM(B311),'Team Rosters'!$B$1:$N$3773,2,FALSE)</f>
        <v>#N/A</v>
      </c>
      <c r="N311" s="360">
        <f>VLOOKUP(TRIM(B311),BirthdateDraft!$A$1:$M$7842,2,FALSE)</f>
        <v>33665</v>
      </c>
      <c r="O311" s="217" t="str">
        <f>VLOOKUP(TRIM(B311),BirthdateDraft!$A$1:$M$7842,3,FALSE)</f>
        <v>15/3</v>
      </c>
      <c r="P311">
        <v>2024</v>
      </c>
      <c r="Q311" s="37" t="e">
        <f>VLOOKUP(Table16[[#This Row],[Last]],'2025Cuts'!$B$4:$B$77,1,FALSE)</f>
        <v>#N/A</v>
      </c>
    </row>
    <row r="312" spans="1:17" ht="12.75" customHeight="1">
      <c r="A312" s="217" t="s">
        <v>8855</v>
      </c>
      <c r="B312" s="261" t="s">
        <v>5780</v>
      </c>
      <c r="C312" s="357" t="s">
        <v>78</v>
      </c>
      <c r="D312" s="217" t="s">
        <v>10044</v>
      </c>
      <c r="E312" s="358" t="s">
        <v>3555</v>
      </c>
      <c r="F312" s="358"/>
      <c r="M312" s="359" t="str">
        <f>VLOOKUP(TRIM(B312),'Team Rosters'!$B$1:$N$3773,2,FALSE)</f>
        <v>TOR</v>
      </c>
      <c r="N312" s="360">
        <f>VLOOKUP(TRIM(B312),BirthdateDraft!$A$1:$M$7842,2,FALSE)</f>
        <v>35430</v>
      </c>
      <c r="O312" s="217" t="str">
        <f>VLOOKUP(TRIM(B312),BirthdateDraft!$A$1:$M$7842,3,FALSE)</f>
        <v>18/2</v>
      </c>
      <c r="P312">
        <v>2024</v>
      </c>
      <c r="Q312" s="37" t="e">
        <f>VLOOKUP(Table16[[#This Row],[Last]],'2025Cuts'!$B$4:$B$77,1,FALSE)</f>
        <v>#N/A</v>
      </c>
    </row>
    <row r="313" spans="1:17" ht="12.75" customHeight="1">
      <c r="A313" s="217" t="s">
        <v>1971</v>
      </c>
      <c r="B313" s="261" t="s">
        <v>401</v>
      </c>
      <c r="C313" s="357" t="s">
        <v>9643</v>
      </c>
      <c r="D313" s="217" t="s">
        <v>1971</v>
      </c>
      <c r="E313" s="358" t="s">
        <v>9703</v>
      </c>
      <c r="F313" s="358"/>
      <c r="G313" s="36">
        <v>4</v>
      </c>
      <c r="M313" s="359" t="str">
        <f>VLOOKUP(TRIM(B313),'Team Rosters'!$B$1:$N$3773,2,FALSE)</f>
        <v>TOL</v>
      </c>
      <c r="N313" s="360">
        <f>VLOOKUP(TRIM(B313),BirthdateDraft!$A$1:$M$7842,2,FALSE)</f>
        <v>32519</v>
      </c>
      <c r="O313" s="217" t="str">
        <f>VLOOKUP(TRIM(B313),BirthdateDraft!$A$1:$M$7842,3,FALSE)</f>
        <v>12/3</v>
      </c>
      <c r="P313">
        <v>2024</v>
      </c>
      <c r="Q313" s="37" t="e">
        <f>VLOOKUP(Table16[[#This Row],[Last]],'2025Cuts'!$B$4:$B$77,1,FALSE)</f>
        <v>#N/A</v>
      </c>
    </row>
    <row r="314" spans="1:17" ht="12.75" customHeight="1">
      <c r="A314" s="217" t="s">
        <v>9672</v>
      </c>
      <c r="B314" s="261" t="s">
        <v>8213</v>
      </c>
      <c r="C314" s="357" t="s">
        <v>9638</v>
      </c>
      <c r="D314" s="217" t="s">
        <v>10003</v>
      </c>
      <c r="E314" s="358"/>
      <c r="F314" s="358"/>
      <c r="L314" s="358" t="s">
        <v>9652</v>
      </c>
      <c r="M314" s="359" t="str">
        <f>VLOOKUP(TRIM(B314),'Team Rosters'!$B$1:$N$3773,2,FALSE)</f>
        <v>TOK</v>
      </c>
      <c r="N314" s="360">
        <f>VLOOKUP(TRIM(B314),BirthdateDraft!$A$1:$M$7842,2,FALSE)</f>
        <v>36780</v>
      </c>
      <c r="O314" s="217" t="str">
        <f>VLOOKUP(TRIM(B314),BirthdateDraft!$A$1:$M$7842,3,FALSE)</f>
        <v>23/4</v>
      </c>
      <c r="P314">
        <v>2024</v>
      </c>
      <c r="Q314" s="37" t="e">
        <f>VLOOKUP(Table16[[#This Row],[Last]],'2025Cuts'!$B$4:$B$77,1,FALSE)</f>
        <v>#N/A</v>
      </c>
    </row>
    <row r="315" spans="1:17" ht="12.75" customHeight="1">
      <c r="A315" s="217" t="s">
        <v>9668</v>
      </c>
      <c r="B315" s="364" t="s">
        <v>6732</v>
      </c>
      <c r="C315" s="357" t="s">
        <v>9651</v>
      </c>
      <c r="D315" s="217" t="s">
        <v>3485</v>
      </c>
      <c r="E315" s="358"/>
      <c r="F315" s="358"/>
      <c r="L315" s="358" t="s">
        <v>9656</v>
      </c>
      <c r="M315" s="359" t="str">
        <f>VLOOKUP(TRIM(B315),'Team Rosters'!$B$1:$N$3773,2,FALSE)</f>
        <v>LAS</v>
      </c>
      <c r="N315" s="360">
        <f>VLOOKUP(TRIM(B315),BirthdateDraft!$A$1:$M$7842,2,FALSE)</f>
        <v>36251</v>
      </c>
      <c r="O315" s="217" t="str">
        <f>VLOOKUP(TRIM(B315),BirthdateDraft!$A$1:$M$7842,3,FALSE)</f>
        <v>20/4</v>
      </c>
      <c r="P315">
        <v>2024</v>
      </c>
      <c r="Q315" s="37" t="e">
        <f>VLOOKUP(Table16[[#This Row],[Last]],'2025Cuts'!$B$4:$B$77,1,FALSE)</f>
        <v>#N/A</v>
      </c>
    </row>
    <row r="316" spans="1:17" ht="12.75" customHeight="1">
      <c r="A316" s="217" t="s">
        <v>2837</v>
      </c>
      <c r="B316" s="261" t="s">
        <v>9058</v>
      </c>
      <c r="C316" s="357" t="s">
        <v>9646</v>
      </c>
      <c r="D316" s="217" t="s">
        <v>2837</v>
      </c>
      <c r="E316" s="358"/>
      <c r="F316" s="358"/>
      <c r="I316" s="358">
        <v>0</v>
      </c>
      <c r="K316" s="358">
        <v>0</v>
      </c>
      <c r="L316" s="36" t="s">
        <v>1895</v>
      </c>
      <c r="M316" s="359" t="str">
        <f>VLOOKUP(TRIM(B316),'Team Rosters'!$B$1:$N$3773,2,FALSE)</f>
        <v>FER</v>
      </c>
      <c r="N316" s="360">
        <f>VLOOKUP(TRIM(B316),BirthdateDraft!$A$1:$M$7842,2,FALSE)</f>
        <v>37308</v>
      </c>
      <c r="O316" s="217" t="str">
        <f>VLOOKUP(TRIM(B316),BirthdateDraft!$A$1:$M$7842,3,FALSE)</f>
        <v>24/5(173)</v>
      </c>
      <c r="P316">
        <v>2024</v>
      </c>
      <c r="Q316" s="37" t="e">
        <f>VLOOKUP(Table16[[#This Row],[Last]],'2025Cuts'!$B$4:$B$77,1,FALSE)</f>
        <v>#N/A</v>
      </c>
    </row>
    <row r="317" spans="1:17" ht="12.75" customHeight="1">
      <c r="A317" s="217" t="s">
        <v>1957</v>
      </c>
      <c r="B317" s="261" t="s">
        <v>7082</v>
      </c>
      <c r="C317" s="357" t="s">
        <v>2310</v>
      </c>
      <c r="D317" s="217" t="s">
        <v>1957</v>
      </c>
      <c r="E317" s="358" t="s">
        <v>9700</v>
      </c>
      <c r="F317" s="358"/>
      <c r="G317" s="36">
        <v>2</v>
      </c>
      <c r="M317" s="359" t="str">
        <f>VLOOKUP(TRIM(B317),'Team Rosters'!$B$1:$N$3773,2,FALSE)</f>
        <v>TOL</v>
      </c>
      <c r="N317" s="360">
        <f>VLOOKUP(TRIM(B317),BirthdateDraft!$A$1:$M$7842,2,FALSE)</f>
        <v>36130</v>
      </c>
      <c r="O317" s="217" t="str">
        <f>VLOOKUP(TRIM(B317),BirthdateDraft!$A$1:$M$7842,3,FALSE)</f>
        <v>21/1(19)</v>
      </c>
      <c r="P317">
        <v>2024</v>
      </c>
      <c r="Q317" s="37" t="e">
        <f>VLOOKUP(Table16[[#This Row],[Last]],'2025Cuts'!$B$4:$B$77,1,FALSE)</f>
        <v>#N/A</v>
      </c>
    </row>
    <row r="318" spans="1:17" ht="12.75" customHeight="1">
      <c r="A318" s="217" t="s">
        <v>8859</v>
      </c>
      <c r="B318" s="261" t="s">
        <v>7785</v>
      </c>
      <c r="C318" s="357" t="s">
        <v>9634</v>
      </c>
      <c r="D318" s="217" t="s">
        <v>10060</v>
      </c>
      <c r="E318" s="358" t="s">
        <v>3552</v>
      </c>
      <c r="F318" s="358"/>
      <c r="G318" s="36">
        <v>1</v>
      </c>
      <c r="M318" s="359" t="str">
        <f>VLOOKUP(TRIM(B318),'Team Rosters'!$B$1:$N$3773,2,FALSE)</f>
        <v>TOR</v>
      </c>
      <c r="N318" s="360">
        <f>VLOOKUP(TRIM(B318),BirthdateDraft!$A$1:$M$7842,2,FALSE)</f>
        <v>36537</v>
      </c>
      <c r="O318" s="217" t="str">
        <f>VLOOKUP(TRIM(B318),BirthdateDraft!$A$1:$M$7842,3,FALSE)</f>
        <v>22/1</v>
      </c>
      <c r="P318">
        <v>2024</v>
      </c>
      <c r="Q318" s="37" t="e">
        <f>VLOOKUP(Table16[[#This Row],[Last]],'2025Cuts'!$B$4:$B$77,1,FALSE)</f>
        <v>#N/A</v>
      </c>
    </row>
    <row r="319" spans="1:17" ht="12.75" customHeight="1">
      <c r="A319" s="217" t="s">
        <v>9013</v>
      </c>
      <c r="B319" s="261" t="s">
        <v>8215</v>
      </c>
      <c r="C319" s="357" t="s">
        <v>724</v>
      </c>
      <c r="D319" s="217" t="s">
        <v>10051</v>
      </c>
      <c r="E319" s="358" t="s">
        <v>3556</v>
      </c>
      <c r="F319" s="358"/>
      <c r="G319" s="36">
        <v>0</v>
      </c>
      <c r="M319" s="359" t="e">
        <f>VLOOKUP(TRIM(B319),'Team Rosters'!$B$1:$N$3773,2,FALSE)</f>
        <v>#N/A</v>
      </c>
      <c r="N319" s="360">
        <f>VLOOKUP(TRIM(B319),BirthdateDraft!$A$1:$M$7842,2,FALSE)</f>
        <v>36070</v>
      </c>
      <c r="O319" s="217" t="str">
        <f>VLOOKUP(TRIM(B319),BirthdateDraft!$A$1:$M$7842,3,FALSE)</f>
        <v>22/6</v>
      </c>
      <c r="P319">
        <v>2024</v>
      </c>
      <c r="Q319" s="37" t="e">
        <f>VLOOKUP(Table16[[#This Row],[Last]],'2025Cuts'!$B$4:$B$77,1,FALSE)</f>
        <v>#N/A</v>
      </c>
    </row>
    <row r="320" spans="1:17" ht="12.75" customHeight="1">
      <c r="A320" s="217" t="s">
        <v>9013</v>
      </c>
      <c r="B320" s="261" t="s">
        <v>6579</v>
      </c>
      <c r="C320" s="357" t="s">
        <v>724</v>
      </c>
      <c r="D320" s="217" t="s">
        <v>10051</v>
      </c>
      <c r="E320" s="358" t="s">
        <v>3556</v>
      </c>
      <c r="F320" s="358"/>
      <c r="G320" s="36">
        <v>3</v>
      </c>
      <c r="M320" s="359" t="str">
        <f>VLOOKUP(TRIM(B320),'Team Rosters'!$B$1:$N$3773,2,FALSE)</f>
        <v>ANN</v>
      </c>
      <c r="N320" s="360">
        <f>VLOOKUP(TRIM(B320),BirthdateDraft!$A$1:$M$7842,2,FALSE)</f>
        <v>35299</v>
      </c>
      <c r="O320" s="217" t="str">
        <f>VLOOKUP(TRIM(B320),BirthdateDraft!$A$1:$M$7842,3,FALSE)</f>
        <v>20/6</v>
      </c>
      <c r="P320">
        <v>2024</v>
      </c>
      <c r="Q320" s="37" t="e">
        <f>VLOOKUP(Table16[[#This Row],[Last]],'2025Cuts'!$B$4:$B$77,1,FALSE)</f>
        <v>#N/A</v>
      </c>
    </row>
    <row r="321" spans="1:17" ht="12.75" customHeight="1">
      <c r="A321" s="217" t="s">
        <v>8846</v>
      </c>
      <c r="B321" s="261" t="s">
        <v>5265</v>
      </c>
      <c r="C321" s="357" t="s">
        <v>9629</v>
      </c>
      <c r="D321" s="217" t="s">
        <v>10048</v>
      </c>
      <c r="E321" s="358" t="s">
        <v>9700</v>
      </c>
      <c r="F321" s="358"/>
      <c r="M321" s="359" t="e">
        <f>VLOOKUP(TRIM(B321),'Team Rosters'!$B$1:$N$3773,2,FALSE)</f>
        <v>#N/A</v>
      </c>
      <c r="N321" s="360">
        <f>VLOOKUP(TRIM(B321),BirthdateDraft!$A$1:$M$7842,2,FALSE)</f>
        <v>34705</v>
      </c>
      <c r="O321" s="217" t="str">
        <f>VLOOKUP(TRIM(B321),BirthdateDraft!$A$1:$M$7842,3,FALSE)</f>
        <v>17/FA</v>
      </c>
      <c r="P321">
        <v>2024</v>
      </c>
      <c r="Q321" s="37" t="e">
        <f>VLOOKUP(Table16[[#This Row],[Last]],'2025Cuts'!$B$4:$B$77,1,FALSE)</f>
        <v>#N/A</v>
      </c>
    </row>
    <row r="322" spans="1:17" ht="12.75" customHeight="1">
      <c r="A322" s="217" t="s">
        <v>8991</v>
      </c>
      <c r="B322" s="261" t="s">
        <v>6257</v>
      </c>
      <c r="C322" s="357" t="s">
        <v>9631</v>
      </c>
      <c r="D322" s="217" t="s">
        <v>10008</v>
      </c>
      <c r="E322" s="358"/>
      <c r="F322" s="358"/>
      <c r="I322" s="358">
        <v>0</v>
      </c>
      <c r="J322" s="358"/>
      <c r="K322" s="36">
        <v>2</v>
      </c>
      <c r="M322" s="359" t="e">
        <f>VLOOKUP(TRIM(B322),'Team Rosters'!$B$1:$N$3773,2,FALSE)</f>
        <v>#N/A</v>
      </c>
      <c r="N322" s="360">
        <f>VLOOKUP(TRIM(B322),BirthdateDraft!$A$1:$M$7842,2,FALSE)</f>
        <v>35331</v>
      </c>
      <c r="O322" s="217" t="str">
        <f>VLOOKUP(TRIM(B322),BirthdateDraft!$A$1:$M$7842,3,FALSE)</f>
        <v>19/3</v>
      </c>
      <c r="P322">
        <v>2024</v>
      </c>
      <c r="Q322" s="37" t="str">
        <f>VLOOKUP(Table16[[#This Row],[Last]],'2025Cuts'!$B$4:$B$77,1,FALSE)</f>
        <v>Davis, Nate</v>
      </c>
    </row>
    <row r="323" spans="1:17" ht="12.75" customHeight="1">
      <c r="A323" s="217" t="s">
        <v>9013</v>
      </c>
      <c r="B323" s="261" t="s">
        <v>6641</v>
      </c>
      <c r="C323" s="357" t="s">
        <v>9628</v>
      </c>
      <c r="D323" s="217" t="s">
        <v>10051</v>
      </c>
      <c r="E323" s="358" t="s">
        <v>3556</v>
      </c>
      <c r="F323" s="358"/>
      <c r="G323" s="36">
        <v>0</v>
      </c>
      <c r="M323" s="359" t="str">
        <f>VLOOKUP(TRIM(B323),'Team Rosters'!$B$1:$N$3773,2,FALSE)</f>
        <v>JER</v>
      </c>
      <c r="N323" s="360">
        <f>VLOOKUP(TRIM(B323),BirthdateDraft!$A$1:$M$7842,2,FALSE)</f>
        <v>35591</v>
      </c>
      <c r="O323" s="217" t="str">
        <f>VLOOKUP(TRIM(B323),BirthdateDraft!$A$1:$M$7842,3,FALSE)</f>
        <v>20/2</v>
      </c>
      <c r="P323">
        <v>2024</v>
      </c>
      <c r="Q323" s="37" t="e">
        <f>VLOOKUP(Table16[[#This Row],[Last]],'2025Cuts'!$B$4:$B$77,1,FALSE)</f>
        <v>#N/A</v>
      </c>
    </row>
    <row r="324" spans="1:17" ht="12.75" customHeight="1">
      <c r="A324" s="217" t="s">
        <v>9654</v>
      </c>
      <c r="B324" s="261" t="s">
        <v>8989</v>
      </c>
      <c r="C324" s="357" t="s">
        <v>9632</v>
      </c>
      <c r="D324" s="217" t="s">
        <v>9654</v>
      </c>
      <c r="E324" s="358"/>
      <c r="F324" s="358"/>
      <c r="I324" s="358">
        <v>0</v>
      </c>
      <c r="K324" s="358">
        <v>0</v>
      </c>
      <c r="L324" s="36" t="s">
        <v>9652</v>
      </c>
      <c r="M324" s="359" t="str">
        <f>VLOOKUP(TRIM(B324),'Team Rosters'!$B$1:$N$3773,2,FALSE)</f>
        <v>BLD</v>
      </c>
      <c r="N324" s="360">
        <f>VLOOKUP(TRIM(B324),BirthdateDraft!$A$1:$M$7842,2,FALSE)</f>
        <v>36475</v>
      </c>
      <c r="O324" s="217" t="str">
        <f>VLOOKUP(TRIM(B324),BirthdateDraft!$A$1:$M$7842,3,FALSE)</f>
        <v>24/4(128)</v>
      </c>
      <c r="P324">
        <v>2024</v>
      </c>
      <c r="Q324" s="37" t="e">
        <f>VLOOKUP(Table16[[#This Row],[Last]],'2025Cuts'!$B$4:$B$77,1,FALSE)</f>
        <v>#N/A</v>
      </c>
    </row>
    <row r="325" spans="1:17" ht="12.75" customHeight="1">
      <c r="A325" s="217" t="s">
        <v>9702</v>
      </c>
      <c r="B325" s="261" t="s">
        <v>8877</v>
      </c>
      <c r="C325" s="357" t="s">
        <v>9647</v>
      </c>
      <c r="D325" s="217" t="s">
        <v>10054</v>
      </c>
      <c r="E325" s="358" t="s">
        <v>3556</v>
      </c>
      <c r="F325" s="358" t="s">
        <v>3556</v>
      </c>
      <c r="G325" s="36">
        <v>1</v>
      </c>
      <c r="M325" s="359" t="e">
        <f>VLOOKUP(TRIM(B325),'Team Rosters'!$B$1:$N$3773,2,FALSE)</f>
        <v>#N/A</v>
      </c>
      <c r="N325" s="360">
        <f>VLOOKUP(TRIM(B325),BirthdateDraft!$A$1:$M$7842,2,FALSE)</f>
        <v>36831</v>
      </c>
      <c r="O325" s="217" t="str">
        <f>VLOOKUP(TRIM(B325),BirthdateDraft!$A$1:$M$7842,3,FALSE)</f>
        <v>24/6(196)</v>
      </c>
      <c r="P325">
        <v>2024</v>
      </c>
      <c r="Q325" s="37" t="e">
        <f>VLOOKUP(Table16[[#This Row],[Last]],'2025Cuts'!$B$4:$B$77,1,FALSE)</f>
        <v>#N/A</v>
      </c>
    </row>
    <row r="326" spans="1:17" ht="12.75" customHeight="1">
      <c r="A326" s="217" t="s">
        <v>1872</v>
      </c>
      <c r="B326" s="261" t="s">
        <v>6601</v>
      </c>
      <c r="C326" s="357" t="s">
        <v>76</v>
      </c>
      <c r="D326" s="217" t="s">
        <v>1872</v>
      </c>
      <c r="E326" s="358" t="s">
        <v>9700</v>
      </c>
      <c r="F326" s="358"/>
      <c r="G326" s="36">
        <v>0</v>
      </c>
      <c r="M326" s="359" t="str">
        <f>VLOOKUP(TRIM(B326),'Team Rosters'!$B$1:$N$3773,2,FALSE)</f>
        <v>VIR</v>
      </c>
      <c r="N326" s="360">
        <f>VLOOKUP(TRIM(B326),BirthdateDraft!$A$1:$M$7842,2,FALSE)</f>
        <v>35694</v>
      </c>
      <c r="O326" s="217" t="str">
        <f>VLOOKUP(TRIM(B326),BirthdateDraft!$A$1:$M$7842,3,FALSE)</f>
        <v>20/4</v>
      </c>
      <c r="P326">
        <v>2024</v>
      </c>
      <c r="Q326" s="37" t="e">
        <f>VLOOKUP(Table16[[#This Row],[Last]],'2025Cuts'!$B$4:$B$77,1,FALSE)</f>
        <v>#N/A</v>
      </c>
    </row>
    <row r="327" spans="1:17" ht="12.75" customHeight="1">
      <c r="A327" s="217" t="s">
        <v>8980</v>
      </c>
      <c r="B327" s="261" t="s">
        <v>5125</v>
      </c>
      <c r="C327" s="357" t="s">
        <v>9632</v>
      </c>
      <c r="D327" s="217" t="s">
        <v>10012</v>
      </c>
      <c r="E327" s="358"/>
      <c r="F327" s="358"/>
      <c r="I327" s="358">
        <v>6</v>
      </c>
      <c r="J327" s="358"/>
      <c r="K327" s="36">
        <v>7</v>
      </c>
      <c r="M327" s="359" t="str">
        <f>VLOOKUP(TRIM(B327),'Team Rosters'!$B$1:$N$3773,2,FALSE)</f>
        <v>CHA</v>
      </c>
      <c r="N327" s="360">
        <f>VLOOKUP(TRIM(B327),BirthdateDraft!$A$1:$M$7842,2,FALSE)</f>
        <v>34450</v>
      </c>
      <c r="O327" s="217" t="str">
        <f>VLOOKUP(TRIM(B327),BirthdateDraft!$A$1:$M$7842,3,FALSE)</f>
        <v>17/2</v>
      </c>
      <c r="P327">
        <v>2024</v>
      </c>
      <c r="Q327" s="37" t="e">
        <f>VLOOKUP(Table16[[#This Row],[Last]],'2025Cuts'!$B$4:$B$77,1,FALSE)</f>
        <v>#N/A</v>
      </c>
    </row>
    <row r="328" spans="1:17" ht="12.75" customHeight="1">
      <c r="A328" s="217" t="s">
        <v>9013</v>
      </c>
      <c r="B328" s="261" t="s">
        <v>4652</v>
      </c>
      <c r="C328" s="357" t="s">
        <v>9629</v>
      </c>
      <c r="D328" s="217" t="s">
        <v>10051</v>
      </c>
      <c r="E328" s="358" t="s">
        <v>3556</v>
      </c>
      <c r="F328" s="358"/>
      <c r="G328" s="36">
        <v>0</v>
      </c>
      <c r="M328" s="359" t="e">
        <f>VLOOKUP(TRIM(B328),'Team Rosters'!$B$1:$N$3773,2,FALSE)</f>
        <v>#N/A</v>
      </c>
      <c r="N328" s="360">
        <f>VLOOKUP(TRIM(B328),BirthdateDraft!$A$1:$M$7842,2,FALSE)</f>
        <v>34516</v>
      </c>
      <c r="O328" s="217" t="str">
        <f>VLOOKUP(TRIM(B328),BirthdateDraft!$A$1:$M$7842,3,FALSE)</f>
        <v>16/4</v>
      </c>
      <c r="P328">
        <v>2024</v>
      </c>
      <c r="Q328" s="37" t="e">
        <f>VLOOKUP(Table16[[#This Row],[Last]],'2025Cuts'!$B$4:$B$77,1,FALSE)</f>
        <v>#N/A</v>
      </c>
    </row>
    <row r="329" spans="1:17" ht="12.75" customHeight="1">
      <c r="A329" s="217" t="s">
        <v>1873</v>
      </c>
      <c r="B329" s="261" t="s">
        <v>6998</v>
      </c>
      <c r="C329" s="357" t="s">
        <v>9649</v>
      </c>
      <c r="D329" s="217" t="s">
        <v>1873</v>
      </c>
      <c r="E329" s="358" t="s">
        <v>9699</v>
      </c>
      <c r="F329" s="358"/>
      <c r="G329" s="36">
        <v>3</v>
      </c>
      <c r="M329" s="359" t="str">
        <f>VLOOKUP(TRIM(B329),'Team Rosters'!$B$1:$N$3773,2,FALSE)</f>
        <v>TOL</v>
      </c>
      <c r="N329" s="360">
        <f>VLOOKUP(TRIM(B329),BirthdateDraft!$A$1:$M$7842,2,FALSE)</f>
        <v>36008</v>
      </c>
      <c r="O329" s="217" t="str">
        <f>VLOOKUP(TRIM(B329),BirthdateDraft!$A$1:$M$7842,3,FALSE)</f>
        <v>21/3</v>
      </c>
      <c r="P329">
        <v>2024</v>
      </c>
      <c r="Q329" s="37" t="e">
        <f>VLOOKUP(Table16[[#This Row],[Last]],'2025Cuts'!$B$4:$B$77,1,FALSE)</f>
        <v>#N/A</v>
      </c>
    </row>
    <row r="330" spans="1:17" ht="12.75" customHeight="1">
      <c r="A330" s="217" t="s">
        <v>8855</v>
      </c>
      <c r="B330" s="261" t="s">
        <v>6190</v>
      </c>
      <c r="C330" s="357" t="s">
        <v>9639</v>
      </c>
      <c r="D330" s="217" t="s">
        <v>10044</v>
      </c>
      <c r="E330" s="358" t="s">
        <v>3555</v>
      </c>
      <c r="F330" s="358"/>
      <c r="M330" s="359" t="str">
        <f>VLOOKUP(TRIM(B330),'Team Rosters'!$B$1:$N$3773,2,FALSE)</f>
        <v>FER</v>
      </c>
      <c r="N330" s="360">
        <f>VLOOKUP(TRIM(B330),BirthdateDraft!$A$1:$M$7842,2,FALSE)</f>
        <v>35353</v>
      </c>
      <c r="O330" s="217" t="str">
        <f>VLOOKUP(TRIM(B330),BirthdateDraft!$A$1:$M$7842,3,FALSE)</f>
        <v>19/3</v>
      </c>
      <c r="P330">
        <v>2024</v>
      </c>
      <c r="Q330" s="37" t="e">
        <f>VLOOKUP(Table16[[#This Row],[Last]],'2025Cuts'!$B$4:$B$77,1,FALSE)</f>
        <v>#N/A</v>
      </c>
    </row>
    <row r="331" spans="1:17" ht="12.75" customHeight="1">
      <c r="A331" s="217" t="s">
        <v>1886</v>
      </c>
      <c r="B331" s="261" t="s">
        <v>7786</v>
      </c>
      <c r="C331" s="357" t="s">
        <v>9634</v>
      </c>
      <c r="D331" s="217" t="s">
        <v>1886</v>
      </c>
      <c r="E331" s="358" t="s">
        <v>9701</v>
      </c>
      <c r="F331" s="358"/>
      <c r="G331" s="36">
        <v>7</v>
      </c>
      <c r="M331" s="359" t="str">
        <f>VLOOKUP(TRIM(B331),'Team Rosters'!$B$1:$N$3773,2,FALSE)</f>
        <v>ROA</v>
      </c>
      <c r="N331" s="360">
        <f>VLOOKUP(TRIM(B331),BirthdateDraft!$A$1:$M$7842,2,FALSE)</f>
        <v>36873</v>
      </c>
      <c r="O331" s="217" t="str">
        <f>VLOOKUP(TRIM(B331),BirthdateDraft!$A$1:$M$7842,3,FALSE)</f>
        <v>22/3</v>
      </c>
      <c r="P331">
        <v>2024</v>
      </c>
      <c r="Q331" s="37" t="e">
        <f>VLOOKUP(Table16[[#This Row],[Last]],'2025Cuts'!$B$4:$B$77,1,FALSE)</f>
        <v>#N/A</v>
      </c>
    </row>
    <row r="332" spans="1:17" ht="12.75" customHeight="1">
      <c r="A332" s="217" t="s">
        <v>8980</v>
      </c>
      <c r="B332" s="261" t="s">
        <v>4848</v>
      </c>
      <c r="C332" s="357" t="s">
        <v>78</v>
      </c>
      <c r="D332" s="217" t="s">
        <v>10012</v>
      </c>
      <c r="E332" s="358"/>
      <c r="F332" s="358"/>
      <c r="I332" s="358">
        <v>5</v>
      </c>
      <c r="J332" s="358"/>
      <c r="K332" s="36">
        <v>7</v>
      </c>
      <c r="M332" s="359" t="str">
        <f>VLOOKUP(TRIM(B332),'Team Rosters'!$B$1:$N$3773,2,FALSE)</f>
        <v>CAVE</v>
      </c>
      <c r="N332" s="360">
        <f>VLOOKUP(TRIM(B332),BirthdateDraft!$A$1:$M$7842,2,FALSE)</f>
        <v>34204</v>
      </c>
      <c r="O332" s="217" t="str">
        <f>VLOOKUP(TRIM(B332),BirthdateDraft!$A$1:$M$7842,3,FALSE)</f>
        <v>16/1 (16)</v>
      </c>
      <c r="P332">
        <v>2024</v>
      </c>
      <c r="Q332" s="37" t="e">
        <f>VLOOKUP(Table16[[#This Row],[Last]],'2025Cuts'!$B$4:$B$77,1,FALSE)</f>
        <v>#N/A</v>
      </c>
    </row>
    <row r="333" spans="1:17" ht="12.75" customHeight="1">
      <c r="A333" s="217" t="s">
        <v>9013</v>
      </c>
      <c r="B333" s="261" t="s">
        <v>7718</v>
      </c>
      <c r="C333" s="357" t="s">
        <v>9642</v>
      </c>
      <c r="D333" s="217" t="s">
        <v>10027</v>
      </c>
      <c r="E333" s="358"/>
      <c r="F333" s="358"/>
      <c r="I333" s="358">
        <v>0</v>
      </c>
      <c r="J333" s="358"/>
      <c r="K333" s="36">
        <v>0</v>
      </c>
      <c r="M333" s="359" t="e">
        <f>VLOOKUP(TRIM(B333),'Team Rosters'!$B$1:$N$3773,2,FALSE)</f>
        <v>#N/A</v>
      </c>
      <c r="N333" s="360">
        <f>VLOOKUP(TRIM(B333),BirthdateDraft!$A$1:$M$7842,2,FALSE)</f>
        <v>36231</v>
      </c>
      <c r="O333" s="217" t="str">
        <f>VLOOKUP(TRIM(B333),BirthdateDraft!$A$1:$M$7842,3,FALSE)</f>
        <v>22/6</v>
      </c>
      <c r="P333">
        <v>2024</v>
      </c>
      <c r="Q333" s="37" t="e">
        <f>VLOOKUP(Table16[[#This Row],[Last]],'2025Cuts'!$B$4:$B$77,1,FALSE)</f>
        <v>#N/A</v>
      </c>
    </row>
    <row r="334" spans="1:17" ht="12.75" customHeight="1">
      <c r="A334" s="217" t="s">
        <v>8991</v>
      </c>
      <c r="B334" s="261" t="s">
        <v>9033</v>
      </c>
      <c r="C334" s="357" t="s">
        <v>9647</v>
      </c>
      <c r="D334" s="217" t="s">
        <v>10008</v>
      </c>
      <c r="E334" s="358"/>
      <c r="F334" s="358"/>
      <c r="I334" s="358">
        <v>0</v>
      </c>
      <c r="J334" s="358"/>
      <c r="K334" s="36">
        <v>2</v>
      </c>
      <c r="M334" s="359" t="e">
        <f>VLOOKUP(TRIM(B334),'Team Rosters'!$B$1:$N$3773,2,FALSE)</f>
        <v>#N/A</v>
      </c>
      <c r="N334" s="360">
        <f>VLOOKUP(TRIM(B334),BirthdateDraft!$A$1:$M$7842,2,FALSE)</f>
        <v>36640</v>
      </c>
      <c r="O334" s="217" t="str">
        <f>VLOOKUP(TRIM(B334),BirthdateDraft!$A$1:$M$7842,3,FALSE)</f>
        <v>24/FA</v>
      </c>
      <c r="P334">
        <v>2024</v>
      </c>
      <c r="Q334" s="37" t="e">
        <f>VLOOKUP(Table16[[#This Row],[Last]],'2025Cuts'!$B$4:$B$77,1,FALSE)</f>
        <v>#N/A</v>
      </c>
    </row>
    <row r="335" spans="1:17" ht="12.75" customHeight="1">
      <c r="A335" s="217" t="s">
        <v>9691</v>
      </c>
      <c r="B335" s="261" t="s">
        <v>6239</v>
      </c>
      <c r="C335" s="357" t="s">
        <v>9629</v>
      </c>
      <c r="D335" s="217" t="s">
        <v>10039</v>
      </c>
      <c r="E335" s="358"/>
      <c r="F335" s="358"/>
      <c r="I335" s="358">
        <v>0</v>
      </c>
      <c r="J335" s="358">
        <v>0</v>
      </c>
      <c r="K335" s="36">
        <v>0</v>
      </c>
      <c r="M335" s="359" t="e">
        <f>VLOOKUP(TRIM(B335),'Team Rosters'!$B$1:$N$3773,2,FALSE)</f>
        <v>#N/A</v>
      </c>
      <c r="N335" s="360">
        <f>VLOOKUP(TRIM(B335),BirthdateDraft!$A$1:$M$7842,2,FALSE)</f>
        <v>35311</v>
      </c>
      <c r="O335" s="217" t="str">
        <f>VLOOKUP(TRIM(B335),BirthdateDraft!$A$1:$M$7842,3,FALSE)</f>
        <v>19/3</v>
      </c>
      <c r="P335">
        <v>2024</v>
      </c>
      <c r="Q335" s="37" t="e">
        <f>VLOOKUP(Table16[[#This Row],[Last]],'2025Cuts'!$B$4:$B$77,1,FALSE)</f>
        <v>#N/A</v>
      </c>
    </row>
    <row r="336" spans="1:17" ht="12.75" customHeight="1">
      <c r="A336" s="217" t="s">
        <v>9729</v>
      </c>
      <c r="B336" s="261" t="s">
        <v>8878</v>
      </c>
      <c r="C336" s="357" t="s">
        <v>9634</v>
      </c>
      <c r="D336" s="217" t="s">
        <v>10036</v>
      </c>
      <c r="E336" s="358" t="s">
        <v>3555</v>
      </c>
      <c r="F336" s="358"/>
      <c r="M336" s="359" t="str">
        <f>VLOOKUP(TRIM(B336),'Team Rosters'!$B$1:$N$3773,2,FALSE)</f>
        <v>WES</v>
      </c>
      <c r="N336" s="360">
        <f>VLOOKUP(TRIM(B336),BirthdateDraft!$A$1:$M$7842,2,FALSE)</f>
        <v>37661</v>
      </c>
      <c r="O336" s="217" t="str">
        <f>VLOOKUP(TRIM(B336),BirthdateDraft!$A$1:$M$7842,3,FALSE)</f>
        <v>24/2(40)</v>
      </c>
      <c r="P336">
        <v>2024</v>
      </c>
      <c r="Q336" s="37" t="e">
        <f>VLOOKUP(Table16[[#This Row],[Last]],'2025Cuts'!$B$4:$B$77,1,FALSE)</f>
        <v>#N/A</v>
      </c>
    </row>
    <row r="337" spans="1:17" ht="12.75" customHeight="1">
      <c r="A337" s="217" t="s">
        <v>9668</v>
      </c>
      <c r="B337" s="261" t="s">
        <v>8217</v>
      </c>
      <c r="C337" s="357" t="s">
        <v>9642</v>
      </c>
      <c r="D337" s="217" t="s">
        <v>3485</v>
      </c>
      <c r="E337" s="358"/>
      <c r="F337" s="358"/>
      <c r="L337" s="358" t="s">
        <v>9655</v>
      </c>
      <c r="M337" s="359" t="str">
        <f>VLOOKUP(TRIM(B337),'Team Rosters'!$B$1:$N$3773,2,FALSE)</f>
        <v>ACM</v>
      </c>
      <c r="N337" s="360">
        <f>VLOOKUP(TRIM(B337),BirthdateDraft!$A$1:$M$7842,2,FALSE)</f>
        <v>36462</v>
      </c>
      <c r="O337" s="217" t="str">
        <f>VLOOKUP(TRIM(B337),BirthdateDraft!$A$1:$M$7842,3,FALSE)</f>
        <v>23/3</v>
      </c>
      <c r="P337">
        <v>2024</v>
      </c>
      <c r="Q337" s="37" t="e">
        <f>VLOOKUP(Table16[[#This Row],[Last]],'2025Cuts'!$B$4:$B$77,1,FALSE)</f>
        <v>#N/A</v>
      </c>
    </row>
    <row r="338" spans="1:17" ht="12.75" customHeight="1">
      <c r="A338" s="217" t="s">
        <v>2515</v>
      </c>
      <c r="B338" s="261" t="s">
        <v>7102</v>
      </c>
      <c r="C338" s="357" t="s">
        <v>9637</v>
      </c>
      <c r="D338" s="217" t="s">
        <v>10021</v>
      </c>
      <c r="E338" s="358" t="s">
        <v>9717</v>
      </c>
      <c r="F338" s="358"/>
      <c r="M338" s="359" t="str">
        <f>VLOOKUP(TRIM(B338),'Team Rosters'!$B$1:$N$3773,2,FALSE)</f>
        <v>ROS</v>
      </c>
      <c r="N338" s="360">
        <f>VLOOKUP(TRIM(B338),BirthdateDraft!$A$1:$M$7842,2,FALSE)</f>
        <v>36039</v>
      </c>
      <c r="O338" s="217">
        <f>VLOOKUP(TRIM(B338),BirthdateDraft!$A$1:$M$7842,3,FALSE)</f>
        <v>0</v>
      </c>
      <c r="P338">
        <v>2024</v>
      </c>
      <c r="Q338" s="37" t="e">
        <f>VLOOKUP(Table16[[#This Row],[Last]],'2025Cuts'!$B$4:$B$77,1,FALSE)</f>
        <v>#N/A</v>
      </c>
    </row>
    <row r="339" spans="1:17" ht="12.75" customHeight="1">
      <c r="A339" s="217" t="s">
        <v>2837</v>
      </c>
      <c r="B339" s="261" t="s">
        <v>8218</v>
      </c>
      <c r="C339" s="357" t="s">
        <v>722</v>
      </c>
      <c r="D339" s="217" t="s">
        <v>2837</v>
      </c>
      <c r="E339" s="358"/>
      <c r="F339" s="358"/>
      <c r="I339" s="358">
        <v>0</v>
      </c>
      <c r="K339" s="358">
        <v>0</v>
      </c>
      <c r="L339" s="36" t="s">
        <v>9655</v>
      </c>
      <c r="M339" s="359" t="str">
        <f>VLOOKUP(TRIM(B339),'Team Rosters'!$B$1:$N$3773,2,FALSE)</f>
        <v>WES</v>
      </c>
      <c r="N339" s="360">
        <f>VLOOKUP(TRIM(B339),BirthdateDraft!$A$1:$M$7842,2,FALSE)</f>
        <v>36180</v>
      </c>
      <c r="O339" s="217" t="str">
        <f>VLOOKUP(TRIM(B339),BirthdateDraft!$A$1:$M$7842,3,FALSE)</f>
        <v>23/FA</v>
      </c>
      <c r="P339">
        <v>2024</v>
      </c>
      <c r="Q339" s="37" t="e">
        <f>VLOOKUP(Table16[[#This Row],[Last]],'2025Cuts'!$B$4:$B$77,1,FALSE)</f>
        <v>#N/A</v>
      </c>
    </row>
    <row r="340" spans="1:17" ht="12.75" customHeight="1">
      <c r="A340" s="217" t="s">
        <v>1957</v>
      </c>
      <c r="B340" s="261" t="s">
        <v>8219</v>
      </c>
      <c r="C340" s="357" t="s">
        <v>9639</v>
      </c>
      <c r="D340" s="217" t="s">
        <v>1957</v>
      </c>
      <c r="E340" s="358" t="s">
        <v>9700</v>
      </c>
      <c r="F340" s="358"/>
      <c r="G340" s="36">
        <v>3</v>
      </c>
      <c r="M340" s="359" t="str">
        <f>VLOOKUP(TRIM(B340),'Team Rosters'!$B$1:$N$3773,2,FALSE)</f>
        <v>BLD</v>
      </c>
      <c r="N340" s="360">
        <f>VLOOKUP(TRIM(B340),BirthdateDraft!$A$1:$M$7842,2,FALSE)</f>
        <v>36594</v>
      </c>
      <c r="O340" s="217" t="str">
        <f>VLOOKUP(TRIM(B340),BirthdateDraft!$A$1:$M$7842,3,FALSE)</f>
        <v>23/5</v>
      </c>
      <c r="P340">
        <v>2024</v>
      </c>
      <c r="Q340" s="37" t="e">
        <f>VLOOKUP(Table16[[#This Row],[Last]],'2025Cuts'!$B$4:$B$77,1,FALSE)</f>
        <v>#N/A</v>
      </c>
    </row>
    <row r="341" spans="1:17" ht="12.75" customHeight="1">
      <c r="A341" s="217" t="s">
        <v>1564</v>
      </c>
      <c r="B341" s="261" t="s">
        <v>8220</v>
      </c>
      <c r="C341" s="357" t="s">
        <v>9636</v>
      </c>
      <c r="D341" s="217" t="s">
        <v>1564</v>
      </c>
      <c r="E341" s="358"/>
      <c r="F341" s="358"/>
      <c r="M341" s="359" t="str">
        <f>VLOOKUP(TRIM(B341),'Team Rosters'!$B$1:$N$3773,2,FALSE)</f>
        <v>VER</v>
      </c>
      <c r="N341" s="360">
        <f>VLOOKUP(TRIM(B341),BirthdateDraft!$A$1:$M$7842,2,FALSE)</f>
        <v>36014</v>
      </c>
      <c r="O341" s="217" t="str">
        <f>VLOOKUP(TRIM(B341),BirthdateDraft!$A$1:$M$7842,3,FALSE)</f>
        <v>23/FA</v>
      </c>
      <c r="P341">
        <v>2024</v>
      </c>
      <c r="Q341" s="37" t="e">
        <f>VLOOKUP(Table16[[#This Row],[Last]],'2025Cuts'!$B$4:$B$77,1,FALSE)</f>
        <v>#N/A</v>
      </c>
    </row>
    <row r="342" spans="1:17" ht="12.75" customHeight="1">
      <c r="A342" s="217" t="s">
        <v>8982</v>
      </c>
      <c r="B342" s="261" t="s">
        <v>8879</v>
      </c>
      <c r="C342" s="357" t="s">
        <v>9631</v>
      </c>
      <c r="D342" s="217" t="s">
        <v>10062</v>
      </c>
      <c r="E342" s="358" t="s">
        <v>3552</v>
      </c>
      <c r="F342" s="358"/>
      <c r="G342" s="36">
        <v>8</v>
      </c>
      <c r="M342" s="359" t="str">
        <f>VLOOKUP(TRIM(B342),'Team Rosters'!$B$1:$N$3773,2,FALSE)</f>
        <v>LAS</v>
      </c>
      <c r="N342" s="360">
        <f>VLOOKUP(TRIM(B342),BirthdateDraft!$A$1:$M$7842,2,FALSE)</f>
        <v>37169</v>
      </c>
      <c r="O342" s="217" t="str">
        <f>VLOOKUP(TRIM(B342),BirthdateDraft!$A$1:$M$7842,3,FALSE)</f>
        <v>23/2</v>
      </c>
      <c r="P342">
        <v>2024</v>
      </c>
      <c r="Q342" s="37" t="e">
        <f>VLOOKUP(Table16[[#This Row],[Last]],'2025Cuts'!$B$4:$B$77,1,FALSE)</f>
        <v>#N/A</v>
      </c>
    </row>
    <row r="343" spans="1:17" ht="12.75" customHeight="1">
      <c r="A343" s="217" t="s">
        <v>1012</v>
      </c>
      <c r="B343" s="261" t="s">
        <v>8221</v>
      </c>
      <c r="C343" s="357" t="s">
        <v>9637</v>
      </c>
      <c r="D343" s="217" t="s">
        <v>1012</v>
      </c>
      <c r="E343" s="358" t="s">
        <v>9699</v>
      </c>
      <c r="F343" s="358"/>
      <c r="G343" s="36">
        <v>0</v>
      </c>
      <c r="M343" s="359" t="str">
        <f>VLOOKUP(TRIM(B343),'Team Rosters'!$B$1:$N$3773,2,FALSE)</f>
        <v>VIR</v>
      </c>
      <c r="N343" s="360">
        <f>VLOOKUP(TRIM(B343),BirthdateDraft!$A$1:$M$7842,2,FALSE)</f>
        <v>37029</v>
      </c>
      <c r="O343" s="217" t="str">
        <f>VLOOKUP(TRIM(B343),BirthdateDraft!$A$1:$M$7842,3,FALSE)</f>
        <v>23/FA</v>
      </c>
      <c r="P343">
        <v>2024</v>
      </c>
      <c r="Q343" s="37" t="e">
        <f>VLOOKUP(Table16[[#This Row],[Last]],'2025Cuts'!$B$4:$B$77,1,FALSE)</f>
        <v>#N/A</v>
      </c>
    </row>
    <row r="344" spans="1:17" ht="12.75" customHeight="1">
      <c r="A344" s="217" t="s">
        <v>1877</v>
      </c>
      <c r="B344" s="261" t="s">
        <v>8222</v>
      </c>
      <c r="C344" s="357" t="s">
        <v>9639</v>
      </c>
      <c r="D344" s="217" t="s">
        <v>1877</v>
      </c>
      <c r="E344" s="358" t="s">
        <v>9699</v>
      </c>
      <c r="F344" s="358"/>
      <c r="G344" s="36">
        <v>6</v>
      </c>
      <c r="M344" s="359" t="str">
        <f>VLOOKUP(TRIM(B344),'Team Rosters'!$B$1:$N$3773,2,FALSE)</f>
        <v>VER</v>
      </c>
      <c r="N344" s="360">
        <f>VLOOKUP(TRIM(B344),BirthdateDraft!$A$1:$M$7842,2,FALSE)</f>
        <v>36310</v>
      </c>
      <c r="O344" s="217" t="str">
        <f>VLOOKUP(TRIM(B344),BirthdateDraft!$A$1:$M$7842,3,FALSE)</f>
        <v>23/3</v>
      </c>
      <c r="P344">
        <v>2024</v>
      </c>
      <c r="Q344" s="37" t="e">
        <f>VLOOKUP(Table16[[#This Row],[Last]],'2025Cuts'!$B$4:$B$77,1,FALSE)</f>
        <v>#N/A</v>
      </c>
    </row>
    <row r="345" spans="1:17" ht="12.75" customHeight="1">
      <c r="A345" s="217" t="s">
        <v>8846</v>
      </c>
      <c r="B345" s="261" t="s">
        <v>8880</v>
      </c>
      <c r="C345" s="357" t="s">
        <v>9645</v>
      </c>
      <c r="D345" s="217" t="s">
        <v>10048</v>
      </c>
      <c r="E345" s="358" t="s">
        <v>9700</v>
      </c>
      <c r="F345" s="358"/>
      <c r="M345" s="359" t="e">
        <f>VLOOKUP(TRIM(B345),'Team Rosters'!$B$1:$N$3773,2,FALSE)</f>
        <v>#N/A</v>
      </c>
      <c r="N345" s="360">
        <f>VLOOKUP(TRIM(B345),BirthdateDraft!$A$1:$M$7842,2,FALSE)</f>
        <v>36866</v>
      </c>
      <c r="O345" s="217" t="str">
        <f>VLOOKUP(TRIM(B345),BirthdateDraft!$A$1:$M$7842,3,FALSE)</f>
        <v>24/6(180)</v>
      </c>
      <c r="P345">
        <v>2024</v>
      </c>
      <c r="Q345" s="37" t="e">
        <f>VLOOKUP(Table16[[#This Row],[Last]],'2025Cuts'!$B$4:$B$77,1,FALSE)</f>
        <v>#N/A</v>
      </c>
    </row>
    <row r="346" spans="1:17" ht="12.75" customHeight="1">
      <c r="A346" s="217" t="s">
        <v>9735</v>
      </c>
      <c r="B346" s="261" t="s">
        <v>7635</v>
      </c>
      <c r="C346" s="357" t="s">
        <v>9638</v>
      </c>
      <c r="D346" s="217" t="s">
        <v>9735</v>
      </c>
      <c r="E346" s="358"/>
      <c r="F346" s="358"/>
      <c r="M346" s="359" t="str">
        <f>VLOOKUP(TRIM(B346),'Team Rosters'!$B$1:$N$3773,2,FALSE)</f>
        <v>BLD</v>
      </c>
      <c r="N346" s="360">
        <f>VLOOKUP(TRIM(B346),BirthdateDraft!$A$1:$M$7842,2,FALSE)</f>
        <v>36652</v>
      </c>
      <c r="O346" s="217" t="str">
        <f>VLOOKUP(TRIM(B346),BirthdateDraft!$A$1:$M$7842,3,FALSE)</f>
        <v>22/FA</v>
      </c>
      <c r="P346">
        <v>2024</v>
      </c>
      <c r="Q346" s="37" t="e">
        <f>VLOOKUP(Table16[[#This Row],[Last]],'2025Cuts'!$B$4:$B$77,1,FALSE)</f>
        <v>#N/A</v>
      </c>
    </row>
    <row r="347" spans="1:17" ht="12.75" customHeight="1">
      <c r="A347" s="217" t="s">
        <v>8977</v>
      </c>
      <c r="B347" s="261" t="s">
        <v>7164</v>
      </c>
      <c r="C347" s="357" t="s">
        <v>9634</v>
      </c>
      <c r="D347" s="217" t="s">
        <v>10010</v>
      </c>
      <c r="E347" s="358"/>
      <c r="F347" s="358"/>
      <c r="I347" s="358">
        <v>6</v>
      </c>
      <c r="J347" s="358"/>
      <c r="K347" s="36">
        <v>4</v>
      </c>
      <c r="M347" s="359" t="str">
        <f>VLOOKUP(TRIM(B347),'Team Rosters'!$B$1:$N$3773,2,FALSE)</f>
        <v>BEA</v>
      </c>
      <c r="N347" s="360">
        <f>VLOOKUP(TRIM(B347),BirthdateDraft!$A$1:$M$7842,2,FALSE)</f>
        <v>36039</v>
      </c>
      <c r="O347" s="217" t="str">
        <f>VLOOKUP(TRIM(B347),BirthdateDraft!$A$1:$M$7842,3,FALSE)</f>
        <v>21/2</v>
      </c>
      <c r="P347">
        <v>2024</v>
      </c>
      <c r="Q347" s="37" t="e">
        <f>VLOOKUP(Table16[[#This Row],[Last]],'2025Cuts'!$B$4:$B$77,1,FALSE)</f>
        <v>#N/A</v>
      </c>
    </row>
    <row r="348" spans="1:17" ht="12.75" customHeight="1">
      <c r="A348" s="217" t="s">
        <v>9737</v>
      </c>
      <c r="B348" s="261" t="s">
        <v>5901</v>
      </c>
      <c r="C348" s="357" t="s">
        <v>9641</v>
      </c>
      <c r="D348" s="217" t="s">
        <v>9737</v>
      </c>
      <c r="E348" s="358"/>
      <c r="F348" s="358"/>
      <c r="M348" s="359" t="str">
        <f>VLOOKUP(TRIM(B348),'Team Rosters'!$B$1:$N$3773,2,FALSE)</f>
        <v>ACM</v>
      </c>
      <c r="N348" s="360">
        <f>VLOOKUP(TRIM(B348),BirthdateDraft!$A$1:$M$7842,2,FALSE)</f>
        <v>35068</v>
      </c>
      <c r="O348" s="217" t="str">
        <f>VLOOKUP(TRIM(B348),BirthdateDraft!$A$1:$M$7842,3,FALSE)</f>
        <v>18/5</v>
      </c>
      <c r="P348">
        <v>2024</v>
      </c>
      <c r="Q348" s="37" t="e">
        <f>VLOOKUP(Table16[[#This Row],[Last]],'2025Cuts'!$B$4:$B$77,1,FALSE)</f>
        <v>#N/A</v>
      </c>
    </row>
    <row r="349" spans="1:17" ht="12.75" customHeight="1">
      <c r="A349" s="217" t="s">
        <v>2517</v>
      </c>
      <c r="B349" s="261" t="s">
        <v>4193</v>
      </c>
      <c r="C349" s="357" t="s">
        <v>9644</v>
      </c>
      <c r="D349" s="217" t="s">
        <v>10047</v>
      </c>
      <c r="E349" s="358" t="s">
        <v>9717</v>
      </c>
      <c r="F349" s="358"/>
      <c r="M349" s="359" t="str">
        <f>VLOOKUP(TRIM(B349),'Team Rosters'!$B$1:$N$3773,2,FALSE)</f>
        <v>TOK</v>
      </c>
      <c r="N349" s="360">
        <f>VLOOKUP(TRIM(B349),BirthdateDraft!$A$1:$M$7842,2,FALSE)</f>
        <v>33991</v>
      </c>
      <c r="O349" s="217" t="str">
        <f>VLOOKUP(TRIM(B349),BirthdateDraft!$A$1:$M$7842,3,FALSE)</f>
        <v>15/6</v>
      </c>
      <c r="P349">
        <v>2024</v>
      </c>
      <c r="Q349" s="37" t="e">
        <f>VLOOKUP(Table16[[#This Row],[Last]],'2025Cuts'!$B$4:$B$77,1,FALSE)</f>
        <v>#N/A</v>
      </c>
    </row>
    <row r="350" spans="1:17" ht="12.75" customHeight="1">
      <c r="A350" s="217" t="s">
        <v>9667</v>
      </c>
      <c r="B350" s="261" t="s">
        <v>4414</v>
      </c>
      <c r="C350" s="357" t="s">
        <v>9642</v>
      </c>
      <c r="D350" s="217" t="s">
        <v>3485</v>
      </c>
      <c r="E350" s="358"/>
      <c r="F350" s="358"/>
      <c r="L350" s="358" t="s">
        <v>9655</v>
      </c>
      <c r="M350" s="359" t="str">
        <f>VLOOKUP(TRIM(B350),'Team Rosters'!$B$1:$N$3773,2,FALSE)</f>
        <v>ORL</v>
      </c>
      <c r="N350" s="360">
        <f>VLOOKUP(TRIM(B350),BirthdateDraft!$A$1:$M$7842,2,FALSE)</f>
        <v>34302</v>
      </c>
      <c r="O350" s="217" t="str">
        <f>VLOOKUP(TRIM(B350),BirthdateDraft!$A$1:$M$7842,3,FALSE)</f>
        <v>15/5</v>
      </c>
      <c r="P350">
        <v>2024</v>
      </c>
      <c r="Q350" s="37" t="e">
        <f>VLOOKUP(Table16[[#This Row],[Last]],'2025Cuts'!$B$4:$B$77,1,FALSE)</f>
        <v>#N/A</v>
      </c>
    </row>
    <row r="351" spans="1:17" ht="12.75" customHeight="1">
      <c r="A351" s="217" t="s">
        <v>8852</v>
      </c>
      <c r="B351" s="261" t="s">
        <v>6529</v>
      </c>
      <c r="C351" s="357" t="s">
        <v>77</v>
      </c>
      <c r="D351" s="217" t="s">
        <v>10026</v>
      </c>
      <c r="E351" s="358" t="s">
        <v>3555</v>
      </c>
      <c r="F351" s="358"/>
      <c r="M351" s="359" t="str">
        <f>VLOOKUP(TRIM(B351),'Team Rosters'!$B$1:$N$3773,2,FALSE)</f>
        <v>JER</v>
      </c>
      <c r="N351" s="360">
        <f>VLOOKUP(TRIM(B351),BirthdateDraft!$A$1:$M$7842,2,FALSE)</f>
        <v>36058</v>
      </c>
      <c r="O351" s="217" t="str">
        <f>VLOOKUP(TRIM(B351),BirthdateDraft!$A$1:$M$7842,3,FALSE)</f>
        <v>20/2</v>
      </c>
      <c r="P351">
        <v>2024</v>
      </c>
      <c r="Q351" s="37" t="e">
        <f>VLOOKUP(Table16[[#This Row],[Last]],'2025Cuts'!$B$4:$B$77,1,FALSE)</f>
        <v>#N/A</v>
      </c>
    </row>
    <row r="352" spans="1:17" ht="12.75" customHeight="1">
      <c r="A352" s="217" t="s">
        <v>9013</v>
      </c>
      <c r="B352" s="261" t="s">
        <v>6250</v>
      </c>
      <c r="C352" s="357" t="s">
        <v>9630</v>
      </c>
      <c r="D352" s="217" t="s">
        <v>10027</v>
      </c>
      <c r="E352" s="358"/>
      <c r="F352" s="358"/>
      <c r="I352" s="358">
        <v>0</v>
      </c>
      <c r="J352" s="358"/>
      <c r="K352" s="36">
        <v>0</v>
      </c>
      <c r="M352" s="359" t="e">
        <f>VLOOKUP(TRIM(B352),'Team Rosters'!$B$1:$N$3773,2,FALSE)</f>
        <v>#N/A</v>
      </c>
      <c r="N352" s="360">
        <f>VLOOKUP(TRIM(B352),BirthdateDraft!$A$1:$M$7842,2,FALSE)</f>
        <v>34975</v>
      </c>
      <c r="O352" s="217" t="str">
        <f>VLOOKUP(TRIM(B352),BirthdateDraft!$A$1:$M$7842,3,FALSE)</f>
        <v>19/1 (22)</v>
      </c>
      <c r="P352">
        <v>2024</v>
      </c>
      <c r="Q352" s="37" t="str">
        <f>VLOOKUP(Table16[[#This Row],[Last]],'2025Cuts'!$B$4:$B$77,1,FALSE)</f>
        <v>Dillard, Andre</v>
      </c>
    </row>
    <row r="353" spans="1:17" ht="12.75" customHeight="1">
      <c r="A353" s="217" t="s">
        <v>1231</v>
      </c>
      <c r="B353" s="261" t="s">
        <v>5870</v>
      </c>
      <c r="C353" s="357" t="s">
        <v>9638</v>
      </c>
      <c r="D353" s="217" t="s">
        <v>1231</v>
      </c>
      <c r="E353" s="358"/>
      <c r="F353" s="358"/>
      <c r="I353" s="358">
        <v>4</v>
      </c>
      <c r="K353" s="358">
        <v>0</v>
      </c>
      <c r="L353" s="36" t="s">
        <v>1895</v>
      </c>
      <c r="M353" s="359" t="str">
        <f>VLOOKUP(TRIM(B353),'Team Rosters'!$B$1:$N$3773,2,FALSE)</f>
        <v>TOK</v>
      </c>
      <c r="N353" s="360">
        <f>VLOOKUP(TRIM(B353),BirthdateDraft!$A$1:$M$7842,2,FALSE)</f>
        <v>35254</v>
      </c>
      <c r="O353" s="217" t="str">
        <f>VLOOKUP(TRIM(B353),BirthdateDraft!$A$1:$M$7842,3,FALSE)</f>
        <v>18/4</v>
      </c>
      <c r="P353">
        <v>2024</v>
      </c>
      <c r="Q353" s="37" t="e">
        <f>VLOOKUP(Table16[[#This Row],[Last]],'2025Cuts'!$B$4:$B$77,1,FALSE)</f>
        <v>#N/A</v>
      </c>
    </row>
    <row r="354" spans="1:17" ht="12.75" customHeight="1">
      <c r="A354" s="217" t="s">
        <v>9737</v>
      </c>
      <c r="B354" s="261" t="s">
        <v>4940</v>
      </c>
      <c r="C354" s="357" t="s">
        <v>9635</v>
      </c>
      <c r="D354" s="217" t="s">
        <v>9737</v>
      </c>
      <c r="E354" s="358"/>
      <c r="F354" s="358"/>
      <c r="M354" s="359" t="str">
        <f>VLOOKUP(TRIM(B354),'Team Rosters'!$B$1:$N$3773,2,FALSE)</f>
        <v>TOL</v>
      </c>
      <c r="N354" s="360">
        <f>VLOOKUP(TRIM(B354),BirthdateDraft!$A$1:$M$7842,2,FALSE)</f>
        <v>34205</v>
      </c>
      <c r="O354" s="217" t="str">
        <f>VLOOKUP(TRIM(B354),BirthdateDraft!$A$1:$M$7842,3,FALSE)</f>
        <v>16/7</v>
      </c>
      <c r="P354">
        <v>2024</v>
      </c>
      <c r="Q354" s="37" t="e">
        <f>VLOOKUP(Table16[[#This Row],[Last]],'2025Cuts'!$B$4:$B$77,1,FALSE)</f>
        <v>#N/A</v>
      </c>
    </row>
    <row r="355" spans="1:17" ht="12.75" customHeight="1">
      <c r="A355" s="217" t="s">
        <v>2837</v>
      </c>
      <c r="B355" s="261" t="s">
        <v>6731</v>
      </c>
      <c r="C355" s="357" t="s">
        <v>9638</v>
      </c>
      <c r="D355" s="217" t="s">
        <v>2837</v>
      </c>
      <c r="E355" s="358"/>
      <c r="F355" s="358"/>
      <c r="I355" s="358">
        <v>4</v>
      </c>
      <c r="K355" s="358">
        <v>4</v>
      </c>
      <c r="L355" s="36" t="s">
        <v>1895</v>
      </c>
      <c r="M355" s="359" t="str">
        <f>VLOOKUP(TRIM(B355),'Team Rosters'!$B$1:$N$3773,2,FALSE)</f>
        <v>DRA</v>
      </c>
      <c r="N355" s="360">
        <f>VLOOKUP(TRIM(B355),BirthdateDraft!$A$1:$M$7842,2,FALSE)</f>
        <v>36146</v>
      </c>
      <c r="O355" s="217" t="str">
        <f>VLOOKUP(TRIM(B355),BirthdateDraft!$A$1:$M$7842,3,FALSE)</f>
        <v>20/2</v>
      </c>
      <c r="P355">
        <v>2024</v>
      </c>
      <c r="Q355" s="37" t="e">
        <f>VLOOKUP(Table16[[#This Row],[Last]],'2025Cuts'!$B$4:$B$77,1,FALSE)</f>
        <v>#N/A</v>
      </c>
    </row>
    <row r="356" spans="1:17" ht="12.75" customHeight="1">
      <c r="A356" s="217" t="s">
        <v>1564</v>
      </c>
      <c r="B356" s="261" t="s">
        <v>5809</v>
      </c>
      <c r="C356" s="357" t="s">
        <v>724</v>
      </c>
      <c r="D356" s="217" t="s">
        <v>1564</v>
      </c>
      <c r="E356" s="358"/>
      <c r="F356" s="358"/>
      <c r="M356" s="359" t="str">
        <f>VLOOKUP(TRIM(B356),'Team Rosters'!$B$1:$N$3773,2,FALSE)</f>
        <v>ACM</v>
      </c>
      <c r="N356" s="360">
        <f>VLOOKUP(TRIM(B356),BirthdateDraft!$A$1:$M$7842,2,FALSE)</f>
        <v>34725</v>
      </c>
      <c r="O356" s="217" t="str">
        <f>VLOOKUP(TRIM(B356),BirthdateDraft!$A$1:$M$7842,3,FALSE)</f>
        <v>17/4</v>
      </c>
      <c r="P356">
        <v>2024</v>
      </c>
      <c r="Q356" s="37" t="e">
        <f>VLOOKUP(Table16[[#This Row],[Last]],'2025Cuts'!$B$4:$B$77,1,FALSE)</f>
        <v>#N/A</v>
      </c>
    </row>
    <row r="357" spans="1:17" ht="12.75" customHeight="1">
      <c r="A357" s="217" t="s">
        <v>9726</v>
      </c>
      <c r="B357" s="261" t="s">
        <v>6594</v>
      </c>
      <c r="C357" s="357" t="s">
        <v>1407</v>
      </c>
      <c r="D357" s="217" t="s">
        <v>9726</v>
      </c>
      <c r="E357" s="358" t="s">
        <v>9711</v>
      </c>
      <c r="F357" s="358" t="s">
        <v>9711</v>
      </c>
      <c r="G357" s="36">
        <v>4</v>
      </c>
      <c r="M357" s="359" t="str">
        <f>VLOOKUP(TRIM(B357),'Team Rosters'!$B$1:$N$3773,2,FALSE)</f>
        <v>BIR</v>
      </c>
      <c r="N357" s="360">
        <f>VLOOKUP(TRIM(B357),BirthdateDraft!$A$1:$M$7842,2,FALSE)</f>
        <v>35971</v>
      </c>
      <c r="O357" s="217" t="str">
        <f>VLOOKUP(TRIM(B357),BirthdateDraft!$A$1:$M$7842,3,FALSE)</f>
        <v>20/FA</v>
      </c>
      <c r="P357">
        <v>2024</v>
      </c>
      <c r="Q357" s="37" t="e">
        <f>VLOOKUP(Table16[[#This Row],[Last]],'2025Cuts'!$B$4:$B$77,1,FALSE)</f>
        <v>#N/A</v>
      </c>
    </row>
    <row r="358" spans="1:17" ht="12.75" customHeight="1">
      <c r="A358" s="217" t="s">
        <v>9740</v>
      </c>
      <c r="B358" s="261" t="s">
        <v>8539</v>
      </c>
      <c r="C358" s="357" t="s">
        <v>78</v>
      </c>
      <c r="D358" s="217" t="s">
        <v>9740</v>
      </c>
      <c r="E358" s="358"/>
      <c r="F358" s="358"/>
      <c r="M358" s="359" t="str">
        <f>VLOOKUP(TRIM(B358),'Team Rosters'!$B$1:$N$3773,2,FALSE)</f>
        <v>ROA</v>
      </c>
      <c r="N358" s="360">
        <f>VLOOKUP(TRIM(B358),BirthdateDraft!$A$1:$M$7842,2,FALSE)</f>
        <v>35855</v>
      </c>
      <c r="O358" s="217" t="str">
        <f>VLOOKUP(TRIM(B358),BirthdateDraft!$A$1:$M$7842,3,FALSE)</f>
        <v>20/FA</v>
      </c>
      <c r="P358">
        <v>2024</v>
      </c>
      <c r="Q358" s="37" t="e">
        <f>VLOOKUP(Table16[[#This Row],[Last]],'2025Cuts'!$B$4:$B$77,1,FALSE)</f>
        <v>#N/A</v>
      </c>
    </row>
    <row r="359" spans="1:17" ht="12.75" customHeight="1">
      <c r="A359" s="217" t="s">
        <v>9672</v>
      </c>
      <c r="B359" s="261" t="s">
        <v>7599</v>
      </c>
      <c r="C359" s="357" t="s">
        <v>722</v>
      </c>
      <c r="D359" s="217" t="s">
        <v>10003</v>
      </c>
      <c r="E359" s="358"/>
      <c r="F359" s="358"/>
      <c r="L359" s="358" t="s">
        <v>9652</v>
      </c>
      <c r="M359" s="359" t="str">
        <f>VLOOKUP(TRIM(B359),'Team Rosters'!$B$1:$N$3773,2,FALSE)</f>
        <v>LON</v>
      </c>
      <c r="N359" s="360">
        <f>VLOOKUP(TRIM(B359),BirthdateDraft!$A$1:$M$7842,2,FALSE)</f>
        <v>35916</v>
      </c>
      <c r="O359" s="217" t="str">
        <f>VLOOKUP(TRIM(B359),BirthdateDraft!$A$1:$M$7842,3,FALSE)</f>
        <v>FA</v>
      </c>
      <c r="P359">
        <v>2024</v>
      </c>
      <c r="Q359" s="37" t="e">
        <f>VLOOKUP(Table16[[#This Row],[Last]],'2025Cuts'!$B$4:$B$77,1,FALSE)</f>
        <v>#N/A</v>
      </c>
    </row>
    <row r="360" spans="1:17" ht="12.75" customHeight="1">
      <c r="A360" s="217" t="s">
        <v>9668</v>
      </c>
      <c r="B360" s="261" t="s">
        <v>7602</v>
      </c>
      <c r="C360" s="357" t="s">
        <v>9634</v>
      </c>
      <c r="D360" s="217" t="s">
        <v>3485</v>
      </c>
      <c r="E360" s="358"/>
      <c r="F360" s="358"/>
      <c r="L360" s="358" t="s">
        <v>9656</v>
      </c>
      <c r="M360" s="359" t="str">
        <f>VLOOKUP(TRIM(B360),'Team Rosters'!$B$1:$N$3773,2,FALSE)</f>
        <v>ROA</v>
      </c>
      <c r="N360" s="360">
        <f>VLOOKUP(TRIM(B360),BirthdateDraft!$A$1:$M$7842,2,FALSE)</f>
        <v>36607</v>
      </c>
      <c r="O360" s="217" t="str">
        <f>VLOOKUP(TRIM(B360),BirthdateDraft!$A$1:$M$7842,3,FALSE)</f>
        <v>22/1</v>
      </c>
      <c r="P360">
        <v>2024</v>
      </c>
      <c r="Q360" s="37" t="e">
        <f>VLOOKUP(Table16[[#This Row],[Last]],'2025Cuts'!$B$4:$B$77,1,FALSE)</f>
        <v>#N/A</v>
      </c>
    </row>
    <row r="361" spans="1:17" ht="12.75" customHeight="1">
      <c r="A361" s="217" t="s">
        <v>8979</v>
      </c>
      <c r="B361" s="261" t="s">
        <v>6778</v>
      </c>
      <c r="C361" s="357" t="s">
        <v>9647</v>
      </c>
      <c r="D361" s="217" t="s">
        <v>10006</v>
      </c>
      <c r="E361" s="358"/>
      <c r="F361" s="358"/>
      <c r="I361" s="358">
        <v>6</v>
      </c>
      <c r="J361" s="358"/>
      <c r="K361" s="36">
        <v>5</v>
      </c>
      <c r="M361" s="359" t="str">
        <f>VLOOKUP(TRIM(B361),'Team Rosters'!$B$1:$N$3773,2,FALSE)</f>
        <v>TOK</v>
      </c>
      <c r="N361" s="360">
        <f>VLOOKUP(TRIM(B361),BirthdateDraft!$A$1:$M$7842,2,FALSE)</f>
        <v>35326</v>
      </c>
      <c r="O361" s="217" t="str">
        <f>VLOOKUP(TRIM(B361),BirthdateDraft!$A$1:$M$7842,3,FALSE)</f>
        <v>20/4</v>
      </c>
      <c r="P361">
        <v>2024</v>
      </c>
      <c r="Q361" s="37" t="e">
        <f>VLOOKUP(Table16[[#This Row],[Last]],'2025Cuts'!$B$4:$B$77,1,FALSE)</f>
        <v>#N/A</v>
      </c>
    </row>
    <row r="362" spans="1:17" ht="12.75" customHeight="1">
      <c r="A362" s="217" t="s">
        <v>8978</v>
      </c>
      <c r="B362" s="261" t="s">
        <v>7597</v>
      </c>
      <c r="C362" s="357" t="s">
        <v>9630</v>
      </c>
      <c r="D362" s="217" t="s">
        <v>3485</v>
      </c>
      <c r="E362" s="358"/>
      <c r="F362" s="358"/>
      <c r="L362" s="358" t="s">
        <v>9656</v>
      </c>
      <c r="M362" s="359" t="str">
        <f>VLOOKUP(TRIM(B362),'Team Rosters'!$B$1:$N$3773,2,FALSE)</f>
        <v>DRA</v>
      </c>
      <c r="N362" s="360">
        <f>VLOOKUP(TRIM(B362),BirthdateDraft!$A$1:$M$7842,2,FALSE)</f>
        <v>36629</v>
      </c>
      <c r="O362" s="217" t="str">
        <f>VLOOKUP(TRIM(B362),BirthdateDraft!$A$1:$M$7842,3,FALSE)</f>
        <v>22/4</v>
      </c>
      <c r="P362">
        <v>2024</v>
      </c>
      <c r="Q362" s="37" t="e">
        <f>VLOOKUP(Table16[[#This Row],[Last]],'2025Cuts'!$B$4:$B$77,1,FALSE)</f>
        <v>#N/A</v>
      </c>
    </row>
    <row r="363" spans="1:17" ht="12.75" customHeight="1">
      <c r="A363" s="217" t="s">
        <v>9667</v>
      </c>
      <c r="B363" s="261" t="s">
        <v>8224</v>
      </c>
      <c r="C363" s="357" t="s">
        <v>9645</v>
      </c>
      <c r="D363" s="217" t="s">
        <v>3485</v>
      </c>
      <c r="E363" s="358"/>
      <c r="F363" s="358"/>
      <c r="L363" s="358" t="s">
        <v>1895</v>
      </c>
      <c r="M363" s="359" t="str">
        <f>VLOOKUP(TRIM(B363),'Team Rosters'!$B$1:$N$3773,2,FALSE)</f>
        <v>BIR</v>
      </c>
      <c r="N363" s="360">
        <f>VLOOKUP(TRIM(B363),BirthdateDraft!$A$1:$M$7842,2,FALSE)</f>
        <v>36868</v>
      </c>
      <c r="O363" s="217" t="str">
        <f>VLOOKUP(TRIM(B363),BirthdateDraft!$A$1:$M$7842,3,FALSE)</f>
        <v>23/6</v>
      </c>
      <c r="P363">
        <v>2024</v>
      </c>
      <c r="Q363" s="37" t="e">
        <f>VLOOKUP(Table16[[#This Row],[Last]],'2025Cuts'!$B$4:$B$77,1,FALSE)</f>
        <v>#N/A</v>
      </c>
    </row>
    <row r="364" spans="1:17" ht="12.75" customHeight="1">
      <c r="A364" s="217" t="s">
        <v>8852</v>
      </c>
      <c r="B364" s="261" t="s">
        <v>5309</v>
      </c>
      <c r="C364" s="357" t="s">
        <v>9632</v>
      </c>
      <c r="D364" s="217" t="s">
        <v>10026</v>
      </c>
      <c r="E364" s="358" t="s">
        <v>3552</v>
      </c>
      <c r="F364" s="358"/>
      <c r="M364" s="359" t="str">
        <f>VLOOKUP(TRIM(B364),'Team Rosters'!$B$1:$N$3773,2,FALSE)</f>
        <v>BLU</v>
      </c>
      <c r="N364" s="360">
        <f>VLOOKUP(TRIM(B364),BirthdateDraft!$A$1:$M$7842,2,FALSE)</f>
        <v>34575</v>
      </c>
      <c r="O364" s="217" t="str">
        <f>VLOOKUP(TRIM(B364),BirthdateDraft!$A$1:$M$7842,3,FALSE)</f>
        <v>17/3</v>
      </c>
      <c r="P364">
        <v>2024</v>
      </c>
      <c r="Q364" s="37" t="e">
        <f>VLOOKUP(Table16[[#This Row],[Last]],'2025Cuts'!$B$4:$B$77,1,FALSE)</f>
        <v>#N/A</v>
      </c>
    </row>
    <row r="365" spans="1:17" ht="12.75" customHeight="1">
      <c r="A365" s="217" t="s">
        <v>2837</v>
      </c>
      <c r="B365" s="261" t="s">
        <v>8225</v>
      </c>
      <c r="C365" s="357" t="s">
        <v>77</v>
      </c>
      <c r="D365" s="217" t="s">
        <v>2837</v>
      </c>
      <c r="E365" s="358"/>
      <c r="F365" s="358"/>
      <c r="I365" s="358">
        <v>0</v>
      </c>
      <c r="K365" s="358">
        <v>2</v>
      </c>
      <c r="L365" s="36" t="s">
        <v>9652</v>
      </c>
      <c r="M365" s="359" t="str">
        <f>VLOOKUP(TRIM(B365),'Team Rosters'!$B$1:$N$3773,2,FALSE)</f>
        <v>LON</v>
      </c>
      <c r="N365" s="360">
        <f>VLOOKUP(TRIM(B365),BirthdateDraft!$A$1:$M$7842,2,FALSE)</f>
        <v>35972</v>
      </c>
      <c r="O365" s="217" t="str">
        <f>VLOOKUP(TRIM(B365),BirthdateDraft!$A$1:$M$7842,3,FALSE)</f>
        <v>20/FA</v>
      </c>
      <c r="P365">
        <v>2024</v>
      </c>
      <c r="Q365" s="37" t="e">
        <f>VLOOKUP(Table16[[#This Row],[Last]],'2025Cuts'!$B$4:$B$77,1,FALSE)</f>
        <v>#N/A</v>
      </c>
    </row>
    <row r="366" spans="1:17" ht="12.75" customHeight="1">
      <c r="A366" s="217" t="s">
        <v>9671</v>
      </c>
      <c r="B366" s="261" t="s">
        <v>8227</v>
      </c>
      <c r="C366" s="357" t="s">
        <v>9628</v>
      </c>
      <c r="D366" s="217" t="s">
        <v>10000</v>
      </c>
      <c r="E366" s="358"/>
      <c r="F366" s="358"/>
      <c r="L366" s="358" t="s">
        <v>1895</v>
      </c>
      <c r="M366" s="359" t="str">
        <f>VLOOKUP(TRIM(B366),'Team Rosters'!$B$1:$N$3773,2,FALSE)</f>
        <v>BIR</v>
      </c>
      <c r="N366" s="360">
        <f>VLOOKUP(TRIM(B366),BirthdateDraft!$A$1:$M$7842,2,FALSE)</f>
        <v>37115</v>
      </c>
      <c r="O366" s="217" t="str">
        <f>VLOOKUP(TRIM(B366),BirthdateDraft!$A$1:$M$7842,3,FALSE)</f>
        <v>23/3</v>
      </c>
      <c r="P366">
        <v>2024</v>
      </c>
      <c r="Q366" s="37" t="e">
        <f>VLOOKUP(Table16[[#This Row],[Last]],'2025Cuts'!$B$4:$B$77,1,FALSE)</f>
        <v>#N/A</v>
      </c>
    </row>
    <row r="367" spans="1:17" ht="12.75" customHeight="1">
      <c r="A367" s="217" t="s">
        <v>9689</v>
      </c>
      <c r="B367" s="261" t="s">
        <v>6711</v>
      </c>
      <c r="C367" s="357" t="s">
        <v>9634</v>
      </c>
      <c r="D367" s="217" t="s">
        <v>10031</v>
      </c>
      <c r="E367" s="358"/>
      <c r="F367" s="358"/>
      <c r="I367" s="358">
        <v>0</v>
      </c>
      <c r="J367" s="358">
        <v>0</v>
      </c>
      <c r="K367" s="36">
        <v>0</v>
      </c>
      <c r="M367" s="359" t="str">
        <f>VLOOKUP(TRIM(B367),'Team Rosters'!$B$1:$N$3773,2,FALSE)</f>
        <v>CHA</v>
      </c>
      <c r="N367" s="360">
        <f>VLOOKUP(TRIM(B367),BirthdateDraft!$A$1:$M$7842,2,FALSE)</f>
        <v>35521</v>
      </c>
      <c r="O367" s="217" t="str">
        <f>VLOOKUP(TRIM(B367),BirthdateDraft!$A$1:$M$7842,3,FALSE)</f>
        <v>20/4</v>
      </c>
      <c r="P367">
        <v>2024</v>
      </c>
      <c r="Q367" s="37" t="e">
        <f>VLOOKUP(Table16[[#This Row],[Last]],'2025Cuts'!$B$4:$B$77,1,FALSE)</f>
        <v>#N/A</v>
      </c>
    </row>
    <row r="368" spans="1:17" ht="12.75" customHeight="1">
      <c r="A368" s="217" t="s">
        <v>9013</v>
      </c>
      <c r="B368" s="261" t="s">
        <v>9027</v>
      </c>
      <c r="C368" s="357" t="s">
        <v>9640</v>
      </c>
      <c r="D368" s="217" t="s">
        <v>10027</v>
      </c>
      <c r="E368" s="358"/>
      <c r="F368" s="358"/>
      <c r="I368" s="358">
        <v>0</v>
      </c>
      <c r="J368" s="358"/>
      <c r="K368" s="36">
        <v>0</v>
      </c>
      <c r="M368" s="359" t="e">
        <f>VLOOKUP(TRIM(B368),'Team Rosters'!$B$1:$N$3773,2,FALSE)</f>
        <v>#N/A</v>
      </c>
      <c r="N368" s="360">
        <f>VLOOKUP(TRIM(B368),BirthdateDraft!$A$1:$M$7842,2,FALSE)</f>
        <v>36706</v>
      </c>
      <c r="O368" s="217" t="str">
        <f>VLOOKUP(TRIM(B368),BirthdateDraft!$A$1:$M$7842,3,FALSE)</f>
        <v>24/FA</v>
      </c>
      <c r="P368">
        <v>2024</v>
      </c>
      <c r="Q368" s="37" t="e">
        <f>VLOOKUP(Table16[[#This Row],[Last]],'2025Cuts'!$B$4:$B$77,1,FALSE)</f>
        <v>#N/A</v>
      </c>
    </row>
    <row r="369" spans="1:17" ht="12.75" customHeight="1">
      <c r="A369" s="217" t="s">
        <v>8846</v>
      </c>
      <c r="B369" s="261" t="s">
        <v>8881</v>
      </c>
      <c r="C369" s="357" t="s">
        <v>1407</v>
      </c>
      <c r="D369" s="217" t="s">
        <v>10048</v>
      </c>
      <c r="E369" s="358" t="s">
        <v>9700</v>
      </c>
      <c r="F369" s="358"/>
      <c r="M369" s="359" t="str">
        <f>VLOOKUP(TRIM(B369),'Team Rosters'!$B$1:$N$3773,2,FALSE)</f>
        <v>BLD</v>
      </c>
      <c r="N369" s="360">
        <f>VLOOKUP(TRIM(B369),BirthdateDraft!$A$1:$M$7842,2,FALSE)</f>
        <v>36875</v>
      </c>
      <c r="O369" s="217" t="str">
        <f>VLOOKUP(TRIM(B369),BirthdateDraft!$A$1:$M$7842,3,FALSE)</f>
        <v>24/FA</v>
      </c>
      <c r="P369">
        <v>2024</v>
      </c>
      <c r="Q369" s="37" t="e">
        <f>VLOOKUP(Table16[[#This Row],[Last]],'2025Cuts'!$B$4:$B$77,1,FALSE)</f>
        <v>#N/A</v>
      </c>
    </row>
    <row r="370" spans="1:17" ht="12.75" customHeight="1">
      <c r="A370" s="217" t="s">
        <v>2515</v>
      </c>
      <c r="B370" s="261" t="s">
        <v>6649</v>
      </c>
      <c r="C370" s="357" t="s">
        <v>9645</v>
      </c>
      <c r="D370" s="217" t="s">
        <v>10021</v>
      </c>
      <c r="E370" s="358" t="s">
        <v>9699</v>
      </c>
      <c r="F370" s="358"/>
      <c r="M370" s="359" t="str">
        <f>VLOOKUP(TRIM(B370),'Team Rosters'!$B$1:$N$3773,2,FALSE)</f>
        <v>DRA</v>
      </c>
      <c r="N370" s="360">
        <f>VLOOKUP(TRIM(B370),BirthdateDraft!$A$1:$M$7842,2,FALSE)</f>
        <v>35146</v>
      </c>
      <c r="O370" s="217" t="str">
        <f>VLOOKUP(TRIM(B370),BirthdateDraft!$A$1:$M$7842,3,FALSE)</f>
        <v>20/2</v>
      </c>
      <c r="P370">
        <v>2024</v>
      </c>
      <c r="Q370" s="37" t="e">
        <f>VLOOKUP(Table16[[#This Row],[Last]],'2025Cuts'!$B$4:$B$77,1,FALSE)</f>
        <v>#N/A</v>
      </c>
    </row>
    <row r="371" spans="1:17" ht="12.75" customHeight="1">
      <c r="A371" s="217" t="s">
        <v>9013</v>
      </c>
      <c r="B371" s="261" t="s">
        <v>8228</v>
      </c>
      <c r="C371" s="357" t="s">
        <v>9644</v>
      </c>
      <c r="D371" s="217" t="s">
        <v>10027</v>
      </c>
      <c r="E371" s="358"/>
      <c r="F371" s="358"/>
      <c r="I371" s="358">
        <v>0</v>
      </c>
      <c r="J371" s="358"/>
      <c r="K371" s="36">
        <v>0</v>
      </c>
      <c r="M371" s="359" t="e">
        <f>VLOOKUP(TRIM(B371),'Team Rosters'!$B$1:$N$3773,2,FALSE)</f>
        <v>#N/A</v>
      </c>
      <c r="N371" s="360">
        <f>VLOOKUP(TRIM(B371),BirthdateDraft!$A$1:$M$7842,2,FALSE)</f>
        <v>36715</v>
      </c>
      <c r="O371" s="217" t="str">
        <f>VLOOKUP(TRIM(B371),BirthdateDraft!$A$1:$M$7842,3,FALSE)</f>
        <v>23/6</v>
      </c>
      <c r="P371">
        <v>2024</v>
      </c>
      <c r="Q371" s="37" t="e">
        <f>VLOOKUP(Table16[[#This Row],[Last]],'2025Cuts'!$B$4:$B$77,1,FALSE)</f>
        <v>#N/A</v>
      </c>
    </row>
    <row r="372" spans="1:17" ht="12.75" customHeight="1">
      <c r="A372" s="217" t="s">
        <v>9681</v>
      </c>
      <c r="B372" s="261" t="s">
        <v>7204</v>
      </c>
      <c r="C372" s="357" t="s">
        <v>9637</v>
      </c>
      <c r="D372" s="217" t="s">
        <v>10040</v>
      </c>
      <c r="E372" s="358"/>
      <c r="F372" s="358"/>
      <c r="I372" s="358">
        <v>0</v>
      </c>
      <c r="K372" s="358">
        <v>2</v>
      </c>
      <c r="L372" s="36" t="s">
        <v>9656</v>
      </c>
      <c r="M372" s="359" t="str">
        <f>VLOOKUP(TRIM(B372),'Team Rosters'!$B$1:$N$3773,2,FALSE)</f>
        <v>NYC</v>
      </c>
      <c r="N372" s="360">
        <f>VLOOKUP(TRIM(B372),BirthdateDraft!$A$1:$M$7842,2,FALSE)</f>
        <v>34547</v>
      </c>
      <c r="O372" s="217">
        <f>VLOOKUP(TRIM(B372),BirthdateDraft!$A$1:$M$7842,3,FALSE)</f>
        <v>0</v>
      </c>
      <c r="P372">
        <v>2024</v>
      </c>
      <c r="Q372" s="37" t="e">
        <f>VLOOKUP(Table16[[#This Row],[Last]],'2025Cuts'!$B$4:$B$77,1,FALSE)</f>
        <v>#N/A</v>
      </c>
    </row>
    <row r="373" spans="1:17" ht="12.75" customHeight="1">
      <c r="A373" s="217" t="s">
        <v>9681</v>
      </c>
      <c r="B373" s="261" t="s">
        <v>7204</v>
      </c>
      <c r="C373" s="357" t="s">
        <v>9637</v>
      </c>
      <c r="D373" s="217" t="s">
        <v>10040</v>
      </c>
      <c r="E373" s="358"/>
      <c r="F373" s="358"/>
      <c r="I373" s="358">
        <v>0</v>
      </c>
      <c r="J373" s="358">
        <v>0</v>
      </c>
      <c r="K373" s="36">
        <v>2</v>
      </c>
      <c r="M373" s="359" t="str">
        <f>VLOOKUP(TRIM(B373),'Team Rosters'!$B$1:$N$3773,2,FALSE)</f>
        <v>NYC</v>
      </c>
      <c r="N373" s="360">
        <f>VLOOKUP(TRIM(B373),BirthdateDraft!$A$1:$M$7842,2,FALSE)</f>
        <v>34547</v>
      </c>
      <c r="O373" s="217">
        <f>VLOOKUP(TRIM(B373),BirthdateDraft!$A$1:$M$7842,3,FALSE)</f>
        <v>0</v>
      </c>
      <c r="P373">
        <v>2024</v>
      </c>
      <c r="Q373" s="37" t="e">
        <f>VLOOKUP(Table16[[#This Row],[Last]],'2025Cuts'!$B$4:$B$77,1,FALSE)</f>
        <v>#N/A</v>
      </c>
    </row>
    <row r="374" spans="1:17" ht="12.75" customHeight="1">
      <c r="A374" s="217" t="s">
        <v>9714</v>
      </c>
      <c r="B374" s="261" t="s">
        <v>4204</v>
      </c>
      <c r="C374" s="357" t="s">
        <v>9638</v>
      </c>
      <c r="D374" s="217" t="s">
        <v>10055</v>
      </c>
      <c r="E374" s="358" t="s">
        <v>3556</v>
      </c>
      <c r="F374" s="358" t="s">
        <v>9700</v>
      </c>
      <c r="G374" s="36">
        <v>6</v>
      </c>
      <c r="M374" s="359" t="str">
        <f>VLOOKUP(TRIM(B374),'Team Rosters'!$B$1:$N$3773,2,FALSE)</f>
        <v>BLU</v>
      </c>
      <c r="N374" s="360">
        <f>VLOOKUP(TRIM(B374),BirthdateDraft!$A$1:$M$7842,2,FALSE)</f>
        <v>34012</v>
      </c>
      <c r="O374" s="217" t="str">
        <f>VLOOKUP(TRIM(B374),BirthdateDraft!$A$1:$M$7842,3,FALSE)</f>
        <v>15/1 (22)</v>
      </c>
      <c r="P374">
        <v>2024</v>
      </c>
      <c r="Q374" s="37" t="e">
        <f>VLOOKUP(Table16[[#This Row],[Last]],'2025Cuts'!$B$4:$B$77,1,FALSE)</f>
        <v>#N/A</v>
      </c>
    </row>
    <row r="375" spans="1:17" ht="12.75" customHeight="1">
      <c r="A375" s="217" t="s">
        <v>8855</v>
      </c>
      <c r="B375" s="261" t="s">
        <v>7750</v>
      </c>
      <c r="C375" s="357" t="s">
        <v>9647</v>
      </c>
      <c r="D375" s="217" t="s">
        <v>10044</v>
      </c>
      <c r="E375" s="358" t="s">
        <v>3552</v>
      </c>
      <c r="F375" s="358"/>
      <c r="M375" s="359" t="str">
        <f>VLOOKUP(TRIM(B375),'Team Rosters'!$B$1:$N$3773,2,FALSE)</f>
        <v>VIR</v>
      </c>
      <c r="N375" s="360">
        <f>VLOOKUP(TRIM(B375),BirthdateDraft!$A$1:$M$7842,2,FALSE)</f>
        <v>35835</v>
      </c>
      <c r="O375" s="217" t="str">
        <f>VLOOKUP(TRIM(B375),BirthdateDraft!$A$1:$M$7842,3,FALSE)</f>
        <v>22/4</v>
      </c>
      <c r="P375">
        <v>2024</v>
      </c>
      <c r="Q375" s="37" t="e">
        <f>VLOOKUP(Table16[[#This Row],[Last]],'2025Cuts'!$B$4:$B$77,1,FALSE)</f>
        <v>#N/A</v>
      </c>
    </row>
    <row r="376" spans="1:17" ht="12.75" customHeight="1">
      <c r="A376" s="217" t="s">
        <v>9013</v>
      </c>
      <c r="B376" s="261" t="s">
        <v>8229</v>
      </c>
      <c r="C376" s="357" t="s">
        <v>9636</v>
      </c>
      <c r="D376" s="217" t="s">
        <v>10051</v>
      </c>
      <c r="E376" s="358" t="s">
        <v>3556</v>
      </c>
      <c r="F376" s="358"/>
      <c r="G376" s="36">
        <v>0</v>
      </c>
      <c r="M376" s="359" t="e">
        <f>VLOOKUP(TRIM(B376),'Team Rosters'!$B$1:$N$3773,2,FALSE)</f>
        <v>#N/A</v>
      </c>
      <c r="N376" s="360">
        <f>VLOOKUP(TRIM(B376),BirthdateDraft!$A$1:$M$7842,2,FALSE)</f>
        <v>36186</v>
      </c>
      <c r="O376" s="217" t="str">
        <f>VLOOKUP(TRIM(B376),BirthdateDraft!$A$1:$M$7842,3,FALSE)</f>
        <v>23/FA</v>
      </c>
      <c r="P376">
        <v>2024</v>
      </c>
      <c r="Q376" s="37" t="e">
        <f>VLOOKUP(Table16[[#This Row],[Last]],'2025Cuts'!$B$4:$B$77,1,FALSE)</f>
        <v>#N/A</v>
      </c>
    </row>
    <row r="377" spans="1:17" ht="12.75" customHeight="1">
      <c r="A377" s="217" t="s">
        <v>728</v>
      </c>
      <c r="B377" s="261" t="s">
        <v>8231</v>
      </c>
      <c r="C377" s="357" t="s">
        <v>9639</v>
      </c>
      <c r="D377" s="217" t="s">
        <v>728</v>
      </c>
      <c r="E377" s="358"/>
      <c r="F377" s="358"/>
      <c r="I377" s="358">
        <v>4</v>
      </c>
      <c r="K377" s="358">
        <v>0</v>
      </c>
      <c r="L377" s="36" t="s">
        <v>9656</v>
      </c>
      <c r="M377" s="359" t="str">
        <f>VLOOKUP(TRIM(B377),'Team Rosters'!$B$1:$N$3773,2,FALSE)</f>
        <v>VER</v>
      </c>
      <c r="N377" s="360">
        <f>VLOOKUP(TRIM(B377),BirthdateDraft!$A$1:$M$7842,2,FALSE)</f>
        <v>36692</v>
      </c>
      <c r="O377" s="217" t="str">
        <f>VLOOKUP(TRIM(B377),BirthdateDraft!$A$1:$M$7842,3,FALSE)</f>
        <v>23/5</v>
      </c>
      <c r="P377">
        <v>2024</v>
      </c>
      <c r="Q377" s="37" t="e">
        <f>VLOOKUP(Table16[[#This Row],[Last]],'2025Cuts'!$B$4:$B$77,1,FALSE)</f>
        <v>#N/A</v>
      </c>
    </row>
    <row r="378" spans="1:17" ht="12.75" customHeight="1">
      <c r="A378" s="217" t="s">
        <v>9672</v>
      </c>
      <c r="B378" s="261" t="s">
        <v>6730</v>
      </c>
      <c r="C378" s="357" t="s">
        <v>9651</v>
      </c>
      <c r="D378" s="217" t="s">
        <v>10003</v>
      </c>
      <c r="E378" s="358"/>
      <c r="F378" s="358"/>
      <c r="L378" s="358" t="s">
        <v>9655</v>
      </c>
      <c r="M378" s="359" t="str">
        <f>VLOOKUP(TRIM(B378),'Team Rosters'!$B$1:$N$3773,2,FALSE)</f>
        <v>ROS</v>
      </c>
      <c r="N378" s="360">
        <f>VLOOKUP(TRIM(B378),BirthdateDraft!$A$1:$M$7842,2,FALSE)</f>
        <v>35685</v>
      </c>
      <c r="O378" s="217" t="str">
        <f>VLOOKUP(TRIM(B378),BirthdateDraft!$A$1:$M$7842,3,FALSE)</f>
        <v>20/3</v>
      </c>
      <c r="P378">
        <v>2024</v>
      </c>
      <c r="Q378" s="37" t="e">
        <f>VLOOKUP(Table16[[#This Row],[Last]],'2025Cuts'!$B$4:$B$77,1,FALSE)</f>
        <v>#N/A</v>
      </c>
    </row>
    <row r="379" spans="1:17" ht="12.75" customHeight="1">
      <c r="A379" s="217" t="s">
        <v>1231</v>
      </c>
      <c r="B379" s="261" t="s">
        <v>6345</v>
      </c>
      <c r="C379" s="357" t="s">
        <v>9650</v>
      </c>
      <c r="D379" s="217" t="s">
        <v>1231</v>
      </c>
      <c r="E379" s="358"/>
      <c r="F379" s="358"/>
      <c r="I379" s="358">
        <v>0</v>
      </c>
      <c r="K379" s="358">
        <v>0</v>
      </c>
      <c r="L379" s="36" t="s">
        <v>9656</v>
      </c>
      <c r="M379" s="359" t="e">
        <f>VLOOKUP(TRIM(B379),'Team Rosters'!$B$1:$N$3773,2,FALSE)</f>
        <v>#N/A</v>
      </c>
      <c r="N379" s="360">
        <f>VLOOKUP(TRIM(B379),BirthdateDraft!$A$1:$M$7842,2,FALSE)</f>
        <v>34725</v>
      </c>
      <c r="O379" s="217" t="str">
        <f>VLOOKUP(TRIM(B379),BirthdateDraft!$A$1:$M$7842,3,FALSE)</f>
        <v>18/FA</v>
      </c>
      <c r="P379">
        <v>2024</v>
      </c>
      <c r="Q379" s="37" t="e">
        <f>VLOOKUP(Table16[[#This Row],[Last]],'2025Cuts'!$B$4:$B$77,1,FALSE)</f>
        <v>#N/A</v>
      </c>
    </row>
    <row r="380" spans="1:17" ht="12.75" customHeight="1">
      <c r="A380" s="217" t="s">
        <v>1957</v>
      </c>
      <c r="B380" s="261" t="s">
        <v>6549</v>
      </c>
      <c r="C380" s="357" t="s">
        <v>9638</v>
      </c>
      <c r="D380" s="217" t="s">
        <v>1957</v>
      </c>
      <c r="E380" s="358" t="s">
        <v>9699</v>
      </c>
      <c r="F380" s="358"/>
      <c r="G380" s="36">
        <v>5</v>
      </c>
      <c r="M380" s="359" t="str">
        <f>VLOOKUP(TRIM(B380),'Team Rosters'!$B$1:$N$3773,2,FALSE)</f>
        <v>ROS</v>
      </c>
      <c r="N380" s="360">
        <f>VLOOKUP(TRIM(B380),BirthdateDraft!$A$1:$M$7842,2,FALSE)</f>
        <v>35326</v>
      </c>
      <c r="O380" s="217" t="str">
        <f>VLOOKUP(TRIM(B380),BirthdateDraft!$A$1:$M$7842,3,FALSE)</f>
        <v>20/4</v>
      </c>
      <c r="P380">
        <v>2024</v>
      </c>
      <c r="Q380" s="37" t="e">
        <f>VLOOKUP(Table16[[#This Row],[Last]],'2025Cuts'!$B$4:$B$77,1,FALSE)</f>
        <v>#N/A</v>
      </c>
    </row>
    <row r="381" spans="1:17" ht="12.75" customHeight="1">
      <c r="A381" s="217" t="s">
        <v>1229</v>
      </c>
      <c r="B381" s="261" t="s">
        <v>7647</v>
      </c>
      <c r="C381" s="357" t="s">
        <v>9650</v>
      </c>
      <c r="D381" s="217" t="s">
        <v>1229</v>
      </c>
      <c r="E381" s="358" t="s">
        <v>9700</v>
      </c>
      <c r="F381" s="358"/>
      <c r="G381" s="36">
        <v>9</v>
      </c>
      <c r="M381" s="359" t="str">
        <f>VLOOKUP(TRIM(B381),'Team Rosters'!$B$1:$N$3773,2,FALSE)</f>
        <v>NYC</v>
      </c>
      <c r="N381" s="360">
        <f>VLOOKUP(TRIM(B381),BirthdateDraft!$A$1:$M$7842,2,FALSE)</f>
        <v>36183</v>
      </c>
      <c r="O381" s="217" t="str">
        <f>VLOOKUP(TRIM(B381),BirthdateDraft!$A$1:$M$7842,3,FALSE)</f>
        <v>22/2</v>
      </c>
      <c r="P381">
        <v>2024</v>
      </c>
      <c r="Q381" s="37" t="e">
        <f>VLOOKUP(Table16[[#This Row],[Last]],'2025Cuts'!$B$4:$B$77,1,FALSE)</f>
        <v>#N/A</v>
      </c>
    </row>
    <row r="382" spans="1:17" ht="12.75" customHeight="1">
      <c r="A382" s="217" t="s">
        <v>9013</v>
      </c>
      <c r="B382" s="261" t="s">
        <v>8882</v>
      </c>
      <c r="C382" s="357" t="s">
        <v>9638</v>
      </c>
      <c r="D382" s="217" t="s">
        <v>10051</v>
      </c>
      <c r="E382" s="358" t="s">
        <v>3556</v>
      </c>
      <c r="F382" s="358"/>
      <c r="G382" s="36">
        <v>0</v>
      </c>
      <c r="M382" s="359" t="str">
        <f>VLOOKUP(TRIM(B382),'Team Rosters'!$B$1:$N$3773,2,FALSE)</f>
        <v>BLU</v>
      </c>
      <c r="N382" s="360">
        <f>VLOOKUP(TRIM(B382),BirthdateDraft!$A$1:$M$7842,2,FALSE)</f>
        <v>36990</v>
      </c>
      <c r="O382" s="217" t="str">
        <f>VLOOKUP(TRIM(B382),BirthdateDraft!$A$1:$M$7842,3,FALSE)</f>
        <v>24/4(105)</v>
      </c>
      <c r="P382">
        <v>2024</v>
      </c>
      <c r="Q382" s="37" t="e">
        <f>VLOOKUP(Table16[[#This Row],[Last]],'2025Cuts'!$B$4:$B$77,1,FALSE)</f>
        <v>#N/A</v>
      </c>
    </row>
    <row r="383" spans="1:17" ht="12.75" customHeight="1">
      <c r="A383" s="217" t="s">
        <v>2710</v>
      </c>
      <c r="B383" s="261" t="s">
        <v>6980</v>
      </c>
      <c r="C383" s="357" t="s">
        <v>9646</v>
      </c>
      <c r="D383" s="217" t="s">
        <v>10034</v>
      </c>
      <c r="E383" s="358" t="s">
        <v>3552</v>
      </c>
      <c r="F383" s="358"/>
      <c r="M383" s="359" t="str">
        <f>VLOOKUP(TRIM(B383),'Team Rosters'!$B$1:$N$3773,2,FALSE)</f>
        <v>BIR</v>
      </c>
      <c r="N383" s="360">
        <f>VLOOKUP(TRIM(B383),BirthdateDraft!$A$1:$M$7842,2,FALSE)</f>
        <v>35704</v>
      </c>
      <c r="O383" s="217" t="str">
        <f>VLOOKUP(TRIM(B383),BirthdateDraft!$A$1:$M$7842,3,FALSE)</f>
        <v>21/6</v>
      </c>
      <c r="P383">
        <v>2024</v>
      </c>
      <c r="Q383" s="37" t="e">
        <f>VLOOKUP(Table16[[#This Row],[Last]],'2025Cuts'!$B$4:$B$77,1,FALSE)</f>
        <v>#N/A</v>
      </c>
    </row>
    <row r="384" spans="1:17" ht="12.75" customHeight="1">
      <c r="A384" s="217" t="s">
        <v>8846</v>
      </c>
      <c r="B384" s="261" t="s">
        <v>5761</v>
      </c>
      <c r="C384" s="357" t="s">
        <v>9633</v>
      </c>
      <c r="D384" s="217" t="s">
        <v>10048</v>
      </c>
      <c r="E384" s="358" t="s">
        <v>9700</v>
      </c>
      <c r="F384" s="358"/>
      <c r="M384" s="359" t="str">
        <f>VLOOKUP(TRIM(B384),'Team Rosters'!$B$1:$N$3773,2,FALSE)</f>
        <v>ANN</v>
      </c>
      <c r="N384" s="360">
        <f>VLOOKUP(TRIM(B384),BirthdateDraft!$A$1:$M$7842,2,FALSE)</f>
        <v>35450</v>
      </c>
      <c r="O384" s="217" t="str">
        <f>VLOOKUP(TRIM(B384),BirthdateDraft!$A$1:$M$7842,3,FALSE)</f>
        <v>18/1 (28)</v>
      </c>
      <c r="P384">
        <v>2024</v>
      </c>
      <c r="Q384" s="37" t="e">
        <f>VLOOKUP(Table16[[#This Row],[Last]],'2025Cuts'!$B$4:$B$77,1,FALSE)</f>
        <v>#N/A</v>
      </c>
    </row>
    <row r="385" spans="1:17" ht="12.75" customHeight="1">
      <c r="A385" s="217" t="s">
        <v>1971</v>
      </c>
      <c r="B385" s="261" t="s">
        <v>5636</v>
      </c>
      <c r="C385" s="357" t="s">
        <v>9631</v>
      </c>
      <c r="D385" s="217" t="s">
        <v>1971</v>
      </c>
      <c r="E385" s="358" t="s">
        <v>9712</v>
      </c>
      <c r="F385" s="358"/>
      <c r="G385" s="36">
        <v>4</v>
      </c>
      <c r="M385" s="359" t="str">
        <f>VLOOKUP(TRIM(B385),'Team Rosters'!$B$1:$N$3773,2,FALSE)</f>
        <v>ORL</v>
      </c>
      <c r="N385" s="360">
        <f>VLOOKUP(TRIM(B385),BirthdateDraft!$A$1:$M$7842,2,FALSE)</f>
        <v>35917</v>
      </c>
      <c r="O385" s="217" t="str">
        <f>VLOOKUP(TRIM(B385),BirthdateDraft!$A$1:$M$7842,3,FALSE)</f>
        <v>18/1 (16)</v>
      </c>
      <c r="P385">
        <v>2024</v>
      </c>
      <c r="Q385" s="37" t="e">
        <f>VLOOKUP(Table16[[#This Row],[Last]],'2025Cuts'!$B$4:$B$77,1,FALSE)</f>
        <v>#N/A</v>
      </c>
    </row>
    <row r="386" spans="1:17" ht="12.75" customHeight="1">
      <c r="A386" s="217" t="s">
        <v>9006</v>
      </c>
      <c r="B386" s="261" t="s">
        <v>6247</v>
      </c>
      <c r="C386" s="357" t="s">
        <v>77</v>
      </c>
      <c r="D386" s="217" t="s">
        <v>10029</v>
      </c>
      <c r="E386" s="358"/>
      <c r="F386" s="358"/>
      <c r="I386" s="358">
        <v>0</v>
      </c>
      <c r="J386" s="358">
        <v>0</v>
      </c>
      <c r="K386" s="36">
        <v>0</v>
      </c>
      <c r="M386" s="359" t="e">
        <f>VLOOKUP(TRIM(B386),'Team Rosters'!$B$1:$N$3773,2,FALSE)</f>
        <v>#N/A</v>
      </c>
      <c r="N386" s="360">
        <f>VLOOKUP(TRIM(B386),BirthdateDraft!$A$1:$M$7842,2,FALSE)</f>
        <v>35575</v>
      </c>
      <c r="O386" s="217" t="str">
        <f>VLOOKUP(TRIM(B386),BirthdateDraft!$A$1:$M$7842,3,FALSE)</f>
        <v>19/3</v>
      </c>
      <c r="P386">
        <v>2024</v>
      </c>
      <c r="Q386" s="37" t="e">
        <f>VLOOKUP(Table16[[#This Row],[Last]],'2025Cuts'!$B$4:$B$77,1,FALSE)</f>
        <v>#N/A</v>
      </c>
    </row>
    <row r="387" spans="1:17" ht="12.75" customHeight="1">
      <c r="A387" s="217" t="s">
        <v>8982</v>
      </c>
      <c r="B387" s="261" t="s">
        <v>7979</v>
      </c>
      <c r="C387" s="357" t="s">
        <v>9642</v>
      </c>
      <c r="D387" s="217" t="s">
        <v>10062</v>
      </c>
      <c r="E387" s="358" t="s">
        <v>3556</v>
      </c>
      <c r="F387" s="358"/>
      <c r="G387" s="36">
        <v>4</v>
      </c>
      <c r="M387" s="359" t="e">
        <f>VLOOKUP(TRIM(B387),'Team Rosters'!$B$1:$N$3773,2,FALSE)</f>
        <v>#N/A</v>
      </c>
      <c r="N387" s="360">
        <f>VLOOKUP(TRIM(B387),BirthdateDraft!$A$1:$M$7842,2,FALSE)</f>
        <v>34359</v>
      </c>
      <c r="O387" s="217" t="str">
        <f>VLOOKUP(TRIM(B387),BirthdateDraft!$A$1:$M$7842,3,FALSE)</f>
        <v>15/2</v>
      </c>
      <c r="P387">
        <v>2024</v>
      </c>
      <c r="Q387" s="37" t="e">
        <f>VLOOKUP(Table16[[#This Row],[Last]],'2025Cuts'!$B$4:$B$77,1,FALSE)</f>
        <v>#N/A</v>
      </c>
    </row>
    <row r="388" spans="1:17" ht="12.75" customHeight="1">
      <c r="A388" s="217" t="s">
        <v>8977</v>
      </c>
      <c r="B388" s="261" t="s">
        <v>6235</v>
      </c>
      <c r="C388" s="357" t="s">
        <v>9632</v>
      </c>
      <c r="D388" s="217" t="s">
        <v>10010</v>
      </c>
      <c r="E388" s="358"/>
      <c r="F388" s="358"/>
      <c r="I388" s="358">
        <v>4</v>
      </c>
      <c r="J388" s="358"/>
      <c r="K388" s="36">
        <v>7</v>
      </c>
      <c r="M388" s="359" t="str">
        <f>VLOOKUP(TRIM(B388),'Team Rosters'!$B$1:$N$3773,2,FALSE)</f>
        <v>VER</v>
      </c>
      <c r="N388" s="360">
        <f>VLOOKUP(TRIM(B388),BirthdateDraft!$A$1:$M$7842,2,FALSE)</f>
        <v>35509</v>
      </c>
      <c r="O388" s="217" t="str">
        <f>VLOOKUP(TRIM(B388),BirthdateDraft!$A$1:$M$7842,3,FALSE)</f>
        <v>19/5</v>
      </c>
      <c r="P388">
        <v>2024</v>
      </c>
      <c r="Q388" s="37" t="e">
        <f>VLOOKUP(Table16[[#This Row],[Last]],'2025Cuts'!$B$4:$B$77,1,FALSE)</f>
        <v>#N/A</v>
      </c>
    </row>
    <row r="389" spans="1:17" ht="12.75" customHeight="1">
      <c r="A389" s="217" t="s">
        <v>2837</v>
      </c>
      <c r="B389" s="261" t="s">
        <v>5827</v>
      </c>
      <c r="C389" s="357" t="s">
        <v>9638</v>
      </c>
      <c r="D389" s="217" t="s">
        <v>2837</v>
      </c>
      <c r="E389" s="358"/>
      <c r="F389" s="358"/>
      <c r="I389" s="358">
        <v>4</v>
      </c>
      <c r="K389" s="358">
        <v>4</v>
      </c>
      <c r="L389" s="36" t="s">
        <v>9656</v>
      </c>
      <c r="M389" s="359" t="str">
        <f>VLOOKUP(TRIM(B389),'Team Rosters'!$B$1:$N$3773,2,FALSE)</f>
        <v>VER</v>
      </c>
      <c r="N389" s="360">
        <f>VLOOKUP(TRIM(B389),BirthdateDraft!$A$1:$M$7842,2,FALSE)</f>
        <v>34802</v>
      </c>
      <c r="O389" s="217" t="str">
        <f>VLOOKUP(TRIM(B389),BirthdateDraft!$A$1:$M$7842,3,FALSE)</f>
        <v>18/FA</v>
      </c>
      <c r="P389">
        <v>2024</v>
      </c>
      <c r="Q389" s="37" t="e">
        <f>VLOOKUP(Table16[[#This Row],[Last]],'2025Cuts'!$B$4:$B$77,1,FALSE)</f>
        <v>#N/A</v>
      </c>
    </row>
    <row r="390" spans="1:17" ht="12.75" customHeight="1">
      <c r="A390" s="217" t="s">
        <v>8846</v>
      </c>
      <c r="B390" s="261" t="s">
        <v>6191</v>
      </c>
      <c r="C390" s="357" t="s">
        <v>9639</v>
      </c>
      <c r="D390" s="217" t="s">
        <v>10048</v>
      </c>
      <c r="E390" s="358" t="s">
        <v>9699</v>
      </c>
      <c r="F390" s="358"/>
      <c r="M390" s="359" t="str">
        <f>VLOOKUP(TRIM(B390),'Team Rosters'!$B$1:$N$3773,2,FALSE)</f>
        <v>ROS</v>
      </c>
      <c r="N390" s="360">
        <f>VLOOKUP(TRIM(B390),BirthdateDraft!$A$1:$M$7842,2,FALSE)</f>
        <v>35203</v>
      </c>
      <c r="O390" s="217" t="str">
        <f>VLOOKUP(TRIM(B390),BirthdateDraft!$A$1:$M$7842,3,FALSE)</f>
        <v>19/3</v>
      </c>
      <c r="P390">
        <v>2024</v>
      </c>
      <c r="Q390" s="37" t="e">
        <f>VLOOKUP(Table16[[#This Row],[Last]],'2025Cuts'!$B$4:$B$77,1,FALSE)</f>
        <v>#N/A</v>
      </c>
    </row>
    <row r="391" spans="1:17" ht="12.75" customHeight="1">
      <c r="A391" s="217" t="s">
        <v>1873</v>
      </c>
      <c r="B391" s="261" t="s">
        <v>6170</v>
      </c>
      <c r="C391" s="357" t="s">
        <v>9631</v>
      </c>
      <c r="D391" s="217" t="s">
        <v>1873</v>
      </c>
      <c r="E391" s="358" t="s">
        <v>9699</v>
      </c>
      <c r="F391" s="358"/>
      <c r="G391" s="36">
        <v>7</v>
      </c>
      <c r="M391" s="359" t="str">
        <f>VLOOKUP(TRIM(B391),'Team Rosters'!$B$1:$N$3773,2,FALSE)</f>
        <v>LON</v>
      </c>
      <c r="N391" s="360">
        <f>VLOOKUP(TRIM(B391),BirthdateDraft!$A$1:$M$7842,2,FALSE)</f>
        <v>35289</v>
      </c>
      <c r="O391" s="217" t="str">
        <f>VLOOKUP(TRIM(B391),BirthdateDraft!$A$1:$M$7842,3,FALSE)</f>
        <v>19/FA</v>
      </c>
      <c r="P391">
        <v>2024</v>
      </c>
      <c r="Q391" s="37" t="e">
        <f>VLOOKUP(Table16[[#This Row],[Last]],'2025Cuts'!$B$4:$B$77,1,FALSE)</f>
        <v>#N/A</v>
      </c>
    </row>
    <row r="392" spans="1:17" ht="12.75" customHeight="1">
      <c r="A392" s="217" t="s">
        <v>1957</v>
      </c>
      <c r="B392" s="261" t="s">
        <v>6130</v>
      </c>
      <c r="C392" s="357" t="s">
        <v>9646</v>
      </c>
      <c r="D392" s="217" t="s">
        <v>1957</v>
      </c>
      <c r="E392" s="358" t="s">
        <v>9700</v>
      </c>
      <c r="F392" s="358"/>
      <c r="G392" s="36">
        <v>0</v>
      </c>
      <c r="M392" s="359" t="e">
        <f>VLOOKUP(TRIM(B392),'Team Rosters'!$B$1:$N$3773,2,FALSE)</f>
        <v>#N/A</v>
      </c>
      <c r="N392" s="360">
        <f>VLOOKUP(TRIM(B392),BirthdateDraft!$A$1:$M$7842,2,FALSE)</f>
        <v>34022</v>
      </c>
      <c r="O392" s="217" t="str">
        <f>VLOOKUP(TRIM(B392),BirthdateDraft!$A$1:$M$7842,3,FALSE)</f>
        <v>15/FA</v>
      </c>
      <c r="P392">
        <v>2024</v>
      </c>
      <c r="Q392" s="37" t="e">
        <f>VLOOKUP(Table16[[#This Row],[Last]],'2025Cuts'!$B$4:$B$77,1,FALSE)</f>
        <v>#N/A</v>
      </c>
    </row>
    <row r="393" spans="1:17" ht="12.75" customHeight="1">
      <c r="A393" s="217" t="s">
        <v>8979</v>
      </c>
      <c r="B393" s="261" t="s">
        <v>7231</v>
      </c>
      <c r="C393" s="357" t="s">
        <v>1407</v>
      </c>
      <c r="D393" s="217" t="s">
        <v>10006</v>
      </c>
      <c r="E393" s="358"/>
      <c r="F393" s="358"/>
      <c r="I393" s="358">
        <v>0</v>
      </c>
      <c r="J393" s="358"/>
      <c r="K393" s="36">
        <v>3</v>
      </c>
      <c r="M393" s="359" t="str">
        <f>VLOOKUP(TRIM(B393),'Team Rosters'!$B$1:$N$3773,2,FALSE)</f>
        <v>BLU</v>
      </c>
      <c r="N393" s="360">
        <f>VLOOKUP(TRIM(B393),BirthdateDraft!$A$1:$M$7842,2,FALSE)</f>
        <v>35796</v>
      </c>
      <c r="O393" s="217" t="str">
        <f>VLOOKUP(TRIM(B393),BirthdateDraft!$A$1:$M$7842,3,FALSE)</f>
        <v>21/2</v>
      </c>
      <c r="P393">
        <v>2024</v>
      </c>
      <c r="Q393" s="37" t="e">
        <f>VLOOKUP(Table16[[#This Row],[Last]],'2025Cuts'!$B$4:$B$77,1,FALSE)</f>
        <v>#N/A</v>
      </c>
    </row>
    <row r="394" spans="1:17" ht="12.75" customHeight="1">
      <c r="A394" s="217" t="s">
        <v>1957</v>
      </c>
      <c r="B394" s="261" t="s">
        <v>8883</v>
      </c>
      <c r="C394" s="357" t="s">
        <v>9649</v>
      </c>
      <c r="D394" s="217" t="s">
        <v>1957</v>
      </c>
      <c r="E394" s="358" t="s">
        <v>9700</v>
      </c>
      <c r="F394" s="358"/>
      <c r="G394" s="36">
        <v>0</v>
      </c>
      <c r="M394" s="359" t="str">
        <f>VLOOKUP(TRIM(B394),'Team Rosters'!$B$1:$N$3773,2,FALSE)</f>
        <v>ROS</v>
      </c>
      <c r="N394" s="360">
        <f>VLOOKUP(TRIM(B394),BirthdateDraft!$A$1:$M$7842,2,FALSE)</f>
        <v>36902</v>
      </c>
      <c r="O394" s="217" t="str">
        <f>VLOOKUP(TRIM(B394),BirthdateDraft!$A$1:$M$7842,3,FALSE)</f>
        <v>24/5(148)</v>
      </c>
      <c r="P394">
        <v>2024</v>
      </c>
      <c r="Q394" s="37" t="e">
        <f>VLOOKUP(Table16[[#This Row],[Last]],'2025Cuts'!$B$4:$B$77,1,FALSE)</f>
        <v>#N/A</v>
      </c>
    </row>
    <row r="395" spans="1:17" ht="12.75" customHeight="1">
      <c r="A395" s="217" t="s">
        <v>9654</v>
      </c>
      <c r="B395" s="261" t="s">
        <v>5353</v>
      </c>
      <c r="C395" s="357" t="s">
        <v>9629</v>
      </c>
      <c r="D395" s="217" t="s">
        <v>9654</v>
      </c>
      <c r="E395" s="358"/>
      <c r="F395" s="358"/>
      <c r="I395" s="358">
        <v>0</v>
      </c>
      <c r="K395" s="358">
        <v>0</v>
      </c>
      <c r="L395" s="36" t="s">
        <v>9653</v>
      </c>
      <c r="M395" s="359" t="str">
        <f>VLOOKUP(TRIM(B395),'Team Rosters'!$B$1:$N$3773,2,FALSE)</f>
        <v>FER</v>
      </c>
      <c r="N395" s="360">
        <f>VLOOKUP(TRIM(B395),BirthdateDraft!$A$1:$M$7842,2,FALSE)</f>
        <v>34836</v>
      </c>
      <c r="O395" s="217" t="str">
        <f>VLOOKUP(TRIM(B395),BirthdateDraft!$A$1:$M$7842,3,FALSE)</f>
        <v>17/FA</v>
      </c>
      <c r="P395">
        <v>2024</v>
      </c>
      <c r="Q395" s="37" t="e">
        <f>VLOOKUP(Table16[[#This Row],[Last]],'2025Cuts'!$B$4:$B$77,1,FALSE)</f>
        <v>#N/A</v>
      </c>
    </row>
    <row r="396" spans="1:17" ht="12.75" customHeight="1">
      <c r="A396" s="217" t="s">
        <v>1410</v>
      </c>
      <c r="B396" s="261" t="s">
        <v>6066</v>
      </c>
      <c r="C396" s="357" t="s">
        <v>9645</v>
      </c>
      <c r="D396" s="217" t="s">
        <v>10063</v>
      </c>
      <c r="E396" s="358" t="s">
        <v>3555</v>
      </c>
      <c r="F396" s="358"/>
      <c r="G396" s="36">
        <v>2</v>
      </c>
      <c r="M396" s="359" t="str">
        <f>VLOOKUP(TRIM(B396),'Team Rosters'!$B$1:$N$3773,2,FALSE)</f>
        <v>NYC</v>
      </c>
      <c r="N396" s="360">
        <f>VLOOKUP(TRIM(B396),BirthdateDraft!$A$1:$M$7842,2,FALSE)</f>
        <v>34347</v>
      </c>
      <c r="O396" s="217" t="str">
        <f>VLOOKUP(TRIM(B396),BirthdateDraft!$A$1:$M$7842,3,FALSE)</f>
        <v>18/FA</v>
      </c>
      <c r="P396">
        <v>2024</v>
      </c>
      <c r="Q396" s="37" t="e">
        <f>VLOOKUP(Table16[[#This Row],[Last]],'2025Cuts'!$B$4:$B$77,1,FALSE)</f>
        <v>#N/A</v>
      </c>
    </row>
    <row r="397" spans="1:17" ht="12.75" customHeight="1">
      <c r="A397" s="217" t="s">
        <v>8980</v>
      </c>
      <c r="B397" s="261" t="s">
        <v>7663</v>
      </c>
      <c r="C397" s="357" t="s">
        <v>9648</v>
      </c>
      <c r="D397" s="217" t="s">
        <v>10012</v>
      </c>
      <c r="E397" s="358"/>
      <c r="F397" s="358"/>
      <c r="I397" s="358">
        <v>5</v>
      </c>
      <c r="J397" s="358"/>
      <c r="K397" s="36">
        <v>5</v>
      </c>
      <c r="M397" s="359" t="str">
        <f>VLOOKUP(TRIM(B397),'Team Rosters'!$B$1:$N$3773,2,FALSE)</f>
        <v>ACM</v>
      </c>
      <c r="N397" s="360">
        <f>VLOOKUP(TRIM(B397),BirthdateDraft!$A$1:$M$7842,2,FALSE)</f>
        <v>36830</v>
      </c>
      <c r="O397" s="217" t="str">
        <f>VLOOKUP(TRIM(B397),BirthdateDraft!$A$1:$M$7842,3,FALSE)</f>
        <v>22/1</v>
      </c>
      <c r="P397">
        <v>2024</v>
      </c>
      <c r="Q397" s="37" t="e">
        <f>VLOOKUP(Table16[[#This Row],[Last]],'2025Cuts'!$B$4:$B$77,1,FALSE)</f>
        <v>#N/A</v>
      </c>
    </row>
    <row r="398" spans="1:17" ht="12.75" customHeight="1">
      <c r="A398" s="217" t="s">
        <v>8846</v>
      </c>
      <c r="B398" s="261" t="s">
        <v>7658</v>
      </c>
      <c r="C398" s="357" t="s">
        <v>9632</v>
      </c>
      <c r="D398" s="217" t="s">
        <v>10048</v>
      </c>
      <c r="E398" s="358" t="s">
        <v>9705</v>
      </c>
      <c r="F398" s="358"/>
      <c r="M398" s="359" t="str">
        <f>VLOOKUP(TRIM(B398),'Team Rosters'!$B$1:$N$3773,2,FALSE)</f>
        <v>BLU</v>
      </c>
      <c r="N398" s="360">
        <f>VLOOKUP(TRIM(B398),BirthdateDraft!$A$1:$M$7842,2,FALSE)</f>
        <v>37016</v>
      </c>
      <c r="O398" s="217" t="str">
        <f>VLOOKUP(TRIM(B398),BirthdateDraft!$A$1:$M$7842,3,FALSE)</f>
        <v>22/1</v>
      </c>
      <c r="P398">
        <v>2024</v>
      </c>
      <c r="Q398" s="37" t="e">
        <f>VLOOKUP(Table16[[#This Row],[Last]],'2025Cuts'!$B$4:$B$77,1,FALSE)</f>
        <v>#N/A</v>
      </c>
    </row>
    <row r="399" spans="1:17" ht="12.75" customHeight="1">
      <c r="A399" s="217" t="s">
        <v>2515</v>
      </c>
      <c r="B399" s="261" t="s">
        <v>6057</v>
      </c>
      <c r="C399" s="357" t="s">
        <v>9633</v>
      </c>
      <c r="D399" s="217" t="s">
        <v>10021</v>
      </c>
      <c r="E399" s="358" t="s">
        <v>9703</v>
      </c>
      <c r="F399" s="358"/>
      <c r="M399" s="359" t="str">
        <f>VLOOKUP(TRIM(B399),'Team Rosters'!$B$1:$N$3773,2,FALSE)</f>
        <v>DAY</v>
      </c>
      <c r="N399" s="360">
        <f>VLOOKUP(TRIM(B399),BirthdateDraft!$A$1:$M$7842,2,FALSE)</f>
        <v>35541</v>
      </c>
      <c r="O399" s="217" t="str">
        <f>VLOOKUP(TRIM(B399),BirthdateDraft!$A$1:$M$7842,3,FALSE)</f>
        <v>18/6</v>
      </c>
      <c r="P399">
        <v>2024</v>
      </c>
      <c r="Q399" s="37" t="e">
        <f>VLOOKUP(Table16[[#This Row],[Last]],'2025Cuts'!$B$4:$B$77,1,FALSE)</f>
        <v>#N/A</v>
      </c>
    </row>
    <row r="400" spans="1:17" ht="12.75" customHeight="1">
      <c r="A400" s="217" t="s">
        <v>2837</v>
      </c>
      <c r="B400" s="261" t="s">
        <v>4854</v>
      </c>
      <c r="C400" s="357" t="s">
        <v>77</v>
      </c>
      <c r="D400" s="217" t="s">
        <v>2837</v>
      </c>
      <c r="E400" s="358"/>
      <c r="F400" s="358"/>
      <c r="I400" s="358">
        <v>0</v>
      </c>
      <c r="K400" s="358">
        <v>2</v>
      </c>
      <c r="L400" s="36" t="s">
        <v>9652</v>
      </c>
      <c r="M400" s="359" t="str">
        <f>VLOOKUP(TRIM(B400),'Team Rosters'!$B$1:$N$3773,2,FALSE)</f>
        <v>VER</v>
      </c>
      <c r="N400" s="360">
        <f>VLOOKUP(TRIM(B400),BirthdateDraft!$A$1:$M$7842,2,FALSE)</f>
        <v>34902</v>
      </c>
      <c r="O400" s="217" t="str">
        <f>VLOOKUP(TRIM(B400),BirthdateDraft!$A$1:$M$7842,3,FALSE)</f>
        <v>16/1 (4)</v>
      </c>
      <c r="P400">
        <v>2024</v>
      </c>
      <c r="Q400" s="37" t="e">
        <f>VLOOKUP(Table16[[#This Row],[Last]],'2025Cuts'!$B$4:$B$77,1,FALSE)</f>
        <v>#N/A</v>
      </c>
    </row>
    <row r="401" spans="1:17" ht="12.75" customHeight="1">
      <c r="A401" s="217" t="s">
        <v>9735</v>
      </c>
      <c r="B401" s="261" t="s">
        <v>5418</v>
      </c>
      <c r="C401" s="357" t="s">
        <v>9634</v>
      </c>
      <c r="D401" s="217" t="s">
        <v>9735</v>
      </c>
      <c r="E401" s="358"/>
      <c r="F401" s="358"/>
      <c r="M401" s="359" t="str">
        <f>VLOOKUP(TRIM(B401),'Team Rosters'!$B$1:$N$3773,2,FALSE)</f>
        <v>LON</v>
      </c>
      <c r="N401" s="360">
        <f>VLOOKUP(TRIM(B401),BirthdateDraft!$A$1:$M$7842,2,FALSE)</f>
        <v>34720</v>
      </c>
      <c r="O401" s="217" t="str">
        <f>VLOOKUP(TRIM(B401),BirthdateDraft!$A$1:$M$7842,3,FALSE)</f>
        <v>17/5</v>
      </c>
      <c r="P401">
        <v>2024</v>
      </c>
      <c r="Q401" s="37" t="e">
        <f>VLOOKUP(Table16[[#This Row],[Last]],'2025Cuts'!$B$4:$B$77,1,FALSE)</f>
        <v>#N/A</v>
      </c>
    </row>
    <row r="402" spans="1:17" ht="12.75" customHeight="1">
      <c r="A402" s="217" t="s">
        <v>8982</v>
      </c>
      <c r="B402" s="261" t="s">
        <v>6603</v>
      </c>
      <c r="C402" s="357" t="s">
        <v>724</v>
      </c>
      <c r="D402" s="217" t="s">
        <v>10062</v>
      </c>
      <c r="E402" s="358" t="s">
        <v>3552</v>
      </c>
      <c r="F402" s="358"/>
      <c r="G402" s="36">
        <v>0</v>
      </c>
      <c r="M402" s="359" t="str">
        <f>VLOOKUP(TRIM(B402),'Team Rosters'!$B$1:$N$3773,2,FALSE)</f>
        <v>CHA</v>
      </c>
      <c r="N402" s="360">
        <f>VLOOKUP(TRIM(B402),BirthdateDraft!$A$1:$M$7842,2,FALSE)</f>
        <v>35757</v>
      </c>
      <c r="O402" s="217" t="str">
        <f>VLOOKUP(TRIM(B402),BirthdateDraft!$A$1:$M$7842,3,FALSE)</f>
        <v>20/3</v>
      </c>
      <c r="P402">
        <v>2024</v>
      </c>
      <c r="Q402" s="37" t="e">
        <f>VLOOKUP(Table16[[#This Row],[Last]],'2025Cuts'!$B$4:$B$77,1,FALSE)</f>
        <v>#N/A</v>
      </c>
    </row>
    <row r="403" spans="1:17" ht="12.75" customHeight="1">
      <c r="A403" s="217" t="s">
        <v>1891</v>
      </c>
      <c r="B403" s="261" t="s">
        <v>8232</v>
      </c>
      <c r="C403" s="357" t="s">
        <v>9645</v>
      </c>
      <c r="D403" s="217" t="s">
        <v>1891</v>
      </c>
      <c r="E403" s="358" t="s">
        <v>9712</v>
      </c>
      <c r="F403" s="358"/>
      <c r="G403" s="36">
        <v>5</v>
      </c>
      <c r="M403" s="359" t="str">
        <f>VLOOKUP(TRIM(B403),'Team Rosters'!$B$1:$N$3773,2,FALSE)</f>
        <v>CHA</v>
      </c>
      <c r="N403" s="360">
        <f>VLOOKUP(TRIM(B403),BirthdateDraft!$A$1:$M$7842,2,FALSE)</f>
        <v>36186</v>
      </c>
      <c r="O403" s="217" t="str">
        <f>VLOOKUP(TRIM(B403),BirthdateDraft!$A$1:$M$7842,3,FALSE)</f>
        <v>21/FA</v>
      </c>
      <c r="P403">
        <v>2024</v>
      </c>
      <c r="Q403" s="37" t="e">
        <f>VLOOKUP(Table16[[#This Row],[Last]],'2025Cuts'!$B$4:$B$77,1,FALSE)</f>
        <v>#N/A</v>
      </c>
    </row>
    <row r="404" spans="1:17" ht="12.75" customHeight="1">
      <c r="A404" s="217" t="s">
        <v>1229</v>
      </c>
      <c r="B404" s="261" t="s">
        <v>8884</v>
      </c>
      <c r="C404" s="357" t="s">
        <v>9635</v>
      </c>
      <c r="D404" s="217" t="s">
        <v>1229</v>
      </c>
      <c r="E404" s="358" t="s">
        <v>9699</v>
      </c>
      <c r="F404" s="358"/>
      <c r="G404" s="36">
        <v>7</v>
      </c>
      <c r="M404" s="359" t="str">
        <f>VLOOKUP(TRIM(B404),'Team Rosters'!$B$1:$N$3773,2,FALSE)</f>
        <v>ROA</v>
      </c>
      <c r="N404" s="360">
        <f>VLOOKUP(TRIM(B404),BirthdateDraft!$A$1:$M$7842,2,FALSE)</f>
        <v>37714</v>
      </c>
      <c r="O404" s="217" t="str">
        <f>VLOOKUP(TRIM(B404),BirthdateDraft!$A$1:$M$7842,3,FALSE)</f>
        <v>24/3(76)</v>
      </c>
      <c r="P404">
        <v>2024</v>
      </c>
      <c r="Q404" s="37" t="e">
        <f>VLOOKUP(Table16[[#This Row],[Last]],'2025Cuts'!$B$4:$B$77,1,FALSE)</f>
        <v>#N/A</v>
      </c>
    </row>
    <row r="405" spans="1:17" ht="12.75" customHeight="1">
      <c r="A405" s="217" t="s">
        <v>1886</v>
      </c>
      <c r="B405" s="261" t="s">
        <v>7062</v>
      </c>
      <c r="C405" s="357" t="s">
        <v>9650</v>
      </c>
      <c r="D405" s="217" t="s">
        <v>1886</v>
      </c>
      <c r="E405" s="358" t="s">
        <v>9705</v>
      </c>
      <c r="F405" s="358"/>
      <c r="G405" s="36">
        <v>8</v>
      </c>
      <c r="M405" s="359" t="str">
        <f>VLOOKUP(TRIM(B405),'Team Rosters'!$B$1:$N$3773,2,FALSE)</f>
        <v>LON</v>
      </c>
      <c r="N405" s="360">
        <f>VLOOKUP(TRIM(B405),BirthdateDraft!$A$1:$M$7842,2,FALSE)</f>
        <v>34881</v>
      </c>
      <c r="O405" s="217" t="str">
        <f>VLOOKUP(TRIM(B405),BirthdateDraft!$A$1:$M$7842,3,FALSE)</f>
        <v>19/7</v>
      </c>
      <c r="P405">
        <v>2024</v>
      </c>
      <c r="Q405" s="37" t="e">
        <f>VLOOKUP(Table16[[#This Row],[Last]],'2025Cuts'!$B$4:$B$77,1,FALSE)</f>
        <v>#N/A</v>
      </c>
    </row>
    <row r="406" spans="1:17" ht="12.75" customHeight="1">
      <c r="A406" s="217" t="s">
        <v>8980</v>
      </c>
      <c r="B406" s="261" t="s">
        <v>5123</v>
      </c>
      <c r="C406" s="357" t="s">
        <v>9636</v>
      </c>
      <c r="D406" s="217" t="s">
        <v>10012</v>
      </c>
      <c r="E406" s="358"/>
      <c r="F406" s="358"/>
      <c r="I406" s="358">
        <v>0</v>
      </c>
      <c r="J406" s="358"/>
      <c r="K406" s="36">
        <v>7</v>
      </c>
      <c r="M406" s="359" t="str">
        <f>VLOOKUP(TRIM(B406),'Team Rosters'!$B$1:$N$3773,2,FALSE)</f>
        <v>ROS</v>
      </c>
      <c r="N406" s="360">
        <f>VLOOKUP(TRIM(B406),BirthdateDraft!$A$1:$M$7842,2,FALSE)</f>
        <v>34681</v>
      </c>
      <c r="O406" s="217" t="str">
        <f>VLOOKUP(TRIM(B406),BirthdateDraft!$A$1:$M$7842,3,FALSE)</f>
        <v>17/5</v>
      </c>
      <c r="P406">
        <v>2024</v>
      </c>
      <c r="Q406" s="37" t="e">
        <f>VLOOKUP(Table16[[#This Row],[Last]],'2025Cuts'!$B$4:$B$77,1,FALSE)</f>
        <v>#N/A</v>
      </c>
    </row>
    <row r="407" spans="1:17" ht="12.75" customHeight="1">
      <c r="A407" s="217" t="s">
        <v>8852</v>
      </c>
      <c r="B407" s="261" t="s">
        <v>7680</v>
      </c>
      <c r="C407" s="357" t="s">
        <v>9637</v>
      </c>
      <c r="D407" s="217" t="s">
        <v>10026</v>
      </c>
      <c r="E407" s="358" t="s">
        <v>3556</v>
      </c>
      <c r="F407" s="358"/>
      <c r="M407" s="359" t="e">
        <f>VLOOKUP(TRIM(B407),'Team Rosters'!$B$1:$N$3773,2,FALSE)</f>
        <v>#N/A</v>
      </c>
      <c r="N407" s="360">
        <f>VLOOKUP(TRIM(B407),BirthdateDraft!$A$1:$M$7842,2,FALSE)</f>
        <v>36796</v>
      </c>
      <c r="O407" s="217" t="str">
        <f>VLOOKUP(TRIM(B407),BirthdateDraft!$A$1:$M$7842,3,FALSE)</f>
        <v>22/3</v>
      </c>
      <c r="P407">
        <v>2024</v>
      </c>
      <c r="Q407" s="37" t="e">
        <f>VLOOKUP(Table16[[#This Row],[Last]],'2025Cuts'!$B$4:$B$77,1,FALSE)</f>
        <v>#N/A</v>
      </c>
    </row>
    <row r="408" spans="1:17" ht="12.75" customHeight="1">
      <c r="A408" s="217" t="s">
        <v>9721</v>
      </c>
      <c r="B408" s="261" t="s">
        <v>7711</v>
      </c>
      <c r="C408" s="357" t="s">
        <v>9630</v>
      </c>
      <c r="D408" s="217" t="s">
        <v>10059</v>
      </c>
      <c r="E408" s="358" t="s">
        <v>3552</v>
      </c>
      <c r="F408" s="358" t="s">
        <v>9699</v>
      </c>
      <c r="G408" s="36">
        <v>6</v>
      </c>
      <c r="M408" s="359" t="str">
        <f>VLOOKUP(TRIM(B408),'Team Rosters'!$B$1:$N$3773,2,FALSE)</f>
        <v>VIR</v>
      </c>
      <c r="N408" s="360">
        <f>VLOOKUP(TRIM(B408),BirthdateDraft!$A$1:$M$7842,2,FALSE)</f>
        <v>36543</v>
      </c>
      <c r="O408" s="217" t="str">
        <f>VLOOKUP(TRIM(B408),BirthdateDraft!$A$1:$M$7842,3,FALSE)</f>
        <v>22/5</v>
      </c>
      <c r="P408">
        <v>2024</v>
      </c>
      <c r="Q408" s="37" t="e">
        <f>VLOOKUP(Table16[[#This Row],[Last]],'2025Cuts'!$B$4:$B$77,1,FALSE)</f>
        <v>#N/A</v>
      </c>
    </row>
    <row r="409" spans="1:17" ht="12.75" customHeight="1">
      <c r="A409" s="217" t="s">
        <v>1231</v>
      </c>
      <c r="B409" s="261" t="s">
        <v>5401</v>
      </c>
      <c r="C409" s="357" t="s">
        <v>9651</v>
      </c>
      <c r="D409" s="217" t="s">
        <v>1231</v>
      </c>
      <c r="E409" s="358"/>
      <c r="F409" s="358"/>
      <c r="I409" s="358">
        <v>4</v>
      </c>
      <c r="K409" s="358">
        <v>0</v>
      </c>
      <c r="L409" s="36" t="s">
        <v>9655</v>
      </c>
      <c r="M409" s="359" t="str">
        <f>VLOOKUP(TRIM(B409),'Team Rosters'!$B$1:$N$3773,2,FALSE)</f>
        <v>ORL</v>
      </c>
      <c r="N409" s="360">
        <f>VLOOKUP(TRIM(B409),BirthdateDraft!$A$1:$M$7842,2,FALSE)</f>
        <v>34579</v>
      </c>
      <c r="O409" s="217" t="str">
        <f>VLOOKUP(TRIM(B409),BirthdateDraft!$A$1:$M$7842,3,FALSE)</f>
        <v>17/1 (23)</v>
      </c>
      <c r="P409">
        <v>2024</v>
      </c>
      <c r="Q409" s="37" t="e">
        <f>VLOOKUP(Table16[[#This Row],[Last]],'2025Cuts'!$B$4:$B$77,1,FALSE)</f>
        <v>#N/A</v>
      </c>
    </row>
    <row r="410" spans="1:17" ht="12.75" customHeight="1">
      <c r="A410" s="217" t="s">
        <v>1410</v>
      </c>
      <c r="B410" s="261" t="s">
        <v>6593</v>
      </c>
      <c r="C410" s="357" t="s">
        <v>9632</v>
      </c>
      <c r="D410" s="217" t="s">
        <v>10063</v>
      </c>
      <c r="E410" s="358" t="s">
        <v>3552</v>
      </c>
      <c r="F410" s="358"/>
      <c r="G410" s="36">
        <v>8</v>
      </c>
      <c r="M410" s="359" t="str">
        <f>VLOOKUP(TRIM(B410),'Team Rosters'!$B$1:$N$3773,2,FALSE)</f>
        <v>LAS</v>
      </c>
      <c r="N410" s="360">
        <f>VLOOKUP(TRIM(B410),BirthdateDraft!$A$1:$M$7842,2,FALSE)</f>
        <v>36053</v>
      </c>
      <c r="O410" s="217" t="str">
        <f>VLOOKUP(TRIM(B410),BirthdateDraft!$A$1:$M$7842,3,FALSE)</f>
        <v>20/2</v>
      </c>
      <c r="P410">
        <v>2024</v>
      </c>
      <c r="Q410" s="37" t="e">
        <f>VLOOKUP(Table16[[#This Row],[Last]],'2025Cuts'!$B$4:$B$77,1,FALSE)</f>
        <v>#N/A</v>
      </c>
    </row>
    <row r="411" spans="1:17" ht="12.75" customHeight="1">
      <c r="A411" s="217" t="s">
        <v>1231</v>
      </c>
      <c r="B411" s="261" t="s">
        <v>3191</v>
      </c>
      <c r="C411" s="357" t="s">
        <v>9629</v>
      </c>
      <c r="D411" s="217" t="s">
        <v>1231</v>
      </c>
      <c r="E411" s="358"/>
      <c r="F411" s="358"/>
      <c r="I411" s="358">
        <v>0</v>
      </c>
      <c r="K411" s="358">
        <v>0</v>
      </c>
      <c r="L411" s="36" t="s">
        <v>9656</v>
      </c>
      <c r="M411" s="359" t="str">
        <f>VLOOKUP(TRIM(B411),'Team Rosters'!$B$1:$N$3773,2,FALSE)</f>
        <v>CHA</v>
      </c>
      <c r="N411" s="360">
        <f>VLOOKUP(TRIM(B411),BirthdateDraft!$A$1:$M$7842,2,FALSE)</f>
        <v>33187</v>
      </c>
      <c r="O411" s="217" t="str">
        <f>VLOOKUP(TRIM(B411),BirthdateDraft!$A$1:$M$7842,3,FALSE)</f>
        <v>13/2</v>
      </c>
      <c r="P411">
        <v>2024</v>
      </c>
      <c r="Q411" s="37" t="e">
        <f>VLOOKUP(Table16[[#This Row],[Last]],'2025Cuts'!$B$4:$B$77,1,FALSE)</f>
        <v>#N/A</v>
      </c>
    </row>
    <row r="412" spans="1:17" ht="12.75" customHeight="1">
      <c r="A412" s="217" t="s">
        <v>9740</v>
      </c>
      <c r="B412" s="261" t="s">
        <v>7180</v>
      </c>
      <c r="C412" s="357" t="s">
        <v>1407</v>
      </c>
      <c r="D412" s="217" t="s">
        <v>9740</v>
      </c>
      <c r="E412" s="358"/>
      <c r="F412" s="358"/>
      <c r="M412" s="359" t="e">
        <f>VLOOKUP(TRIM(B412),'Team Rosters'!$B$1:$N$3773,2,FALSE)</f>
        <v>#N/A</v>
      </c>
      <c r="N412" s="360">
        <f>VLOOKUP(TRIM(B412),BirthdateDraft!$A$1:$M$7842,2,FALSE)</f>
        <v>35490</v>
      </c>
      <c r="O412" s="217" t="str">
        <f>VLOOKUP(TRIM(B412),BirthdateDraft!$A$1:$M$7842,3,FALSE)</f>
        <v>21/2</v>
      </c>
      <c r="P412">
        <v>2024</v>
      </c>
      <c r="Q412" s="37" t="e">
        <f>VLOOKUP(Table16[[#This Row],[Last]],'2025Cuts'!$B$4:$B$77,1,FALSE)</f>
        <v>#N/A</v>
      </c>
    </row>
    <row r="413" spans="1:17" ht="12.75" customHeight="1">
      <c r="A413" s="217" t="s">
        <v>2837</v>
      </c>
      <c r="B413" s="261" t="s">
        <v>9010</v>
      </c>
      <c r="C413" s="357" t="s">
        <v>9635</v>
      </c>
      <c r="D413" s="217" t="s">
        <v>2837</v>
      </c>
      <c r="E413" s="358"/>
      <c r="F413" s="358"/>
      <c r="I413" s="358">
        <v>0</v>
      </c>
      <c r="K413" s="358">
        <v>0</v>
      </c>
      <c r="L413" s="36" t="s">
        <v>1895</v>
      </c>
      <c r="M413" s="359" t="str">
        <f>VLOOKUP(TRIM(B413),'Team Rosters'!$B$1:$N$3773,2,FALSE)</f>
        <v>CHA</v>
      </c>
      <c r="N413" s="360">
        <f>VLOOKUP(TRIM(B413),BirthdateDraft!$A$1:$M$7842,2,FALSE)</f>
        <v>37870</v>
      </c>
      <c r="O413" s="217" t="str">
        <f>VLOOKUP(TRIM(B413),BirthdateDraft!$A$1:$M$7842,3,FALSE)</f>
        <v>24/5(147)</v>
      </c>
      <c r="P413">
        <v>2024</v>
      </c>
      <c r="Q413" s="37" t="e">
        <f>VLOOKUP(Table16[[#This Row],[Last]],'2025Cuts'!$B$4:$B$77,1,FALSE)</f>
        <v>#N/A</v>
      </c>
    </row>
    <row r="414" spans="1:17" ht="12.75" customHeight="1">
      <c r="A414" s="217" t="s">
        <v>2837</v>
      </c>
      <c r="B414" s="261" t="s">
        <v>7317</v>
      </c>
      <c r="C414" s="357" t="s">
        <v>9651</v>
      </c>
      <c r="D414" s="217" t="s">
        <v>2837</v>
      </c>
      <c r="E414" s="358"/>
      <c r="F414" s="358"/>
      <c r="I414" s="358">
        <v>0</v>
      </c>
      <c r="K414" s="358">
        <v>2</v>
      </c>
      <c r="L414" s="36" t="s">
        <v>9652</v>
      </c>
      <c r="M414" s="359" t="str">
        <f>VLOOKUP(TRIM(B414),'Team Rosters'!$B$1:$N$3773,2,FALSE)</f>
        <v>ORL</v>
      </c>
      <c r="N414" s="360">
        <f>VLOOKUP(TRIM(B414),BirthdateDraft!$A$1:$M$7842,2,FALSE)</f>
        <v>36161</v>
      </c>
      <c r="O414" s="217" t="str">
        <f>VLOOKUP(TRIM(B414),BirthdateDraft!$A$1:$M$7842,3,FALSE)</f>
        <v>21/1(25)</v>
      </c>
      <c r="P414">
        <v>2024</v>
      </c>
      <c r="Q414" s="37" t="e">
        <f>VLOOKUP(Table16[[#This Row],[Last]],'2025Cuts'!$B$4:$B$77,1,FALSE)</f>
        <v>#N/A</v>
      </c>
    </row>
    <row r="415" spans="1:17" ht="12.75" customHeight="1">
      <c r="A415" s="217" t="s">
        <v>9737</v>
      </c>
      <c r="B415" s="261" t="s">
        <v>8234</v>
      </c>
      <c r="C415" s="357" t="s">
        <v>9647</v>
      </c>
      <c r="D415" s="217" t="s">
        <v>9737</v>
      </c>
      <c r="E415" s="358"/>
      <c r="F415" s="358"/>
      <c r="M415" s="359" t="e">
        <f>VLOOKUP(TRIM(B415),'Team Rosters'!$B$1:$N$3773,2,FALSE)</f>
        <v>#N/A</v>
      </c>
      <c r="N415" s="360">
        <f>VLOOKUP(TRIM(B415),BirthdateDraft!$A$1:$M$7842,2,FALSE)</f>
        <v>37091</v>
      </c>
      <c r="O415" s="217" t="str">
        <f>VLOOKUP(TRIM(B415),BirthdateDraft!$A$1:$M$7842,3,FALSE)</f>
        <v>23/7</v>
      </c>
      <c r="P415">
        <v>2024</v>
      </c>
      <c r="Q415" s="37" t="e">
        <f>VLOOKUP(Table16[[#This Row],[Last]],'2025Cuts'!$B$4:$B$77,1,FALSE)</f>
        <v>#N/A</v>
      </c>
    </row>
    <row r="416" spans="1:17" ht="12.75" customHeight="1">
      <c r="A416" s="217" t="s">
        <v>8978</v>
      </c>
      <c r="B416" s="261" t="s">
        <v>3780</v>
      </c>
      <c r="C416" s="357" t="s">
        <v>9639</v>
      </c>
      <c r="D416" s="217" t="s">
        <v>3485</v>
      </c>
      <c r="E416" s="358"/>
      <c r="F416" s="358"/>
      <c r="L416" s="358" t="s">
        <v>9656</v>
      </c>
      <c r="M416" s="359" t="str">
        <f>VLOOKUP(TRIM(B416),'Team Rosters'!$B$1:$N$3773,2,FALSE)</f>
        <v>CAVE</v>
      </c>
      <c r="N416" s="360">
        <f>VLOOKUP(TRIM(B416),BirthdateDraft!$A$1:$M$7842,2,FALSE)</f>
        <v>34202</v>
      </c>
      <c r="O416" s="217" t="str">
        <f>VLOOKUP(TRIM(B416),BirthdateDraft!$A$1:$M$7842,3,FALSE)</f>
        <v>14/1 (7)</v>
      </c>
      <c r="P416">
        <v>2024</v>
      </c>
      <c r="Q416" s="37" t="e">
        <f>VLOOKUP(Table16[[#This Row],[Last]],'2025Cuts'!$B$4:$B$77,1,FALSE)</f>
        <v>#N/A</v>
      </c>
    </row>
    <row r="417" spans="1:17" ht="12.75" customHeight="1">
      <c r="A417" s="217" t="s">
        <v>728</v>
      </c>
      <c r="B417" s="261" t="s">
        <v>5405</v>
      </c>
      <c r="C417" s="357" t="s">
        <v>9631</v>
      </c>
      <c r="D417" s="217" t="s">
        <v>728</v>
      </c>
      <c r="E417" s="358"/>
      <c r="F417" s="358"/>
      <c r="I417" s="358">
        <v>0</v>
      </c>
      <c r="K417" s="358">
        <v>0</v>
      </c>
      <c r="L417" s="36" t="s">
        <v>9655</v>
      </c>
      <c r="M417" s="359" t="str">
        <f>VLOOKUP(TRIM(B417),'Team Rosters'!$B$1:$N$3773,2,FALSE)</f>
        <v>BLD</v>
      </c>
      <c r="N417" s="360">
        <f>VLOOKUP(TRIM(B417),BirthdateDraft!$A$1:$M$7842,2,FALSE)</f>
        <v>34510</v>
      </c>
      <c r="O417" s="217" t="str">
        <f>VLOOKUP(TRIM(B417),BirthdateDraft!$A$1:$M$7842,3,FALSE)</f>
        <v>17/2</v>
      </c>
      <c r="P417">
        <v>2024</v>
      </c>
      <c r="Q417" s="37" t="e">
        <f>VLOOKUP(Table16[[#This Row],[Last]],'2025Cuts'!$B$4:$B$77,1,FALSE)</f>
        <v>#N/A</v>
      </c>
    </row>
    <row r="418" spans="1:17" ht="12.75" customHeight="1">
      <c r="A418" s="217" t="s">
        <v>9678</v>
      </c>
      <c r="B418" s="261" t="s">
        <v>7777</v>
      </c>
      <c r="C418" s="357" t="s">
        <v>9636</v>
      </c>
      <c r="D418" s="217" t="s">
        <v>10030</v>
      </c>
      <c r="E418" s="358"/>
      <c r="F418" s="358"/>
      <c r="I418" s="358">
        <v>4</v>
      </c>
      <c r="K418" s="358">
        <v>0</v>
      </c>
      <c r="L418" s="36" t="s">
        <v>9656</v>
      </c>
      <c r="M418" s="359" t="str">
        <f>VLOOKUP(TRIM(B418),'Team Rosters'!$B$1:$N$3773,2,FALSE)</f>
        <v>LON</v>
      </c>
      <c r="N418" s="360">
        <f>VLOOKUP(TRIM(B418),BirthdateDraft!$A$1:$M$7842,2,FALSE)</f>
        <v>36422</v>
      </c>
      <c r="O418" s="217" t="str">
        <f>VLOOKUP(TRIM(B418),BirthdateDraft!$A$1:$M$7842,3,FALSE)</f>
        <v>22/3</v>
      </c>
      <c r="P418">
        <v>2024</v>
      </c>
      <c r="Q418" s="37" t="e">
        <f>VLOOKUP(Table16[[#This Row],[Last]],'2025Cuts'!$B$4:$B$77,1,FALSE)</f>
        <v>#N/A</v>
      </c>
    </row>
    <row r="419" spans="1:17" ht="12.75" customHeight="1">
      <c r="A419" s="217" t="s">
        <v>9678</v>
      </c>
      <c r="B419" s="261" t="s">
        <v>7777</v>
      </c>
      <c r="C419" s="357" t="s">
        <v>9636</v>
      </c>
      <c r="D419" s="217" t="s">
        <v>10030</v>
      </c>
      <c r="E419" s="358"/>
      <c r="F419" s="358"/>
      <c r="I419" s="358">
        <v>4</v>
      </c>
      <c r="J419" s="358">
        <v>0</v>
      </c>
      <c r="K419" s="36">
        <v>0</v>
      </c>
      <c r="M419" s="359" t="str">
        <f>VLOOKUP(TRIM(B419),'Team Rosters'!$B$1:$N$3773,2,FALSE)</f>
        <v>LON</v>
      </c>
      <c r="N419" s="360">
        <f>VLOOKUP(TRIM(B419),BirthdateDraft!$A$1:$M$7842,2,FALSE)</f>
        <v>36422</v>
      </c>
      <c r="O419" s="217" t="str">
        <f>VLOOKUP(TRIM(B419),BirthdateDraft!$A$1:$M$7842,3,FALSE)</f>
        <v>22/3</v>
      </c>
      <c r="P419">
        <v>2024</v>
      </c>
      <c r="Q419" s="37" t="e">
        <f>VLOOKUP(Table16[[#This Row],[Last]],'2025Cuts'!$B$4:$B$77,1,FALSE)</f>
        <v>#N/A</v>
      </c>
    </row>
    <row r="420" spans="1:17" ht="12.75" customHeight="1">
      <c r="A420" s="217" t="s">
        <v>8979</v>
      </c>
      <c r="B420" s="261" t="s">
        <v>7632</v>
      </c>
      <c r="C420" s="357" t="s">
        <v>9627</v>
      </c>
      <c r="D420" s="217" t="s">
        <v>10006</v>
      </c>
      <c r="E420" s="358"/>
      <c r="F420" s="358"/>
      <c r="I420" s="358">
        <v>4</v>
      </c>
      <c r="J420" s="358"/>
      <c r="K420" s="36">
        <v>5</v>
      </c>
      <c r="M420" s="359" t="str">
        <f>VLOOKUP(TRIM(B420),'Team Rosters'!$B$1:$N$3773,2,FALSE)</f>
        <v>TOK</v>
      </c>
      <c r="N420" s="360">
        <f>VLOOKUP(TRIM(B420),BirthdateDraft!$A$1:$M$7842,2,FALSE)</f>
        <v>36473</v>
      </c>
      <c r="O420" s="217" t="str">
        <f>VLOOKUP(TRIM(B420),BirthdateDraft!$A$1:$M$7842,3,FALSE)</f>
        <v>22/4</v>
      </c>
      <c r="P420">
        <v>2024</v>
      </c>
      <c r="Q420" s="37" t="e">
        <f>VLOOKUP(Table16[[#This Row],[Last]],'2025Cuts'!$B$4:$B$77,1,FALSE)</f>
        <v>#N/A</v>
      </c>
    </row>
    <row r="421" spans="1:17" ht="12.75" customHeight="1">
      <c r="A421" s="217" t="s">
        <v>9735</v>
      </c>
      <c r="B421" s="261" t="s">
        <v>5413</v>
      </c>
      <c r="C421" s="357" t="s">
        <v>9642</v>
      </c>
      <c r="D421" s="217" t="s">
        <v>9735</v>
      </c>
      <c r="E421" s="358"/>
      <c r="F421" s="358"/>
      <c r="M421" s="359" t="str">
        <f>VLOOKUP(TRIM(B421),'Team Rosters'!$B$1:$N$3773,2,FALSE)</f>
        <v>BLU</v>
      </c>
      <c r="N421" s="360">
        <f>VLOOKUP(TRIM(B421),BirthdateDraft!$A$1:$M$7842,2,FALSE)</f>
        <v>34363</v>
      </c>
      <c r="O421" s="217" t="str">
        <f>VLOOKUP(TRIM(B421),BirthdateDraft!$A$1:$M$7842,3,FALSE)</f>
        <v>16/FA</v>
      </c>
      <c r="P421">
        <v>2024</v>
      </c>
      <c r="Q421" s="37" t="e">
        <f>VLOOKUP(Table16[[#This Row],[Last]],'2025Cuts'!$B$4:$B$77,1,FALSE)</f>
        <v>#N/A</v>
      </c>
    </row>
    <row r="422" spans="1:17" ht="12.75" customHeight="1">
      <c r="A422" s="217" t="s">
        <v>1231</v>
      </c>
      <c r="B422" s="261" t="s">
        <v>6355</v>
      </c>
      <c r="C422" s="357" t="s">
        <v>9641</v>
      </c>
      <c r="D422" s="217" t="s">
        <v>1231</v>
      </c>
      <c r="E422" s="358"/>
      <c r="F422" s="358"/>
      <c r="I422" s="358">
        <v>0</v>
      </c>
      <c r="K422" s="358">
        <v>0</v>
      </c>
      <c r="L422" s="36" t="s">
        <v>1895</v>
      </c>
      <c r="M422" s="359" t="str">
        <f>VLOOKUP(TRIM(B422),'Team Rosters'!$B$1:$N$3773,2,FALSE)</f>
        <v>WES</v>
      </c>
      <c r="N422" s="360">
        <f>VLOOKUP(TRIM(B422),BirthdateDraft!$A$1:$M$7842,2,FALSE)</f>
        <v>35754</v>
      </c>
      <c r="O422" s="217" t="str">
        <f>VLOOKUP(TRIM(B422),BirthdateDraft!$A$1:$M$7842,3,FALSE)</f>
        <v>19/1 (20)</v>
      </c>
      <c r="P422">
        <v>2024</v>
      </c>
      <c r="Q422" s="37" t="e">
        <f>VLOOKUP(Table16[[#This Row],[Last]],'2025Cuts'!$B$4:$B$77,1,FALSE)</f>
        <v>#N/A</v>
      </c>
    </row>
    <row r="423" spans="1:17" ht="12.75" customHeight="1">
      <c r="A423" s="217" t="s">
        <v>8846</v>
      </c>
      <c r="B423" s="261" t="s">
        <v>7381</v>
      </c>
      <c r="C423" s="357" t="s">
        <v>9648</v>
      </c>
      <c r="D423" s="217" t="s">
        <v>10048</v>
      </c>
      <c r="E423" s="358" t="s">
        <v>9700</v>
      </c>
      <c r="F423" s="358"/>
      <c r="M423" s="359" t="e">
        <f>VLOOKUP(TRIM(B423),'Team Rosters'!$B$1:$N$3773,2,FALSE)</f>
        <v>#N/A</v>
      </c>
      <c r="N423" s="360">
        <f>VLOOKUP(TRIM(B423),BirthdateDraft!$A$1:$M$7842,2,FALSE)</f>
        <v>36100</v>
      </c>
      <c r="O423" s="217" t="str">
        <f>VLOOKUP(TRIM(B423),BirthdateDraft!$A$1:$M$7842,3,FALSE)</f>
        <v>21/1(22)</v>
      </c>
      <c r="P423">
        <v>2024</v>
      </c>
      <c r="Q423" s="37" t="e">
        <f>VLOOKUP(Table16[[#This Row],[Last]],'2025Cuts'!$B$4:$B$77,1,FALSE)</f>
        <v>#N/A</v>
      </c>
    </row>
    <row r="424" spans="1:17" ht="12.75" customHeight="1">
      <c r="A424" s="217" t="s">
        <v>9013</v>
      </c>
      <c r="B424" s="261" t="s">
        <v>9087</v>
      </c>
      <c r="C424" s="357" t="s">
        <v>1407</v>
      </c>
      <c r="D424" s="217" t="s">
        <v>10051</v>
      </c>
      <c r="E424" s="358" t="s">
        <v>3556</v>
      </c>
      <c r="F424" s="358"/>
      <c r="G424" s="36">
        <v>0</v>
      </c>
      <c r="M424" s="359" t="e">
        <f>VLOOKUP(TRIM(B424),'Team Rosters'!$B$1:$N$3773,2,FALSE)</f>
        <v>#N/A</v>
      </c>
      <c r="N424" s="360">
        <f>VLOOKUP(TRIM(B424),BirthdateDraft!$A$1:$M$7842,2,FALSE)</f>
        <v>36047</v>
      </c>
      <c r="O424" s="217" t="str">
        <f>VLOOKUP(TRIM(B424),BirthdateDraft!$A$1:$M$7842,3,FALSE)</f>
        <v>22/4</v>
      </c>
      <c r="P424">
        <v>2024</v>
      </c>
      <c r="Q424" s="37" t="e">
        <f>VLOOKUP(Table16[[#This Row],[Last]],'2025Cuts'!$B$4:$B$77,1,FALSE)</f>
        <v>#N/A</v>
      </c>
    </row>
    <row r="425" spans="1:17" ht="12.75" customHeight="1">
      <c r="A425" s="217" t="s">
        <v>728</v>
      </c>
      <c r="B425" s="261" t="s">
        <v>7321</v>
      </c>
      <c r="C425" s="357" t="s">
        <v>9651</v>
      </c>
      <c r="D425" s="217" t="s">
        <v>728</v>
      </c>
      <c r="E425" s="358"/>
      <c r="F425" s="358"/>
      <c r="I425" s="358">
        <v>4</v>
      </c>
      <c r="K425" s="358">
        <v>0</v>
      </c>
      <c r="L425" s="36" t="s">
        <v>9656</v>
      </c>
      <c r="M425" s="359" t="str">
        <f>VLOOKUP(TRIM(B425),'Team Rosters'!$B$1:$N$3773,2,FALSE)</f>
        <v>BLU</v>
      </c>
      <c r="N425" s="360">
        <f>VLOOKUP(TRIM(B425),BirthdateDraft!$A$1:$M$7842,2,FALSE)</f>
        <v>35704</v>
      </c>
      <c r="O425" s="217" t="str">
        <f>VLOOKUP(TRIM(B425),BirthdateDraft!$A$1:$M$7842,3,FALSE)</f>
        <v>21/5</v>
      </c>
      <c r="P425">
        <v>2024</v>
      </c>
      <c r="Q425" s="37" t="e">
        <f>VLOOKUP(Table16[[#This Row],[Last]],'2025Cuts'!$B$4:$B$77,1,FALSE)</f>
        <v>#N/A</v>
      </c>
    </row>
    <row r="426" spans="1:17" ht="12.75" customHeight="1">
      <c r="A426" s="217" t="s">
        <v>9006</v>
      </c>
      <c r="B426" s="261" t="s">
        <v>9107</v>
      </c>
      <c r="C426" s="357" t="s">
        <v>9646</v>
      </c>
      <c r="D426" s="217" t="s">
        <v>10029</v>
      </c>
      <c r="E426" s="358"/>
      <c r="F426" s="358"/>
      <c r="I426" s="358">
        <v>4</v>
      </c>
      <c r="J426" s="358">
        <v>0</v>
      </c>
      <c r="K426" s="36">
        <v>2</v>
      </c>
      <c r="M426" s="359" t="str">
        <f>VLOOKUP(TRIM(B426),'Team Rosters'!$B$1:$N$3773,2,FALSE)</f>
        <v>ROS</v>
      </c>
      <c r="N426" s="360">
        <f>VLOOKUP(TRIM(B426),BirthdateDraft!$A$1:$M$7842,2,FALSE)</f>
        <v>37599</v>
      </c>
      <c r="O426" s="217" t="str">
        <f>VLOOKUP(TRIM(B426),BirthdateDraft!$A$1:$M$7842,3,FALSE)</f>
        <v>24/1(11)</v>
      </c>
      <c r="P426">
        <v>2024</v>
      </c>
      <c r="Q426" s="37" t="e">
        <f>VLOOKUP(Table16[[#This Row],[Last]],'2025Cuts'!$B$4:$B$77,1,FALSE)</f>
        <v>#N/A</v>
      </c>
    </row>
    <row r="427" spans="1:17" ht="12.75" customHeight="1">
      <c r="A427" s="217" t="s">
        <v>9013</v>
      </c>
      <c r="B427" s="261" t="s">
        <v>6152</v>
      </c>
      <c r="C427" s="357" t="s">
        <v>9642</v>
      </c>
      <c r="D427" s="217" t="s">
        <v>10051</v>
      </c>
      <c r="E427" s="358" t="s">
        <v>3556</v>
      </c>
      <c r="F427" s="358"/>
      <c r="G427" s="36">
        <v>2</v>
      </c>
      <c r="M427" s="359" t="str">
        <f>VLOOKUP(TRIM(B427),'Team Rosters'!$B$1:$N$3773,2,FALSE)</f>
        <v>TOK</v>
      </c>
      <c r="N427" s="360">
        <f>VLOOKUP(TRIM(B427),BirthdateDraft!$A$1:$M$7842,2,FALSE)</f>
        <v>34762</v>
      </c>
      <c r="O427" s="217" t="str">
        <f>VLOOKUP(TRIM(B427),BirthdateDraft!$A$1:$M$7842,3,FALSE)</f>
        <v>18/6</v>
      </c>
      <c r="P427">
        <v>2024</v>
      </c>
      <c r="Q427" s="37" t="e">
        <f>VLOOKUP(Table16[[#This Row],[Last]],'2025Cuts'!$B$4:$B$77,1,FALSE)</f>
        <v>#N/A</v>
      </c>
    </row>
    <row r="428" spans="1:17" ht="12.75" customHeight="1">
      <c r="A428" s="217" t="s">
        <v>1895</v>
      </c>
      <c r="B428" s="261" t="s">
        <v>5145</v>
      </c>
      <c r="C428" s="357" t="s">
        <v>2310</v>
      </c>
      <c r="D428" s="217" t="s">
        <v>10011</v>
      </c>
      <c r="E428" s="358"/>
      <c r="F428" s="358"/>
      <c r="I428" s="358">
        <v>0</v>
      </c>
      <c r="J428" s="358"/>
      <c r="K428" s="36">
        <v>0</v>
      </c>
      <c r="M428" s="359" t="e">
        <f>VLOOKUP(TRIM(B428),'Team Rosters'!$B$1:$N$3773,2,FALSE)</f>
        <v>#N/A</v>
      </c>
      <c r="N428" s="360">
        <f>VLOOKUP(TRIM(B428),BirthdateDraft!$A$1:$M$7842,2,FALSE)</f>
        <v>34483</v>
      </c>
      <c r="O428" s="217" t="str">
        <f>VLOOKUP(TRIM(B428),BirthdateDraft!$A$1:$M$7842,3,FALSE)</f>
        <v>17/3</v>
      </c>
      <c r="P428">
        <v>2024</v>
      </c>
      <c r="Q428" s="37" t="str">
        <f>VLOOKUP(Table16[[#This Row],[Last]],'2025Cuts'!$B$4:$B$77,1,FALSE)</f>
        <v>Feeney, Dan</v>
      </c>
    </row>
    <row r="429" spans="1:17" ht="12.75" customHeight="1">
      <c r="A429" s="217" t="s">
        <v>1231</v>
      </c>
      <c r="B429" s="261" t="s">
        <v>7623</v>
      </c>
      <c r="C429" s="357" t="s">
        <v>77</v>
      </c>
      <c r="D429" s="217" t="s">
        <v>1231</v>
      </c>
      <c r="E429" s="358"/>
      <c r="F429" s="358"/>
      <c r="I429" s="358">
        <v>4</v>
      </c>
      <c r="K429" s="358">
        <v>0</v>
      </c>
      <c r="L429" s="36" t="s">
        <v>1895</v>
      </c>
      <c r="M429" s="359" t="str">
        <f>VLOOKUP(TRIM(B429),'Team Rosters'!$B$1:$N$3773,2,FALSE)</f>
        <v>VER</v>
      </c>
      <c r="N429" s="360">
        <f>VLOOKUP(TRIM(B429),BirthdateDraft!$A$1:$M$7842,2,FALSE)</f>
        <v>36178</v>
      </c>
      <c r="O429" s="217" t="str">
        <f>VLOOKUP(TRIM(B429),BirthdateDraft!$A$1:$M$7842,3,FALSE)</f>
        <v>22/4</v>
      </c>
      <c r="P429">
        <v>2024</v>
      </c>
      <c r="Q429" s="37" t="e">
        <f>VLOOKUP(Table16[[#This Row],[Last]],'2025Cuts'!$B$4:$B$77,1,FALSE)</f>
        <v>#N/A</v>
      </c>
    </row>
    <row r="430" spans="1:17" ht="12.75" customHeight="1">
      <c r="A430" s="217" t="s">
        <v>1406</v>
      </c>
      <c r="B430" s="261" t="s">
        <v>6166</v>
      </c>
      <c r="C430" s="357" t="s">
        <v>9629</v>
      </c>
      <c r="D430" s="217" t="s">
        <v>10057</v>
      </c>
      <c r="E430" s="358" t="s">
        <v>3552</v>
      </c>
      <c r="F430" s="358"/>
      <c r="G430" s="36">
        <v>6</v>
      </c>
      <c r="M430" s="359" t="str">
        <f>VLOOKUP(TRIM(B430),'Team Rosters'!$B$1:$N$3773,2,FALSE)</f>
        <v>CHA</v>
      </c>
      <c r="N430" s="360">
        <f>VLOOKUP(TRIM(B430),BirthdateDraft!$A$1:$M$7842,2,FALSE)</f>
        <v>35567</v>
      </c>
      <c r="O430" s="217" t="str">
        <f>VLOOKUP(TRIM(B430),BirthdateDraft!$A$1:$M$7842,3,FALSE)</f>
        <v>19/1 (4)</v>
      </c>
      <c r="P430">
        <v>2024</v>
      </c>
      <c r="Q430" s="37" t="e">
        <f>VLOOKUP(Table16[[#This Row],[Last]],'2025Cuts'!$B$4:$B$77,1,FALSE)</f>
        <v>#N/A</v>
      </c>
    </row>
    <row r="431" spans="1:17" ht="12.75" customHeight="1">
      <c r="A431" s="217" t="s">
        <v>3719</v>
      </c>
      <c r="B431" s="261" t="s">
        <v>7267</v>
      </c>
      <c r="C431" s="357" t="s">
        <v>9633</v>
      </c>
      <c r="D431" s="217" t="s">
        <v>3719</v>
      </c>
      <c r="E431" s="358"/>
      <c r="F431" s="358"/>
      <c r="M431" s="359" t="str">
        <f>VLOOKUP(TRIM(B431),'Team Rosters'!$B$1:$N$3773,2,FALSE)</f>
        <v>BIR</v>
      </c>
      <c r="N431" s="360">
        <f>VLOOKUP(TRIM(B431),BirthdateDraft!$A$1:$M$7842,2,FALSE)</f>
        <v>36220</v>
      </c>
      <c r="O431" s="217" t="str">
        <f>VLOOKUP(TRIM(B431),BirthdateDraft!$A$1:$M$7842,3,FALSE)</f>
        <v>21/1(11)</v>
      </c>
      <c r="P431">
        <v>2024</v>
      </c>
      <c r="Q431" s="37" t="e">
        <f>VLOOKUP(Table16[[#This Row],[Last]],'2025Cuts'!$B$4:$B$77,1,FALSE)</f>
        <v>#N/A</v>
      </c>
    </row>
    <row r="432" spans="1:17" ht="12.75" customHeight="1">
      <c r="A432" s="217" t="s">
        <v>9013</v>
      </c>
      <c r="B432" s="261" t="s">
        <v>9021</v>
      </c>
      <c r="C432" s="357" t="s">
        <v>9642</v>
      </c>
      <c r="D432" s="217" t="s">
        <v>10027</v>
      </c>
      <c r="E432" s="358"/>
      <c r="F432" s="358"/>
      <c r="I432" s="358">
        <v>0</v>
      </c>
      <c r="J432" s="358"/>
      <c r="K432" s="36">
        <v>2</v>
      </c>
      <c r="M432" s="359" t="str">
        <f>VLOOKUP(TRIM(B432),'Team Rosters'!$B$1:$N$3773,2,FALSE)</f>
        <v>FER</v>
      </c>
      <c r="N432" s="360">
        <f>VLOOKUP(TRIM(B432),BirthdateDraft!$A$1:$M$7842,2,FALSE)</f>
        <v>37705</v>
      </c>
      <c r="O432" s="217" t="str">
        <f>VLOOKUP(TRIM(B432),BirthdateDraft!$A$1:$M$7842,3,FALSE)</f>
        <v>24/2(59)</v>
      </c>
      <c r="P432">
        <v>2024</v>
      </c>
      <c r="Q432" s="37" t="e">
        <f>VLOOKUP(Table16[[#This Row],[Last]],'2025Cuts'!$B$4:$B$77,1,FALSE)</f>
        <v>#N/A</v>
      </c>
    </row>
    <row r="433" spans="1:17" ht="12.75" customHeight="1">
      <c r="A433" s="217" t="s">
        <v>1406</v>
      </c>
      <c r="B433" s="261" t="s">
        <v>8885</v>
      </c>
      <c r="C433" s="357" t="s">
        <v>9647</v>
      </c>
      <c r="D433" s="217" t="s">
        <v>10057</v>
      </c>
      <c r="E433" s="358" t="s">
        <v>3556</v>
      </c>
      <c r="F433" s="358"/>
      <c r="G433" s="36">
        <v>9</v>
      </c>
      <c r="M433" s="359" t="str">
        <f>VLOOKUP(TRIM(B433),'Team Rosters'!$B$1:$N$3773,2,FALSE)</f>
        <v>LAS</v>
      </c>
      <c r="N433" s="360">
        <f>VLOOKUP(TRIM(B433),BirthdateDraft!$A$1:$M$7842,2,FALSE)</f>
        <v>36543</v>
      </c>
      <c r="O433" s="217" t="str">
        <f>VLOOKUP(TRIM(B433),BirthdateDraft!$A$1:$M$7842,3,FALSE)</f>
        <v>24/2(39)</v>
      </c>
      <c r="P433">
        <v>2024</v>
      </c>
      <c r="Q433" s="37" t="e">
        <f>VLOOKUP(Table16[[#This Row],[Last]],'2025Cuts'!$B$4:$B$77,1,FALSE)</f>
        <v>#N/A</v>
      </c>
    </row>
    <row r="434" spans="1:17" ht="12.75" customHeight="1">
      <c r="A434" s="217" t="s">
        <v>2517</v>
      </c>
      <c r="B434" s="261" t="s">
        <v>5722</v>
      </c>
      <c r="C434" s="357" t="s">
        <v>9633</v>
      </c>
      <c r="D434" s="217" t="s">
        <v>10047</v>
      </c>
      <c r="E434" s="358" t="s">
        <v>9698</v>
      </c>
      <c r="F434" s="358"/>
      <c r="M434" s="359" t="str">
        <f>VLOOKUP(TRIM(B434),'Team Rosters'!$B$1:$N$3773,2,FALSE)</f>
        <v>CHA</v>
      </c>
      <c r="N434" s="360">
        <f>VLOOKUP(TRIM(B434),BirthdateDraft!$A$1:$M$7842,2,FALSE)</f>
        <v>35386</v>
      </c>
      <c r="O434" s="217" t="str">
        <f>VLOOKUP(TRIM(B434),BirthdateDraft!$A$1:$M$7842,3,FALSE)</f>
        <v>18/1 (11)</v>
      </c>
      <c r="P434">
        <v>2024</v>
      </c>
      <c r="Q434" s="37" t="e">
        <f>VLOOKUP(Table16[[#This Row],[Last]],'2025Cuts'!$B$4:$B$77,1,FALSE)</f>
        <v>#N/A</v>
      </c>
    </row>
    <row r="435" spans="1:17" ht="12.75" customHeight="1">
      <c r="A435" s="217" t="s">
        <v>1564</v>
      </c>
      <c r="B435" s="261" t="s">
        <v>1320</v>
      </c>
      <c r="C435" s="357" t="s">
        <v>9628</v>
      </c>
      <c r="D435" s="217" t="s">
        <v>1564</v>
      </c>
      <c r="E435" s="358"/>
      <c r="F435" s="358"/>
      <c r="M435" s="359" t="str">
        <f>VLOOKUP(TRIM(B435),'Team Rosters'!$B$1:$N$3773,2,FALSE)</f>
        <v>WES</v>
      </c>
      <c r="N435" s="360">
        <f>VLOOKUP(TRIM(B435),BirthdateDraft!$A$1:$M$7842,2,FALSE)</f>
        <v>31063</v>
      </c>
      <c r="O435" s="217" t="str">
        <f>VLOOKUP(TRIM(B435),BirthdateDraft!$A$1:$M$7842,3,FALSE)</f>
        <v>08/1 (18)</v>
      </c>
      <c r="P435">
        <v>2024</v>
      </c>
      <c r="Q435" s="37" t="e">
        <f>VLOOKUP(Table16[[#This Row],[Last]],'2025Cuts'!$B$4:$B$77,1,FALSE)</f>
        <v>#N/A</v>
      </c>
    </row>
    <row r="436" spans="1:17" ht="12.75" customHeight="1">
      <c r="A436" s="217" t="s">
        <v>1957</v>
      </c>
      <c r="B436" s="261" t="s">
        <v>6574</v>
      </c>
      <c r="C436" s="357" t="s">
        <v>724</v>
      </c>
      <c r="D436" s="217" t="s">
        <v>1957</v>
      </c>
      <c r="E436" s="358" t="s">
        <v>9700</v>
      </c>
      <c r="F436" s="358"/>
      <c r="G436" s="36">
        <v>0</v>
      </c>
      <c r="M436" s="359" t="e">
        <f>VLOOKUP(TRIM(B436),'Team Rosters'!$B$1:$N$3773,2,FALSE)</f>
        <v>#N/A</v>
      </c>
      <c r="N436" s="360">
        <f>VLOOKUP(TRIM(B436),BirthdateDraft!$A$1:$M$7842,2,FALSE)</f>
        <v>35312</v>
      </c>
      <c r="O436" s="217" t="str">
        <f>VLOOKUP(TRIM(B436),BirthdateDraft!$A$1:$M$7842,3,FALSE)</f>
        <v>20/FA</v>
      </c>
      <c r="P436">
        <v>2024</v>
      </c>
      <c r="Q436" s="37" t="e">
        <f>VLOOKUP(Table16[[#This Row],[Last]],'2025Cuts'!$B$4:$B$77,1,FALSE)</f>
        <v>#N/A</v>
      </c>
    </row>
    <row r="437" spans="1:17" ht="12.75" customHeight="1">
      <c r="A437" s="217" t="s">
        <v>8855</v>
      </c>
      <c r="B437" s="261" t="s">
        <v>7972</v>
      </c>
      <c r="C437" s="357" t="s">
        <v>9636</v>
      </c>
      <c r="D437" s="217" t="s">
        <v>10044</v>
      </c>
      <c r="E437" s="358" t="s">
        <v>3552</v>
      </c>
      <c r="F437" s="358"/>
      <c r="M437" s="359" t="str">
        <f>VLOOKUP(TRIM(B437),'Team Rosters'!$B$1:$N$3773,2,FALSE)</f>
        <v>VIR</v>
      </c>
      <c r="N437" s="360">
        <f>VLOOKUP(TRIM(B437),BirthdateDraft!$A$1:$M$7842,2,FALSE)</f>
        <v>37127</v>
      </c>
      <c r="O437" s="217" t="str">
        <f>VLOOKUP(TRIM(B437),BirthdateDraft!$A$1:$M$7842,3,FALSE)</f>
        <v>22/3</v>
      </c>
      <c r="P437">
        <v>2024</v>
      </c>
      <c r="Q437" s="37" t="e">
        <f>VLOOKUP(Table16[[#This Row],[Last]],'2025Cuts'!$B$4:$B$77,1,FALSE)</f>
        <v>#N/A</v>
      </c>
    </row>
    <row r="438" spans="1:17" ht="12.75" customHeight="1">
      <c r="A438" s="217" t="s">
        <v>9668</v>
      </c>
      <c r="B438" s="261" t="s">
        <v>9150</v>
      </c>
      <c r="C438" s="357" t="s">
        <v>77</v>
      </c>
      <c r="D438" s="217" t="s">
        <v>3485</v>
      </c>
      <c r="E438" s="358"/>
      <c r="F438" s="358"/>
      <c r="L438" s="358" t="s">
        <v>9656</v>
      </c>
      <c r="M438" s="359" t="e">
        <f>VLOOKUP(TRIM(B438),'Team Rosters'!$B$1:$N$3773,2,FALSE)</f>
        <v>#N/A</v>
      </c>
      <c r="N438" s="360">
        <f>VLOOKUP(TRIM(B438),BirthdateDraft!$A$1:$M$7842,2,FALSE)</f>
        <v>36460</v>
      </c>
      <c r="O438" s="217" t="str">
        <f>VLOOKUP(TRIM(B438),BirthdateDraft!$A$1:$M$7842,3,FALSE)</f>
        <v>24/6(216)</v>
      </c>
      <c r="P438">
        <v>2024</v>
      </c>
      <c r="Q438" s="37" t="e">
        <f>VLOOKUP(Table16[[#This Row],[Last]],'2025Cuts'!$B$4:$B$77,1,FALSE)</f>
        <v>#N/A</v>
      </c>
    </row>
    <row r="439" spans="1:17" ht="12.75" customHeight="1">
      <c r="A439" s="217" t="s">
        <v>9667</v>
      </c>
      <c r="B439" s="261" t="s">
        <v>8241</v>
      </c>
      <c r="C439" s="357" t="s">
        <v>9627</v>
      </c>
      <c r="D439" s="217" t="s">
        <v>3485</v>
      </c>
      <c r="E439" s="358"/>
      <c r="F439" s="358"/>
      <c r="L439" s="358" t="s">
        <v>1895</v>
      </c>
      <c r="M439" s="359" t="str">
        <f>VLOOKUP(TRIM(B439),'Team Rosters'!$B$1:$N$3773,2,FALSE)</f>
        <v>BEA</v>
      </c>
      <c r="N439" s="360">
        <f>VLOOKUP(TRIM(B439),BirthdateDraft!$A$1:$M$7842,2,FALSE)</f>
        <v>36780</v>
      </c>
      <c r="O439" s="217" t="str">
        <f>VLOOKUP(TRIM(B439),BirthdateDraft!$A$1:$M$7842,3,FALSE)</f>
        <v>23/1</v>
      </c>
      <c r="P439">
        <v>2024</v>
      </c>
      <c r="Q439" s="37" t="e">
        <f>VLOOKUP(Table16[[#This Row],[Last]],'2025Cuts'!$B$4:$B$77,1,FALSE)</f>
        <v>#N/A</v>
      </c>
    </row>
    <row r="440" spans="1:17" ht="12.75" customHeight="1">
      <c r="A440" s="217" t="s">
        <v>1406</v>
      </c>
      <c r="B440" s="261" t="s">
        <v>4671</v>
      </c>
      <c r="C440" s="357" t="s">
        <v>724</v>
      </c>
      <c r="D440" s="217" t="s">
        <v>10057</v>
      </c>
      <c r="E440" s="358" t="s">
        <v>3556</v>
      </c>
      <c r="F440" s="358"/>
      <c r="G440" s="36">
        <v>11</v>
      </c>
      <c r="M440" s="359" t="str">
        <f>VLOOKUP(TRIM(B440),'Team Rosters'!$B$1:$N$3773,2,FALSE)</f>
        <v>ORL</v>
      </c>
      <c r="N440" s="360">
        <f>VLOOKUP(TRIM(B440),BirthdateDraft!$A$1:$M$7842,2,FALSE)</f>
        <v>33855</v>
      </c>
      <c r="O440" s="217" t="str">
        <f>VLOOKUP(TRIM(B440),BirthdateDraft!$A$1:$M$7842,3,FALSE)</f>
        <v>16/1 (9)</v>
      </c>
      <c r="P440">
        <v>2024</v>
      </c>
      <c r="Q440" s="37" t="e">
        <f>VLOOKUP(Table16[[#This Row],[Last]],'2025Cuts'!$B$4:$B$77,1,FALSE)</f>
        <v>#N/A</v>
      </c>
    </row>
    <row r="441" spans="1:17" ht="12.75" customHeight="1">
      <c r="A441" s="217" t="s">
        <v>9735</v>
      </c>
      <c r="B441" s="261" t="s">
        <v>2946</v>
      </c>
      <c r="C441" s="357" t="s">
        <v>9644</v>
      </c>
      <c r="D441" s="217" t="s">
        <v>9735</v>
      </c>
      <c r="E441" s="358"/>
      <c r="F441" s="358"/>
      <c r="M441" s="359" t="str">
        <f>VLOOKUP(TRIM(B441),'Team Rosters'!$B$1:$N$3773,2,FALSE)</f>
        <v>DRA</v>
      </c>
      <c r="N441" s="360">
        <f>VLOOKUP(TRIM(B441),BirthdateDraft!$A$1:$M$7842,2,FALSE)</f>
        <v>30991</v>
      </c>
      <c r="O441" s="217" t="str">
        <f>VLOOKUP(TRIM(B441),BirthdateDraft!$A$1:$M$7842,3,FALSE)</f>
        <v>07/6</v>
      </c>
      <c r="P441">
        <v>2024</v>
      </c>
      <c r="Q441" s="37" t="e">
        <f>VLOOKUP(Table16[[#This Row],[Last]],'2025Cuts'!$B$4:$B$77,1,FALSE)</f>
        <v>#N/A</v>
      </c>
    </row>
    <row r="442" spans="1:17" ht="12.75" customHeight="1">
      <c r="A442" s="217" t="s">
        <v>8846</v>
      </c>
      <c r="B442" s="261" t="s">
        <v>8242</v>
      </c>
      <c r="C442" s="357" t="s">
        <v>9647</v>
      </c>
      <c r="D442" s="217" t="s">
        <v>10048</v>
      </c>
      <c r="E442" s="358" t="s">
        <v>9700</v>
      </c>
      <c r="F442" s="358"/>
      <c r="M442" s="359" t="e">
        <f>VLOOKUP(TRIM(B442),'Team Rosters'!$B$1:$N$3773,2,FALSE)</f>
        <v>#N/A</v>
      </c>
      <c r="N442" s="360">
        <f>VLOOKUP(TRIM(B442),BirthdateDraft!$A$1:$M$7842,2,FALSE)</f>
        <v>36276</v>
      </c>
      <c r="O442" s="217" t="str">
        <f>VLOOKUP(TRIM(B442),BirthdateDraft!$A$1:$M$7842,3,FALSE)</f>
        <v>23/1</v>
      </c>
      <c r="P442">
        <v>2024</v>
      </c>
      <c r="Q442" s="37" t="e">
        <f>VLOOKUP(Table16[[#This Row],[Last]],'2025Cuts'!$B$4:$B$77,1,FALSE)</f>
        <v>#N/A</v>
      </c>
    </row>
    <row r="443" spans="1:17" ht="12.75" customHeight="1">
      <c r="A443" s="217" t="s">
        <v>9678</v>
      </c>
      <c r="B443" s="261" t="s">
        <v>6216</v>
      </c>
      <c r="C443" s="357" t="s">
        <v>76</v>
      </c>
      <c r="D443" s="217" t="s">
        <v>10030</v>
      </c>
      <c r="E443" s="358"/>
      <c r="F443" s="358"/>
      <c r="I443" s="358">
        <v>0</v>
      </c>
      <c r="K443" s="358">
        <v>2</v>
      </c>
      <c r="L443" s="36" t="s">
        <v>9656</v>
      </c>
      <c r="M443" s="359" t="str">
        <f>VLOOKUP(TRIM(B443),'Team Rosters'!$B$1:$N$3773,2,FALSE)</f>
        <v>BLU</v>
      </c>
      <c r="N443" s="360">
        <f>VLOOKUP(TRIM(B443),BirthdateDraft!$A$1:$M$7842,2,FALSE)</f>
        <v>35427</v>
      </c>
      <c r="O443" s="217" t="str">
        <f>VLOOKUP(TRIM(B443),BirthdateDraft!$A$1:$M$7842,3,FALSE)</f>
        <v>19/2</v>
      </c>
      <c r="P443">
        <v>2024</v>
      </c>
      <c r="Q443" s="37" t="e">
        <f>VLOOKUP(Table16[[#This Row],[Last]],'2025Cuts'!$B$4:$B$77,1,FALSE)</f>
        <v>#N/A</v>
      </c>
    </row>
    <row r="444" spans="1:17" ht="12.75" customHeight="1">
      <c r="A444" s="217" t="s">
        <v>9678</v>
      </c>
      <c r="B444" s="261" t="s">
        <v>6216</v>
      </c>
      <c r="C444" s="357" t="s">
        <v>76</v>
      </c>
      <c r="D444" s="217" t="s">
        <v>10030</v>
      </c>
      <c r="E444" s="358"/>
      <c r="F444" s="358"/>
      <c r="I444" s="358">
        <v>0</v>
      </c>
      <c r="J444" s="358">
        <v>0</v>
      </c>
      <c r="K444" s="36">
        <v>2</v>
      </c>
      <c r="M444" s="359" t="str">
        <f>VLOOKUP(TRIM(B444),'Team Rosters'!$B$1:$N$3773,2,FALSE)</f>
        <v>BLU</v>
      </c>
      <c r="N444" s="360">
        <f>VLOOKUP(TRIM(B444),BirthdateDraft!$A$1:$M$7842,2,FALSE)</f>
        <v>35427</v>
      </c>
      <c r="O444" s="217" t="str">
        <f>VLOOKUP(TRIM(B444),BirthdateDraft!$A$1:$M$7842,3,FALSE)</f>
        <v>19/2</v>
      </c>
      <c r="P444">
        <v>2024</v>
      </c>
      <c r="Q444" s="37" t="e">
        <f>VLOOKUP(Table16[[#This Row],[Last]],'2025Cuts'!$B$4:$B$77,1,FALSE)</f>
        <v>#N/A</v>
      </c>
    </row>
    <row r="445" spans="1:17" ht="12.75" customHeight="1">
      <c r="A445" s="217" t="s">
        <v>9654</v>
      </c>
      <c r="B445" s="261" t="s">
        <v>7568</v>
      </c>
      <c r="C445" s="357" t="s">
        <v>9637</v>
      </c>
      <c r="D445" s="217" t="s">
        <v>9654</v>
      </c>
      <c r="E445" s="358"/>
      <c r="F445" s="358"/>
      <c r="I445" s="358">
        <v>0</v>
      </c>
      <c r="K445" s="358">
        <v>0</v>
      </c>
      <c r="L445" s="36" t="s">
        <v>9653</v>
      </c>
      <c r="M445" s="359" t="str">
        <f>VLOOKUP(TRIM(B445),'Team Rosters'!$B$1:$N$3773,2,FALSE)</f>
        <v>TOK</v>
      </c>
      <c r="N445" s="360">
        <f>VLOOKUP(TRIM(B445),BirthdateDraft!$A$1:$M$7842,2,FALSE)</f>
        <v>36503</v>
      </c>
      <c r="O445" s="217" t="str">
        <f>VLOOKUP(TRIM(B445),BirthdateDraft!$A$1:$M$7842,3,FALSE)</f>
        <v>22/5</v>
      </c>
      <c r="P445">
        <v>2024</v>
      </c>
      <c r="Q445" s="37" t="e">
        <f>VLOOKUP(Table16[[#This Row],[Last]],'2025Cuts'!$B$4:$B$77,1,FALSE)</f>
        <v>#N/A</v>
      </c>
    </row>
    <row r="446" spans="1:17" ht="12.75" customHeight="1">
      <c r="A446" s="217" t="s">
        <v>1410</v>
      </c>
      <c r="B446" s="261" t="s">
        <v>5765</v>
      </c>
      <c r="C446" s="357" t="s">
        <v>9638</v>
      </c>
      <c r="D446" s="217" t="s">
        <v>10063</v>
      </c>
      <c r="E446" s="358" t="s">
        <v>3553</v>
      </c>
      <c r="F446" s="358"/>
      <c r="G446" s="36">
        <v>3</v>
      </c>
      <c r="M446" s="359" t="str">
        <f>VLOOKUP(TRIM(B446),'Team Rosters'!$B$1:$N$3773,2,FALSE)</f>
        <v>BLD</v>
      </c>
      <c r="N446" s="360">
        <f>VLOOKUP(TRIM(B446),BirthdateDraft!$A$1:$M$7842,2,FALSE)</f>
        <v>35022</v>
      </c>
      <c r="O446" s="217" t="str">
        <f>VLOOKUP(TRIM(B446),BirthdateDraft!$A$1:$M$7842,3,FALSE)</f>
        <v>18/FA</v>
      </c>
      <c r="P446">
        <v>2024</v>
      </c>
      <c r="Q446" s="37" t="e">
        <f>VLOOKUP(Table16[[#This Row],[Last]],'2025Cuts'!$B$4:$B$77,1,FALSE)</f>
        <v>#N/A</v>
      </c>
    </row>
    <row r="447" spans="1:17" ht="12.75" customHeight="1">
      <c r="A447" s="217" t="s">
        <v>2837</v>
      </c>
      <c r="B447" s="261" t="s">
        <v>5357</v>
      </c>
      <c r="C447" s="357" t="s">
        <v>9637</v>
      </c>
      <c r="D447" s="217" t="s">
        <v>2837</v>
      </c>
      <c r="E447" s="358"/>
      <c r="F447" s="358"/>
      <c r="I447" s="358">
        <v>0</v>
      </c>
      <c r="K447" s="358">
        <v>0</v>
      </c>
      <c r="L447" s="36" t="s">
        <v>1895</v>
      </c>
      <c r="M447" s="359" t="str">
        <f>VLOOKUP(TRIM(B447),'Team Rosters'!$B$1:$N$3773,2,FALSE)</f>
        <v>TOL</v>
      </c>
      <c r="N447" s="360">
        <f>VLOOKUP(TRIM(B447),BirthdateDraft!$A$1:$M$7842,2,FALSE)</f>
        <v>35179</v>
      </c>
      <c r="O447" s="217" t="str">
        <f>VLOOKUP(TRIM(B447),BirthdateDraft!$A$1:$M$7842,3,FALSE)</f>
        <v>17/3</v>
      </c>
      <c r="P447">
        <v>2024</v>
      </c>
      <c r="Q447" s="37" t="e">
        <f>VLOOKUP(Table16[[#This Row],[Last]],'2025Cuts'!$B$4:$B$77,1,FALSE)</f>
        <v>#N/A</v>
      </c>
    </row>
    <row r="448" spans="1:17" ht="12.75" customHeight="1">
      <c r="A448" s="217" t="s">
        <v>8846</v>
      </c>
      <c r="B448" s="261" t="s">
        <v>7389</v>
      </c>
      <c r="C448" s="357" t="s">
        <v>9629</v>
      </c>
      <c r="D448" s="217" t="s">
        <v>10048</v>
      </c>
      <c r="E448" s="358" t="s">
        <v>9700</v>
      </c>
      <c r="F448" s="358"/>
      <c r="M448" s="359" t="e">
        <f>VLOOKUP(TRIM(B448),'Team Rosters'!$B$1:$N$3773,2,FALSE)</f>
        <v>#N/A</v>
      </c>
      <c r="N448" s="360">
        <f>VLOOKUP(TRIM(B448),BirthdateDraft!$A$1:$M$7842,2,FALSE)</f>
        <v>0</v>
      </c>
      <c r="O448" s="217" t="str">
        <f>VLOOKUP(TRIM(B448),BirthdateDraft!$A$1:$M$7842,3,FALSE)</f>
        <v>21/5</v>
      </c>
      <c r="P448">
        <v>2024</v>
      </c>
      <c r="Q448" s="37" t="e">
        <f>VLOOKUP(Table16[[#This Row],[Last]],'2025Cuts'!$B$4:$B$77,1,FALSE)</f>
        <v>#N/A</v>
      </c>
    </row>
    <row r="449" spans="1:17" ht="12.75" customHeight="1">
      <c r="A449" s="217" t="s">
        <v>1895</v>
      </c>
      <c r="B449" s="261" t="s">
        <v>8244</v>
      </c>
      <c r="C449" s="357" t="s">
        <v>9635</v>
      </c>
      <c r="D449" s="217" t="s">
        <v>10011</v>
      </c>
      <c r="E449" s="358"/>
      <c r="F449" s="358"/>
      <c r="I449" s="358">
        <v>4</v>
      </c>
      <c r="J449" s="358"/>
      <c r="K449" s="36">
        <v>3</v>
      </c>
      <c r="M449" s="359" t="str">
        <f>VLOOKUP(TRIM(B449),'Team Rosters'!$B$1:$N$3773,2,FALSE)</f>
        <v>DAY</v>
      </c>
      <c r="N449" s="360">
        <f>VLOOKUP(TRIM(B449),BirthdateDraft!$A$1:$M$7842,2,FALSE)</f>
        <v>36204</v>
      </c>
      <c r="O449" s="217" t="str">
        <f>VLOOKUP(TRIM(B449),BirthdateDraft!$A$1:$M$7842,3,FALSE)</f>
        <v>23/7</v>
      </c>
      <c r="P449">
        <v>2024</v>
      </c>
      <c r="Q449" s="37" t="e">
        <f>VLOOKUP(Table16[[#This Row],[Last]],'2025Cuts'!$B$4:$B$77,1,FALSE)</f>
        <v>#N/A</v>
      </c>
    </row>
    <row r="450" spans="1:17" ht="12.75" customHeight="1">
      <c r="A450" s="217" t="s">
        <v>9013</v>
      </c>
      <c r="B450" s="261" t="s">
        <v>7177</v>
      </c>
      <c r="C450" s="357" t="s">
        <v>9641</v>
      </c>
      <c r="D450" s="217" t="s">
        <v>10027</v>
      </c>
      <c r="E450" s="358"/>
      <c r="F450" s="358"/>
      <c r="I450" s="358">
        <v>0</v>
      </c>
      <c r="J450" s="358"/>
      <c r="K450" s="36">
        <v>0</v>
      </c>
      <c r="M450" s="359" t="e">
        <f>VLOOKUP(TRIM(B450),'Team Rosters'!$B$1:$N$3773,2,FALSE)</f>
        <v>#N/A</v>
      </c>
      <c r="N450" s="360">
        <f>VLOOKUP(TRIM(B450),BirthdateDraft!$A$1:$M$7842,2,FALSE)</f>
        <v>35765</v>
      </c>
      <c r="O450" s="217" t="str">
        <f>VLOOKUP(TRIM(B450),BirthdateDraft!$A$1:$M$7842,3,FALSE)</f>
        <v>21/6</v>
      </c>
      <c r="P450">
        <v>2024</v>
      </c>
      <c r="Q450" s="37" t="e">
        <f>VLOOKUP(Table16[[#This Row],[Last]],'2025Cuts'!$B$4:$B$77,1,FALSE)</f>
        <v>#N/A</v>
      </c>
    </row>
    <row r="451" spans="1:17" ht="12.75" customHeight="1">
      <c r="A451" s="217" t="s">
        <v>9695</v>
      </c>
      <c r="B451" s="261" t="s">
        <v>7725</v>
      </c>
      <c r="C451" s="357" t="s">
        <v>9651</v>
      </c>
      <c r="D451" s="217" t="s">
        <v>10042</v>
      </c>
      <c r="E451" s="358"/>
      <c r="F451" s="358"/>
      <c r="I451" s="358">
        <v>0</v>
      </c>
      <c r="J451" s="358">
        <v>0</v>
      </c>
      <c r="K451" s="36">
        <v>0</v>
      </c>
      <c r="M451" s="359" t="str">
        <f>VLOOKUP(TRIM(B451),'Team Rosters'!$B$1:$N$3773,2,FALSE)</f>
        <v>TOK</v>
      </c>
      <c r="N451" s="360">
        <f>VLOOKUP(TRIM(B451),BirthdateDraft!$A$1:$M$7842,2,FALSE)</f>
        <v>35930</v>
      </c>
      <c r="O451" s="217" t="str">
        <f>VLOOKUP(TRIM(B451),BirthdateDraft!$A$1:$M$7842,3,FALSE)</f>
        <v>22/3</v>
      </c>
      <c r="P451">
        <v>2024</v>
      </c>
      <c r="Q451" s="37" t="e">
        <f>VLOOKUP(Table16[[#This Row],[Last]],'2025Cuts'!$B$4:$B$77,1,FALSE)</f>
        <v>#N/A</v>
      </c>
    </row>
    <row r="452" spans="1:17" ht="12.75" customHeight="1">
      <c r="A452" s="217" t="s">
        <v>144</v>
      </c>
      <c r="B452" s="261" t="s">
        <v>8245</v>
      </c>
      <c r="C452" s="357" t="s">
        <v>9643</v>
      </c>
      <c r="D452" s="217" t="s">
        <v>10053</v>
      </c>
      <c r="E452" s="358" t="s">
        <v>3556</v>
      </c>
      <c r="F452" s="358"/>
      <c r="G452" s="36">
        <v>0</v>
      </c>
      <c r="M452" s="359" t="e">
        <f>VLOOKUP(TRIM(B452),'Team Rosters'!$B$1:$N$3773,2,FALSE)</f>
        <v>#N/A</v>
      </c>
      <c r="N452" s="360">
        <f>VLOOKUP(TRIM(B452),BirthdateDraft!$A$1:$M$7842,2,FALSE)</f>
        <v>36829</v>
      </c>
      <c r="O452" s="217" t="str">
        <f>VLOOKUP(TRIM(B452),BirthdateDraft!$A$1:$M$7842,3,FALSE)</f>
        <v>23/2</v>
      </c>
      <c r="P452">
        <v>2024</v>
      </c>
      <c r="Q452" s="37" t="e">
        <f>VLOOKUP(Table16[[#This Row],[Last]],'2025Cuts'!$B$4:$B$77,1,FALSE)</f>
        <v>#N/A</v>
      </c>
    </row>
    <row r="453" spans="1:17" ht="12.75" customHeight="1">
      <c r="A453" s="217" t="s">
        <v>1872</v>
      </c>
      <c r="B453" s="362" t="s">
        <v>7396</v>
      </c>
      <c r="C453" s="357" t="s">
        <v>9629</v>
      </c>
      <c r="D453" s="217" t="s">
        <v>1872</v>
      </c>
      <c r="E453" s="358" t="s">
        <v>9700</v>
      </c>
      <c r="F453" s="358"/>
      <c r="G453" s="36">
        <v>12</v>
      </c>
      <c r="H453" s="36">
        <v>7</v>
      </c>
      <c r="M453" s="359" t="str">
        <f>VLOOKUP(TRIM(B453),'Team Rosters'!$B$1:$N$3773,2,FALSE)</f>
        <v>VIR</v>
      </c>
      <c r="N453" s="360">
        <f>VLOOKUP(TRIM(B453),BirthdateDraft!$A$1:$M$7842,2,FALSE)</f>
        <v>34549</v>
      </c>
      <c r="O453" s="217" t="str">
        <f>VLOOKUP(TRIM(B453),BirthdateDraft!$A$1:$M$7842,3,FALSE)</f>
        <v>15/1 (3)</v>
      </c>
      <c r="P453">
        <v>2024</v>
      </c>
      <c r="Q453" s="37" t="e">
        <f>VLOOKUP(Table16[[#This Row],[Last]],'2025Cuts'!$B$4:$B$77,1,FALSE)</f>
        <v>#N/A</v>
      </c>
    </row>
    <row r="454" spans="1:17" ht="12.75" customHeight="1">
      <c r="A454" s="217" t="s">
        <v>9737</v>
      </c>
      <c r="B454" s="261" t="s">
        <v>6806</v>
      </c>
      <c r="C454" s="357" t="s">
        <v>78</v>
      </c>
      <c r="D454" s="217" t="s">
        <v>9737</v>
      </c>
      <c r="E454" s="358"/>
      <c r="F454" s="358"/>
      <c r="M454" s="359" t="str">
        <f>VLOOKUP(TRIM(B454),'Team Rosters'!$B$1:$N$3773,2,FALSE)</f>
        <v>TOK</v>
      </c>
      <c r="N454" s="360">
        <f>VLOOKUP(TRIM(B454),BirthdateDraft!$A$1:$M$7842,2,FALSE)</f>
        <v>35309</v>
      </c>
      <c r="O454" s="217" t="str">
        <f>VLOOKUP(TRIM(B454),BirthdateDraft!$A$1:$M$7842,3,FALSE)</f>
        <v>20/FA</v>
      </c>
      <c r="P454">
        <v>2024</v>
      </c>
      <c r="Q454" s="37" t="e">
        <f>VLOOKUP(Table16[[#This Row],[Last]],'2025Cuts'!$B$4:$B$77,1,FALSE)</f>
        <v>#N/A</v>
      </c>
    </row>
    <row r="455" spans="1:17" ht="12.75" customHeight="1">
      <c r="A455" s="217" t="s">
        <v>144</v>
      </c>
      <c r="B455" s="261" t="s">
        <v>4739</v>
      </c>
      <c r="C455" s="357" t="s">
        <v>9638</v>
      </c>
      <c r="D455" s="217" t="s">
        <v>10053</v>
      </c>
      <c r="E455" s="358" t="s">
        <v>3556</v>
      </c>
      <c r="F455" s="358"/>
      <c r="G455" s="36">
        <v>4</v>
      </c>
      <c r="M455" s="359" t="str">
        <f>VLOOKUP(TRIM(B455),'Team Rosters'!$B$1:$N$3773,2,FALSE)</f>
        <v>VER</v>
      </c>
      <c r="N455" s="360">
        <f>VLOOKUP(TRIM(B455),BirthdateDraft!$A$1:$M$7842,2,FALSE)</f>
        <v>34589</v>
      </c>
      <c r="O455" s="217" t="str">
        <f>VLOOKUP(TRIM(B455),BirthdateDraft!$A$1:$M$7842,3,FALSE)</f>
        <v>16/FA</v>
      </c>
      <c r="P455">
        <v>2024</v>
      </c>
      <c r="Q455" s="37" t="e">
        <f>VLOOKUP(Table16[[#This Row],[Last]],'2025Cuts'!$B$4:$B$77,1,FALSE)</f>
        <v>#N/A</v>
      </c>
    </row>
    <row r="456" spans="1:17" ht="12.75" customHeight="1">
      <c r="A456" s="217" t="s">
        <v>1957</v>
      </c>
      <c r="B456" s="261" t="s">
        <v>7853</v>
      </c>
      <c r="C456" s="357" t="s">
        <v>9636</v>
      </c>
      <c r="D456" s="217" t="s">
        <v>1957</v>
      </c>
      <c r="E456" s="358" t="s">
        <v>9700</v>
      </c>
      <c r="F456" s="358"/>
      <c r="G456" s="36">
        <v>6</v>
      </c>
      <c r="M456" s="359" t="e">
        <f>VLOOKUP(TRIM(B456),'Team Rosters'!$B$1:$N$3773,2,FALSE)</f>
        <v>#N/A</v>
      </c>
      <c r="N456" s="360">
        <f>VLOOKUP(TRIM(B456),BirthdateDraft!$A$1:$M$7842,2,FALSE)</f>
        <v>35870</v>
      </c>
      <c r="O456" s="217" t="str">
        <f>VLOOKUP(TRIM(B456),BirthdateDraft!$A$1:$M$7842,3,FALSE)</f>
        <v>22/FA</v>
      </c>
      <c r="P456">
        <v>2024</v>
      </c>
      <c r="Q456" s="37" t="e">
        <f>VLOOKUP(Table16[[#This Row],[Last]],'2025Cuts'!$B$4:$B$77,1,FALSE)</f>
        <v>#N/A</v>
      </c>
    </row>
    <row r="457" spans="1:17" ht="12.75" customHeight="1">
      <c r="A457" s="217" t="s">
        <v>9668</v>
      </c>
      <c r="B457" s="261" t="s">
        <v>9011</v>
      </c>
      <c r="C457" s="357" t="s">
        <v>9635</v>
      </c>
      <c r="D457" s="217" t="s">
        <v>3485</v>
      </c>
      <c r="E457" s="358"/>
      <c r="F457" s="358"/>
      <c r="L457" s="358" t="s">
        <v>1895</v>
      </c>
      <c r="M457" s="359" t="str">
        <f>VLOOKUP(TRIM(B457),'Team Rosters'!$B$1:$N$3773,2,FALSE)</f>
        <v>DRA</v>
      </c>
      <c r="N457" s="360">
        <f>VLOOKUP(TRIM(B457),BirthdateDraft!$A$1:$M$7842,2,FALSE)</f>
        <v>37658</v>
      </c>
      <c r="O457" s="217" t="str">
        <f>VLOOKUP(TRIM(B457),BirthdateDraft!$A$1:$M$7842,3,FALSE)</f>
        <v>24/4(102)</v>
      </c>
      <c r="P457">
        <v>2024</v>
      </c>
      <c r="Q457" s="37" t="e">
        <f>VLOOKUP(Table16[[#This Row],[Last]],'2025Cuts'!$B$4:$B$77,1,FALSE)</f>
        <v>#N/A</v>
      </c>
    </row>
    <row r="458" spans="1:17" ht="12.75" customHeight="1">
      <c r="A458" s="217" t="s">
        <v>1971</v>
      </c>
      <c r="B458" s="261" t="s">
        <v>5691</v>
      </c>
      <c r="C458" s="357" t="s">
        <v>9628</v>
      </c>
      <c r="D458" s="217" t="s">
        <v>1971</v>
      </c>
      <c r="E458" s="358" t="s">
        <v>9716</v>
      </c>
      <c r="F458" s="358"/>
      <c r="G458" s="36">
        <v>7</v>
      </c>
      <c r="M458" s="359" t="str">
        <f>VLOOKUP(TRIM(B458),'Team Rosters'!$B$1:$N$3773,2,FALSE)</f>
        <v>DAY</v>
      </c>
      <c r="N458" s="360">
        <f>VLOOKUP(TRIM(B458),BirthdateDraft!$A$1:$M$7842,2,FALSE)</f>
        <v>35248</v>
      </c>
      <c r="O458" s="217" t="str">
        <f>VLOOKUP(TRIM(B458),BirthdateDraft!$A$1:$M$7842,3,FALSE)</f>
        <v>18/7</v>
      </c>
      <c r="P458">
        <v>2024</v>
      </c>
      <c r="Q458" s="37" t="e">
        <f>VLOOKUP(Table16[[#This Row],[Last]],'2025Cuts'!$B$4:$B$77,1,FALSE)</f>
        <v>#N/A</v>
      </c>
    </row>
    <row r="459" spans="1:17" ht="12.75" customHeight="1">
      <c r="A459" s="217" t="s">
        <v>1410</v>
      </c>
      <c r="B459" s="261" t="s">
        <v>5717</v>
      </c>
      <c r="C459" s="357" t="s">
        <v>9635</v>
      </c>
      <c r="D459" s="217" t="s">
        <v>10063</v>
      </c>
      <c r="E459" s="358" t="s">
        <v>3556</v>
      </c>
      <c r="F459" s="358"/>
      <c r="G459" s="36">
        <v>7</v>
      </c>
      <c r="M459" s="359" t="str">
        <f>VLOOKUP(TRIM(B459),'Team Rosters'!$B$1:$N$3773,2,FALSE)</f>
        <v>ACM</v>
      </c>
      <c r="N459" s="360">
        <f>VLOOKUP(TRIM(B459),BirthdateDraft!$A$1:$M$7842,2,FALSE)</f>
        <v>35334</v>
      </c>
      <c r="O459" s="217" t="str">
        <f>VLOOKUP(TRIM(B459),BirthdateDraft!$A$1:$M$7842,3,FALSE)</f>
        <v>18/4</v>
      </c>
      <c r="P459">
        <v>2024</v>
      </c>
      <c r="Q459" s="37" t="e">
        <f>VLOOKUP(Table16[[#This Row],[Last]],'2025Cuts'!$B$4:$B$77,1,FALSE)</f>
        <v>#N/A</v>
      </c>
    </row>
    <row r="460" spans="1:17" ht="12.75" customHeight="1">
      <c r="A460" s="217" t="s">
        <v>1895</v>
      </c>
      <c r="B460" s="261" t="s">
        <v>9064</v>
      </c>
      <c r="C460" s="357" t="s">
        <v>9633</v>
      </c>
      <c r="D460" s="217" t="s">
        <v>10011</v>
      </c>
      <c r="E460" s="358"/>
      <c r="F460" s="358"/>
      <c r="I460" s="358">
        <v>5</v>
      </c>
      <c r="J460" s="358"/>
      <c r="K460" s="36">
        <v>4</v>
      </c>
      <c r="M460" s="359" t="str">
        <f>VLOOKUP(TRIM(B460),'Team Rosters'!$B$1:$N$3773,2,FALSE)</f>
        <v>ANN</v>
      </c>
      <c r="N460" s="360">
        <f>VLOOKUP(TRIM(B460),BirthdateDraft!$A$1:$M$7842,2,FALSE)</f>
        <v>37132</v>
      </c>
      <c r="O460" s="217" t="str">
        <f>VLOOKUP(TRIM(B460),BirthdateDraft!$A$1:$M$7842,3,FALSE)</f>
        <v>24/2(51)</v>
      </c>
      <c r="P460">
        <v>2024</v>
      </c>
      <c r="Q460" s="37" t="e">
        <f>VLOOKUP(Table16[[#This Row],[Last]],'2025Cuts'!$B$4:$B$77,1,FALSE)</f>
        <v>#N/A</v>
      </c>
    </row>
    <row r="461" spans="1:17" ht="12.75" customHeight="1">
      <c r="A461" s="217" t="s">
        <v>9006</v>
      </c>
      <c r="B461" s="261" t="s">
        <v>8247</v>
      </c>
      <c r="C461" s="357" t="s">
        <v>9628</v>
      </c>
      <c r="D461" s="217" t="s">
        <v>10029</v>
      </c>
      <c r="E461" s="358"/>
      <c r="F461" s="358"/>
      <c r="I461" s="358">
        <v>0</v>
      </c>
      <c r="J461" s="358">
        <v>0</v>
      </c>
      <c r="K461" s="36">
        <v>0</v>
      </c>
      <c r="M461" s="359" t="e">
        <f>VLOOKUP(TRIM(B461),'Team Rosters'!$B$1:$N$3773,2,FALSE)</f>
        <v>#N/A</v>
      </c>
      <c r="N461" s="360">
        <f>VLOOKUP(TRIM(B461),BirthdateDraft!$A$1:$M$7842,2,FALSE)</f>
        <v>37014</v>
      </c>
      <c r="O461" s="217" t="str">
        <f>VLOOKUP(TRIM(B461),BirthdateDraft!$A$1:$M$7842,3,FALSE)</f>
        <v>23/4</v>
      </c>
      <c r="P461">
        <v>2024</v>
      </c>
      <c r="Q461" s="37" t="e">
        <f>VLOOKUP(Table16[[#This Row],[Last]],'2025Cuts'!$B$4:$B$77,1,FALSE)</f>
        <v>#N/A</v>
      </c>
    </row>
    <row r="462" spans="1:17" ht="12.75" customHeight="1">
      <c r="A462" s="217" t="s">
        <v>1231</v>
      </c>
      <c r="B462" s="261" t="s">
        <v>7241</v>
      </c>
      <c r="C462" s="357" t="s">
        <v>9633</v>
      </c>
      <c r="D462" s="217" t="s">
        <v>1231</v>
      </c>
      <c r="E462" s="358"/>
      <c r="F462" s="358"/>
      <c r="I462" s="358">
        <v>0</v>
      </c>
      <c r="K462" s="358">
        <v>0</v>
      </c>
      <c r="L462" s="36" t="s">
        <v>9655</v>
      </c>
      <c r="M462" s="359" t="str">
        <f>VLOOKUP(TRIM(B462),'Team Rosters'!$B$1:$N$3773,2,FALSE)</f>
        <v>DRA</v>
      </c>
      <c r="N462" s="360">
        <f>VLOOKUP(TRIM(B462),BirthdateDraft!$A$1:$M$7842,2,FALSE)</f>
        <v>36069</v>
      </c>
      <c r="O462" s="217" t="str">
        <f>VLOOKUP(TRIM(B462),BirthdateDraft!$A$1:$M$7842,3,FALSE)</f>
        <v>21/2</v>
      </c>
      <c r="P462">
        <v>2024</v>
      </c>
      <c r="Q462" s="37" t="e">
        <f>VLOOKUP(Table16[[#This Row],[Last]],'2025Cuts'!$B$4:$B$77,1,FALSE)</f>
        <v>#N/A</v>
      </c>
    </row>
    <row r="463" spans="1:17" ht="12.75" customHeight="1">
      <c r="A463" s="217" t="s">
        <v>1895</v>
      </c>
      <c r="B463" s="261" t="s">
        <v>6773</v>
      </c>
      <c r="C463" s="357" t="s">
        <v>722</v>
      </c>
      <c r="D463" s="217" t="s">
        <v>10011</v>
      </c>
      <c r="E463" s="358"/>
      <c r="F463" s="358"/>
      <c r="I463" s="358">
        <v>5</v>
      </c>
      <c r="J463" s="358"/>
      <c r="K463" s="36">
        <v>4</v>
      </c>
      <c r="M463" s="359" t="str">
        <f>VLOOKUP(TRIM(B463),'Team Rosters'!$B$1:$N$3773,2,FALSE)</f>
        <v>BIR</v>
      </c>
      <c r="N463" s="360">
        <f>VLOOKUP(TRIM(B463),BirthdateDraft!$A$1:$M$7842,2,FALSE)</f>
        <v>35297</v>
      </c>
      <c r="O463" s="217" t="str">
        <f>VLOOKUP(TRIM(B463),BirthdateDraft!$A$1:$M$7842,3,FALSE)</f>
        <v>19/4</v>
      </c>
      <c r="P463">
        <v>2024</v>
      </c>
      <c r="Q463" s="37" t="e">
        <f>VLOOKUP(Table16[[#This Row],[Last]],'2025Cuts'!$B$4:$B$77,1,FALSE)</f>
        <v>#N/A</v>
      </c>
    </row>
    <row r="464" spans="1:17" ht="12.75" customHeight="1">
      <c r="A464" s="217" t="s">
        <v>8980</v>
      </c>
      <c r="B464" s="261" t="s">
        <v>9052</v>
      </c>
      <c r="C464" s="357" t="s">
        <v>9643</v>
      </c>
      <c r="D464" s="217" t="s">
        <v>10012</v>
      </c>
      <c r="E464" s="358"/>
      <c r="F464" s="358"/>
      <c r="I464" s="358">
        <v>4</v>
      </c>
      <c r="J464" s="358"/>
      <c r="K464" s="36">
        <v>4</v>
      </c>
      <c r="M464" s="359" t="str">
        <f>VLOOKUP(TRIM(B464),'Team Rosters'!$B$1:$N$3773,2,FALSE)</f>
        <v>JER</v>
      </c>
      <c r="N464" s="360">
        <f>VLOOKUP(TRIM(B464),BirthdateDraft!$A$1:$M$7842,2,FALSE)</f>
        <v>37351</v>
      </c>
      <c r="O464" s="217" t="str">
        <f>VLOOKUP(TRIM(B464),BirthdateDraft!$A$1:$M$7842,3,FALSE)</f>
        <v>24/1(14)</v>
      </c>
      <c r="P464">
        <v>2024</v>
      </c>
      <c r="Q464" s="37" t="e">
        <f>VLOOKUP(Table16[[#This Row],[Last]],'2025Cuts'!$B$4:$B$77,1,FALSE)</f>
        <v>#N/A</v>
      </c>
    </row>
    <row r="465" spans="1:17" ht="12.75" customHeight="1">
      <c r="A465" s="217" t="s">
        <v>2515</v>
      </c>
      <c r="B465" s="261" t="s">
        <v>6540</v>
      </c>
      <c r="C465" s="357" t="s">
        <v>9648</v>
      </c>
      <c r="D465" s="217" t="s">
        <v>10021</v>
      </c>
      <c r="E465" s="358" t="s">
        <v>9699</v>
      </c>
      <c r="F465" s="358"/>
      <c r="M465" s="359" t="str">
        <f>VLOOKUP(TRIM(B465),'Team Rosters'!$B$1:$N$3773,2,FALSE)</f>
        <v>NYC</v>
      </c>
      <c r="N465" s="360">
        <f>VLOOKUP(TRIM(B465),BirthdateDraft!$A$1:$M$7842,2,FALSE)</f>
        <v>35858</v>
      </c>
      <c r="O465" s="217" t="str">
        <f>VLOOKUP(TRIM(B465),BirthdateDraft!$A$1:$M$7842,3,FALSE)</f>
        <v>20/6</v>
      </c>
      <c r="P465">
        <v>2024</v>
      </c>
      <c r="Q465" s="37" t="e">
        <f>VLOOKUP(Table16[[#This Row],[Last]],'2025Cuts'!$B$4:$B$77,1,FALSE)</f>
        <v>#N/A</v>
      </c>
    </row>
    <row r="466" spans="1:17" ht="12.75" customHeight="1">
      <c r="A466" s="217" t="s">
        <v>8855</v>
      </c>
      <c r="B466" s="261" t="s">
        <v>4690</v>
      </c>
      <c r="C466" s="357" t="s">
        <v>1407</v>
      </c>
      <c r="D466" s="217" t="s">
        <v>10044</v>
      </c>
      <c r="E466" s="358" t="s">
        <v>3555</v>
      </c>
      <c r="F466" s="358"/>
      <c r="M466" s="359" t="str">
        <f>VLOOKUP(TRIM(B466),'Team Rosters'!$B$1:$N$3773,2,FALSE)</f>
        <v>DRA</v>
      </c>
      <c r="N466" s="360">
        <f>VLOOKUP(TRIM(B466),BirthdateDraft!$A$1:$M$7842,2,FALSE)</f>
        <v>34743</v>
      </c>
      <c r="O466" s="217" t="str">
        <f>VLOOKUP(TRIM(B466),BirthdateDraft!$A$1:$M$7842,3,FALSE)</f>
        <v>16/3</v>
      </c>
      <c r="P466">
        <v>2024</v>
      </c>
      <c r="Q466" s="37" t="e">
        <f>VLOOKUP(Table16[[#This Row],[Last]],'2025Cuts'!$B$4:$B$77,1,FALSE)</f>
        <v>#N/A</v>
      </c>
    </row>
    <row r="467" spans="1:17" ht="12.75" customHeight="1">
      <c r="A467" s="217" t="s">
        <v>8852</v>
      </c>
      <c r="B467" s="261" t="s">
        <v>6668</v>
      </c>
      <c r="C467" s="357" t="s">
        <v>9638</v>
      </c>
      <c r="D467" s="217" t="s">
        <v>10026</v>
      </c>
      <c r="E467" s="358" t="s">
        <v>3552</v>
      </c>
      <c r="F467" s="358"/>
      <c r="M467" s="359" t="str">
        <f>VLOOKUP(TRIM(B467),'Team Rosters'!$B$1:$N$3773,2,FALSE)</f>
        <v>CHA</v>
      </c>
      <c r="N467" s="360">
        <f>VLOOKUP(TRIM(B467),BirthdateDraft!$A$1:$M$7842,2,FALSE)</f>
        <v>36041</v>
      </c>
      <c r="O467" s="217" t="str">
        <f>VLOOKUP(TRIM(B467),BirthdateDraft!$A$1:$M$7842,3,FALSE)</f>
        <v>20/2</v>
      </c>
      <c r="P467">
        <v>2024</v>
      </c>
      <c r="Q467" s="37" t="e">
        <f>VLOOKUP(Table16[[#This Row],[Last]],'2025Cuts'!$B$4:$B$77,1,FALSE)</f>
        <v>#N/A</v>
      </c>
    </row>
    <row r="468" spans="1:17" ht="12.75" customHeight="1">
      <c r="A468" s="217" t="s">
        <v>8846</v>
      </c>
      <c r="B468" s="261" t="s">
        <v>8886</v>
      </c>
      <c r="C468" s="357" t="s">
        <v>9639</v>
      </c>
      <c r="D468" s="217" t="s">
        <v>10048</v>
      </c>
      <c r="E468" s="358" t="s">
        <v>9700</v>
      </c>
      <c r="F468" s="358"/>
      <c r="M468" s="359" t="e">
        <f>VLOOKUP(TRIM(B468),'Team Rosters'!$B$1:$N$3773,2,FALSE)</f>
        <v>#N/A</v>
      </c>
      <c r="N468" s="360">
        <f>VLOOKUP(TRIM(B468),BirthdateDraft!$A$1:$M$7842,2,FALSE)</f>
        <v>36858</v>
      </c>
      <c r="O468" s="217" t="str">
        <f>VLOOKUP(TRIM(B468),BirthdateDraft!$A$1:$M$7842,3,FALSE)</f>
        <v>24/FA</v>
      </c>
      <c r="P468">
        <v>2024</v>
      </c>
      <c r="Q468" s="37" t="e">
        <f>VLOOKUP(Table16[[#This Row],[Last]],'2025Cuts'!$B$4:$B$77,1,FALSE)</f>
        <v>#N/A</v>
      </c>
    </row>
    <row r="469" spans="1:17" ht="12.75" customHeight="1">
      <c r="A469" s="217" t="s">
        <v>9702</v>
      </c>
      <c r="B469" s="261" t="s">
        <v>6121</v>
      </c>
      <c r="C469" s="357" t="s">
        <v>9639</v>
      </c>
      <c r="D469" s="217" t="s">
        <v>10054</v>
      </c>
      <c r="E469" s="358" t="s">
        <v>3556</v>
      </c>
      <c r="F469" s="358" t="s">
        <v>3556</v>
      </c>
      <c r="G469" s="36">
        <v>1</v>
      </c>
      <c r="M469" s="359" t="str">
        <f>VLOOKUP(TRIM(B469),'Team Rosters'!$B$1:$N$3773,2,FALSE)</f>
        <v>ANN</v>
      </c>
      <c r="N469" s="360">
        <f>VLOOKUP(TRIM(B469),BirthdateDraft!$A$1:$M$7842,2,FALSE)</f>
        <v>35191</v>
      </c>
      <c r="O469" s="217" t="str">
        <f>VLOOKUP(TRIM(B469),BirthdateDraft!$A$1:$M$7842,3,FALSE)</f>
        <v>19/4</v>
      </c>
      <c r="P469">
        <v>2024</v>
      </c>
      <c r="Q469" s="37" t="e">
        <f>VLOOKUP(Table16[[#This Row],[Last]],'2025Cuts'!$B$4:$B$77,1,FALSE)</f>
        <v>#N/A</v>
      </c>
    </row>
    <row r="470" spans="1:17" ht="12.75" customHeight="1">
      <c r="A470" s="217" t="s">
        <v>1895</v>
      </c>
      <c r="B470" s="326" t="s">
        <v>8249</v>
      </c>
      <c r="C470" s="357" t="s">
        <v>722</v>
      </c>
      <c r="D470" s="217" t="s">
        <v>10011</v>
      </c>
      <c r="E470" s="358"/>
      <c r="F470" s="358"/>
      <c r="I470" s="358">
        <v>0</v>
      </c>
      <c r="J470" s="358"/>
      <c r="K470" s="36">
        <v>2</v>
      </c>
      <c r="M470" s="359" t="str">
        <f>VLOOKUP(TRIM(B470),'Team Rosters'!$B$1:$N$3773,2,FALSE)</f>
        <v>VER</v>
      </c>
      <c r="N470" s="360">
        <f>VLOOKUP(TRIM(B470),BirthdateDraft!$A$1:$M$7842,2,FALSE)</f>
        <v>36304</v>
      </c>
      <c r="O470" s="217" t="str">
        <f>VLOOKUP(TRIM(B470),BirthdateDraft!$A$1:$M$7842,3,FALSE)</f>
        <v>23/4</v>
      </c>
      <c r="P470">
        <v>2024</v>
      </c>
      <c r="Q470" s="37" t="e">
        <f>VLOOKUP(Table16[[#This Row],[Last]],'2025Cuts'!$B$4:$B$77,1,FALSE)</f>
        <v>#N/A</v>
      </c>
    </row>
    <row r="471" spans="1:17" ht="12.75" customHeight="1">
      <c r="A471" s="217" t="s">
        <v>9654</v>
      </c>
      <c r="B471" s="261" t="s">
        <v>7169</v>
      </c>
      <c r="C471" s="357" t="s">
        <v>9634</v>
      </c>
      <c r="D471" s="217" t="s">
        <v>9654</v>
      </c>
      <c r="E471" s="358"/>
      <c r="F471" s="358"/>
      <c r="I471" s="358">
        <v>0</v>
      </c>
      <c r="K471" s="358">
        <v>0</v>
      </c>
      <c r="L471" s="36" t="s">
        <v>9652</v>
      </c>
      <c r="M471" s="359" t="str">
        <f>VLOOKUP(TRIM(B471),'Team Rosters'!$B$1:$N$3773,2,FALSE)</f>
        <v>LON</v>
      </c>
      <c r="N471" s="360">
        <f>VLOOKUP(TRIM(B471),BirthdateDraft!$A$1:$M$7842,2,FALSE)</f>
        <v>36220</v>
      </c>
      <c r="O471" s="217" t="str">
        <f>VLOOKUP(TRIM(B471),BirthdateDraft!$A$1:$M$7842,3,FALSE)</f>
        <v>21/5</v>
      </c>
      <c r="P471">
        <v>2024</v>
      </c>
      <c r="Q471" s="37" t="e">
        <f>VLOOKUP(Table16[[#This Row],[Last]],'2025Cuts'!$B$4:$B$77,1,FALSE)</f>
        <v>#N/A</v>
      </c>
    </row>
    <row r="472" spans="1:17" ht="12.75" customHeight="1">
      <c r="A472" s="217" t="s">
        <v>9702</v>
      </c>
      <c r="B472" s="261" t="s">
        <v>6527</v>
      </c>
      <c r="C472" s="357" t="s">
        <v>9647</v>
      </c>
      <c r="D472" s="217" t="s">
        <v>10054</v>
      </c>
      <c r="E472" s="358" t="s">
        <v>3556</v>
      </c>
      <c r="F472" s="358" t="s">
        <v>3556</v>
      </c>
      <c r="G472" s="36">
        <v>0</v>
      </c>
      <c r="M472" s="359" t="e">
        <f>VLOOKUP(TRIM(B472),'Team Rosters'!$B$1:$N$3773,2,FALSE)</f>
        <v>#N/A</v>
      </c>
      <c r="N472" s="360">
        <f>VLOOKUP(TRIM(B472),BirthdateDraft!$A$1:$M$7842,2,FALSE)</f>
        <v>35447</v>
      </c>
      <c r="O472" s="217" t="str">
        <f>VLOOKUP(TRIM(B472),BirthdateDraft!$A$1:$M$7842,3,FALSE)</f>
        <v>20/3</v>
      </c>
      <c r="P472">
        <v>2024</v>
      </c>
      <c r="Q472" s="37" t="e">
        <f>VLOOKUP(Table16[[#This Row],[Last]],'2025Cuts'!$B$4:$B$77,1,FALSE)</f>
        <v>#N/A</v>
      </c>
    </row>
    <row r="473" spans="1:17" ht="12.75" customHeight="1">
      <c r="A473" s="217" t="s">
        <v>9735</v>
      </c>
      <c r="B473" s="261" t="s">
        <v>2112</v>
      </c>
      <c r="C473" s="357" t="s">
        <v>9636</v>
      </c>
      <c r="D473" s="217" t="s">
        <v>9735</v>
      </c>
      <c r="E473" s="358"/>
      <c r="F473" s="358"/>
      <c r="M473" s="359" t="e">
        <f>VLOOKUP(TRIM(B473),'Team Rosters'!$B$1:$N$3773,2,FALSE)</f>
        <v>#N/A</v>
      </c>
      <c r="N473" s="360">
        <f>VLOOKUP(TRIM(B473),BirthdateDraft!$A$1:$M$7842,2,FALSE)</f>
        <v>31876</v>
      </c>
      <c r="O473" s="217" t="str">
        <f>VLOOKUP(TRIM(B473),BirthdateDraft!$A$1:$M$7842,3,FALSE)</f>
        <v>09/FA</v>
      </c>
      <c r="P473">
        <v>2024</v>
      </c>
      <c r="Q473" s="37" t="e">
        <f>VLOOKUP(Table16[[#This Row],[Last]],'2025Cuts'!$B$4:$B$77,1,FALSE)</f>
        <v>#N/A</v>
      </c>
    </row>
    <row r="474" spans="1:17" ht="12.75" customHeight="1">
      <c r="A474" s="217" t="s">
        <v>9718</v>
      </c>
      <c r="B474" s="261" t="s">
        <v>7856</v>
      </c>
      <c r="C474" s="357" t="s">
        <v>9636</v>
      </c>
      <c r="D474" s="217" t="s">
        <v>10052</v>
      </c>
      <c r="E474" s="358" t="s">
        <v>3552</v>
      </c>
      <c r="F474" s="358" t="s">
        <v>3556</v>
      </c>
      <c r="G474" s="36">
        <v>0</v>
      </c>
      <c r="M474" s="359" t="str">
        <f>VLOOKUP(TRIM(B474),'Team Rosters'!$B$1:$N$3773,2,FALSE)</f>
        <v>BIR</v>
      </c>
      <c r="N474" s="360">
        <f>VLOOKUP(TRIM(B474),BirthdateDraft!$A$1:$M$7842,2,FALSE)</f>
        <v>35865</v>
      </c>
      <c r="O474" s="217" t="str">
        <f>VLOOKUP(TRIM(B474),BirthdateDraft!$A$1:$M$7842,3,FALSE)</f>
        <v>22/FA</v>
      </c>
      <c r="P474">
        <v>2024</v>
      </c>
      <c r="Q474" s="37" t="e">
        <f>VLOOKUP(Table16[[#This Row],[Last]],'2025Cuts'!$B$4:$B$77,1,FALSE)</f>
        <v>#N/A</v>
      </c>
    </row>
    <row r="475" spans="1:17" ht="12.75" customHeight="1">
      <c r="A475" s="217" t="s">
        <v>1229</v>
      </c>
      <c r="B475" s="261" t="s">
        <v>5627</v>
      </c>
      <c r="C475" s="357" t="s">
        <v>722</v>
      </c>
      <c r="D475" s="217" t="s">
        <v>1229</v>
      </c>
      <c r="E475" s="358" t="s">
        <v>9699</v>
      </c>
      <c r="F475" s="358"/>
      <c r="G475" s="36">
        <v>6</v>
      </c>
      <c r="M475" s="359" t="str">
        <f>VLOOKUP(TRIM(B475),'Team Rosters'!$B$1:$N$3773,2,FALSE)</f>
        <v>BIR</v>
      </c>
      <c r="N475" s="360">
        <f>VLOOKUP(TRIM(B475),BirthdateDraft!$A$1:$M$7842,2,FALSE)</f>
        <v>34555</v>
      </c>
      <c r="O475" s="217" t="str">
        <f>VLOOKUP(TRIM(B475),BirthdateDraft!$A$1:$M$7842,3,FALSE)</f>
        <v>18/FA</v>
      </c>
      <c r="P475">
        <v>2024</v>
      </c>
      <c r="Q475" s="37" t="e">
        <f>VLOOKUP(Table16[[#This Row],[Last]],'2025Cuts'!$B$4:$B$77,1,FALSE)</f>
        <v>#N/A</v>
      </c>
    </row>
    <row r="476" spans="1:17" ht="12.75" customHeight="1">
      <c r="A476" s="217" t="s">
        <v>8855</v>
      </c>
      <c r="B476" s="261" t="s">
        <v>7781</v>
      </c>
      <c r="C476" s="357" t="s">
        <v>9646</v>
      </c>
      <c r="D476" s="217" t="s">
        <v>10044</v>
      </c>
      <c r="E476" s="358" t="s">
        <v>3555</v>
      </c>
      <c r="F476" s="358"/>
      <c r="M476" s="359" t="str">
        <f>VLOOKUP(TRIM(B476),'Team Rosters'!$B$1:$N$3773,2,FALSE)</f>
        <v>DAY</v>
      </c>
      <c r="N476" s="360">
        <f>VLOOKUP(TRIM(B476),BirthdateDraft!$A$1:$M$7842,2,FALSE)</f>
        <v>36769</v>
      </c>
      <c r="O476" s="217" t="str">
        <f>VLOOKUP(TRIM(B476),BirthdateDraft!$A$1:$M$7842,3,FALSE)</f>
        <v>22/1</v>
      </c>
      <c r="P476">
        <v>2024</v>
      </c>
      <c r="Q476" s="37" t="e">
        <f>VLOOKUP(Table16[[#This Row],[Last]],'2025Cuts'!$B$4:$B$77,1,FALSE)</f>
        <v>#N/A</v>
      </c>
    </row>
    <row r="477" spans="1:17" ht="12.75" customHeight="1">
      <c r="A477" s="217" t="s">
        <v>2515</v>
      </c>
      <c r="B477" s="362" t="s">
        <v>6147</v>
      </c>
      <c r="C477" s="357" t="s">
        <v>9634</v>
      </c>
      <c r="D477" s="217" t="s">
        <v>10021</v>
      </c>
      <c r="E477" s="358" t="s">
        <v>9713</v>
      </c>
      <c r="F477" s="358"/>
      <c r="M477" s="359" t="str">
        <f>VLOOKUP(TRIM(B477),'Team Rosters'!$B$1:$N$3773,2,FALSE)</f>
        <v>LON</v>
      </c>
      <c r="N477" s="360">
        <f>VLOOKUP(TRIM(B477),BirthdateDraft!$A$1:$M$7842,2,FALSE)</f>
        <v>35784</v>
      </c>
      <c r="O477" s="217" t="str">
        <f>VLOOKUP(TRIM(B477),BirthdateDraft!$A$1:$M$7842,3,FALSE)</f>
        <v>19/4</v>
      </c>
      <c r="P477">
        <v>2024</v>
      </c>
      <c r="Q477" s="37" t="e">
        <f>VLOOKUP(Table16[[#This Row],[Last]],'2025Cuts'!$B$4:$B$77,1,FALSE)</f>
        <v>#N/A</v>
      </c>
    </row>
    <row r="478" spans="1:17" ht="12.75" customHeight="1">
      <c r="A478" s="217" t="s">
        <v>1564</v>
      </c>
      <c r="B478" s="261" t="s">
        <v>3837</v>
      </c>
      <c r="C478" s="357" t="s">
        <v>9647</v>
      </c>
      <c r="D478" s="217" t="s">
        <v>1564</v>
      </c>
      <c r="E478" s="358"/>
      <c r="F478" s="358"/>
      <c r="M478" s="359" t="str">
        <f>VLOOKUP(TRIM(B478),'Team Rosters'!$B$1:$N$3773,2,FALSE)</f>
        <v>BIR</v>
      </c>
      <c r="N478" s="360">
        <f>VLOOKUP(TRIM(B478),BirthdateDraft!$A$1:$M$7842,2,FALSE)</f>
        <v>33544</v>
      </c>
      <c r="O478" s="217" t="str">
        <f>VLOOKUP(TRIM(B478),BirthdateDraft!$A$1:$M$7842,3,FALSE)</f>
        <v>14/2</v>
      </c>
      <c r="P478">
        <v>2024</v>
      </c>
      <c r="Q478" s="37" t="e">
        <f>VLOOKUP(Table16[[#This Row],[Last]],'2025Cuts'!$B$4:$B$77,1,FALSE)</f>
        <v>#N/A</v>
      </c>
    </row>
    <row r="479" spans="1:17" ht="12.75" customHeight="1">
      <c r="A479" s="217" t="s">
        <v>1406</v>
      </c>
      <c r="B479" s="261" t="s">
        <v>5201</v>
      </c>
      <c r="C479" s="357" t="s">
        <v>9637</v>
      </c>
      <c r="D479" s="217" t="s">
        <v>10057</v>
      </c>
      <c r="E479" s="358" t="s">
        <v>3553</v>
      </c>
      <c r="F479" s="358"/>
      <c r="G479" s="36">
        <v>12</v>
      </c>
      <c r="H479" s="36">
        <v>4</v>
      </c>
      <c r="M479" s="359" t="str">
        <f>VLOOKUP(TRIM(B479),'Team Rosters'!$B$1:$N$3773,2,FALSE)</f>
        <v>NYC</v>
      </c>
      <c r="N479" s="360">
        <f>VLOOKUP(TRIM(B479),BirthdateDraft!$A$1:$M$7842,2,FALSE)</f>
        <v>35062</v>
      </c>
      <c r="O479" s="217" t="str">
        <f>VLOOKUP(TRIM(B479),BirthdateDraft!$A$1:$M$7842,3,FALSE)</f>
        <v>17/1 (1)</v>
      </c>
      <c r="P479">
        <v>2024</v>
      </c>
      <c r="Q479" s="37" t="e">
        <f>VLOOKUP(Table16[[#This Row],[Last]],'2025Cuts'!$B$4:$B$77,1,FALSE)</f>
        <v>#N/A</v>
      </c>
    </row>
    <row r="480" spans="1:17" ht="12.75" customHeight="1">
      <c r="A480" s="217" t="s">
        <v>1410</v>
      </c>
      <c r="B480" s="261" t="s">
        <v>6092</v>
      </c>
      <c r="C480" s="357" t="s">
        <v>9630</v>
      </c>
      <c r="D480" s="217" t="s">
        <v>10063</v>
      </c>
      <c r="E480" s="358" t="s">
        <v>3553</v>
      </c>
      <c r="F480" s="358"/>
      <c r="G480" s="36">
        <v>9</v>
      </c>
      <c r="M480" s="359" t="str">
        <f>VLOOKUP(TRIM(B480),'Team Rosters'!$B$1:$N$3773,2,FALSE)</f>
        <v>CHA</v>
      </c>
      <c r="N480" s="360">
        <f>VLOOKUP(TRIM(B480),BirthdateDraft!$A$1:$M$7842,2,FALSE)</f>
        <v>35767</v>
      </c>
      <c r="O480" s="217" t="str">
        <f>VLOOKUP(TRIM(B480),BirthdateDraft!$A$1:$M$7842,3,FALSE)</f>
        <v>19/1 (12)</v>
      </c>
      <c r="P480">
        <v>2024</v>
      </c>
      <c r="Q480" s="37" t="e">
        <f>VLOOKUP(Table16[[#This Row],[Last]],'2025Cuts'!$B$4:$B$77,1,FALSE)</f>
        <v>#N/A</v>
      </c>
    </row>
    <row r="481" spans="1:17" ht="12.75" customHeight="1">
      <c r="A481" s="217" t="s">
        <v>9691</v>
      </c>
      <c r="B481" s="261" t="s">
        <v>6248</v>
      </c>
      <c r="C481" s="357" t="s">
        <v>9634</v>
      </c>
      <c r="D481" s="217" t="s">
        <v>10039</v>
      </c>
      <c r="E481" s="358"/>
      <c r="F481" s="358"/>
      <c r="I481" s="358">
        <v>0</v>
      </c>
      <c r="J481" s="358">
        <v>0</v>
      </c>
      <c r="K481" s="36">
        <v>0</v>
      </c>
      <c r="M481" s="359" t="str">
        <f>VLOOKUP(TRIM(B481),'Team Rosters'!$B$1:$N$3773,2,FALSE)</f>
        <v>ANN</v>
      </c>
      <c r="N481" s="360">
        <f>VLOOKUP(TRIM(B481),BirthdateDraft!$A$1:$M$7842,2,FALSE)</f>
        <v>35030</v>
      </c>
      <c r="O481" s="217" t="str">
        <f>VLOOKUP(TRIM(B481),BirthdateDraft!$A$1:$M$7842,3,FALSE)</f>
        <v>18/FA</v>
      </c>
      <c r="P481">
        <v>2024</v>
      </c>
      <c r="Q481" s="37" t="e">
        <f>VLOOKUP(Table16[[#This Row],[Last]],'2025Cuts'!$B$4:$B$77,1,FALSE)</f>
        <v>#N/A</v>
      </c>
    </row>
    <row r="482" spans="1:17" ht="12.75" customHeight="1">
      <c r="A482" s="217" t="s">
        <v>9735</v>
      </c>
      <c r="B482" s="261" t="s">
        <v>6365</v>
      </c>
      <c r="C482" s="357" t="s">
        <v>9628</v>
      </c>
      <c r="D482" s="217" t="s">
        <v>9735</v>
      </c>
      <c r="E482" s="358"/>
      <c r="F482" s="358"/>
      <c r="M482" s="359" t="str">
        <f>VLOOKUP(TRIM(B482),'Team Rosters'!$B$1:$N$3773,2,FALSE)</f>
        <v>ANN</v>
      </c>
      <c r="N482" s="360">
        <f>VLOOKUP(TRIM(B482),BirthdateDraft!$A$1:$M$7842,2,FALSE)</f>
        <v>34408</v>
      </c>
      <c r="O482" s="217" t="str">
        <f>VLOOKUP(TRIM(B482),BirthdateDraft!$A$1:$M$7842,3,FALSE)</f>
        <v>19/5</v>
      </c>
      <c r="P482">
        <v>2024</v>
      </c>
      <c r="Q482" s="37" t="e">
        <f>VLOOKUP(Table16[[#This Row],[Last]],'2025Cuts'!$B$4:$B$77,1,FALSE)</f>
        <v>#N/A</v>
      </c>
    </row>
    <row r="483" spans="1:17" ht="12.75" customHeight="1">
      <c r="A483" s="217" t="s">
        <v>1872</v>
      </c>
      <c r="B483" s="261" t="s">
        <v>6627</v>
      </c>
      <c r="C483" s="357" t="s">
        <v>9643</v>
      </c>
      <c r="D483" s="217" t="s">
        <v>1872</v>
      </c>
      <c r="E483" s="358" t="s">
        <v>9699</v>
      </c>
      <c r="F483" s="358"/>
      <c r="G483" s="36">
        <v>4</v>
      </c>
      <c r="M483" s="359" t="str">
        <f>VLOOKUP(TRIM(B483),'Team Rosters'!$B$1:$N$3773,2,FALSE)</f>
        <v>ROS</v>
      </c>
      <c r="N483" s="360">
        <f>VLOOKUP(TRIM(B483),BirthdateDraft!$A$1:$M$7842,2,FALSE)</f>
        <v>35841</v>
      </c>
      <c r="O483" s="217" t="str">
        <f>VLOOKUP(TRIM(B483),BirthdateDraft!$A$1:$M$7842,3,FALSE)</f>
        <v>20/2</v>
      </c>
      <c r="P483">
        <v>2024</v>
      </c>
      <c r="Q483" s="37" t="e">
        <f>VLOOKUP(Table16[[#This Row],[Last]],'2025Cuts'!$B$4:$B$77,1,FALSE)</f>
        <v>#N/A</v>
      </c>
    </row>
    <row r="484" spans="1:17" ht="12.75" customHeight="1">
      <c r="A484" s="217" t="s">
        <v>9732</v>
      </c>
      <c r="B484" s="261" t="s">
        <v>8887</v>
      </c>
      <c r="C484" s="357" t="s">
        <v>9644</v>
      </c>
      <c r="D484" s="217" t="s">
        <v>10061</v>
      </c>
      <c r="E484" s="358" t="s">
        <v>9700</v>
      </c>
      <c r="F484" s="358" t="s">
        <v>3556</v>
      </c>
      <c r="G484" s="36">
        <v>5</v>
      </c>
      <c r="M484" s="359" t="e">
        <f>VLOOKUP(TRIM(B484),'Team Rosters'!$B$1:$N$3773,2,FALSE)</f>
        <v>#N/A</v>
      </c>
      <c r="N484" s="360">
        <f>VLOOKUP(TRIM(B484),BirthdateDraft!$A$1:$M$7842,2,FALSE)</f>
        <v>36128</v>
      </c>
      <c r="O484" s="217" t="str">
        <f>VLOOKUP(TRIM(B484),BirthdateDraft!$A$1:$M$7842,3,FALSE)</f>
        <v>24/FA</v>
      </c>
      <c r="P484">
        <v>2024</v>
      </c>
      <c r="Q484" s="37" t="e">
        <f>VLOOKUP(Table16[[#This Row],[Last]],'2025Cuts'!$B$4:$B$77,1,FALSE)</f>
        <v>#N/A</v>
      </c>
    </row>
    <row r="485" spans="1:17" ht="12.75" customHeight="1">
      <c r="A485" s="217" t="s">
        <v>9676</v>
      </c>
      <c r="B485" s="261" t="s">
        <v>5879</v>
      </c>
      <c r="C485" s="357" t="s">
        <v>76</v>
      </c>
      <c r="D485" s="217" t="s">
        <v>9676</v>
      </c>
      <c r="E485" s="358"/>
      <c r="F485" s="358"/>
      <c r="I485" s="358">
        <v>0</v>
      </c>
      <c r="K485" s="358">
        <v>2</v>
      </c>
      <c r="L485" s="36" t="s">
        <v>9655</v>
      </c>
      <c r="M485" s="359" t="str">
        <f>VLOOKUP(TRIM(B485),'Team Rosters'!$B$1:$N$3773,2,FALSE)</f>
        <v>CHA</v>
      </c>
      <c r="N485" s="360">
        <f>VLOOKUP(TRIM(B485),BirthdateDraft!$A$1:$M$7842,2,FALSE)</f>
        <v>34975</v>
      </c>
      <c r="O485" s="217" t="str">
        <f>VLOOKUP(TRIM(B485),BirthdateDraft!$A$1:$M$7842,3,FALSE)</f>
        <v>18/2</v>
      </c>
      <c r="P485">
        <v>2024</v>
      </c>
      <c r="Q485" s="37" t="e">
        <f>VLOOKUP(Table16[[#This Row],[Last]],'2025Cuts'!$B$4:$B$77,1,FALSE)</f>
        <v>#N/A</v>
      </c>
    </row>
    <row r="486" spans="1:17" ht="12.75" customHeight="1">
      <c r="A486" s="217" t="s">
        <v>9702</v>
      </c>
      <c r="B486" s="261" t="s">
        <v>3211</v>
      </c>
      <c r="C486" s="357" t="s">
        <v>9639</v>
      </c>
      <c r="D486" s="217" t="s">
        <v>10054</v>
      </c>
      <c r="E486" s="358" t="s">
        <v>3556</v>
      </c>
      <c r="F486" s="358" t="s">
        <v>3556</v>
      </c>
      <c r="G486" s="36">
        <v>1</v>
      </c>
      <c r="M486" s="359" t="e">
        <f>VLOOKUP(TRIM(B486),'Team Rosters'!$B$1:$N$3773,2,FALSE)</f>
        <v>#N/A</v>
      </c>
      <c r="N486" s="360">
        <f>VLOOKUP(TRIM(B486),BirthdateDraft!$A$1:$M$7842,2,FALSE)</f>
        <v>33450</v>
      </c>
      <c r="O486" s="217" t="str">
        <f>VLOOKUP(TRIM(B486),BirthdateDraft!$A$1:$M$7842,3,FALSE)</f>
        <v>13/4</v>
      </c>
      <c r="P486">
        <v>2024</v>
      </c>
      <c r="Q486" s="37" t="e">
        <f>VLOOKUP(Table16[[#This Row],[Last]],'2025Cuts'!$B$4:$B$77,1,FALSE)</f>
        <v>#N/A</v>
      </c>
    </row>
    <row r="487" spans="1:17" ht="12.75" customHeight="1">
      <c r="A487" s="217" t="s">
        <v>1012</v>
      </c>
      <c r="B487" s="261" t="s">
        <v>7861</v>
      </c>
      <c r="C487" s="357" t="s">
        <v>9644</v>
      </c>
      <c r="D487" s="217" t="s">
        <v>1012</v>
      </c>
      <c r="E487" s="358" t="s">
        <v>9712</v>
      </c>
      <c r="F487" s="358"/>
      <c r="G487" s="36">
        <v>5</v>
      </c>
      <c r="M487" s="359" t="str">
        <f>VLOOKUP(TRIM(B487),'Team Rosters'!$B$1:$N$3773,2,FALSE)</f>
        <v>TOK</v>
      </c>
      <c r="N487" s="360">
        <f>VLOOKUP(TRIM(B487),BirthdateDraft!$A$1:$M$7842,2,FALSE)</f>
        <v>36123</v>
      </c>
      <c r="O487" s="217" t="str">
        <f>VLOOKUP(TRIM(B487),BirthdateDraft!$A$1:$M$7842,3,FALSE)</f>
        <v>22/FA</v>
      </c>
      <c r="P487">
        <v>2024</v>
      </c>
      <c r="Q487" s="37" t="e">
        <f>VLOOKUP(Table16[[#This Row],[Last]],'2025Cuts'!$B$4:$B$77,1,FALSE)</f>
        <v>#N/A</v>
      </c>
    </row>
    <row r="488" spans="1:17" ht="12.75" customHeight="1">
      <c r="A488" s="217" t="s">
        <v>2837</v>
      </c>
      <c r="B488" s="261" t="s">
        <v>8251</v>
      </c>
      <c r="C488" s="357" t="s">
        <v>78</v>
      </c>
      <c r="D488" s="217" t="s">
        <v>2837</v>
      </c>
      <c r="E488" s="358"/>
      <c r="F488" s="358"/>
      <c r="I488" s="358">
        <v>0</v>
      </c>
      <c r="K488" s="358">
        <v>0</v>
      </c>
      <c r="L488" s="36" t="s">
        <v>9653</v>
      </c>
      <c r="M488" s="359" t="str">
        <f>VLOOKUP(TRIM(B488),'Team Rosters'!$B$1:$N$3773,2,FALSE)</f>
        <v>FER</v>
      </c>
      <c r="N488" s="360">
        <f>VLOOKUP(TRIM(B488),BirthdateDraft!$A$1:$M$7842,2,FALSE)</f>
        <v>37335</v>
      </c>
      <c r="O488" s="217" t="str">
        <f>VLOOKUP(TRIM(B488),BirthdateDraft!$A$1:$M$7842,3,FALSE)</f>
        <v>23/1</v>
      </c>
      <c r="P488">
        <v>2024</v>
      </c>
      <c r="Q488" s="37" t="e">
        <f>VLOOKUP(Table16[[#This Row],[Last]],'2025Cuts'!$B$4:$B$77,1,FALSE)</f>
        <v>#N/A</v>
      </c>
    </row>
    <row r="489" spans="1:17" ht="12.75" customHeight="1">
      <c r="A489" s="217" t="s">
        <v>9654</v>
      </c>
      <c r="B489" s="261" t="s">
        <v>6721</v>
      </c>
      <c r="C489" s="357" t="s">
        <v>9645</v>
      </c>
      <c r="D489" s="217" t="s">
        <v>9654</v>
      </c>
      <c r="E489" s="358"/>
      <c r="F489" s="358"/>
      <c r="I489" s="358">
        <v>0</v>
      </c>
      <c r="K489" s="358">
        <v>0</v>
      </c>
      <c r="L489" s="36" t="s">
        <v>9652</v>
      </c>
      <c r="M489" s="359" t="str">
        <f>VLOOKUP(TRIM(B489),'Team Rosters'!$B$1:$N$3773,2,FALSE)</f>
        <v>FER</v>
      </c>
      <c r="N489" s="360">
        <f>VLOOKUP(TRIM(B489),BirthdateDraft!$A$1:$M$7842,2,FALSE)</f>
        <v>35969</v>
      </c>
      <c r="O489" s="217" t="str">
        <f>VLOOKUP(TRIM(B489),BirthdateDraft!$A$1:$M$7842,3,FALSE)</f>
        <v>20/3</v>
      </c>
      <c r="P489">
        <v>2024</v>
      </c>
      <c r="Q489" s="37" t="e">
        <f>VLOOKUP(Table16[[#This Row],[Last]],'2025Cuts'!$B$4:$B$77,1,FALSE)</f>
        <v>#N/A</v>
      </c>
    </row>
    <row r="490" spans="1:17" ht="12.75" customHeight="1">
      <c r="A490" s="217" t="s">
        <v>1012</v>
      </c>
      <c r="B490" s="261" t="s">
        <v>7030</v>
      </c>
      <c r="C490" s="357" t="s">
        <v>9644</v>
      </c>
      <c r="D490" s="217" t="s">
        <v>1012</v>
      </c>
      <c r="E490" s="358" t="s">
        <v>9706</v>
      </c>
      <c r="F490" s="358"/>
      <c r="G490" s="36">
        <v>0</v>
      </c>
      <c r="M490" s="359" t="str">
        <f>VLOOKUP(TRIM(B490),'Team Rosters'!$B$1:$N$3773,2,FALSE)</f>
        <v>ANN</v>
      </c>
      <c r="N490" s="360">
        <f>VLOOKUP(TRIM(B490),BirthdateDraft!$A$1:$M$7842,2,FALSE)</f>
        <v>34912</v>
      </c>
      <c r="O490" s="217">
        <f>VLOOKUP(TRIM(B490),BirthdateDraft!$A$1:$M$7842,3,FALSE)</f>
        <v>0</v>
      </c>
      <c r="P490">
        <v>2024</v>
      </c>
      <c r="Q490" s="37" t="e">
        <f>VLOOKUP(Table16[[#This Row],[Last]],'2025Cuts'!$B$4:$B$77,1,FALSE)</f>
        <v>#N/A</v>
      </c>
    </row>
    <row r="491" spans="1:17" ht="12.75" customHeight="1">
      <c r="A491" s="217" t="s">
        <v>1229</v>
      </c>
      <c r="B491" s="261" t="s">
        <v>6581</v>
      </c>
      <c r="C491" s="357" t="s">
        <v>9648</v>
      </c>
      <c r="D491" s="217" t="s">
        <v>1229</v>
      </c>
      <c r="E491" s="358" t="s">
        <v>9700</v>
      </c>
      <c r="F491" s="358"/>
      <c r="G491" s="36">
        <v>0</v>
      </c>
      <c r="M491" s="359" t="str">
        <f>VLOOKUP(TRIM(B491),'Team Rosters'!$B$1:$N$3773,2,FALSE)</f>
        <v>ANN</v>
      </c>
      <c r="N491" s="360">
        <f>VLOOKUP(TRIM(B491),BirthdateDraft!$A$1:$M$7842,2,FALSE)</f>
        <v>35778</v>
      </c>
      <c r="O491" s="217" t="str">
        <f>VLOOKUP(TRIM(B491),BirthdateDraft!$A$1:$M$7842,3,FALSE)</f>
        <v>20/FA</v>
      </c>
      <c r="P491">
        <v>2024</v>
      </c>
      <c r="Q491" s="37" t="e">
        <f>VLOOKUP(Table16[[#This Row],[Last]],'2025Cuts'!$B$4:$B$77,1,FALSE)</f>
        <v>#N/A</v>
      </c>
    </row>
    <row r="492" spans="1:17" ht="12.75" customHeight="1">
      <c r="A492" s="217" t="s">
        <v>9737</v>
      </c>
      <c r="B492" s="261" t="s">
        <v>7640</v>
      </c>
      <c r="C492" s="357" t="s">
        <v>9639</v>
      </c>
      <c r="D492" s="217" t="s">
        <v>9737</v>
      </c>
      <c r="E492" s="358"/>
      <c r="F492" s="358"/>
      <c r="M492" s="359" t="e">
        <f>VLOOKUP(TRIM(B492),'Team Rosters'!$B$1:$N$3773,2,FALSE)</f>
        <v>#N/A</v>
      </c>
      <c r="N492" s="360">
        <f>VLOOKUP(TRIM(B492),BirthdateDraft!$A$1:$M$7842,2,FALSE)</f>
        <v>36161</v>
      </c>
      <c r="O492" s="217" t="str">
        <f>VLOOKUP(TRIM(B492),BirthdateDraft!$A$1:$M$7842,3,FALSE)</f>
        <v>22/7</v>
      </c>
      <c r="P492">
        <v>2024</v>
      </c>
      <c r="Q492" s="37" t="e">
        <f>VLOOKUP(Table16[[#This Row],[Last]],'2025Cuts'!$B$4:$B$77,1,FALSE)</f>
        <v>#N/A</v>
      </c>
    </row>
    <row r="493" spans="1:17" ht="12.75" customHeight="1">
      <c r="A493" s="217" t="s">
        <v>9737</v>
      </c>
      <c r="B493" s="261" t="s">
        <v>6366</v>
      </c>
      <c r="C493" s="357" t="s">
        <v>9636</v>
      </c>
      <c r="D493" s="217" t="s">
        <v>9737</v>
      </c>
      <c r="E493" s="358"/>
      <c r="F493" s="358"/>
      <c r="M493" s="359" t="e">
        <f>VLOOKUP(TRIM(B493),'Team Rosters'!$B$1:$N$3773,2,FALSE)</f>
        <v>#N/A</v>
      </c>
      <c r="N493" s="360">
        <f>VLOOKUP(TRIM(B493),BirthdateDraft!$A$1:$M$7842,2,FALSE)</f>
        <v>35615</v>
      </c>
      <c r="O493" s="217" t="str">
        <f>VLOOKUP(TRIM(B493),BirthdateDraft!$A$1:$M$7842,3,FALSE)</f>
        <v>19/FA</v>
      </c>
      <c r="P493">
        <v>2024</v>
      </c>
      <c r="Q493" s="37" t="e">
        <f>VLOOKUP(Table16[[#This Row],[Last]],'2025Cuts'!$B$4:$B$77,1,FALSE)</f>
        <v>#N/A</v>
      </c>
    </row>
    <row r="494" spans="1:17" ht="12.75" customHeight="1">
      <c r="A494" s="217" t="s">
        <v>9665</v>
      </c>
      <c r="B494" s="261" t="s">
        <v>7196</v>
      </c>
      <c r="C494" s="357" t="s">
        <v>9632</v>
      </c>
      <c r="D494" s="217" t="s">
        <v>9665</v>
      </c>
      <c r="E494" s="358"/>
      <c r="F494" s="358"/>
      <c r="I494" s="358">
        <v>4</v>
      </c>
      <c r="K494" s="358">
        <v>5</v>
      </c>
      <c r="L494" s="36" t="s">
        <v>9656</v>
      </c>
      <c r="M494" s="359" t="str">
        <f>VLOOKUP(TRIM(B494),'Team Rosters'!$B$1:$N$3773,2,FALSE)</f>
        <v>ROS</v>
      </c>
      <c r="N494" s="360">
        <f>VLOOKUP(TRIM(B494),BirthdateDraft!$A$1:$M$7842,2,FALSE)</f>
        <v>35643</v>
      </c>
      <c r="O494" s="217" t="str">
        <f>VLOOKUP(TRIM(B494),BirthdateDraft!$A$1:$M$7842,3,FALSE)</f>
        <v>21/FA</v>
      </c>
      <c r="P494">
        <v>2024</v>
      </c>
      <c r="Q494" s="37" t="e">
        <f>VLOOKUP(Table16[[#This Row],[Last]],'2025Cuts'!$B$4:$B$77,1,FALSE)</f>
        <v>#N/A</v>
      </c>
    </row>
    <row r="495" spans="1:17" ht="12.75" customHeight="1">
      <c r="A495" s="217" t="s">
        <v>9737</v>
      </c>
      <c r="B495" s="261" t="s">
        <v>7410</v>
      </c>
      <c r="C495" s="357" t="s">
        <v>722</v>
      </c>
      <c r="D495" s="217" t="s">
        <v>9737</v>
      </c>
      <c r="E495" s="358"/>
      <c r="F495" s="358"/>
      <c r="M495" s="359" t="str">
        <f>VLOOKUP(TRIM(B495),'Team Rosters'!$B$1:$N$3773,2,FALSE)</f>
        <v>BLU</v>
      </c>
      <c r="N495" s="360">
        <f>VLOOKUP(TRIM(B495),BirthdateDraft!$A$1:$M$7842,2,FALSE)</f>
        <v>35796</v>
      </c>
      <c r="O495" s="217" t="str">
        <f>VLOOKUP(TRIM(B495),BirthdateDraft!$A$1:$M$7842,3,FALSE)</f>
        <v>FA</v>
      </c>
      <c r="P495">
        <v>2024</v>
      </c>
      <c r="Q495" s="37" t="e">
        <f>VLOOKUP(Table16[[#This Row],[Last]],'2025Cuts'!$B$4:$B$77,1,FALSE)</f>
        <v>#N/A</v>
      </c>
    </row>
    <row r="496" spans="1:17" ht="12.75" customHeight="1">
      <c r="A496" s="217" t="s">
        <v>2517</v>
      </c>
      <c r="B496" s="261" t="s">
        <v>6640</v>
      </c>
      <c r="C496" s="357" t="s">
        <v>9638</v>
      </c>
      <c r="D496" s="217" t="s">
        <v>10047</v>
      </c>
      <c r="E496" s="358" t="s">
        <v>9699</v>
      </c>
      <c r="F496" s="358"/>
      <c r="M496" s="359" t="str">
        <f>VLOOKUP(TRIM(B496),'Team Rosters'!$B$1:$N$3773,2,FALSE)</f>
        <v>ACM</v>
      </c>
      <c r="N496" s="360">
        <f>VLOOKUP(TRIM(B496),BirthdateDraft!$A$1:$M$7842,2,FALSE)</f>
        <v>35690</v>
      </c>
      <c r="O496" s="217" t="str">
        <f>VLOOKUP(TRIM(B496),BirthdateDraft!$A$1:$M$7842,3,FALSE)</f>
        <v>20/6</v>
      </c>
      <c r="P496">
        <v>2024</v>
      </c>
      <c r="Q496" s="37" t="e">
        <f>VLOOKUP(Table16[[#This Row],[Last]],'2025Cuts'!$B$4:$B$77,1,FALSE)</f>
        <v>#N/A</v>
      </c>
    </row>
    <row r="497" spans="1:17" ht="12.75" customHeight="1">
      <c r="A497" s="217" t="s">
        <v>8855</v>
      </c>
      <c r="B497" s="261" t="s">
        <v>425</v>
      </c>
      <c r="C497" s="357" t="s">
        <v>2310</v>
      </c>
      <c r="D497" s="217" t="s">
        <v>10044</v>
      </c>
      <c r="E497" s="358" t="s">
        <v>3552</v>
      </c>
      <c r="F497" s="358"/>
      <c r="M497" s="359" t="str">
        <f>VLOOKUP(TRIM(B497),'Team Rosters'!$B$1:$N$3773,2,FALSE)</f>
        <v>CAVE</v>
      </c>
      <c r="N497" s="360">
        <f>VLOOKUP(TRIM(B497),BirthdateDraft!$A$1:$M$7842,2,FALSE)</f>
        <v>33135</v>
      </c>
      <c r="O497" s="217" t="str">
        <f>VLOOKUP(TRIM(B497),BirthdateDraft!$A$1:$M$7842,3,FALSE)</f>
        <v>12/1 (10)</v>
      </c>
      <c r="P497">
        <v>2024</v>
      </c>
      <c r="Q497" s="37" t="e">
        <f>VLOOKUP(Table16[[#This Row],[Last]],'2025Cuts'!$B$4:$B$77,1,FALSE)</f>
        <v>#N/A</v>
      </c>
    </row>
    <row r="498" spans="1:17" ht="12.75" customHeight="1">
      <c r="A498" s="217" t="s">
        <v>9672</v>
      </c>
      <c r="B498" s="261" t="s">
        <v>8253</v>
      </c>
      <c r="C498" s="357" t="s">
        <v>9646</v>
      </c>
      <c r="D498" s="217" t="s">
        <v>10003</v>
      </c>
      <c r="E498" s="358"/>
      <c r="F498" s="358"/>
      <c r="L498" s="358" t="s">
        <v>9656</v>
      </c>
      <c r="M498" s="359" t="str">
        <f>VLOOKUP(TRIM(B498),'Team Rosters'!$B$1:$N$3773,2,FALSE)</f>
        <v>TOR</v>
      </c>
      <c r="N498" s="360">
        <f>VLOOKUP(TRIM(B498),BirthdateDraft!$A$1:$M$7842,2,FALSE)</f>
        <v>36958</v>
      </c>
      <c r="O498" s="217" t="str">
        <f>VLOOKUP(TRIM(B498),BirthdateDraft!$A$1:$M$7842,3,FALSE)</f>
        <v>23/FA</v>
      </c>
      <c r="P498">
        <v>2024</v>
      </c>
      <c r="Q498" s="37" t="e">
        <f>VLOOKUP(Table16[[#This Row],[Last]],'2025Cuts'!$B$4:$B$77,1,FALSE)</f>
        <v>#N/A</v>
      </c>
    </row>
    <row r="499" spans="1:17" ht="12.75" customHeight="1">
      <c r="A499" s="217" t="s">
        <v>9013</v>
      </c>
      <c r="B499" s="261" t="s">
        <v>6572</v>
      </c>
      <c r="C499" s="357" t="s">
        <v>724</v>
      </c>
      <c r="D499" s="217" t="s">
        <v>10051</v>
      </c>
      <c r="E499" s="358" t="s">
        <v>3556</v>
      </c>
      <c r="F499" s="358"/>
      <c r="G499" s="36">
        <v>6</v>
      </c>
      <c r="M499" s="359" t="str">
        <f>VLOOKUP(TRIM(B499),'Team Rosters'!$B$1:$N$3773,2,FALSE)</f>
        <v>ACM</v>
      </c>
      <c r="N499" s="360">
        <f>VLOOKUP(TRIM(B499),BirthdateDraft!$A$1:$M$7842,2,FALSE)</f>
        <v>35490</v>
      </c>
      <c r="O499" s="217" t="str">
        <f>VLOOKUP(TRIM(B499),BirthdateDraft!$A$1:$M$7842,3,FALSE)</f>
        <v>19/FA</v>
      </c>
      <c r="P499">
        <v>2024</v>
      </c>
      <c r="Q499" s="37" t="e">
        <f>VLOOKUP(Table16[[#This Row],[Last]],'2025Cuts'!$B$4:$B$77,1,FALSE)</f>
        <v>#N/A</v>
      </c>
    </row>
    <row r="500" spans="1:17" ht="12.75" customHeight="1">
      <c r="A500" s="217" t="s">
        <v>9692</v>
      </c>
      <c r="B500" s="261" t="s">
        <v>4836</v>
      </c>
      <c r="C500" s="357" t="s">
        <v>78</v>
      </c>
      <c r="D500" s="217" t="s">
        <v>10015</v>
      </c>
      <c r="E500" s="358"/>
      <c r="F500" s="358"/>
      <c r="I500" s="358">
        <v>4</v>
      </c>
      <c r="J500" s="358">
        <v>0</v>
      </c>
      <c r="K500" s="36">
        <v>2</v>
      </c>
      <c r="M500" s="359" t="str">
        <f>VLOOKUP(TRIM(B500),'Team Rosters'!$B$1:$N$3773,2,FALSE)</f>
        <v>TOL</v>
      </c>
      <c r="N500" s="360">
        <f>VLOOKUP(TRIM(B500),BirthdateDraft!$A$1:$M$7842,2,FALSE)</f>
        <v>33804</v>
      </c>
      <c r="O500" s="217" t="str">
        <f>VLOOKUP(TRIM(B500),BirthdateDraft!$A$1:$M$7842,3,FALSE)</f>
        <v>16/3</v>
      </c>
      <c r="P500">
        <v>2024</v>
      </c>
      <c r="Q500" s="37" t="e">
        <f>VLOOKUP(Table16[[#This Row],[Last]],'2025Cuts'!$B$4:$B$77,1,FALSE)</f>
        <v>#N/A</v>
      </c>
    </row>
    <row r="501" spans="1:17" ht="12.75" customHeight="1">
      <c r="A501" s="217" t="s">
        <v>8982</v>
      </c>
      <c r="B501" s="261" t="s">
        <v>9112</v>
      </c>
      <c r="C501" s="357" t="s">
        <v>9649</v>
      </c>
      <c r="D501" s="217" t="s">
        <v>10019</v>
      </c>
      <c r="E501" s="358"/>
      <c r="F501" s="358"/>
      <c r="I501" s="358">
        <v>4</v>
      </c>
      <c r="J501" s="358"/>
      <c r="K501" s="36">
        <v>3</v>
      </c>
      <c r="M501" s="359" t="str">
        <f>VLOOKUP(TRIM(B501),'Team Rosters'!$B$1:$N$3773,2,FALSE)</f>
        <v>ACM</v>
      </c>
      <c r="N501" s="360">
        <f>VLOOKUP(TRIM(B501),BirthdateDraft!$A$1:$M$7842,2,FALSE)</f>
        <v>37472</v>
      </c>
      <c r="O501" s="217" t="str">
        <f>VLOOKUP(TRIM(B501),BirthdateDraft!$A$1:$M$7842,3,FALSE)</f>
        <v>24/3(77)</v>
      </c>
      <c r="P501">
        <v>2024</v>
      </c>
      <c r="Q501" s="37" t="e">
        <f>VLOOKUP(Table16[[#This Row],[Last]],'2025Cuts'!$B$4:$B$77,1,FALSE)</f>
        <v>#N/A</v>
      </c>
    </row>
    <row r="502" spans="1:17" ht="12.75" customHeight="1">
      <c r="A502" s="217" t="s">
        <v>9689</v>
      </c>
      <c r="B502" s="261" t="s">
        <v>9017</v>
      </c>
      <c r="C502" s="357" t="s">
        <v>9630</v>
      </c>
      <c r="D502" s="217" t="s">
        <v>10031</v>
      </c>
      <c r="E502" s="358"/>
      <c r="F502" s="358"/>
      <c r="I502" s="358">
        <v>0</v>
      </c>
      <c r="J502" s="358">
        <v>0</v>
      </c>
      <c r="K502" s="36">
        <v>0</v>
      </c>
      <c r="M502" s="359" t="e">
        <f>VLOOKUP(TRIM(B502),'Team Rosters'!$B$1:$N$3773,2,FALSE)</f>
        <v>#N/A</v>
      </c>
      <c r="N502" s="360">
        <f>VLOOKUP(TRIM(B502),BirthdateDraft!$A$1:$M$7842,2,FALSE)</f>
        <v>36755</v>
      </c>
      <c r="O502" s="217" t="str">
        <f>VLOOKUP(TRIM(B502),BirthdateDraft!$A$1:$M$7842,3,FALSE)</f>
        <v>24/6(202)</v>
      </c>
      <c r="P502">
        <v>2024</v>
      </c>
      <c r="Q502" s="37" t="e">
        <f>VLOOKUP(Table16[[#This Row],[Last]],'2025Cuts'!$B$4:$B$77,1,FALSE)</f>
        <v>#N/A</v>
      </c>
    </row>
    <row r="503" spans="1:17" ht="12.75" customHeight="1">
      <c r="A503" s="217" t="s">
        <v>8859</v>
      </c>
      <c r="B503" s="261" t="s">
        <v>5274</v>
      </c>
      <c r="C503" s="357" t="s">
        <v>9645</v>
      </c>
      <c r="D503" s="217" t="s">
        <v>10060</v>
      </c>
      <c r="E503" s="358" t="s">
        <v>3552</v>
      </c>
      <c r="F503" s="358"/>
      <c r="G503" s="36">
        <v>0</v>
      </c>
      <c r="M503" s="359" t="str">
        <f>VLOOKUP(TRIM(B503),'Team Rosters'!$B$1:$N$3773,2,FALSE)</f>
        <v>WES</v>
      </c>
      <c r="N503" s="360">
        <f>VLOOKUP(TRIM(B503),BirthdateDraft!$A$1:$M$7842,2,FALSE)</f>
        <v>34649</v>
      </c>
      <c r="O503" s="217" t="str">
        <f>VLOOKUP(TRIM(B503),BirthdateDraft!$A$1:$M$7842,3,FALSE)</f>
        <v>17/5</v>
      </c>
      <c r="P503">
        <v>2024</v>
      </c>
      <c r="Q503" s="37" t="e">
        <f>VLOOKUP(Table16[[#This Row],[Last]],'2025Cuts'!$B$4:$B$77,1,FALSE)</f>
        <v>#N/A</v>
      </c>
    </row>
    <row r="504" spans="1:17" ht="12.75" customHeight="1">
      <c r="A504" s="217" t="s">
        <v>9667</v>
      </c>
      <c r="B504" s="261" t="s">
        <v>5382</v>
      </c>
      <c r="C504" s="357" t="s">
        <v>9639</v>
      </c>
      <c r="D504" s="217" t="s">
        <v>3485</v>
      </c>
      <c r="E504" s="358"/>
      <c r="F504" s="358"/>
      <c r="L504" s="358" t="s">
        <v>9652</v>
      </c>
      <c r="M504" s="359" t="str">
        <f>VLOOKUP(TRIM(B504),'Team Rosters'!$B$1:$N$3773,2,FALSE)</f>
        <v>VER</v>
      </c>
      <c r="N504" s="360">
        <f>VLOOKUP(TRIM(B504),BirthdateDraft!$A$1:$M$7842,2,FALSE)</f>
        <v>35122</v>
      </c>
      <c r="O504" s="217" t="str">
        <f>VLOOKUP(TRIM(B504),BirthdateDraft!$A$1:$M$7842,3,FALSE)</f>
        <v>17/3</v>
      </c>
      <c r="P504">
        <v>2024</v>
      </c>
      <c r="Q504" s="37" t="e">
        <f>VLOOKUP(Table16[[#This Row],[Last]],'2025Cuts'!$B$4:$B$77,1,FALSE)</f>
        <v>#N/A</v>
      </c>
    </row>
    <row r="505" spans="1:17" ht="12.75" customHeight="1">
      <c r="A505" s="217" t="s">
        <v>8982</v>
      </c>
      <c r="B505" s="261" t="s">
        <v>7631</v>
      </c>
      <c r="C505" s="357" t="s">
        <v>9639</v>
      </c>
      <c r="D505" s="217" t="s">
        <v>10019</v>
      </c>
      <c r="E505" s="358"/>
      <c r="F505" s="358"/>
      <c r="I505" s="358">
        <v>5</v>
      </c>
      <c r="J505" s="358"/>
      <c r="K505" s="36">
        <v>5</v>
      </c>
      <c r="M505" s="359" t="str">
        <f>VLOOKUP(TRIM(B505),'Team Rosters'!$B$1:$N$3773,2,FALSE)</f>
        <v>ROS</v>
      </c>
      <c r="N505" s="360">
        <f>VLOOKUP(TRIM(B505),BirthdateDraft!$A$1:$M$7842,2,FALSE)</f>
        <v>36120</v>
      </c>
      <c r="O505" s="217" t="str">
        <f>VLOOKUP(TRIM(B505),BirthdateDraft!$A$1:$M$7842,3,FALSE)</f>
        <v>22/2</v>
      </c>
      <c r="P505">
        <v>2024</v>
      </c>
      <c r="Q505" s="37" t="e">
        <f>VLOOKUP(Table16[[#This Row],[Last]],'2025Cuts'!$B$4:$B$77,1,FALSE)</f>
        <v>#N/A</v>
      </c>
    </row>
    <row r="506" spans="1:17" ht="12.75" customHeight="1">
      <c r="A506" s="217" t="s">
        <v>1231</v>
      </c>
      <c r="B506" s="261" t="s">
        <v>5865</v>
      </c>
      <c r="C506" s="357" t="s">
        <v>9634</v>
      </c>
      <c r="D506" s="217" t="s">
        <v>1231</v>
      </c>
      <c r="E506" s="358"/>
      <c r="F506" s="358"/>
      <c r="I506" s="358">
        <v>0</v>
      </c>
      <c r="K506" s="358">
        <v>0</v>
      </c>
      <c r="L506" s="36" t="s">
        <v>1895</v>
      </c>
      <c r="M506" s="359" t="str">
        <f>VLOOKUP(TRIM(B506),'Team Rosters'!$B$1:$N$3773,2,FALSE)</f>
        <v>TOR</v>
      </c>
      <c r="N506" s="360">
        <f>VLOOKUP(TRIM(B506),BirthdateDraft!$A$1:$M$7842,2,FALSE)</f>
        <v>34702</v>
      </c>
      <c r="O506" s="217" t="str">
        <f>VLOOKUP(TRIM(B506),BirthdateDraft!$A$1:$M$7842,3,FALSE)</f>
        <v>18/2</v>
      </c>
      <c r="P506">
        <v>2024</v>
      </c>
      <c r="Q506" s="37" t="e">
        <f>VLOOKUP(Table16[[#This Row],[Last]],'2025Cuts'!$B$4:$B$77,1,FALSE)</f>
        <v>#N/A</v>
      </c>
    </row>
    <row r="507" spans="1:17" ht="12.75" customHeight="1">
      <c r="A507" s="217" t="s">
        <v>1564</v>
      </c>
      <c r="B507" s="261" t="s">
        <v>4872</v>
      </c>
      <c r="C507" s="357" t="s">
        <v>78</v>
      </c>
      <c r="D507" s="217" t="s">
        <v>1564</v>
      </c>
      <c r="E507" s="358"/>
      <c r="F507" s="358"/>
      <c r="M507" s="359" t="str">
        <f>VLOOKUP(TRIM(B507),'Team Rosters'!$B$1:$N$3773,2,FALSE)</f>
        <v>ROS</v>
      </c>
      <c r="N507" s="360">
        <f>VLOOKUP(TRIM(B507),BirthdateDraft!$A$1:$M$7842,2,FALSE)</f>
        <v>34621</v>
      </c>
      <c r="O507" s="217" t="str">
        <f>VLOOKUP(TRIM(B507),BirthdateDraft!$A$1:$M$7842,3,FALSE)</f>
        <v>16/1 (1)</v>
      </c>
      <c r="P507">
        <v>2024</v>
      </c>
      <c r="Q507" s="37" t="e">
        <f>VLOOKUP(Table16[[#This Row],[Last]],'2025Cuts'!$B$4:$B$77,1,FALSE)</f>
        <v>#N/A</v>
      </c>
    </row>
    <row r="508" spans="1:17" ht="12.75" customHeight="1">
      <c r="A508" s="217" t="s">
        <v>8859</v>
      </c>
      <c r="B508" s="261" t="s">
        <v>4243</v>
      </c>
      <c r="C508" s="357" t="s">
        <v>9650</v>
      </c>
      <c r="D508" s="217" t="s">
        <v>10060</v>
      </c>
      <c r="E508" s="358" t="s">
        <v>3552</v>
      </c>
      <c r="F508" s="358"/>
      <c r="G508" s="36">
        <v>1</v>
      </c>
      <c r="M508" s="359" t="str">
        <f>VLOOKUP(TRIM(B508),'Team Rosters'!$B$1:$N$3773,2,FALSE)</f>
        <v>BLU</v>
      </c>
      <c r="N508" s="360">
        <f>VLOOKUP(TRIM(B508),BirthdateDraft!$A$1:$M$7842,2,FALSE)</f>
        <v>34340</v>
      </c>
      <c r="O508" s="217" t="str">
        <f>VLOOKUP(TRIM(B508),BirthdateDraft!$A$1:$M$7842,3,FALSE)</f>
        <v>15/2</v>
      </c>
      <c r="P508">
        <v>2024</v>
      </c>
      <c r="Q508" s="37" t="e">
        <f>VLOOKUP(Table16[[#This Row],[Last]],'2025Cuts'!$B$4:$B$77,1,FALSE)</f>
        <v>#N/A</v>
      </c>
    </row>
    <row r="509" spans="1:17" ht="12.75" customHeight="1">
      <c r="A509" s="217" t="s">
        <v>1406</v>
      </c>
      <c r="B509" s="261" t="s">
        <v>7028</v>
      </c>
      <c r="C509" s="357" t="s">
        <v>77</v>
      </c>
      <c r="D509" s="217" t="s">
        <v>10057</v>
      </c>
      <c r="E509" s="358" t="s">
        <v>3556</v>
      </c>
      <c r="F509" s="358"/>
      <c r="G509" s="36">
        <v>7</v>
      </c>
      <c r="M509" s="359" t="str">
        <f>VLOOKUP(TRIM(B509),'Team Rosters'!$B$1:$N$3773,2,FALSE)</f>
        <v>BEA</v>
      </c>
      <c r="N509" s="360">
        <f>VLOOKUP(TRIM(B509),BirthdateDraft!$A$1:$M$7842,2,FALSE)</f>
        <v>35827</v>
      </c>
      <c r="O509" s="217" t="str">
        <f>VLOOKUP(TRIM(B509),BirthdateDraft!$A$1:$M$7842,3,FALSE)</f>
        <v>21/3</v>
      </c>
      <c r="P509">
        <v>2024</v>
      </c>
      <c r="Q509" s="37" t="e">
        <f>VLOOKUP(Table16[[#This Row],[Last]],'2025Cuts'!$B$4:$B$77,1,FALSE)</f>
        <v>#N/A</v>
      </c>
    </row>
    <row r="510" spans="1:17" ht="12.75" customHeight="1">
      <c r="A510" s="217" t="s">
        <v>9006</v>
      </c>
      <c r="B510" s="261" t="s">
        <v>9024</v>
      </c>
      <c r="C510" s="357" t="s">
        <v>9628</v>
      </c>
      <c r="D510" s="217" t="s">
        <v>10029</v>
      </c>
      <c r="E510" s="358"/>
      <c r="F510" s="358"/>
      <c r="I510" s="358">
        <v>4</v>
      </c>
      <c r="J510" s="358">
        <v>0</v>
      </c>
      <c r="K510" s="36">
        <v>0</v>
      </c>
      <c r="M510" s="359" t="str">
        <f>VLOOKUP(TRIM(B510),'Team Rosters'!$B$1:$N$3773,2,FALSE)</f>
        <v>ROA</v>
      </c>
      <c r="N510" s="360">
        <f>VLOOKUP(TRIM(B510),BirthdateDraft!$A$1:$M$7842,2,FALSE)</f>
        <v>36917</v>
      </c>
      <c r="O510" s="217" t="str">
        <f>VLOOKUP(TRIM(B510),BirthdateDraft!$A$1:$M$7842,3,FALSE)</f>
        <v>24/3(79)</v>
      </c>
      <c r="P510">
        <v>2024</v>
      </c>
      <c r="Q510" s="37" t="e">
        <f>VLOOKUP(Table16[[#This Row],[Last]],'2025Cuts'!$B$4:$B$77,1,FALSE)</f>
        <v>#N/A</v>
      </c>
    </row>
    <row r="511" spans="1:17" ht="12.75" customHeight="1">
      <c r="A511" s="217" t="s">
        <v>8852</v>
      </c>
      <c r="B511" s="261" t="s">
        <v>8255</v>
      </c>
      <c r="C511" s="357" t="s">
        <v>9645</v>
      </c>
      <c r="D511" s="217" t="s">
        <v>10026</v>
      </c>
      <c r="E511" s="358" t="s">
        <v>3553</v>
      </c>
      <c r="F511" s="358"/>
      <c r="M511" s="359" t="str">
        <f>VLOOKUP(TRIM(B511),'Team Rosters'!$B$1:$N$3773,2,FALSE)</f>
        <v>JER</v>
      </c>
      <c r="N511" s="360">
        <f>VLOOKUP(TRIM(B511),BirthdateDraft!$A$1:$M$7842,2,FALSE)</f>
        <v>37435</v>
      </c>
      <c r="O511" s="217" t="str">
        <f>VLOOKUP(TRIM(B511),BirthdateDraft!$A$1:$M$7842,3,FALSE)</f>
        <v>23/1</v>
      </c>
      <c r="P511">
        <v>2024</v>
      </c>
      <c r="Q511" s="37" t="e">
        <f>VLOOKUP(Table16[[#This Row],[Last]],'2025Cuts'!$B$4:$B$77,1,FALSE)</f>
        <v>#N/A</v>
      </c>
    </row>
    <row r="512" spans="1:17" ht="12.75" customHeight="1">
      <c r="A512" s="217" t="s">
        <v>9735</v>
      </c>
      <c r="B512" s="261" t="s">
        <v>5412</v>
      </c>
      <c r="C512" s="357" t="s">
        <v>9629</v>
      </c>
      <c r="D512" s="217" t="s">
        <v>9735</v>
      </c>
      <c r="E512" s="358"/>
      <c r="F512" s="358"/>
      <c r="M512" s="359" t="str">
        <f>VLOOKUP(TRIM(B512),'Team Rosters'!$B$1:$N$3773,2,FALSE)</f>
        <v>TOL</v>
      </c>
      <c r="N512" s="360">
        <f>VLOOKUP(TRIM(B512),BirthdateDraft!$A$1:$M$7842,2,FALSE)</f>
        <v>34826</v>
      </c>
      <c r="O512" s="217" t="str">
        <f>VLOOKUP(TRIM(B512),BirthdateDraft!$A$1:$M$7842,3,FALSE)</f>
        <v>17/7</v>
      </c>
      <c r="P512">
        <v>2024</v>
      </c>
      <c r="Q512" s="37" t="e">
        <f>VLOOKUP(Table16[[#This Row],[Last]],'2025Cuts'!$B$4:$B$77,1,FALSE)</f>
        <v>#N/A</v>
      </c>
    </row>
    <row r="513" spans="1:17" ht="12.75" customHeight="1">
      <c r="A513" s="217" t="s">
        <v>9654</v>
      </c>
      <c r="B513" s="261" t="s">
        <v>8258</v>
      </c>
      <c r="C513" s="357" t="s">
        <v>9628</v>
      </c>
      <c r="D513" s="217" t="s">
        <v>9654</v>
      </c>
      <c r="E513" s="358"/>
      <c r="F513" s="358"/>
      <c r="I513" s="358">
        <v>0</v>
      </c>
      <c r="K513" s="358">
        <v>0</v>
      </c>
      <c r="L513" s="36" t="s">
        <v>9655</v>
      </c>
      <c r="M513" s="359" t="str">
        <f>VLOOKUP(TRIM(B513),'Team Rosters'!$B$1:$N$3773,2,FALSE)</f>
        <v>ROS</v>
      </c>
      <c r="N513" s="360">
        <f>VLOOKUP(TRIM(B513),BirthdateDraft!$A$1:$M$7842,2,FALSE)</f>
        <v>36840</v>
      </c>
      <c r="O513" s="217" t="str">
        <f>VLOOKUP(TRIM(B513),BirthdateDraft!$A$1:$M$7842,3,FALSE)</f>
        <v>22/FA</v>
      </c>
      <c r="P513">
        <v>2024</v>
      </c>
      <c r="Q513" s="37" t="e">
        <f>VLOOKUP(Table16[[#This Row],[Last]],'2025Cuts'!$B$4:$B$77,1,FALSE)</f>
        <v>#N/A</v>
      </c>
    </row>
    <row r="514" spans="1:17" ht="12.75" customHeight="1">
      <c r="A514" s="217" t="s">
        <v>2710</v>
      </c>
      <c r="B514" s="261" t="s">
        <v>7668</v>
      </c>
      <c r="C514" s="357" t="s">
        <v>9631</v>
      </c>
      <c r="D514" s="217" t="s">
        <v>10034</v>
      </c>
      <c r="E514" s="358" t="s">
        <v>3555</v>
      </c>
      <c r="F514" s="358"/>
      <c r="M514" s="359" t="str">
        <f>VLOOKUP(TRIM(B514),'Team Rosters'!$B$1:$N$3773,2,FALSE)</f>
        <v>JER</v>
      </c>
      <c r="N514" s="360">
        <f>VLOOKUP(TRIM(B514),BirthdateDraft!$A$1:$M$7842,2,FALSE)</f>
        <v>36511</v>
      </c>
      <c r="O514" s="217" t="str">
        <f>VLOOKUP(TRIM(B514),BirthdateDraft!$A$1:$M$7842,3,FALSE)</f>
        <v>22/2</v>
      </c>
      <c r="P514">
        <v>2024</v>
      </c>
      <c r="Q514" s="37" t="e">
        <f>VLOOKUP(Table16[[#This Row],[Last]],'2025Cuts'!$B$4:$B$77,1,FALSE)</f>
        <v>#N/A</v>
      </c>
    </row>
    <row r="515" spans="1:17" ht="12.75" customHeight="1">
      <c r="A515" s="217" t="s">
        <v>9013</v>
      </c>
      <c r="B515" s="261" t="s">
        <v>4701</v>
      </c>
      <c r="C515" s="357" t="s">
        <v>9628</v>
      </c>
      <c r="D515" s="217" t="s">
        <v>10051</v>
      </c>
      <c r="E515" s="358" t="s">
        <v>3556</v>
      </c>
      <c r="F515" s="358"/>
      <c r="G515" s="36">
        <v>0</v>
      </c>
      <c r="M515" s="359" t="str">
        <f>VLOOKUP(TRIM(B515),'Team Rosters'!$B$1:$N$3773,2,FALSE)</f>
        <v>VER</v>
      </c>
      <c r="N515" s="360">
        <f>VLOOKUP(TRIM(B515),BirthdateDraft!$A$1:$M$7842,2,FALSE)</f>
        <v>33870</v>
      </c>
      <c r="O515" s="217" t="str">
        <f>VLOOKUP(TRIM(B515),BirthdateDraft!$A$1:$M$7842,3,FALSE)</f>
        <v>16/2</v>
      </c>
      <c r="P515">
        <v>2024</v>
      </c>
      <c r="Q515" s="37" t="e">
        <f>VLOOKUP(Table16[[#This Row],[Last]],'2025Cuts'!$B$4:$B$77,1,FALSE)</f>
        <v>#N/A</v>
      </c>
    </row>
    <row r="516" spans="1:17" ht="12.75" customHeight="1">
      <c r="A516" s="217" t="s">
        <v>9741</v>
      </c>
      <c r="B516" s="261" t="s">
        <v>9125</v>
      </c>
      <c r="C516" s="357" t="s">
        <v>9628</v>
      </c>
      <c r="D516" s="217" t="s">
        <v>9741</v>
      </c>
      <c r="E516" s="358"/>
      <c r="F516" s="358"/>
      <c r="M516" s="359" t="str">
        <f>VLOOKUP(TRIM(B516),'Team Rosters'!$B$1:$N$3773,2,FALSE)</f>
        <v>LON</v>
      </c>
      <c r="N516" s="360">
        <f>VLOOKUP(TRIM(B516),BirthdateDraft!$A$1:$M$7842,2,FALSE)</f>
        <v>36987</v>
      </c>
      <c r="O516" s="217" t="str">
        <f>VLOOKUP(TRIM(B516),BirthdateDraft!$A$1:$M$7842,3,FALSE)</f>
        <v>24/5(142)</v>
      </c>
      <c r="P516">
        <v>2024</v>
      </c>
      <c r="Q516" s="37" t="e">
        <f>VLOOKUP(Table16[[#This Row],[Last]],'2025Cuts'!$B$4:$B$77,1,FALSE)</f>
        <v>#N/A</v>
      </c>
    </row>
    <row r="517" spans="1:17" ht="12.75" customHeight="1">
      <c r="A517" s="217" t="s">
        <v>9013</v>
      </c>
      <c r="B517" s="261" t="s">
        <v>8990</v>
      </c>
      <c r="C517" s="357" t="s">
        <v>9632</v>
      </c>
      <c r="D517" s="217" t="s">
        <v>10027</v>
      </c>
      <c r="E517" s="358"/>
      <c r="F517" s="358"/>
      <c r="I517" s="358">
        <v>0</v>
      </c>
      <c r="J517" s="358"/>
      <c r="K517" s="36">
        <v>2</v>
      </c>
      <c r="M517" s="359" t="e">
        <f>VLOOKUP(TRIM(B517),'Team Rosters'!$B$1:$N$3773,2,FALSE)</f>
        <v>#N/A</v>
      </c>
      <c r="N517" s="360">
        <f>VLOOKUP(TRIM(B517),BirthdateDraft!$A$1:$M$7842,2,FALSE)</f>
        <v>36437</v>
      </c>
      <c r="O517" s="217" t="str">
        <f>VLOOKUP(TRIM(B517),BirthdateDraft!$A$1:$M$7842,3,FALSE)</f>
        <v>24/6(204)</v>
      </c>
      <c r="P517">
        <v>2024</v>
      </c>
      <c r="Q517" s="37" t="e">
        <f>VLOOKUP(Table16[[#This Row],[Last]],'2025Cuts'!$B$4:$B$77,1,FALSE)</f>
        <v>#N/A</v>
      </c>
    </row>
    <row r="518" spans="1:17" ht="12.75" customHeight="1">
      <c r="A518" s="217" t="s">
        <v>9732</v>
      </c>
      <c r="B518" s="261" t="s">
        <v>2347</v>
      </c>
      <c r="C518" s="357" t="s">
        <v>9634</v>
      </c>
      <c r="D518" s="217" t="s">
        <v>10061</v>
      </c>
      <c r="E518" s="358" t="s">
        <v>9699</v>
      </c>
      <c r="F518" s="358" t="s">
        <v>3552</v>
      </c>
      <c r="G518" s="36">
        <v>7</v>
      </c>
      <c r="M518" s="359" t="str">
        <f>VLOOKUP(TRIM(B518),'Team Rosters'!$B$1:$N$3773,2,FALSE)</f>
        <v>CAVE</v>
      </c>
      <c r="N518" s="360">
        <f>VLOOKUP(TRIM(B518),BirthdateDraft!$A$1:$M$7842,2,FALSE)</f>
        <v>32236</v>
      </c>
      <c r="O518" s="217" t="str">
        <f>VLOOKUP(TRIM(B518),BirthdateDraft!$A$1:$M$7842,3,FALSE)</f>
        <v>10/1 (13)</v>
      </c>
      <c r="P518">
        <v>2024</v>
      </c>
      <c r="Q518" s="37" t="e">
        <f>VLOOKUP(Table16[[#This Row],[Last]],'2025Cuts'!$B$4:$B$77,1,FALSE)</f>
        <v>#N/A</v>
      </c>
    </row>
    <row r="519" spans="1:17" ht="12.75" customHeight="1">
      <c r="A519" s="217" t="s">
        <v>1957</v>
      </c>
      <c r="B519" s="261" t="s">
        <v>8259</v>
      </c>
      <c r="C519" s="357" t="s">
        <v>724</v>
      </c>
      <c r="D519" s="217" t="s">
        <v>1957</v>
      </c>
      <c r="E519" s="358" t="s">
        <v>9700</v>
      </c>
      <c r="F519" s="358"/>
      <c r="G519" s="36">
        <v>0</v>
      </c>
      <c r="M519" s="359" t="str">
        <f>VLOOKUP(TRIM(B519),'Team Rosters'!$B$1:$N$3773,2,FALSE)</f>
        <v>DAY</v>
      </c>
      <c r="N519" s="360">
        <f>VLOOKUP(TRIM(B519),BirthdateDraft!$A$1:$M$7842,2,FALSE)</f>
        <v>36902</v>
      </c>
      <c r="O519" s="217" t="str">
        <f>VLOOKUP(TRIM(B519),BirthdateDraft!$A$1:$M$7842,3,FALSE)</f>
        <v>23/7</v>
      </c>
      <c r="P519">
        <v>2024</v>
      </c>
      <c r="Q519" s="37" t="e">
        <f>VLOOKUP(Table16[[#This Row],[Last]],'2025Cuts'!$B$4:$B$77,1,FALSE)</f>
        <v>#N/A</v>
      </c>
    </row>
    <row r="520" spans="1:17" ht="12.75" customHeight="1">
      <c r="A520" s="217" t="s">
        <v>9013</v>
      </c>
      <c r="B520" s="261" t="s">
        <v>7017</v>
      </c>
      <c r="C520" s="357" t="s">
        <v>9650</v>
      </c>
      <c r="D520" s="217" t="s">
        <v>10051</v>
      </c>
      <c r="E520" s="358" t="s">
        <v>3552</v>
      </c>
      <c r="F520" s="358"/>
      <c r="G520" s="36">
        <v>0</v>
      </c>
      <c r="M520" s="359" t="str">
        <f>VLOOKUP(TRIM(B520),'Team Rosters'!$B$1:$N$3773,2,FALSE)</f>
        <v>TOL</v>
      </c>
      <c r="N520" s="360">
        <f>VLOOKUP(TRIM(B520),BirthdateDraft!$A$1:$M$7842,2,FALSE)</f>
        <v>36130</v>
      </c>
      <c r="O520" s="217" t="str">
        <f>VLOOKUP(TRIM(B520),BirthdateDraft!$A$1:$M$7842,3,FALSE)</f>
        <v>21/5</v>
      </c>
      <c r="P520">
        <v>2024</v>
      </c>
      <c r="Q520" s="37" t="e">
        <f>VLOOKUP(Table16[[#This Row],[Last]],'2025Cuts'!$B$4:$B$77,1,FALSE)</f>
        <v>#N/A</v>
      </c>
    </row>
    <row r="521" spans="1:17" ht="12.75" customHeight="1">
      <c r="A521" s="217" t="s">
        <v>1410</v>
      </c>
      <c r="B521" s="261" t="s">
        <v>6148</v>
      </c>
      <c r="C521" s="357" t="s">
        <v>9643</v>
      </c>
      <c r="D521" s="217" t="s">
        <v>10063</v>
      </c>
      <c r="E521" s="358" t="s">
        <v>3555</v>
      </c>
      <c r="F521" s="358"/>
      <c r="G521" s="36">
        <v>6</v>
      </c>
      <c r="M521" s="359" t="str">
        <f>VLOOKUP(TRIM(B521),'Team Rosters'!$B$1:$N$3773,2,FALSE)</f>
        <v>ANN</v>
      </c>
      <c r="N521" s="360">
        <f>VLOOKUP(TRIM(B521),BirthdateDraft!$A$1:$M$7842,2,FALSE)</f>
        <v>35417</v>
      </c>
      <c r="O521" s="217" t="str">
        <f>VLOOKUP(TRIM(B521),BirthdateDraft!$A$1:$M$7842,3,FALSE)</f>
        <v>19/FA</v>
      </c>
      <c r="P521">
        <v>2024</v>
      </c>
      <c r="Q521" s="37" t="e">
        <f>VLOOKUP(Table16[[#This Row],[Last]],'2025Cuts'!$B$4:$B$77,1,FALSE)</f>
        <v>#N/A</v>
      </c>
    </row>
    <row r="522" spans="1:17" ht="12.75" customHeight="1">
      <c r="A522" s="217" t="s">
        <v>728</v>
      </c>
      <c r="B522" s="261" t="s">
        <v>7215</v>
      </c>
      <c r="C522" s="357" t="s">
        <v>9628</v>
      </c>
      <c r="D522" s="217" t="s">
        <v>728</v>
      </c>
      <c r="E522" s="358"/>
      <c r="F522" s="358"/>
      <c r="I522" s="358">
        <v>4</v>
      </c>
      <c r="K522" s="358">
        <v>0</v>
      </c>
      <c r="L522" s="36" t="s">
        <v>9652</v>
      </c>
      <c r="M522" s="359" t="str">
        <f>VLOOKUP(TRIM(B522),'Team Rosters'!$B$1:$N$3773,2,FALSE)</f>
        <v>ACM</v>
      </c>
      <c r="N522" s="360">
        <f>VLOOKUP(TRIM(B522),BirthdateDraft!$A$1:$M$7842,2,FALSE)</f>
        <v>35855</v>
      </c>
      <c r="O522" s="217" t="str">
        <f>VLOOKUP(TRIM(B522),BirthdateDraft!$A$1:$M$7842,3,FALSE)</f>
        <v>21/4</v>
      </c>
      <c r="P522">
        <v>2024</v>
      </c>
      <c r="Q522" s="37" t="e">
        <f>VLOOKUP(Table16[[#This Row],[Last]],'2025Cuts'!$B$4:$B$77,1,FALSE)</f>
        <v>#N/A</v>
      </c>
    </row>
    <row r="523" spans="1:17" ht="12.75" customHeight="1">
      <c r="A523" s="217" t="s">
        <v>8846</v>
      </c>
      <c r="B523" s="261" t="s">
        <v>7019</v>
      </c>
      <c r="C523" s="357" t="s">
        <v>9650</v>
      </c>
      <c r="D523" s="217" t="s">
        <v>10048</v>
      </c>
      <c r="E523" s="358" t="s">
        <v>9700</v>
      </c>
      <c r="F523" s="358"/>
      <c r="M523" s="359" t="e">
        <f>VLOOKUP(TRIM(B523),'Team Rosters'!$B$1:$N$3773,2,FALSE)</f>
        <v>#N/A</v>
      </c>
      <c r="N523" s="360">
        <f>VLOOKUP(TRIM(B523),BirthdateDraft!$A$1:$M$7842,2,FALSE)</f>
        <v>35743</v>
      </c>
      <c r="O523" s="217" t="str">
        <f>VLOOKUP(TRIM(B523),BirthdateDraft!$A$1:$M$7842,3,FALSE)</f>
        <v>21/2</v>
      </c>
      <c r="P523">
        <v>2024</v>
      </c>
      <c r="Q523" s="37" t="e">
        <f>VLOOKUP(Table16[[#This Row],[Last]],'2025Cuts'!$B$4:$B$77,1,FALSE)</f>
        <v>#N/A</v>
      </c>
    </row>
    <row r="524" spans="1:17" ht="12.75" customHeight="1">
      <c r="A524" s="217" t="s">
        <v>1957</v>
      </c>
      <c r="B524" s="261" t="s">
        <v>8888</v>
      </c>
      <c r="C524" s="357" t="s">
        <v>9644</v>
      </c>
      <c r="D524" s="217" t="s">
        <v>1957</v>
      </c>
      <c r="E524" s="358" t="s">
        <v>9700</v>
      </c>
      <c r="F524" s="358"/>
      <c r="G524" s="36">
        <v>0</v>
      </c>
      <c r="M524" s="359" t="str">
        <f>VLOOKUP(TRIM(B524),'Team Rosters'!$B$1:$N$3773,2,FALSE)</f>
        <v>LON</v>
      </c>
      <c r="N524" s="360">
        <f>VLOOKUP(TRIM(B524),BirthdateDraft!$A$1:$M$7842,2,FALSE)</f>
        <v>37559</v>
      </c>
      <c r="O524" s="217" t="str">
        <f>VLOOKUP(TRIM(B524),BirthdateDraft!$A$1:$M$7842,3,FALSE)</f>
        <v>24/4(106)</v>
      </c>
      <c r="P524">
        <v>2024</v>
      </c>
      <c r="Q524" s="37" t="e">
        <f>VLOOKUP(Table16[[#This Row],[Last]],'2025Cuts'!$B$4:$B$77,1,FALSE)</f>
        <v>#N/A</v>
      </c>
    </row>
    <row r="525" spans="1:17" ht="12.75" customHeight="1">
      <c r="A525" s="217" t="s">
        <v>9654</v>
      </c>
      <c r="B525" s="261" t="s">
        <v>8260</v>
      </c>
      <c r="C525" s="357" t="s">
        <v>9636</v>
      </c>
      <c r="D525" s="217" t="s">
        <v>9654</v>
      </c>
      <c r="E525" s="358"/>
      <c r="F525" s="358"/>
      <c r="I525" s="358">
        <v>0</v>
      </c>
      <c r="K525" s="358">
        <v>0</v>
      </c>
      <c r="L525" s="36" t="s">
        <v>9652</v>
      </c>
      <c r="M525" s="359" t="str">
        <f>VLOOKUP(TRIM(B525),'Team Rosters'!$B$1:$N$3773,2,FALSE)</f>
        <v>LAS</v>
      </c>
      <c r="N525" s="360">
        <f>VLOOKUP(TRIM(B525),BirthdateDraft!$A$1:$M$7842,2,FALSE)</f>
        <v>36468</v>
      </c>
      <c r="O525" s="217" t="str">
        <f>VLOOKUP(TRIM(B525),BirthdateDraft!$A$1:$M$7842,3,FALSE)</f>
        <v>23/5</v>
      </c>
      <c r="P525">
        <v>2024</v>
      </c>
      <c r="Q525" s="37" t="e">
        <f>VLOOKUP(Table16[[#This Row],[Last]],'2025Cuts'!$B$4:$B$77,1,FALSE)</f>
        <v>#N/A</v>
      </c>
    </row>
    <row r="526" spans="1:17" ht="12.75" customHeight="1">
      <c r="A526" s="217" t="s">
        <v>8846</v>
      </c>
      <c r="B526" s="261" t="s">
        <v>6555</v>
      </c>
      <c r="C526" s="357" t="s">
        <v>9643</v>
      </c>
      <c r="D526" s="217" t="s">
        <v>10048</v>
      </c>
      <c r="E526" s="358" t="s">
        <v>9700</v>
      </c>
      <c r="F526" s="358"/>
      <c r="M526" s="359" t="e">
        <f>VLOOKUP(TRIM(B526),'Team Rosters'!$B$1:$N$3773,2,FALSE)</f>
        <v>#N/A</v>
      </c>
      <c r="N526" s="360">
        <f>VLOOKUP(TRIM(B526),BirthdateDraft!$A$1:$M$7842,2,FALSE)</f>
        <v>35082</v>
      </c>
      <c r="O526" s="217" t="str">
        <f>VLOOKUP(TRIM(B526),BirthdateDraft!$A$1:$M$7842,3,FALSE)</f>
        <v>18/FA</v>
      </c>
      <c r="P526">
        <v>2024</v>
      </c>
      <c r="Q526" s="37" t="e">
        <f>VLOOKUP(Table16[[#This Row],[Last]],'2025Cuts'!$B$4:$B$77,1,FALSE)</f>
        <v>#N/A</v>
      </c>
    </row>
    <row r="527" spans="1:17" ht="12.75" customHeight="1">
      <c r="A527" s="217" t="s">
        <v>9676</v>
      </c>
      <c r="B527" s="261" t="s">
        <v>7324</v>
      </c>
      <c r="C527" s="357" t="s">
        <v>9640</v>
      </c>
      <c r="D527" s="217" t="s">
        <v>9676</v>
      </c>
      <c r="E527" s="358"/>
      <c r="F527" s="358"/>
      <c r="I527" s="358">
        <v>4</v>
      </c>
      <c r="K527" s="358">
        <v>4</v>
      </c>
      <c r="L527" s="36" t="s">
        <v>1895</v>
      </c>
      <c r="M527" s="359" t="str">
        <f>VLOOKUP(TRIM(B527),'Team Rosters'!$B$1:$N$3773,2,FALSE)</f>
        <v>ACM</v>
      </c>
      <c r="N527" s="360">
        <f>VLOOKUP(TRIM(B527),BirthdateDraft!$A$1:$M$7842,2,FALSE)</f>
        <v>36251</v>
      </c>
      <c r="O527" s="217" t="str">
        <f>VLOOKUP(TRIM(B527),BirthdateDraft!$A$1:$M$7842,3,FALSE)</f>
        <v>21/5</v>
      </c>
      <c r="P527">
        <v>2024</v>
      </c>
      <c r="Q527" s="37" t="e">
        <f>VLOOKUP(Table16[[#This Row],[Last]],'2025Cuts'!$B$4:$B$77,1,FALSE)</f>
        <v>#N/A</v>
      </c>
    </row>
    <row r="528" spans="1:17" ht="12.75" customHeight="1">
      <c r="A528" s="217" t="s">
        <v>8991</v>
      </c>
      <c r="B528" s="261" t="s">
        <v>7239</v>
      </c>
      <c r="C528" s="357" t="s">
        <v>9642</v>
      </c>
      <c r="D528" s="217" t="s">
        <v>10008</v>
      </c>
      <c r="E528" s="358"/>
      <c r="F528" s="358"/>
      <c r="I528" s="358">
        <v>0</v>
      </c>
      <c r="J528" s="358"/>
      <c r="K528" s="36">
        <v>0</v>
      </c>
      <c r="M528" s="359" t="str">
        <f>VLOOKUP(TRIM(B528),'Team Rosters'!$B$1:$N$3773,2,FALSE)</f>
        <v>DAY</v>
      </c>
      <c r="N528" s="360">
        <f>VLOOKUP(TRIM(B528),BirthdateDraft!$A$1:$M$7842,2,FALSE)</f>
        <v>36130</v>
      </c>
      <c r="O528" s="217" t="str">
        <f>VLOOKUP(TRIM(B528),BirthdateDraft!$A$1:$M$7842,3,FALSE)</f>
        <v>21/3</v>
      </c>
      <c r="P528">
        <v>2024</v>
      </c>
      <c r="Q528" s="37" t="e">
        <f>VLOOKUP(Table16[[#This Row],[Last]],'2025Cuts'!$B$4:$B$77,1,FALSE)</f>
        <v>#N/A</v>
      </c>
    </row>
    <row r="529" spans="1:17" ht="12.75" customHeight="1">
      <c r="A529" s="217" t="s">
        <v>8977</v>
      </c>
      <c r="B529" s="261" t="s">
        <v>7714</v>
      </c>
      <c r="C529" s="357" t="s">
        <v>9642</v>
      </c>
      <c r="D529" s="217" t="s">
        <v>10010</v>
      </c>
      <c r="E529" s="358"/>
      <c r="F529" s="358"/>
      <c r="I529" s="358">
        <v>0</v>
      </c>
      <c r="J529" s="358"/>
      <c r="K529" s="36">
        <v>0</v>
      </c>
      <c r="M529" s="359" t="str">
        <f>VLOOKUP(TRIM(B529),'Team Rosters'!$B$1:$N$3773,2,FALSE)</f>
        <v>ORL</v>
      </c>
      <c r="N529" s="360">
        <f>VLOOKUP(TRIM(B529),BirthdateDraft!$A$1:$M$7842,2,FALSE)</f>
        <v>36965</v>
      </c>
      <c r="O529" s="217" t="str">
        <f>VLOOKUP(TRIM(B529),BirthdateDraft!$A$1:$M$7842,3,FALSE)</f>
        <v>22/1</v>
      </c>
      <c r="P529">
        <v>2024</v>
      </c>
      <c r="Q529" s="37" t="e">
        <f>VLOOKUP(Table16[[#This Row],[Last]],'2025Cuts'!$B$4:$B$77,1,FALSE)</f>
        <v>#N/A</v>
      </c>
    </row>
    <row r="530" spans="1:17" ht="12.75" customHeight="1">
      <c r="A530" s="217" t="s">
        <v>8852</v>
      </c>
      <c r="B530" s="261" t="s">
        <v>8889</v>
      </c>
      <c r="C530" s="357" t="s">
        <v>724</v>
      </c>
      <c r="D530" s="217" t="s">
        <v>10026</v>
      </c>
      <c r="E530" s="358" t="s">
        <v>3555</v>
      </c>
      <c r="F530" s="358"/>
      <c r="M530" s="359" t="str">
        <f>VLOOKUP(TRIM(B530),'Team Rosters'!$B$1:$N$3773,2,FALSE)</f>
        <v>ROS</v>
      </c>
      <c r="N530" s="360">
        <f>VLOOKUP(TRIM(B530),BirthdateDraft!$A$1:$M$7842,2,FALSE)</f>
        <v>36839</v>
      </c>
      <c r="O530" s="217" t="str">
        <f>VLOOKUP(TRIM(B530),BirthdateDraft!$A$1:$M$7842,3,FALSE)</f>
        <v>24/2(64)</v>
      </c>
      <c r="P530">
        <v>2024</v>
      </c>
      <c r="Q530" s="37" t="e">
        <f>VLOOKUP(Table16[[#This Row],[Last]],'2025Cuts'!$B$4:$B$77,1,FALSE)</f>
        <v>#N/A</v>
      </c>
    </row>
    <row r="531" spans="1:17" ht="12.75" customHeight="1">
      <c r="A531" s="217" t="s">
        <v>9727</v>
      </c>
      <c r="B531" s="261" t="s">
        <v>6613</v>
      </c>
      <c r="C531" s="357" t="s">
        <v>2310</v>
      </c>
      <c r="D531" s="217" t="s">
        <v>10065</v>
      </c>
      <c r="E531" s="358" t="s">
        <v>9703</v>
      </c>
      <c r="F531" s="358" t="s">
        <v>3555</v>
      </c>
      <c r="G531" s="36">
        <v>12</v>
      </c>
      <c r="H531" s="36">
        <v>1</v>
      </c>
      <c r="M531" s="359" t="str">
        <f>VLOOKUP(TRIM(B531),'Team Rosters'!$B$1:$N$3773,2,FALSE)</f>
        <v>ROS</v>
      </c>
      <c r="N531" s="360">
        <f>VLOOKUP(TRIM(B531),BirthdateDraft!$A$1:$M$7842,2,FALSE)</f>
        <v>35575</v>
      </c>
      <c r="O531" s="217" t="str">
        <f>VLOOKUP(TRIM(B531),BirthdateDraft!$A$1:$M$7842,3,FALSE)</f>
        <v>20/3</v>
      </c>
      <c r="P531">
        <v>2024</v>
      </c>
      <c r="Q531" s="37" t="e">
        <f>VLOOKUP(Table16[[#This Row],[Last]],'2025Cuts'!$B$4:$B$77,1,FALSE)</f>
        <v>#N/A</v>
      </c>
    </row>
    <row r="532" spans="1:17" ht="12.75" customHeight="1">
      <c r="A532" s="217" t="s">
        <v>9013</v>
      </c>
      <c r="B532" s="261" t="s">
        <v>8263</v>
      </c>
      <c r="C532" s="357" t="s">
        <v>9639</v>
      </c>
      <c r="D532" s="217" t="s">
        <v>10051</v>
      </c>
      <c r="E532" s="358" t="s">
        <v>3556</v>
      </c>
      <c r="F532" s="358"/>
      <c r="G532" s="36">
        <v>0</v>
      </c>
      <c r="M532" s="359" t="str">
        <f>VLOOKUP(TRIM(B532),'Team Rosters'!$B$1:$N$3773,2,FALSE)</f>
        <v>BEA</v>
      </c>
      <c r="N532" s="360">
        <f>VLOOKUP(TRIM(B532),BirthdateDraft!$A$1:$M$7842,2,FALSE)</f>
        <v>36306</v>
      </c>
      <c r="O532" s="217" t="str">
        <f>VLOOKUP(TRIM(B532),BirthdateDraft!$A$1:$M$7842,3,FALSE)</f>
        <v>22/FA</v>
      </c>
      <c r="P532">
        <v>2024</v>
      </c>
      <c r="Q532" s="37" t="e">
        <f>VLOOKUP(Table16[[#This Row],[Last]],'2025Cuts'!$B$4:$B$77,1,FALSE)</f>
        <v>#N/A</v>
      </c>
    </row>
    <row r="533" spans="1:17" ht="12.75" customHeight="1">
      <c r="A533" s="217" t="s">
        <v>8846</v>
      </c>
      <c r="B533" s="261" t="s">
        <v>5315</v>
      </c>
      <c r="C533" s="357" t="s">
        <v>2310</v>
      </c>
      <c r="D533" s="217" t="s">
        <v>10048</v>
      </c>
      <c r="E533" s="358" t="s">
        <v>9699</v>
      </c>
      <c r="F533" s="358"/>
      <c r="M533" s="359" t="e">
        <f>VLOOKUP(TRIM(B533),'Team Rosters'!$B$1:$N$3773,2,FALSE)</f>
        <v>#N/A</v>
      </c>
      <c r="N533" s="360">
        <f>VLOOKUP(TRIM(B533),BirthdateDraft!$A$1:$M$7842,2,FALSE)</f>
        <v>34900</v>
      </c>
      <c r="O533" s="217" t="str">
        <f>VLOOKUP(TRIM(B533),BirthdateDraft!$A$1:$M$7842,3,FALSE)</f>
        <v>17/3</v>
      </c>
      <c r="P533">
        <v>2024</v>
      </c>
      <c r="Q533" s="37" t="e">
        <f>VLOOKUP(Table16[[#This Row],[Last]],'2025Cuts'!$B$4:$B$77,1,FALSE)</f>
        <v>#N/A</v>
      </c>
    </row>
    <row r="534" spans="1:17" ht="12.75" customHeight="1">
      <c r="A534" s="217" t="s">
        <v>144</v>
      </c>
      <c r="B534" s="261" t="s">
        <v>6518</v>
      </c>
      <c r="C534" s="357" t="s">
        <v>724</v>
      </c>
      <c r="D534" s="217" t="s">
        <v>10053</v>
      </c>
      <c r="E534" s="358" t="s">
        <v>3556</v>
      </c>
      <c r="F534" s="358"/>
      <c r="G534" s="36">
        <v>6</v>
      </c>
      <c r="M534" s="359" t="str">
        <f>VLOOKUP(TRIM(B534),'Team Rosters'!$B$1:$N$3773,2,FALSE)</f>
        <v>VIR</v>
      </c>
      <c r="N534" s="360">
        <f>VLOOKUP(TRIM(B534),BirthdateDraft!$A$1:$M$7842,2,FALSE)</f>
        <v>35852</v>
      </c>
      <c r="O534" s="217" t="str">
        <f>VLOOKUP(TRIM(B534),BirthdateDraft!$A$1:$M$7842,3,FALSE)</f>
        <v>20/2</v>
      </c>
      <c r="P534">
        <v>2024</v>
      </c>
      <c r="Q534" s="37" t="e">
        <f>VLOOKUP(Table16[[#This Row],[Last]],'2025Cuts'!$B$4:$B$77,1,FALSE)</f>
        <v>#N/A</v>
      </c>
    </row>
    <row r="535" spans="1:17" ht="12.75" customHeight="1">
      <c r="A535" s="217" t="s">
        <v>1012</v>
      </c>
      <c r="B535" s="261" t="s">
        <v>4727</v>
      </c>
      <c r="C535" s="357" t="s">
        <v>2310</v>
      </c>
      <c r="D535" s="217" t="s">
        <v>1012</v>
      </c>
      <c r="E535" s="358" t="s">
        <v>9700</v>
      </c>
      <c r="F535" s="358"/>
      <c r="G535" s="36">
        <v>0</v>
      </c>
      <c r="M535" s="359" t="e">
        <f>VLOOKUP(TRIM(B535),'Team Rosters'!$B$1:$N$3773,2,FALSE)</f>
        <v>#N/A</v>
      </c>
      <c r="N535" s="360">
        <f>VLOOKUP(TRIM(B535),BirthdateDraft!$A$1:$M$7842,2,FALSE)</f>
        <v>34470</v>
      </c>
      <c r="O535" s="217" t="str">
        <f>VLOOKUP(TRIM(B535),BirthdateDraft!$A$1:$M$7842,3,FALSE)</f>
        <v>16/6</v>
      </c>
      <c r="P535">
        <v>2024</v>
      </c>
      <c r="Q535" s="37" t="str">
        <f>VLOOKUP(Table16[[#This Row],[Last]],'2025Cuts'!$B$4:$B$77,1,FALSE)</f>
        <v>Grugier-Hill, Kamu</v>
      </c>
    </row>
    <row r="536" spans="1:17" ht="12.75" customHeight="1">
      <c r="A536" s="217" t="s">
        <v>9735</v>
      </c>
      <c r="B536" s="261" t="s">
        <v>8264</v>
      </c>
      <c r="C536" s="357" t="s">
        <v>9643</v>
      </c>
      <c r="D536" s="217" t="s">
        <v>9735</v>
      </c>
      <c r="E536" s="358"/>
      <c r="F536" s="358"/>
      <c r="M536" s="359" t="str">
        <f>VLOOKUP(TRIM(B536),'Team Rosters'!$B$1:$N$3773,2,FALSE)</f>
        <v>BEA</v>
      </c>
      <c r="N536" s="360">
        <f>VLOOKUP(TRIM(B536),BirthdateDraft!$A$1:$M$7842,2,FALSE)</f>
        <v>36104</v>
      </c>
      <c r="O536" s="217" t="str">
        <f>VLOOKUP(TRIM(B536),BirthdateDraft!$A$1:$M$7842,3,FALSE)</f>
        <v>23/FA</v>
      </c>
      <c r="P536">
        <v>2024</v>
      </c>
      <c r="Q536" s="37" t="e">
        <f>VLOOKUP(Table16[[#This Row],[Last]],'2025Cuts'!$B$4:$B$77,1,FALSE)</f>
        <v>#N/A</v>
      </c>
    </row>
    <row r="537" spans="1:17" ht="12.75" customHeight="1">
      <c r="A537" s="217" t="s">
        <v>9654</v>
      </c>
      <c r="B537" s="261" t="s">
        <v>9072</v>
      </c>
      <c r="C537" s="357" t="s">
        <v>724</v>
      </c>
      <c r="D537" s="217" t="s">
        <v>9654</v>
      </c>
      <c r="E537" s="358"/>
      <c r="F537" s="358"/>
      <c r="I537" s="358">
        <v>0</v>
      </c>
      <c r="K537" s="358">
        <v>0</v>
      </c>
      <c r="L537" s="36" t="s">
        <v>9652</v>
      </c>
      <c r="M537" s="359" t="str">
        <f>VLOOKUP(TRIM(B537),'Team Rosters'!$B$1:$N$3773,2,FALSE)</f>
        <v>ORL</v>
      </c>
      <c r="N537" s="360">
        <f>VLOOKUP(TRIM(B537),BirthdateDraft!$A$1:$M$7842,2,FALSE)</f>
        <v>36705</v>
      </c>
      <c r="O537" s="217" t="str">
        <f>VLOOKUP(TRIM(B537),BirthdateDraft!$A$1:$M$7842,3,FALSE)</f>
        <v>24/4(129)</v>
      </c>
      <c r="P537">
        <v>2024</v>
      </c>
      <c r="Q537" s="37" t="e">
        <f>VLOOKUP(Table16[[#This Row],[Last]],'2025Cuts'!$B$4:$B$77,1,FALSE)</f>
        <v>#N/A</v>
      </c>
    </row>
    <row r="538" spans="1:17" ht="12.75" customHeight="1">
      <c r="A538" s="217" t="s">
        <v>8980</v>
      </c>
      <c r="B538" s="261" t="s">
        <v>9007</v>
      </c>
      <c r="C538" s="357" t="s">
        <v>77</v>
      </c>
      <c r="D538" s="217" t="s">
        <v>10012</v>
      </c>
      <c r="E538" s="358"/>
      <c r="F538" s="358"/>
      <c r="I538" s="358">
        <v>0</v>
      </c>
      <c r="J538" s="358"/>
      <c r="K538" s="36">
        <v>3</v>
      </c>
      <c r="M538" s="359" t="str">
        <f>VLOOKUP(TRIM(B538),'Team Rosters'!$B$1:$N$3773,2,FALSE)</f>
        <v>ORL</v>
      </c>
      <c r="N538" s="360">
        <f>VLOOKUP(TRIM(B538),BirthdateDraft!$A$1:$M$7842,2,FALSE)</f>
        <v>37053</v>
      </c>
      <c r="O538" s="217" t="str">
        <f>VLOOKUP(TRIM(B538),BirthdateDraft!$A$1:$M$7842,3,FALSE)</f>
        <v>24/1(29)</v>
      </c>
      <c r="P538">
        <v>2024</v>
      </c>
      <c r="Q538" s="37" t="e">
        <f>VLOOKUP(Table16[[#This Row],[Last]],'2025Cuts'!$B$4:$B$77,1,FALSE)</f>
        <v>#N/A</v>
      </c>
    </row>
    <row r="539" spans="1:17" ht="12.75" customHeight="1">
      <c r="A539" s="217" t="s">
        <v>1564</v>
      </c>
      <c r="B539" s="261" t="s">
        <v>8266</v>
      </c>
      <c r="C539" s="357" t="s">
        <v>9643</v>
      </c>
      <c r="D539" s="217" t="s">
        <v>1564</v>
      </c>
      <c r="E539" s="358"/>
      <c r="F539" s="358"/>
      <c r="M539" s="359" t="e">
        <f>VLOOKUP(TRIM(B539),'Team Rosters'!$B$1:$N$3773,2,FALSE)</f>
        <v>#N/A</v>
      </c>
      <c r="N539" s="360">
        <f>VLOOKUP(TRIM(B539),BirthdateDraft!$A$1:$M$7842,2,FALSE)</f>
        <v>36229</v>
      </c>
      <c r="O539" s="217" t="str">
        <f>VLOOKUP(TRIM(B539),BirthdateDraft!$A$1:$M$7842,3,FALSE)</f>
        <v>23/4</v>
      </c>
      <c r="P539">
        <v>2024</v>
      </c>
      <c r="Q539" s="37" t="e">
        <f>VLOOKUP(Table16[[#This Row],[Last]],'2025Cuts'!$B$4:$B$77,1,FALSE)</f>
        <v>#N/A</v>
      </c>
    </row>
    <row r="540" spans="1:17" ht="12.75" customHeight="1">
      <c r="A540" s="217" t="s">
        <v>9686</v>
      </c>
      <c r="B540" s="261" t="s">
        <v>7182</v>
      </c>
      <c r="C540" s="357" t="s">
        <v>9639</v>
      </c>
      <c r="D540" s="217" t="s">
        <v>10033</v>
      </c>
      <c r="E540" s="358"/>
      <c r="F540" s="358"/>
      <c r="I540" s="358">
        <v>4</v>
      </c>
      <c r="J540" s="358">
        <v>0</v>
      </c>
      <c r="K540" s="36">
        <v>0</v>
      </c>
      <c r="M540" s="359" t="str">
        <f>VLOOKUP(TRIM(B540),'Team Rosters'!$B$1:$N$3773,2,FALSE)</f>
        <v>ROS</v>
      </c>
      <c r="N540" s="360">
        <f>VLOOKUP(TRIM(B540),BirthdateDraft!$A$1:$M$7842,2,FALSE)</f>
        <v>36008</v>
      </c>
      <c r="O540" s="217" t="str">
        <f>VLOOKUP(TRIM(B540),BirthdateDraft!$A$1:$M$7842,3,FALSE)</f>
        <v>21/3</v>
      </c>
      <c r="P540">
        <v>2024</v>
      </c>
      <c r="Q540" s="37" t="e">
        <f>VLOOKUP(Table16[[#This Row],[Last]],'2025Cuts'!$B$4:$B$77,1,FALSE)</f>
        <v>#N/A</v>
      </c>
    </row>
    <row r="541" spans="1:17" ht="12.75" customHeight="1">
      <c r="A541" s="217" t="s">
        <v>9718</v>
      </c>
      <c r="B541" s="261" t="s">
        <v>9088</v>
      </c>
      <c r="C541" s="357" t="s">
        <v>9637</v>
      </c>
      <c r="D541" s="217" t="s">
        <v>10052</v>
      </c>
      <c r="E541" s="358" t="s">
        <v>3552</v>
      </c>
      <c r="F541" s="358" t="s">
        <v>3556</v>
      </c>
      <c r="G541" s="36">
        <v>3</v>
      </c>
      <c r="M541" s="359" t="str">
        <f>VLOOKUP(TRIM(B541),'Team Rosters'!$B$1:$N$3773,2,FALSE)</f>
        <v>TOR</v>
      </c>
      <c r="N541" s="360">
        <f>VLOOKUP(TRIM(B541),BirthdateDraft!$A$1:$M$7842,2,FALSE)</f>
        <v>37785</v>
      </c>
      <c r="O541" s="217" t="str">
        <f>VLOOKUP(TRIM(B541),BirthdateDraft!$A$1:$M$7842,3,FALSE)</f>
        <v>24/2(54)</v>
      </c>
      <c r="P541">
        <v>2024</v>
      </c>
      <c r="Q541" s="37" t="e">
        <f>VLOOKUP(Table16[[#This Row],[Last]],'2025Cuts'!$B$4:$B$77,1,FALSE)</f>
        <v>#N/A</v>
      </c>
    </row>
    <row r="542" spans="1:17" ht="12.75" customHeight="1">
      <c r="A542" s="217" t="s">
        <v>2837</v>
      </c>
      <c r="B542" s="261" t="s">
        <v>7587</v>
      </c>
      <c r="C542" s="357" t="s">
        <v>9646</v>
      </c>
      <c r="D542" s="217" t="s">
        <v>2837</v>
      </c>
      <c r="E542" s="358"/>
      <c r="F542" s="358"/>
      <c r="I542" s="358">
        <v>0</v>
      </c>
      <c r="K542" s="358">
        <v>0</v>
      </c>
      <c r="L542" s="36" t="s">
        <v>9653</v>
      </c>
      <c r="M542" s="359" t="str">
        <f>VLOOKUP(TRIM(B542),'Team Rosters'!$B$1:$N$3773,2,FALSE)</f>
        <v>LON</v>
      </c>
      <c r="N542" s="360">
        <f>VLOOKUP(TRIM(B542),BirthdateDraft!$A$1:$M$7842,2,FALSE)</f>
        <v>37042</v>
      </c>
      <c r="O542" s="217" t="str">
        <f>VLOOKUP(TRIM(B542),BirthdateDraft!$A$1:$M$7842,3,FALSE)</f>
        <v>22/2</v>
      </c>
      <c r="P542">
        <v>2024</v>
      </c>
      <c r="Q542" s="37" t="e">
        <f>VLOOKUP(Table16[[#This Row],[Last]],'2025Cuts'!$B$4:$B$77,1,FALSE)</f>
        <v>#N/A</v>
      </c>
    </row>
    <row r="543" spans="1:17" ht="12.75" customHeight="1">
      <c r="A543" s="217" t="s">
        <v>1877</v>
      </c>
      <c r="B543" s="261" t="s">
        <v>8268</v>
      </c>
      <c r="C543" s="357" t="s">
        <v>9641</v>
      </c>
      <c r="D543" s="217" t="s">
        <v>1877</v>
      </c>
      <c r="E543" s="358" t="s">
        <v>9723</v>
      </c>
      <c r="F543" s="358"/>
      <c r="G543" s="36">
        <v>11</v>
      </c>
      <c r="M543" s="359" t="str">
        <f>VLOOKUP(TRIM(B543),'Team Rosters'!$B$1:$N$3773,2,FALSE)</f>
        <v>ORL</v>
      </c>
      <c r="N543" s="360">
        <f>VLOOKUP(TRIM(B543),BirthdateDraft!$A$1:$M$7842,2,FALSE)</f>
        <v>36969</v>
      </c>
      <c r="O543" s="217" t="str">
        <f>VLOOKUP(TRIM(B543),BirthdateDraft!$A$1:$M$7842,3,FALSE)</f>
        <v>23/2</v>
      </c>
      <c r="P543">
        <v>2024</v>
      </c>
      <c r="Q543" s="37" t="e">
        <f>VLOOKUP(Table16[[#This Row],[Last]],'2025Cuts'!$B$4:$B$77,1,FALSE)</f>
        <v>#N/A</v>
      </c>
    </row>
    <row r="544" spans="1:17" ht="12.75" customHeight="1">
      <c r="A544" s="217" t="s">
        <v>1410</v>
      </c>
      <c r="B544" s="261" t="s">
        <v>7800</v>
      </c>
      <c r="C544" s="357" t="s">
        <v>9639</v>
      </c>
      <c r="D544" s="217" t="s">
        <v>10063</v>
      </c>
      <c r="E544" s="358" t="s">
        <v>3552</v>
      </c>
      <c r="F544" s="358"/>
      <c r="G544" s="36">
        <v>6</v>
      </c>
      <c r="M544" s="359" t="str">
        <f>VLOOKUP(TRIM(B544),'Team Rosters'!$B$1:$N$3773,2,FALSE)</f>
        <v>TOL</v>
      </c>
      <c r="N544" s="360">
        <f>VLOOKUP(TRIM(B544),BirthdateDraft!$A$1:$M$7842,2,FALSE)</f>
        <v>36638</v>
      </c>
      <c r="O544" s="217" t="str">
        <f>VLOOKUP(TRIM(B544),BirthdateDraft!$A$1:$M$7842,3,FALSE)</f>
        <v>22/2</v>
      </c>
      <c r="P544">
        <v>2024</v>
      </c>
      <c r="Q544" s="37" t="e">
        <f>VLOOKUP(Table16[[#This Row],[Last]],'2025Cuts'!$B$4:$B$77,1,FALSE)</f>
        <v>#N/A</v>
      </c>
    </row>
    <row r="545" spans="1:17" ht="12.75" customHeight="1">
      <c r="A545" s="217" t="s">
        <v>1360</v>
      </c>
      <c r="B545" s="261" t="s">
        <v>5372</v>
      </c>
      <c r="C545" s="357" t="s">
        <v>2310</v>
      </c>
      <c r="D545" s="217" t="s">
        <v>1360</v>
      </c>
      <c r="E545" s="358"/>
      <c r="F545" s="358"/>
      <c r="I545" s="358">
        <v>0</v>
      </c>
      <c r="K545" s="358">
        <v>3</v>
      </c>
      <c r="L545" s="36" t="s">
        <v>9655</v>
      </c>
      <c r="M545" s="359" t="str">
        <f>VLOOKUP(TRIM(B545),'Team Rosters'!$B$1:$N$3773,2,FALSE)</f>
        <v>ANN</v>
      </c>
      <c r="N545" s="360">
        <f>VLOOKUP(TRIM(B545),BirthdateDraft!$A$1:$M$7842,2,FALSE)</f>
        <v>34172</v>
      </c>
      <c r="O545" s="217" t="str">
        <f>VLOOKUP(TRIM(B545),BirthdateDraft!$A$1:$M$7842,3,FALSE)</f>
        <v>16/FA</v>
      </c>
      <c r="P545">
        <v>2024</v>
      </c>
      <c r="Q545" s="37" t="e">
        <f>VLOOKUP(Table16[[#This Row],[Last]],'2025Cuts'!$B$4:$B$77,1,FALSE)</f>
        <v>#N/A</v>
      </c>
    </row>
    <row r="546" spans="1:17" ht="12.75" customHeight="1">
      <c r="A546" s="217" t="s">
        <v>8980</v>
      </c>
      <c r="B546" s="261" t="s">
        <v>6622</v>
      </c>
      <c r="C546" s="357" t="s">
        <v>9651</v>
      </c>
      <c r="D546" s="217" t="s">
        <v>10056</v>
      </c>
      <c r="E546" s="358" t="s">
        <v>3552</v>
      </c>
      <c r="F546" s="358"/>
      <c r="G546" s="36">
        <v>0</v>
      </c>
      <c r="M546" s="359" t="str">
        <f>VLOOKUP(TRIM(B546),'Team Rosters'!$B$1:$N$3773,2,FALSE)</f>
        <v>JER</v>
      </c>
      <c r="N546" s="360">
        <f>VLOOKUP(TRIM(B546),BirthdateDraft!$A$1:$M$7842,2,FALSE)</f>
        <v>35462</v>
      </c>
      <c r="O546" s="217" t="str">
        <f>VLOOKUP(TRIM(B546),BirthdateDraft!$A$1:$M$7842,3,FALSE)</f>
        <v>20/3</v>
      </c>
      <c r="P546">
        <v>2024</v>
      </c>
      <c r="Q546" s="37" t="e">
        <f>VLOOKUP(Table16[[#This Row],[Last]],'2025Cuts'!$B$4:$B$77,1,FALSE)</f>
        <v>#N/A</v>
      </c>
    </row>
    <row r="547" spans="1:17" ht="12.75" customHeight="1">
      <c r="A547" s="217" t="s">
        <v>9707</v>
      </c>
      <c r="B547" s="261" t="s">
        <v>7650</v>
      </c>
      <c r="C547" s="357" t="s">
        <v>9627</v>
      </c>
      <c r="D547" s="217" t="s">
        <v>10022</v>
      </c>
      <c r="E547" s="358" t="s">
        <v>9708</v>
      </c>
      <c r="F547" s="358" t="s">
        <v>9709</v>
      </c>
      <c r="M547" s="359" t="str">
        <f>VLOOKUP(TRIM(B547),'Team Rosters'!$B$1:$N$3773,2,FALSE)</f>
        <v>FER</v>
      </c>
      <c r="N547" s="360">
        <f>VLOOKUP(TRIM(B547),BirthdateDraft!$A$1:$M$7842,2,FALSE)</f>
        <v>36966</v>
      </c>
      <c r="O547" s="217" t="str">
        <f>VLOOKUP(TRIM(B547),BirthdateDraft!$A$1:$M$7842,3,FALSE)</f>
        <v>22/1</v>
      </c>
      <c r="P547">
        <v>2024</v>
      </c>
      <c r="Q547" s="37" t="e">
        <f>VLOOKUP(Table16[[#This Row],[Last]],'2025Cuts'!$B$4:$B$77,1,FALSE)</f>
        <v>#N/A</v>
      </c>
    </row>
    <row r="548" spans="1:17" ht="12.75" customHeight="1">
      <c r="A548" s="217" t="s">
        <v>2517</v>
      </c>
      <c r="B548" s="261" t="s">
        <v>7262</v>
      </c>
      <c r="C548" s="357" t="s">
        <v>9632</v>
      </c>
      <c r="D548" s="217" t="s">
        <v>10047</v>
      </c>
      <c r="E548" s="358" t="s">
        <v>9705</v>
      </c>
      <c r="F548" s="358"/>
      <c r="M548" s="359" t="e">
        <f>VLOOKUP(TRIM(B548),'Team Rosters'!$B$1:$N$3773,2,FALSE)</f>
        <v>#N/A</v>
      </c>
      <c r="N548" s="360">
        <f>VLOOKUP(TRIM(B548),BirthdateDraft!$A$1:$M$7842,2,FALSE)</f>
        <v>35878</v>
      </c>
      <c r="O548" s="217" t="str">
        <f>VLOOKUP(TRIM(B548),BirthdateDraft!$A$1:$M$7842,3,FALSE)</f>
        <v>21/6</v>
      </c>
      <c r="P548">
        <v>2024</v>
      </c>
      <c r="Q548" s="37" t="e">
        <f>VLOOKUP(Table16[[#This Row],[Last]],'2025Cuts'!$B$4:$B$77,1,FALSE)</f>
        <v>#N/A</v>
      </c>
    </row>
    <row r="549" spans="1:17" ht="12.75" customHeight="1">
      <c r="A549" s="217" t="s">
        <v>1957</v>
      </c>
      <c r="B549" s="261" t="s">
        <v>8272</v>
      </c>
      <c r="C549" s="357" t="s">
        <v>9647</v>
      </c>
      <c r="D549" s="217" t="s">
        <v>1957</v>
      </c>
      <c r="E549" s="358" t="s">
        <v>9700</v>
      </c>
      <c r="F549" s="358"/>
      <c r="G549" s="36">
        <v>0</v>
      </c>
      <c r="M549" s="359" t="str">
        <f>VLOOKUP(TRIM(B549),'Team Rosters'!$B$1:$N$3773,2,FALSE)</f>
        <v>BEA</v>
      </c>
      <c r="N549" s="360">
        <f>VLOOKUP(TRIM(B549),BirthdateDraft!$A$1:$M$7842,2,FALSE)</f>
        <v>36621</v>
      </c>
      <c r="O549" s="217" t="str">
        <f>VLOOKUP(TRIM(B549),BirthdateDraft!$A$1:$M$7842,3,FALSE)</f>
        <v>23/5</v>
      </c>
      <c r="P549">
        <v>2024</v>
      </c>
      <c r="Q549" s="37" t="e">
        <f>VLOOKUP(Table16[[#This Row],[Last]],'2025Cuts'!$B$4:$B$77,1,FALSE)</f>
        <v>#N/A</v>
      </c>
    </row>
    <row r="550" spans="1:17" ht="12.75" customHeight="1">
      <c r="A550" s="217" t="s">
        <v>9006</v>
      </c>
      <c r="B550" s="261" t="s">
        <v>7203</v>
      </c>
      <c r="C550" s="357" t="s">
        <v>9651</v>
      </c>
      <c r="D550" s="217" t="s">
        <v>10029</v>
      </c>
      <c r="E550" s="358"/>
      <c r="F550" s="358"/>
      <c r="I550" s="358">
        <v>0</v>
      </c>
      <c r="J550" s="358">
        <v>0</v>
      </c>
      <c r="K550" s="36">
        <v>2</v>
      </c>
      <c r="M550" s="359" t="e">
        <f>VLOOKUP(TRIM(B550),'Team Rosters'!$B$1:$N$3773,2,FALSE)</f>
        <v>#N/A</v>
      </c>
      <c r="N550" s="360">
        <f>VLOOKUP(TRIM(B550),BirthdateDraft!$A$1:$M$7842,2,FALSE)</f>
        <v>35065</v>
      </c>
      <c r="O550" s="217">
        <f>VLOOKUP(TRIM(B550),BirthdateDraft!$A$1:$M$7842,3,FALSE)</f>
        <v>0</v>
      </c>
      <c r="P550">
        <v>2024</v>
      </c>
      <c r="Q550" s="37" t="e">
        <f>VLOOKUP(Table16[[#This Row],[Last]],'2025Cuts'!$B$4:$B$77,1,FALSE)</f>
        <v>#N/A</v>
      </c>
    </row>
    <row r="551" spans="1:17" ht="12.75" customHeight="1">
      <c r="A551" s="217" t="s">
        <v>9013</v>
      </c>
      <c r="B551" s="261" t="s">
        <v>5672</v>
      </c>
      <c r="C551" s="357" t="s">
        <v>1407</v>
      </c>
      <c r="D551" s="217" t="s">
        <v>10051</v>
      </c>
      <c r="E551" s="358" t="s">
        <v>3556</v>
      </c>
      <c r="F551" s="358"/>
      <c r="G551" s="36">
        <v>1</v>
      </c>
      <c r="M551" s="359" t="str">
        <f>VLOOKUP(TRIM(B551),'Team Rosters'!$B$1:$N$3773,2,FALSE)</f>
        <v>BLU</v>
      </c>
      <c r="N551" s="360">
        <f>VLOOKUP(TRIM(B551),BirthdateDraft!$A$1:$M$7842,2,FALSE)</f>
        <v>35017</v>
      </c>
      <c r="O551" s="217" t="str">
        <f>VLOOKUP(TRIM(B551),BirthdateDraft!$A$1:$M$7842,3,FALSE)</f>
        <v>18/4</v>
      </c>
      <c r="P551">
        <v>2024</v>
      </c>
      <c r="Q551" s="37" t="e">
        <f>VLOOKUP(Table16[[#This Row],[Last]],'2025Cuts'!$B$4:$B$77,1,FALSE)</f>
        <v>#N/A</v>
      </c>
    </row>
    <row r="552" spans="1:17" ht="12.75" customHeight="1">
      <c r="A552" s="217" t="s">
        <v>9013</v>
      </c>
      <c r="B552" s="261" t="s">
        <v>3229</v>
      </c>
      <c r="C552" s="357" t="s">
        <v>9641</v>
      </c>
      <c r="D552" s="217" t="s">
        <v>10051</v>
      </c>
      <c r="E552" s="358" t="s">
        <v>3556</v>
      </c>
      <c r="F552" s="358"/>
      <c r="G552" s="36">
        <v>1</v>
      </c>
      <c r="M552" s="359" t="str">
        <f>VLOOKUP(TRIM(B552),'Team Rosters'!$B$1:$N$3773,2,FALSE)</f>
        <v>VIR</v>
      </c>
      <c r="N552" s="360">
        <f>VLOOKUP(TRIM(B552),BirthdateDraft!$A$1:$M$7842,2,FALSE)</f>
        <v>33692</v>
      </c>
      <c r="O552" s="217" t="str">
        <f>VLOOKUP(TRIM(B552),BirthdateDraft!$A$1:$M$7842,3,FALSE)</f>
        <v>13/2</v>
      </c>
      <c r="P552">
        <v>2024</v>
      </c>
      <c r="Q552" s="37" t="e">
        <f>VLOOKUP(Table16[[#This Row],[Last]],'2025Cuts'!$B$4:$B$77,1,FALSE)</f>
        <v>#N/A</v>
      </c>
    </row>
    <row r="553" spans="1:17" ht="12.75" customHeight="1">
      <c r="A553" s="217" t="s">
        <v>1957</v>
      </c>
      <c r="B553" s="261" t="s">
        <v>7865</v>
      </c>
      <c r="C553" s="357" t="s">
        <v>9642</v>
      </c>
      <c r="D553" s="217" t="s">
        <v>1957</v>
      </c>
      <c r="E553" s="358" t="s">
        <v>9699</v>
      </c>
      <c r="F553" s="358"/>
      <c r="G553" s="36">
        <v>3</v>
      </c>
      <c r="M553" s="359" t="str">
        <f>VLOOKUP(TRIM(B553),'Team Rosters'!$B$1:$N$3773,2,FALSE)</f>
        <v>TOK</v>
      </c>
      <c r="N553" s="360">
        <f>VLOOKUP(TRIM(B553),BirthdateDraft!$A$1:$M$7842,2,FALSE)</f>
        <v>35965</v>
      </c>
      <c r="O553" s="217" t="str">
        <f>VLOOKUP(TRIM(B553),BirthdateDraft!$A$1:$M$7842,3,FALSE)</f>
        <v>22/FA</v>
      </c>
      <c r="P553">
        <v>2024</v>
      </c>
      <c r="Q553" s="37" t="e">
        <f>VLOOKUP(Table16[[#This Row],[Last]],'2025Cuts'!$B$4:$B$77,1,FALSE)</f>
        <v>#N/A</v>
      </c>
    </row>
    <row r="554" spans="1:17" ht="12.75" customHeight="1">
      <c r="A554" s="217" t="s">
        <v>8991</v>
      </c>
      <c r="B554" s="261" t="s">
        <v>7145</v>
      </c>
      <c r="C554" s="357" t="s">
        <v>9646</v>
      </c>
      <c r="D554" s="217" t="s">
        <v>10008</v>
      </c>
      <c r="E554" s="358"/>
      <c r="F554" s="358"/>
      <c r="I554" s="358">
        <v>4</v>
      </c>
      <c r="J554" s="358"/>
      <c r="K554" s="36">
        <v>0</v>
      </c>
      <c r="M554" s="359" t="str">
        <f>VLOOKUP(TRIM(B554),'Team Rosters'!$B$1:$N$3773,2,FALSE)</f>
        <v>BLU</v>
      </c>
      <c r="N554" s="360">
        <f>VLOOKUP(TRIM(B554),BirthdateDraft!$A$1:$M$7842,2,FALSE)</f>
        <v>35521</v>
      </c>
      <c r="O554" s="217" t="str">
        <f>VLOOKUP(TRIM(B554),BirthdateDraft!$A$1:$M$7842,3,FALSE)</f>
        <v>FA</v>
      </c>
      <c r="P554">
        <v>2024</v>
      </c>
      <c r="Q554" s="37" t="e">
        <f>VLOOKUP(Table16[[#This Row],[Last]],'2025Cuts'!$B$4:$B$77,1,FALSE)</f>
        <v>#N/A</v>
      </c>
    </row>
    <row r="555" spans="1:17" ht="12.75" customHeight="1">
      <c r="A555" s="217" t="s">
        <v>9675</v>
      </c>
      <c r="B555" s="261" t="s">
        <v>6261</v>
      </c>
      <c r="C555" s="357" t="s">
        <v>9640</v>
      </c>
      <c r="D555" s="217" t="s">
        <v>10000</v>
      </c>
      <c r="E555" s="358"/>
      <c r="F555" s="358"/>
      <c r="L555" s="358" t="s">
        <v>9652</v>
      </c>
      <c r="M555" s="359" t="str">
        <f>VLOOKUP(TRIM(B555),'Team Rosters'!$B$1:$N$3773,2,FALSE)</f>
        <v>BLU</v>
      </c>
      <c r="N555" s="360">
        <f>VLOOKUP(TRIM(B555),BirthdateDraft!$A$1:$M$7842,2,FALSE)</f>
        <v>35866</v>
      </c>
      <c r="O555" s="217" t="str">
        <f>VLOOKUP(TRIM(B555),BirthdateDraft!$A$1:$M$7842,3,FALSE)</f>
        <v>19/2</v>
      </c>
      <c r="P555">
        <v>2024</v>
      </c>
      <c r="Q555" s="37" t="e">
        <f>VLOOKUP(Table16[[#This Row],[Last]],'2025Cuts'!$B$4:$B$77,1,FALSE)</f>
        <v>#N/A</v>
      </c>
    </row>
    <row r="556" spans="1:17" ht="12.75" customHeight="1">
      <c r="A556" s="217" t="s">
        <v>8846</v>
      </c>
      <c r="B556" s="261" t="s">
        <v>8890</v>
      </c>
      <c r="C556" s="357" t="s">
        <v>9649</v>
      </c>
      <c r="D556" s="217" t="s">
        <v>10048</v>
      </c>
      <c r="E556" s="358" t="s">
        <v>9700</v>
      </c>
      <c r="F556" s="358"/>
      <c r="M556" s="359" t="e">
        <f>VLOOKUP(TRIM(B556),'Team Rosters'!$B$1:$N$3773,2,FALSE)</f>
        <v>#N/A</v>
      </c>
      <c r="N556" s="360">
        <f>VLOOKUP(TRIM(B556),BirthdateDraft!$A$1:$M$7842,2,FALSE)</f>
        <v>36835</v>
      </c>
      <c r="O556" s="217" t="str">
        <f>VLOOKUP(TRIM(B556),BirthdateDraft!$A$1:$M$7842,3,FALSE)</f>
        <v>24/FA</v>
      </c>
      <c r="P556">
        <v>2024</v>
      </c>
      <c r="Q556" s="37" t="e">
        <f>VLOOKUP(Table16[[#This Row],[Last]],'2025Cuts'!$B$4:$B$77,1,FALSE)</f>
        <v>#N/A</v>
      </c>
    </row>
    <row r="557" spans="1:17" ht="12.75" customHeight="1">
      <c r="A557" s="217" t="s">
        <v>9714</v>
      </c>
      <c r="B557" s="261" t="s">
        <v>8891</v>
      </c>
      <c r="C557" s="357" t="s">
        <v>9644</v>
      </c>
      <c r="D557" s="217" t="s">
        <v>10055</v>
      </c>
      <c r="E557" s="358" t="s">
        <v>3552</v>
      </c>
      <c r="F557" s="358" t="s">
        <v>9700</v>
      </c>
      <c r="G557" s="36">
        <v>0</v>
      </c>
      <c r="M557" s="359" t="str">
        <f>VLOOKUP(TRIM(B557),'Team Rosters'!$B$1:$N$3773,2,FALSE)</f>
        <v>LAS</v>
      </c>
      <c r="N557" s="360">
        <f>VLOOKUP(TRIM(B557),BirthdateDraft!$A$1:$M$7842,2,FALSE)</f>
        <v>37377</v>
      </c>
      <c r="O557" s="217" t="str">
        <f>VLOOKUP(TRIM(B557),BirthdateDraft!$A$1:$M$7842,3,FALSE)</f>
        <v>24/7(252)</v>
      </c>
      <c r="P557">
        <v>2024</v>
      </c>
      <c r="Q557" s="37" t="e">
        <f>VLOOKUP(Table16[[#This Row],[Last]],'2025Cuts'!$B$4:$B$77,1,FALSE)</f>
        <v>#N/A</v>
      </c>
    </row>
    <row r="558" spans="1:17" ht="12.75" customHeight="1">
      <c r="A558" s="217" t="s">
        <v>1229</v>
      </c>
      <c r="B558" s="261" t="s">
        <v>5275</v>
      </c>
      <c r="C558" s="357" t="s">
        <v>9634</v>
      </c>
      <c r="D558" s="217" t="s">
        <v>1229</v>
      </c>
      <c r="E558" s="358" t="s">
        <v>9706</v>
      </c>
      <c r="F558" s="358"/>
      <c r="G558" s="36">
        <v>5</v>
      </c>
      <c r="M558" s="359" t="str">
        <f>VLOOKUP(TRIM(B558),'Team Rosters'!$B$1:$N$3773,2,FALSE)</f>
        <v>CHA</v>
      </c>
      <c r="N558" s="360">
        <f>VLOOKUP(TRIM(B558),BirthdateDraft!$A$1:$M$7842,2,FALSE)</f>
        <v>34764</v>
      </c>
      <c r="O558" s="217" t="str">
        <f>VLOOKUP(TRIM(B558),BirthdateDraft!$A$1:$M$7842,3,FALSE)</f>
        <v>17/1 (22)</v>
      </c>
      <c r="P558">
        <v>2024</v>
      </c>
      <c r="Q558" s="37" t="e">
        <f>VLOOKUP(Table16[[#This Row],[Last]],'2025Cuts'!$B$4:$B$77,1,FALSE)</f>
        <v>#N/A</v>
      </c>
    </row>
    <row r="559" spans="1:17" ht="12.75" customHeight="1">
      <c r="A559" s="217" t="s">
        <v>144</v>
      </c>
      <c r="B559" s="261" t="s">
        <v>6110</v>
      </c>
      <c r="C559" s="357" t="s">
        <v>9650</v>
      </c>
      <c r="D559" s="217" t="s">
        <v>10053</v>
      </c>
      <c r="E559" s="358" t="s">
        <v>3552</v>
      </c>
      <c r="F559" s="358"/>
      <c r="G559" s="36">
        <v>0</v>
      </c>
      <c r="M559" s="359" t="str">
        <f>VLOOKUP(TRIM(B559),'Team Rosters'!$B$1:$N$3773,2,FALSE)</f>
        <v>FER</v>
      </c>
      <c r="N559" s="360">
        <f>VLOOKUP(TRIM(B559),BirthdateDraft!$A$1:$M$7842,2,FALSE)</f>
        <v>35063</v>
      </c>
      <c r="O559" s="217" t="str">
        <f>VLOOKUP(TRIM(B559),BirthdateDraft!$A$1:$M$7842,3,FALSE)</f>
        <v>18/FA</v>
      </c>
      <c r="P559">
        <v>2024</v>
      </c>
      <c r="Q559" s="37" t="e">
        <f>VLOOKUP(Table16[[#This Row],[Last]],'2025Cuts'!$B$4:$B$77,1,FALSE)</f>
        <v>#N/A</v>
      </c>
    </row>
    <row r="560" spans="1:17" ht="12.75" customHeight="1">
      <c r="A560" s="217" t="s">
        <v>2837</v>
      </c>
      <c r="B560" s="261" t="s">
        <v>7242</v>
      </c>
      <c r="C560" s="357" t="s">
        <v>9633</v>
      </c>
      <c r="D560" s="217" t="s">
        <v>2837</v>
      </c>
      <c r="E560" s="358"/>
      <c r="F560" s="358"/>
      <c r="I560" s="358">
        <v>0</v>
      </c>
      <c r="K560" s="358">
        <v>3</v>
      </c>
      <c r="L560" s="36" t="s">
        <v>9652</v>
      </c>
      <c r="M560" s="359" t="str">
        <f>VLOOKUP(TRIM(B560),'Team Rosters'!$B$1:$N$3773,2,FALSE)</f>
        <v>BIR</v>
      </c>
      <c r="N560" s="360">
        <f>VLOOKUP(TRIM(B560),BirthdateDraft!$A$1:$M$7842,2,FALSE)</f>
        <v>35855</v>
      </c>
      <c r="O560" s="217" t="str">
        <f>VLOOKUP(TRIM(B560),BirthdateDraft!$A$1:$M$7842,3,FALSE)</f>
        <v>21/1(24)</v>
      </c>
      <c r="P560">
        <v>2024</v>
      </c>
      <c r="Q560" s="37" t="e">
        <f>VLOOKUP(Table16[[#This Row],[Last]],'2025Cuts'!$B$4:$B$77,1,FALSE)</f>
        <v>#N/A</v>
      </c>
    </row>
    <row r="561" spans="1:17" ht="12.75" customHeight="1">
      <c r="A561" s="217" t="s">
        <v>1895</v>
      </c>
      <c r="B561" s="261" t="s">
        <v>2456</v>
      </c>
      <c r="C561" s="357" t="s">
        <v>9637</v>
      </c>
      <c r="D561" s="217" t="s">
        <v>10011</v>
      </c>
      <c r="E561" s="358"/>
      <c r="F561" s="358"/>
      <c r="I561" s="358">
        <v>0</v>
      </c>
      <c r="J561" s="358"/>
      <c r="K561" s="36">
        <v>0</v>
      </c>
      <c r="M561" s="359" t="e">
        <f>VLOOKUP(TRIM(B561),'Team Rosters'!$B$1:$N$3773,2,FALSE)</f>
        <v>#N/A</v>
      </c>
      <c r="N561" s="360">
        <f>VLOOKUP(TRIM(B561),BirthdateDraft!$A$1:$M$7842,2,FALSE)</f>
        <v>28694</v>
      </c>
      <c r="O561" s="217" t="str">
        <f>VLOOKUP(TRIM(B561),BirthdateDraft!$A$1:$M$7842,3,FALSE)</f>
        <v>01/4</v>
      </c>
      <c r="P561">
        <v>2024</v>
      </c>
      <c r="Q561" s="37" t="str">
        <f>VLOOKUP(Table16[[#This Row],[Last]],'2025Cuts'!$B$4:$B$77,1,FALSE)</f>
        <v>Harris, Nick</v>
      </c>
    </row>
    <row r="562" spans="1:17" ht="12.75" customHeight="1">
      <c r="A562" s="217" t="s">
        <v>8982</v>
      </c>
      <c r="B562" s="261" t="s">
        <v>4170</v>
      </c>
      <c r="C562" s="357" t="s">
        <v>9637</v>
      </c>
      <c r="D562" s="217" t="s">
        <v>10062</v>
      </c>
      <c r="E562" s="358" t="s">
        <v>3555</v>
      </c>
      <c r="F562" s="358"/>
      <c r="G562" s="36">
        <v>3</v>
      </c>
      <c r="M562" s="359" t="str">
        <f>VLOOKUP(TRIM(B562),'Team Rosters'!$B$1:$N$3773,2,FALSE)</f>
        <v>ROS</v>
      </c>
      <c r="N562" s="360">
        <f>VLOOKUP(TRIM(B562),BirthdateDraft!$A$1:$M$7842,2,FALSE)</f>
        <v>33461</v>
      </c>
      <c r="O562" s="217" t="str">
        <f>VLOOKUP(TRIM(B562),BirthdateDraft!$A$1:$M$7842,3,FALSE)</f>
        <v>14/7</v>
      </c>
      <c r="P562">
        <v>2024</v>
      </c>
      <c r="Q562" s="37" t="e">
        <f>VLOOKUP(Table16[[#This Row],[Last]],'2025Cuts'!$B$4:$B$77,1,FALSE)</f>
        <v>#N/A</v>
      </c>
    </row>
    <row r="563" spans="1:17" ht="12.75" customHeight="1">
      <c r="A563" s="217" t="s">
        <v>2515</v>
      </c>
      <c r="B563" s="261" t="s">
        <v>6078</v>
      </c>
      <c r="C563" s="357" t="s">
        <v>9643</v>
      </c>
      <c r="D563" s="217" t="s">
        <v>10021</v>
      </c>
      <c r="E563" s="358" t="s">
        <v>9712</v>
      </c>
      <c r="F563" s="358"/>
      <c r="M563" s="359" t="str">
        <f>VLOOKUP(TRIM(B563),'Team Rosters'!$B$1:$N$3773,2,FALSE)</f>
        <v>VIR</v>
      </c>
      <c r="N563" s="360">
        <f>VLOOKUP(TRIM(B563),BirthdateDraft!$A$1:$M$7842,2,FALSE)</f>
        <v>35052</v>
      </c>
      <c r="O563" s="217" t="str">
        <f>VLOOKUP(TRIM(B563),BirthdateDraft!$A$1:$M$7842,3,FALSE)</f>
        <v>19/3</v>
      </c>
      <c r="P563">
        <v>2024</v>
      </c>
      <c r="Q563" s="37" t="e">
        <f>VLOOKUP(Table16[[#This Row],[Last]],'2025Cuts'!$B$4:$B$77,1,FALSE)</f>
        <v>#N/A</v>
      </c>
    </row>
    <row r="564" spans="1:17" ht="12.75" customHeight="1">
      <c r="A564" s="217" t="s">
        <v>8978</v>
      </c>
      <c r="B564" s="261" t="s">
        <v>9089</v>
      </c>
      <c r="C564" s="357" t="s">
        <v>722</v>
      </c>
      <c r="D564" s="217" t="s">
        <v>3485</v>
      </c>
      <c r="E564" s="358"/>
      <c r="F564" s="358"/>
      <c r="L564" s="358" t="s">
        <v>9656</v>
      </c>
      <c r="M564" s="359" t="str">
        <f>VLOOKUP(TRIM(B564),'Team Rosters'!$B$1:$N$3773,2,FALSE)</f>
        <v>DAY</v>
      </c>
      <c r="N564" s="360">
        <f>VLOOKUP(TRIM(B564),BirthdateDraft!$A$1:$M$7842,2,FALSE)</f>
        <v>37479</v>
      </c>
      <c r="O564" s="217" t="str">
        <f>VLOOKUP(TRIM(B564),BirthdateDraft!$A$1:$M$7842,3,FALSE)</f>
        <v>24/1(4)</v>
      </c>
      <c r="P564">
        <v>2024</v>
      </c>
      <c r="Q564" s="37" t="e">
        <f>VLOOKUP(Table16[[#This Row],[Last]],'2025Cuts'!$B$4:$B$77,1,FALSE)</f>
        <v>#N/A</v>
      </c>
    </row>
    <row r="565" spans="1:17" ht="12.75" customHeight="1">
      <c r="A565" s="217" t="s">
        <v>8982</v>
      </c>
      <c r="B565" s="261" t="s">
        <v>8274</v>
      </c>
      <c r="C565" s="357" t="s">
        <v>9651</v>
      </c>
      <c r="D565" s="217" t="s">
        <v>10019</v>
      </c>
      <c r="E565" s="358"/>
      <c r="F565" s="358"/>
      <c r="I565" s="358">
        <v>0</v>
      </c>
      <c r="J565" s="358"/>
      <c r="K565" s="36">
        <v>4</v>
      </c>
      <c r="M565" s="359" t="str">
        <f>VLOOKUP(TRIM(B565),'Team Rosters'!$B$1:$N$3773,2,FALSE)</f>
        <v>DRA</v>
      </c>
      <c r="N565" s="360">
        <f>VLOOKUP(TRIM(B565),BirthdateDraft!$A$1:$M$7842,2,FALSE)</f>
        <v>37289</v>
      </c>
      <c r="O565" s="217" t="str">
        <f>VLOOKUP(TRIM(B565),BirthdateDraft!$A$1:$M$7842,3,FALSE)</f>
        <v>23/1</v>
      </c>
      <c r="P565">
        <v>2024</v>
      </c>
      <c r="Q565" s="37" t="e">
        <f>VLOOKUP(Table16[[#This Row],[Last]],'2025Cuts'!$B$4:$B$77,1,FALSE)</f>
        <v>#N/A</v>
      </c>
    </row>
    <row r="566" spans="1:17" ht="12.75" customHeight="1">
      <c r="A566" s="217" t="s">
        <v>9710</v>
      </c>
      <c r="B566" s="261" t="s">
        <v>6591</v>
      </c>
      <c r="C566" s="357" t="s">
        <v>9627</v>
      </c>
      <c r="D566" s="217" t="s">
        <v>9710</v>
      </c>
      <c r="E566" s="358" t="s">
        <v>9699</v>
      </c>
      <c r="F566" s="358" t="s">
        <v>9699</v>
      </c>
      <c r="G566" s="36">
        <v>4</v>
      </c>
      <c r="M566" s="359" t="str">
        <f>VLOOKUP(TRIM(B566),'Team Rosters'!$B$1:$N$3773,2,FALSE)</f>
        <v>DAY</v>
      </c>
      <c r="N566" s="360">
        <f>VLOOKUP(TRIM(B566),BirthdateDraft!$A$1:$M$7842,2,FALSE)</f>
        <v>35859</v>
      </c>
      <c r="O566" s="217" t="str">
        <f>VLOOKUP(TRIM(B566),BirthdateDraft!$A$1:$M$7842,3,FALSE)</f>
        <v>20/3</v>
      </c>
      <c r="P566">
        <v>2024</v>
      </c>
      <c r="Q566" s="37" t="e">
        <f>VLOOKUP(Table16[[#This Row],[Last]],'2025Cuts'!$B$4:$B$77,1,FALSE)</f>
        <v>#N/A</v>
      </c>
    </row>
    <row r="567" spans="1:17" ht="12.75" customHeight="1">
      <c r="A567" s="217" t="s">
        <v>144</v>
      </c>
      <c r="B567" s="261" t="s">
        <v>8275</v>
      </c>
      <c r="C567" s="357" t="s">
        <v>9650</v>
      </c>
      <c r="D567" s="217" t="s">
        <v>10053</v>
      </c>
      <c r="E567" s="358" t="s">
        <v>3556</v>
      </c>
      <c r="F567" s="358"/>
      <c r="G567" s="36">
        <v>1</v>
      </c>
      <c r="M567" s="359" t="str">
        <f>VLOOKUP(TRIM(B567),'Team Rosters'!$B$1:$N$3773,2,FALSE)</f>
        <v>DRA</v>
      </c>
      <c r="N567" s="360">
        <f>VLOOKUP(TRIM(B567),BirthdateDraft!$A$1:$M$7842,2,FALSE)</f>
        <v>37117</v>
      </c>
      <c r="O567" s="217" t="str">
        <f>VLOOKUP(TRIM(B567),BirthdateDraft!$A$1:$M$7842,3,FALSE)</f>
        <v>23/3</v>
      </c>
      <c r="P567">
        <v>2024</v>
      </c>
      <c r="Q567" s="37" t="e">
        <f>VLOOKUP(Table16[[#This Row],[Last]],'2025Cuts'!$B$4:$B$77,1,FALSE)</f>
        <v>#N/A</v>
      </c>
    </row>
    <row r="568" spans="1:17" ht="12.75" customHeight="1">
      <c r="A568" s="217" t="s">
        <v>8846</v>
      </c>
      <c r="B568" s="261" t="s">
        <v>8892</v>
      </c>
      <c r="C568" s="357" t="s">
        <v>9638</v>
      </c>
      <c r="D568" s="217" t="s">
        <v>10048</v>
      </c>
      <c r="E568" s="358" t="s">
        <v>9699</v>
      </c>
      <c r="F568" s="358"/>
      <c r="M568" s="359" t="str">
        <f>VLOOKUP(TRIM(B568),'Team Rosters'!$B$1:$N$3773,2,FALSE)</f>
        <v>LAS</v>
      </c>
      <c r="N568" s="360">
        <f>VLOOKUP(TRIM(B568),BirthdateDraft!$A$1:$M$7842,2,FALSE)</f>
        <v>36865</v>
      </c>
      <c r="O568" s="217" t="str">
        <f>VLOOKUP(TRIM(B568),BirthdateDraft!$A$1:$M$7842,3,FALSE)</f>
        <v>24/5(140)</v>
      </c>
      <c r="P568">
        <v>2024</v>
      </c>
      <c r="Q568" s="37" t="e">
        <f>VLOOKUP(Table16[[#This Row],[Last]],'2025Cuts'!$B$4:$B$77,1,FALSE)</f>
        <v>#N/A</v>
      </c>
    </row>
    <row r="569" spans="1:17" ht="12.75" customHeight="1">
      <c r="A569" s="217" t="s">
        <v>2436</v>
      </c>
      <c r="B569" s="261" t="s">
        <v>7955</v>
      </c>
      <c r="C569" s="357" t="s">
        <v>9627</v>
      </c>
      <c r="D569" s="217" t="s">
        <v>2436</v>
      </c>
      <c r="E569" s="358"/>
      <c r="F569" s="358"/>
      <c r="M569" s="359" t="str">
        <f>VLOOKUP(TRIM(B569),'Team Rosters'!$B$1:$N$3773,2,FALSE)</f>
        <v>WES</v>
      </c>
      <c r="N569" s="360">
        <f>VLOOKUP(TRIM(B569),BirthdateDraft!$A$1:$M$7842,2,FALSE)</f>
        <v>35768</v>
      </c>
      <c r="O569" s="217" t="str">
        <f>VLOOKUP(TRIM(B569),BirthdateDraft!$A$1:$M$7842,3,FALSE)</f>
        <v>19/FA</v>
      </c>
      <c r="P569">
        <v>2024</v>
      </c>
      <c r="Q569" s="37" t="e">
        <f>VLOOKUP(Table16[[#This Row],[Last]],'2025Cuts'!$B$4:$B$77,1,FALSE)</f>
        <v>#N/A</v>
      </c>
    </row>
    <row r="570" spans="1:17" ht="12.75" customHeight="1">
      <c r="A570" s="217" t="s">
        <v>9657</v>
      </c>
      <c r="B570" s="261" t="s">
        <v>7574</v>
      </c>
      <c r="C570" s="357" t="s">
        <v>9638</v>
      </c>
      <c r="D570" s="217" t="s">
        <v>9657</v>
      </c>
      <c r="E570" s="358"/>
      <c r="F570" s="358"/>
      <c r="I570" s="358">
        <v>0</v>
      </c>
      <c r="K570" s="358">
        <v>0</v>
      </c>
      <c r="L570" s="36" t="s">
        <v>1895</v>
      </c>
      <c r="M570" s="359" t="e">
        <f>VLOOKUP(TRIM(B570),'Team Rosters'!$B$1:$N$3773,2,FALSE)</f>
        <v>#N/A</v>
      </c>
      <c r="N570" s="360">
        <f>VLOOKUP(TRIM(B570),BirthdateDraft!$A$1:$M$7842,2,FALSE)</f>
        <v>36490</v>
      </c>
      <c r="O570" s="217" t="str">
        <f>VLOOKUP(TRIM(B570),BirthdateDraft!$A$1:$M$7842,3,FALSE)</f>
        <v>22/4</v>
      </c>
      <c r="P570">
        <v>2024</v>
      </c>
      <c r="Q570" s="37" t="e">
        <f>VLOOKUP(Table16[[#This Row],[Last]],'2025Cuts'!$B$4:$B$77,1,FALSE)</f>
        <v>#N/A</v>
      </c>
    </row>
    <row r="571" spans="1:17" ht="12.75" customHeight="1">
      <c r="A571" s="217" t="s">
        <v>9654</v>
      </c>
      <c r="B571" s="261" t="s">
        <v>7414</v>
      </c>
      <c r="C571" s="357" t="s">
        <v>9645</v>
      </c>
      <c r="D571" s="217" t="s">
        <v>9654</v>
      </c>
      <c r="E571" s="358"/>
      <c r="F571" s="358"/>
      <c r="I571" s="358">
        <v>0</v>
      </c>
      <c r="K571" s="358">
        <v>0</v>
      </c>
      <c r="L571" s="36" t="s">
        <v>9652</v>
      </c>
      <c r="M571" s="359" t="e">
        <f>VLOOKUP(TRIM(B571),'Team Rosters'!$B$1:$N$3773,2,FALSE)</f>
        <v>#N/A</v>
      </c>
      <c r="N571" s="360">
        <f>VLOOKUP(TRIM(B571),BirthdateDraft!$A$1:$M$7842,2,FALSE)</f>
        <v>35309</v>
      </c>
      <c r="O571" s="217" t="str">
        <f>VLOOKUP(TRIM(B571),BirthdateDraft!$A$1:$M$7842,3,FALSE)</f>
        <v>FA</v>
      </c>
      <c r="P571">
        <v>2024</v>
      </c>
      <c r="Q571" s="37" t="e">
        <f>VLOOKUP(Table16[[#This Row],[Last]],'2025Cuts'!$B$4:$B$77,1,FALSE)</f>
        <v>#N/A</v>
      </c>
    </row>
    <row r="572" spans="1:17" ht="12.75" customHeight="1">
      <c r="A572" s="217" t="s">
        <v>8982</v>
      </c>
      <c r="B572" s="261" t="s">
        <v>4375</v>
      </c>
      <c r="C572" s="357" t="s">
        <v>9647</v>
      </c>
      <c r="D572" s="217" t="s">
        <v>10019</v>
      </c>
      <c r="E572" s="358"/>
      <c r="F572" s="358"/>
      <c r="I572" s="358">
        <v>5</v>
      </c>
      <c r="J572" s="358"/>
      <c r="K572" s="36">
        <v>7</v>
      </c>
      <c r="M572" s="359" t="str">
        <f>VLOOKUP(TRIM(B572),'Team Rosters'!$B$1:$N$3773,2,FALSE)</f>
        <v>ACM</v>
      </c>
      <c r="N572" s="360">
        <f>VLOOKUP(TRIM(B572),BirthdateDraft!$A$1:$M$7842,2,FALSE)</f>
        <v>33737</v>
      </c>
      <c r="O572" s="217" t="str">
        <f>VLOOKUP(TRIM(B572),BirthdateDraft!$A$1:$M$7842,3,FALSE)</f>
        <v>15/2</v>
      </c>
      <c r="P572">
        <v>2024</v>
      </c>
      <c r="Q572" s="37" t="e">
        <f>VLOOKUP(Table16[[#This Row],[Last]],'2025Cuts'!$B$4:$B$77,1,FALSE)</f>
        <v>#N/A</v>
      </c>
    </row>
    <row r="573" spans="1:17" ht="12.75" customHeight="1">
      <c r="A573" s="217" t="s">
        <v>2517</v>
      </c>
      <c r="B573" s="261" t="s">
        <v>6512</v>
      </c>
      <c r="C573" s="357" t="s">
        <v>9645</v>
      </c>
      <c r="D573" s="217" t="s">
        <v>10047</v>
      </c>
      <c r="E573" s="358" t="s">
        <v>9699</v>
      </c>
      <c r="F573" s="358"/>
      <c r="M573" s="359" t="str">
        <f>VLOOKUP(TRIM(B573),'Team Rosters'!$B$1:$N$3773,2,FALSE)</f>
        <v>ANN</v>
      </c>
      <c r="N573" s="360">
        <f>VLOOKUP(TRIM(B573),BirthdateDraft!$A$1:$M$7842,2,FALSE)</f>
        <v>35667</v>
      </c>
      <c r="O573" s="217" t="str">
        <f>VLOOKUP(TRIM(B573),BirthdateDraft!$A$1:$M$7842,3,FALSE)</f>
        <v>20/4</v>
      </c>
      <c r="P573">
        <v>2024</v>
      </c>
      <c r="Q573" s="37" t="e">
        <f>VLOOKUP(Table16[[#This Row],[Last]],'2025Cuts'!$B$4:$B$77,1,FALSE)</f>
        <v>#N/A</v>
      </c>
    </row>
    <row r="574" spans="1:17" ht="12.75" customHeight="1">
      <c r="A574" s="217" t="s">
        <v>9737</v>
      </c>
      <c r="B574" s="261" t="s">
        <v>9432</v>
      </c>
      <c r="C574" s="357" t="s">
        <v>9643</v>
      </c>
      <c r="D574" s="217" t="s">
        <v>9737</v>
      </c>
      <c r="E574" s="358"/>
      <c r="F574" s="358"/>
      <c r="M574" s="359" t="e">
        <f>VLOOKUP(TRIM(B574),'Team Rosters'!$B$1:$N$3773,2,FALSE)</f>
        <v>#N/A</v>
      </c>
      <c r="N574" s="360">
        <f>VLOOKUP(TRIM(B574),BirthdateDraft!$A$1:$M$7842,2,FALSE)</f>
        <v>35501</v>
      </c>
      <c r="O574" s="217" t="str">
        <f>VLOOKUP(TRIM(B574),BirthdateDraft!$A$1:$M$7842,3,FALSE)</f>
        <v>24/FA</v>
      </c>
      <c r="P574">
        <v>2024</v>
      </c>
      <c r="Q574" s="37" t="e">
        <f>VLOOKUP(Table16[[#This Row],[Last]],'2025Cuts'!$B$4:$B$77,1,FALSE)</f>
        <v>#N/A</v>
      </c>
    </row>
    <row r="575" spans="1:17" ht="12.75" customHeight="1">
      <c r="A575" s="217" t="s">
        <v>8846</v>
      </c>
      <c r="B575" s="261" t="s">
        <v>8277</v>
      </c>
      <c r="C575" s="357" t="s">
        <v>9639</v>
      </c>
      <c r="D575" s="217" t="s">
        <v>10048</v>
      </c>
      <c r="E575" s="358" t="s">
        <v>9699</v>
      </c>
      <c r="F575" s="358"/>
      <c r="M575" s="359" t="e">
        <f>VLOOKUP(TRIM(B575),'Team Rosters'!$B$1:$N$3773,2,FALSE)</f>
        <v>#N/A</v>
      </c>
      <c r="N575" s="360">
        <f>VLOOKUP(TRIM(B575),BirthdateDraft!$A$1:$M$7842,2,FALSE)</f>
        <v>36274</v>
      </c>
      <c r="O575" s="217" t="str">
        <f>VLOOKUP(TRIM(B575),BirthdateDraft!$A$1:$M$7842,3,FALSE)</f>
        <v>23/6</v>
      </c>
      <c r="P575">
        <v>2024</v>
      </c>
      <c r="Q575" s="37" t="e">
        <f>VLOOKUP(Table16[[#This Row],[Last]],'2025Cuts'!$B$4:$B$77,1,FALSE)</f>
        <v>#N/A</v>
      </c>
    </row>
    <row r="576" spans="1:17" ht="12.75" customHeight="1">
      <c r="A576" s="217" t="s">
        <v>8991</v>
      </c>
      <c r="B576" s="261" t="s">
        <v>9067</v>
      </c>
      <c r="C576" s="357" t="s">
        <v>9641</v>
      </c>
      <c r="D576" s="217" t="s">
        <v>10008</v>
      </c>
      <c r="E576" s="358"/>
      <c r="F576" s="358"/>
      <c r="I576" s="358">
        <v>0</v>
      </c>
      <c r="J576" s="358"/>
      <c r="K576" s="36">
        <v>0</v>
      </c>
      <c r="M576" s="359" t="e">
        <f>VLOOKUP(TRIM(B576),'Team Rosters'!$B$1:$N$3773,2,FALSE)</f>
        <v>#N/A</v>
      </c>
      <c r="N576" s="360">
        <f>VLOOKUP(TRIM(B576),BirthdateDraft!$A$1:$M$7842,2,FALSE)</f>
        <v>36629</v>
      </c>
      <c r="O576" s="217" t="str">
        <f>VLOOKUP(TRIM(B576),BirthdateDraft!$A$1:$M$7842,3,FALSE)</f>
        <v>24/3(81)</v>
      </c>
      <c r="P576">
        <v>2024</v>
      </c>
      <c r="Q576" s="37" t="e">
        <f>VLOOKUP(Table16[[#This Row],[Last]],'2025Cuts'!$B$4:$B$77,1,FALSE)</f>
        <v>#N/A</v>
      </c>
    </row>
    <row r="577" spans="1:17" ht="12.75" customHeight="1">
      <c r="A577" s="217" t="s">
        <v>9668</v>
      </c>
      <c r="B577" s="261" t="s">
        <v>8278</v>
      </c>
      <c r="C577" s="357" t="s">
        <v>9630</v>
      </c>
      <c r="D577" s="217" t="s">
        <v>3485</v>
      </c>
      <c r="E577" s="358"/>
      <c r="F577" s="358"/>
      <c r="L577" s="358" t="s">
        <v>9656</v>
      </c>
      <c r="M577" s="359" t="e">
        <f>VLOOKUP(TRIM(B577),'Team Rosters'!$B$1:$N$3773,2,FALSE)</f>
        <v>#N/A</v>
      </c>
      <c r="N577" s="360">
        <f>VLOOKUP(TRIM(B577),BirthdateDraft!$A$1:$M$7842,2,FALSE)</f>
        <v>36588</v>
      </c>
      <c r="O577" s="217" t="str">
        <f>VLOOKUP(TRIM(B577),BirthdateDraft!$A$1:$M$7842,3,FALSE)</f>
        <v>23/FA</v>
      </c>
      <c r="P577">
        <v>2024</v>
      </c>
      <c r="Q577" s="37" t="e">
        <f>VLOOKUP(Table16[[#This Row],[Last]],'2025Cuts'!$B$4:$B$77,1,FALSE)</f>
        <v>#N/A</v>
      </c>
    </row>
    <row r="578" spans="1:17" ht="12.75" customHeight="1">
      <c r="A578" s="217" t="s">
        <v>9013</v>
      </c>
      <c r="B578" s="261" t="s">
        <v>7211</v>
      </c>
      <c r="C578" s="357" t="s">
        <v>724</v>
      </c>
      <c r="D578" s="217" t="s">
        <v>10027</v>
      </c>
      <c r="E578" s="358"/>
      <c r="F578" s="358"/>
      <c r="I578" s="358">
        <v>0</v>
      </c>
      <c r="J578" s="358"/>
      <c r="K578" s="36">
        <v>0</v>
      </c>
      <c r="M578" s="359" t="e">
        <f>VLOOKUP(TRIM(B578),'Team Rosters'!$B$1:$N$3773,2,FALSE)</f>
        <v>#N/A</v>
      </c>
      <c r="N578" s="360">
        <f>VLOOKUP(TRIM(B578),BirthdateDraft!$A$1:$M$7842,2,FALSE)</f>
        <v>35370</v>
      </c>
      <c r="O578" s="217" t="str">
        <f>VLOOKUP(TRIM(B578),BirthdateDraft!$A$1:$M$7842,3,FALSE)</f>
        <v>FA</v>
      </c>
      <c r="P578">
        <v>2024</v>
      </c>
      <c r="Q578" s="37" t="e">
        <f>VLOOKUP(Table16[[#This Row],[Last]],'2025Cuts'!$B$4:$B$77,1,FALSE)</f>
        <v>#N/A</v>
      </c>
    </row>
    <row r="579" spans="1:17" ht="12.75" customHeight="1">
      <c r="A579" s="217" t="s">
        <v>9013</v>
      </c>
      <c r="B579" s="261" t="s">
        <v>5754</v>
      </c>
      <c r="C579" s="357" t="s">
        <v>9646</v>
      </c>
      <c r="D579" s="217" t="s">
        <v>10051</v>
      </c>
      <c r="E579" s="358" t="s">
        <v>3556</v>
      </c>
      <c r="F579" s="358"/>
      <c r="G579" s="36">
        <v>3</v>
      </c>
      <c r="M579" s="359" t="e">
        <f>VLOOKUP(TRIM(B579),'Team Rosters'!$B$1:$N$3773,2,FALSE)</f>
        <v>#N/A</v>
      </c>
      <c r="N579" s="360">
        <f>VLOOKUP(TRIM(B579),BirthdateDraft!$A$1:$M$7842,2,FALSE)</f>
        <v>34614</v>
      </c>
      <c r="O579" s="217" t="str">
        <f>VLOOKUP(TRIM(B579),BirthdateDraft!$A$1:$M$7842,3,FALSE)</f>
        <v>18/FA</v>
      </c>
      <c r="P579">
        <v>2024</v>
      </c>
      <c r="Q579" s="37" t="e">
        <f>VLOOKUP(Table16[[#This Row],[Last]],'2025Cuts'!$B$4:$B$77,1,FALSE)</f>
        <v>#N/A</v>
      </c>
    </row>
    <row r="580" spans="1:17" ht="12.75" customHeight="1">
      <c r="A580" s="217" t="s">
        <v>1564</v>
      </c>
      <c r="B580" s="261" t="s">
        <v>5805</v>
      </c>
      <c r="C580" s="357" t="s">
        <v>9638</v>
      </c>
      <c r="D580" s="217" t="s">
        <v>1564</v>
      </c>
      <c r="E580" s="358"/>
      <c r="F580" s="358"/>
      <c r="M580" s="359" t="e">
        <f>VLOOKUP(TRIM(B580),'Team Rosters'!$B$1:$N$3773,2,FALSE)</f>
        <v>#N/A</v>
      </c>
      <c r="N580" s="360">
        <f>VLOOKUP(TRIM(B580),BirthdateDraft!$A$1:$M$7842,2,FALSE)</f>
        <v>34043</v>
      </c>
      <c r="O580" s="217" t="str">
        <f>VLOOKUP(TRIM(B580),BirthdateDraft!$A$1:$M$7842,3,FALSE)</f>
        <v>15/FA</v>
      </c>
      <c r="P580">
        <v>2024</v>
      </c>
      <c r="Q580" s="37" t="e">
        <f>VLOOKUP(Table16[[#This Row],[Last]],'2025Cuts'!$B$4:$B$77,1,FALSE)</f>
        <v>#N/A</v>
      </c>
    </row>
    <row r="581" spans="1:17" ht="12.75" customHeight="1">
      <c r="A581" s="217" t="s">
        <v>9737</v>
      </c>
      <c r="B581" s="261" t="s">
        <v>172</v>
      </c>
      <c r="C581" s="357" t="s">
        <v>9648</v>
      </c>
      <c r="D581" s="217" t="s">
        <v>9737</v>
      </c>
      <c r="E581" s="358"/>
      <c r="F581" s="358"/>
      <c r="M581" s="359" t="str">
        <f>VLOOKUP(TRIM(B581),'Team Rosters'!$B$1:$N$3773,2,FALSE)</f>
        <v>LAS</v>
      </c>
      <c r="N581" s="360">
        <f>VLOOKUP(TRIM(B581),BirthdateDraft!$A$1:$M$7842,2,FALSE)</f>
        <v>32912</v>
      </c>
      <c r="O581" s="217" t="str">
        <f>VLOOKUP(TRIM(B581),BirthdateDraft!$A$1:$M$7842,3,FALSE)</f>
        <v>12/FA</v>
      </c>
      <c r="P581">
        <v>2024</v>
      </c>
      <c r="Q581" s="37" t="e">
        <f>VLOOKUP(Table16[[#This Row],[Last]],'2025Cuts'!$B$4:$B$77,1,FALSE)</f>
        <v>#N/A</v>
      </c>
    </row>
    <row r="582" spans="1:17" ht="12.75" customHeight="1">
      <c r="A582" s="217" t="s">
        <v>9720</v>
      </c>
      <c r="B582" s="261" t="s">
        <v>5288</v>
      </c>
      <c r="C582" s="357" t="s">
        <v>76</v>
      </c>
      <c r="D582" s="217" t="s">
        <v>10064</v>
      </c>
      <c r="E582" s="358" t="s">
        <v>3555</v>
      </c>
      <c r="F582" s="358" t="s">
        <v>9705</v>
      </c>
      <c r="G582" s="36">
        <v>12</v>
      </c>
      <c r="H582" s="36">
        <v>7</v>
      </c>
      <c r="M582" s="359" t="str">
        <f>VLOOKUP(TRIM(B582),'Team Rosters'!$B$1:$N$3773,2,FALSE)</f>
        <v>DRA</v>
      </c>
      <c r="N582" s="360">
        <f>VLOOKUP(TRIM(B582),BirthdateDraft!$A$1:$M$7842,2,FALSE)</f>
        <v>34673</v>
      </c>
      <c r="O582" s="217" t="str">
        <f>VLOOKUP(TRIM(B582),BirthdateDraft!$A$1:$M$7842,3,FALSE)</f>
        <v>17/3</v>
      </c>
      <c r="P582">
        <v>2024</v>
      </c>
      <c r="Q582" s="37" t="e">
        <f>VLOOKUP(Table16[[#This Row],[Last]],'2025Cuts'!$B$4:$B$77,1,FALSE)</f>
        <v>#N/A</v>
      </c>
    </row>
    <row r="583" spans="1:17" ht="12.75" customHeight="1">
      <c r="A583" s="217" t="s">
        <v>1891</v>
      </c>
      <c r="B583" s="261" t="s">
        <v>8282</v>
      </c>
      <c r="C583" s="357" t="s">
        <v>9638</v>
      </c>
      <c r="D583" s="217" t="s">
        <v>1891</v>
      </c>
      <c r="E583" s="358" t="s">
        <v>9717</v>
      </c>
      <c r="F583" s="358"/>
      <c r="G583" s="36">
        <v>4</v>
      </c>
      <c r="M583" s="359" t="str">
        <f>VLOOKUP(TRIM(B583),'Team Rosters'!$B$1:$N$3773,2,FALSE)</f>
        <v>LAS</v>
      </c>
      <c r="N583" s="360">
        <f>VLOOKUP(TRIM(B583),BirthdateDraft!$A$1:$M$7842,2,FALSE)</f>
        <v>36482</v>
      </c>
      <c r="O583" s="217" t="str">
        <f>VLOOKUP(TRIM(B583),BirthdateDraft!$A$1:$M$7842,3,FALSE)</f>
        <v>23/3</v>
      </c>
      <c r="P583">
        <v>2024</v>
      </c>
      <c r="Q583" s="37" t="e">
        <f>VLOOKUP(Table16[[#This Row],[Last]],'2025Cuts'!$B$4:$B$77,1,FALSE)</f>
        <v>#N/A</v>
      </c>
    </row>
    <row r="584" spans="1:17" ht="12.75" customHeight="1">
      <c r="A584" s="217" t="s">
        <v>2837</v>
      </c>
      <c r="B584" s="261" t="s">
        <v>4896</v>
      </c>
      <c r="C584" s="357" t="s">
        <v>9627</v>
      </c>
      <c r="D584" s="217" t="s">
        <v>2837</v>
      </c>
      <c r="E584" s="358"/>
      <c r="F584" s="358"/>
      <c r="I584" s="358">
        <v>0</v>
      </c>
      <c r="K584" s="358">
        <v>5</v>
      </c>
      <c r="L584" s="36" t="s">
        <v>9652</v>
      </c>
      <c r="M584" s="359" t="str">
        <f>VLOOKUP(TRIM(B584),'Team Rosters'!$B$1:$N$3773,2,FALSE)</f>
        <v>DAY</v>
      </c>
      <c r="N584" s="360">
        <f>VLOOKUP(TRIM(B584),BirthdateDraft!$A$1:$M$7842,2,FALSE)</f>
        <v>34532</v>
      </c>
      <c r="O584" s="217" t="str">
        <f>VLOOKUP(TRIM(B584),BirthdateDraft!$A$1:$M$7842,3,FALSE)</f>
        <v>16/2</v>
      </c>
      <c r="P584">
        <v>2024</v>
      </c>
      <c r="Q584" s="37" t="e">
        <f>VLOOKUP(Table16[[#This Row],[Last]],'2025Cuts'!$B$4:$B$77,1,FALSE)</f>
        <v>#N/A</v>
      </c>
    </row>
    <row r="585" spans="1:17" ht="12.75" customHeight="1">
      <c r="A585" s="217" t="s">
        <v>9676</v>
      </c>
      <c r="B585" s="261" t="s">
        <v>4874</v>
      </c>
      <c r="C585" s="357" t="s">
        <v>9645</v>
      </c>
      <c r="D585" s="217" t="s">
        <v>9676</v>
      </c>
      <c r="E585" s="358"/>
      <c r="F585" s="358"/>
      <c r="I585" s="358">
        <v>0</v>
      </c>
      <c r="K585" s="358">
        <v>3</v>
      </c>
      <c r="L585" s="36" t="s">
        <v>9655</v>
      </c>
      <c r="M585" s="359" t="str">
        <f>VLOOKUP(TRIM(B585),'Team Rosters'!$B$1:$N$3773,2,FALSE)</f>
        <v>JER</v>
      </c>
      <c r="N585" s="360">
        <f>VLOOKUP(TRIM(B585),BirthdateDraft!$A$1:$M$7842,2,FALSE)</f>
        <v>34675</v>
      </c>
      <c r="O585" s="217" t="str">
        <f>VLOOKUP(TRIM(B585),BirthdateDraft!$A$1:$M$7842,3,FALSE)</f>
        <v>16/2</v>
      </c>
      <c r="P585">
        <v>2024</v>
      </c>
      <c r="Q585" s="37" t="e">
        <f>VLOOKUP(Table16[[#This Row],[Last]],'2025Cuts'!$B$4:$B$77,1,FALSE)</f>
        <v>#N/A</v>
      </c>
    </row>
    <row r="586" spans="1:17" ht="12.75" customHeight="1">
      <c r="A586" s="217" t="s">
        <v>144</v>
      </c>
      <c r="B586" s="261" t="s">
        <v>8283</v>
      </c>
      <c r="C586" s="357" t="s">
        <v>77</v>
      </c>
      <c r="D586" s="217" t="s">
        <v>10053</v>
      </c>
      <c r="E586" s="358" t="s">
        <v>3556</v>
      </c>
      <c r="F586" s="358"/>
      <c r="G586" s="36">
        <v>2</v>
      </c>
      <c r="M586" s="359" t="e">
        <f>VLOOKUP(TRIM(B586),'Team Rosters'!$B$1:$N$3773,2,FALSE)</f>
        <v>#N/A</v>
      </c>
      <c r="N586" s="360">
        <f>VLOOKUP(TRIM(B586),BirthdateDraft!$A$1:$M$7842,2,FALSE)</f>
        <v>36187</v>
      </c>
      <c r="O586" s="217" t="str">
        <f>VLOOKUP(TRIM(B586),BirthdateDraft!$A$1:$M$7842,3,FALSE)</f>
        <v>23/5</v>
      </c>
      <c r="P586">
        <v>2024</v>
      </c>
      <c r="Q586" s="37" t="e">
        <f>VLOOKUP(Table16[[#This Row],[Last]],'2025Cuts'!$B$4:$B$77,1,FALSE)</f>
        <v>#N/A</v>
      </c>
    </row>
    <row r="587" spans="1:17" ht="12.75" customHeight="1">
      <c r="A587" s="217" t="s">
        <v>1564</v>
      </c>
      <c r="B587" s="261" t="s">
        <v>6792</v>
      </c>
      <c r="C587" s="357" t="s">
        <v>9638</v>
      </c>
      <c r="D587" s="217" t="s">
        <v>1564</v>
      </c>
      <c r="E587" s="358"/>
      <c r="F587" s="358"/>
      <c r="M587" s="359" t="str">
        <f>VLOOKUP(TRIM(B587),'Team Rosters'!$B$1:$N$3773,2,FALSE)</f>
        <v>VIR</v>
      </c>
      <c r="N587" s="360">
        <f>VLOOKUP(TRIM(B587),BirthdateDraft!$A$1:$M$7842,2,FALSE)</f>
        <v>35864</v>
      </c>
      <c r="O587" s="217" t="str">
        <f>VLOOKUP(TRIM(B587),BirthdateDraft!$A$1:$M$7842,3,FALSE)</f>
        <v>20/1</v>
      </c>
      <c r="P587">
        <v>2024</v>
      </c>
      <c r="Q587" s="37" t="e">
        <f>VLOOKUP(Table16[[#This Row],[Last]],'2025Cuts'!$B$4:$B$77,1,FALSE)</f>
        <v>#N/A</v>
      </c>
    </row>
    <row r="588" spans="1:17" ht="12.75" customHeight="1">
      <c r="A588" s="217" t="s">
        <v>2837</v>
      </c>
      <c r="B588" s="261" t="s">
        <v>7132</v>
      </c>
      <c r="C588" s="357" t="s">
        <v>76</v>
      </c>
      <c r="D588" s="217" t="s">
        <v>2837</v>
      </c>
      <c r="E588" s="358"/>
      <c r="F588" s="358"/>
      <c r="I588" s="358">
        <v>0</v>
      </c>
      <c r="K588" s="358">
        <v>0</v>
      </c>
      <c r="L588" s="36" t="s">
        <v>9655</v>
      </c>
      <c r="M588" s="359" t="e">
        <f>VLOOKUP(TRIM(B588),'Team Rosters'!$B$1:$N$3773,2,FALSE)</f>
        <v>#N/A</v>
      </c>
      <c r="N588" s="360">
        <f>VLOOKUP(TRIM(B588),BirthdateDraft!$A$1:$M$7842,2,FALSE)</f>
        <v>35886</v>
      </c>
      <c r="O588" s="217" t="str">
        <f>VLOOKUP(TRIM(B588),BirthdateDraft!$A$1:$M$7842,3,FALSE)</f>
        <v>21/6</v>
      </c>
      <c r="P588">
        <v>2024</v>
      </c>
      <c r="Q588" s="37" t="str">
        <f>VLOOKUP(Table16[[#This Row],[Last]],'2025Cuts'!$B$4:$B$77,1,FALSE)</f>
        <v>Herbert, Khalil</v>
      </c>
    </row>
    <row r="589" spans="1:17" ht="12.75" customHeight="1">
      <c r="A589" s="217" t="s">
        <v>1229</v>
      </c>
      <c r="B589" s="261" t="s">
        <v>8284</v>
      </c>
      <c r="C589" s="357" t="s">
        <v>9633</v>
      </c>
      <c r="D589" s="217" t="s">
        <v>1229</v>
      </c>
      <c r="E589" s="358" t="s">
        <v>9700</v>
      </c>
      <c r="F589" s="358"/>
      <c r="G589" s="36">
        <v>8</v>
      </c>
      <c r="M589" s="359" t="str">
        <f>VLOOKUP(TRIM(B589),'Team Rosters'!$B$1:$N$3773,2,FALSE)</f>
        <v>ROS</v>
      </c>
      <c r="N589" s="360">
        <f>VLOOKUP(TRIM(B589),BirthdateDraft!$A$1:$M$7842,2,FALSE)</f>
        <v>37216</v>
      </c>
      <c r="O589" s="217" t="str">
        <f>VLOOKUP(TRIM(B589),BirthdateDraft!$A$1:$M$7842,3,FALSE)</f>
        <v>23/4</v>
      </c>
      <c r="P589">
        <v>2024</v>
      </c>
      <c r="Q589" s="37" t="e">
        <f>VLOOKUP(Table16[[#This Row],[Last]],'2025Cuts'!$B$4:$B$77,1,FALSE)</f>
        <v>#N/A</v>
      </c>
    </row>
    <row r="590" spans="1:17" ht="12.75" customHeight="1">
      <c r="A590" s="217" t="s">
        <v>8991</v>
      </c>
      <c r="B590" s="261" t="s">
        <v>9053</v>
      </c>
      <c r="C590" s="357" t="s">
        <v>9643</v>
      </c>
      <c r="D590" s="217" t="s">
        <v>10008</v>
      </c>
      <c r="E590" s="358"/>
      <c r="F590" s="358"/>
      <c r="I590" s="358">
        <v>0</v>
      </c>
      <c r="J590" s="358"/>
      <c r="K590" s="36">
        <v>0</v>
      </c>
      <c r="M590" s="359" t="e">
        <f>VLOOKUP(TRIM(B590),'Team Rosters'!$B$1:$N$3773,2,FALSE)</f>
        <v>#N/A</v>
      </c>
      <c r="N590" s="360">
        <f>VLOOKUP(TRIM(B590),BirthdateDraft!$A$1:$M$7842,2,FALSE)</f>
        <v>36434</v>
      </c>
      <c r="O590" s="217" t="str">
        <f>VLOOKUP(TRIM(B590),BirthdateDraft!$A$1:$M$7842,3,FALSE)</f>
        <v>FA</v>
      </c>
      <c r="P590">
        <v>2024</v>
      </c>
      <c r="Q590" s="37" t="e">
        <f>VLOOKUP(Table16[[#This Row],[Last]],'2025Cuts'!$B$4:$B$77,1,FALSE)</f>
        <v>#N/A</v>
      </c>
    </row>
    <row r="591" spans="1:17" ht="12.75" customHeight="1">
      <c r="A591" s="217" t="s">
        <v>9702</v>
      </c>
      <c r="B591" s="261" t="s">
        <v>7867</v>
      </c>
      <c r="C591" s="357" t="s">
        <v>9640</v>
      </c>
      <c r="D591" s="217" t="s">
        <v>10054</v>
      </c>
      <c r="E591" s="358" t="s">
        <v>3552</v>
      </c>
      <c r="F591" s="358" t="s">
        <v>3556</v>
      </c>
      <c r="G591" s="36">
        <v>0</v>
      </c>
      <c r="M591" s="359" t="str">
        <f>VLOOKUP(TRIM(B591),'Team Rosters'!$B$1:$N$3773,2,FALSE)</f>
        <v>BIR</v>
      </c>
      <c r="N591" s="360">
        <f>VLOOKUP(TRIM(B591),BirthdateDraft!$A$1:$M$7842,2,FALSE)</f>
        <v>35743</v>
      </c>
      <c r="O591" s="217" t="str">
        <f>VLOOKUP(TRIM(B591),BirthdateDraft!$A$1:$M$7842,3,FALSE)</f>
        <v>22/FA</v>
      </c>
      <c r="P591">
        <v>2024</v>
      </c>
      <c r="Q591" s="37" t="e">
        <f>VLOOKUP(Table16[[#This Row],[Last]],'2025Cuts'!$B$4:$B$77,1,FALSE)</f>
        <v>#N/A</v>
      </c>
    </row>
    <row r="592" spans="1:17" ht="12.75" customHeight="1">
      <c r="A592" s="217" t="s">
        <v>1872</v>
      </c>
      <c r="B592" s="261" t="s">
        <v>4278</v>
      </c>
      <c r="C592" s="357" t="s">
        <v>9642</v>
      </c>
      <c r="D592" s="217" t="s">
        <v>1872</v>
      </c>
      <c r="E592" s="358" t="s">
        <v>9717</v>
      </c>
      <c r="F592" s="358"/>
      <c r="G592" s="36">
        <v>0</v>
      </c>
      <c r="M592" s="359" t="str">
        <f>VLOOKUP(TRIM(B592),'Team Rosters'!$B$1:$N$3773,2,FALSE)</f>
        <v>NYC</v>
      </c>
      <c r="N592" s="360">
        <f>VLOOKUP(TRIM(B592),BirthdateDraft!$A$1:$M$7842,2,FALSE)</f>
        <v>34065</v>
      </c>
      <c r="O592" s="217" t="str">
        <f>VLOOKUP(TRIM(B592),BirthdateDraft!$A$1:$M$7842,3,FALSE)</f>
        <v>15/FA</v>
      </c>
      <c r="P592">
        <v>2024</v>
      </c>
      <c r="Q592" s="37" t="e">
        <f>VLOOKUP(Table16[[#This Row],[Last]],'2025Cuts'!$B$4:$B$77,1,FALSE)</f>
        <v>#N/A</v>
      </c>
    </row>
    <row r="593" spans="1:17" ht="12.75" customHeight="1">
      <c r="A593" s="217" t="s">
        <v>1410</v>
      </c>
      <c r="B593" s="261" t="s">
        <v>852</v>
      </c>
      <c r="C593" s="357" t="s">
        <v>9633</v>
      </c>
      <c r="D593" s="217" t="s">
        <v>10063</v>
      </c>
      <c r="E593" s="358" t="s">
        <v>3553</v>
      </c>
      <c r="F593" s="358"/>
      <c r="G593" s="36">
        <v>8</v>
      </c>
      <c r="M593" s="359" t="str">
        <f>VLOOKUP(TRIM(B593),'Team Rosters'!$B$1:$N$3773,2,FALSE)</f>
        <v>FER</v>
      </c>
      <c r="N593" s="360">
        <f>VLOOKUP(TRIM(B593),BirthdateDraft!$A$1:$M$7842,2,FALSE)</f>
        <v>32634</v>
      </c>
      <c r="O593" s="217" t="str">
        <f>VLOOKUP(TRIM(B593),BirthdateDraft!$A$1:$M$7842,3,FALSE)</f>
        <v>11/1 (31)</v>
      </c>
      <c r="P593">
        <v>2024</v>
      </c>
      <c r="Q593" s="37" t="e">
        <f>VLOOKUP(Table16[[#This Row],[Last]],'2025Cuts'!$B$4:$B$77,1,FALSE)</f>
        <v>#N/A</v>
      </c>
    </row>
    <row r="594" spans="1:17" ht="12.75" customHeight="1">
      <c r="A594" s="217" t="s">
        <v>728</v>
      </c>
      <c r="B594" s="261" t="s">
        <v>7614</v>
      </c>
      <c r="C594" s="357" t="s">
        <v>9633</v>
      </c>
      <c r="D594" s="217" t="s">
        <v>728</v>
      </c>
      <c r="E594" s="358"/>
      <c r="F594" s="358"/>
      <c r="I594" s="358">
        <v>4</v>
      </c>
      <c r="K594" s="358">
        <v>0</v>
      </c>
      <c r="L594" s="36" t="s">
        <v>9656</v>
      </c>
      <c r="M594" s="359" t="str">
        <f>VLOOKUP(TRIM(B594),'Team Rosters'!$B$1:$N$3773,2,FALSE)</f>
        <v>BLD</v>
      </c>
      <c r="N594" s="360">
        <f>VLOOKUP(TRIM(B594),BirthdateDraft!$A$1:$M$7842,2,FALSE)</f>
        <v>36161</v>
      </c>
      <c r="O594" s="217" t="str">
        <f>VLOOKUP(TRIM(B594),BirthdateDraft!$A$1:$M$7842,3,FALSE)</f>
        <v>22/6</v>
      </c>
      <c r="P594">
        <v>2024</v>
      </c>
      <c r="Q594" s="37" t="e">
        <f>VLOOKUP(Table16[[#This Row],[Last]],'2025Cuts'!$B$4:$B$77,1,FALSE)</f>
        <v>#N/A</v>
      </c>
    </row>
    <row r="595" spans="1:17" ht="12.75" customHeight="1">
      <c r="A595" s="217" t="s">
        <v>8858</v>
      </c>
      <c r="B595" s="261" t="s">
        <v>9583</v>
      </c>
      <c r="C595" s="357" t="s">
        <v>9637</v>
      </c>
      <c r="D595" s="217" t="s">
        <v>10025</v>
      </c>
      <c r="E595" s="358" t="s">
        <v>9706</v>
      </c>
      <c r="F595" s="358"/>
      <c r="M595" s="359" t="str">
        <f>VLOOKUP(TRIM(B595),'Team Rosters'!$B$1:$N$3773,2,FALSE)</f>
        <v>BIR</v>
      </c>
      <c r="N595" s="360">
        <f>VLOOKUP(TRIM(B595),BirthdateDraft!$A$1:$M$7842,2,FALSE)</f>
        <v>37175</v>
      </c>
      <c r="O595" s="217" t="str">
        <f>VLOOKUP(TRIM(B595),BirthdateDraft!$A$1:$M$7842,3,FALSE)</f>
        <v>23/FA</v>
      </c>
      <c r="P595">
        <v>2024</v>
      </c>
      <c r="Q595" s="37" t="e">
        <f>VLOOKUP(Table16[[#This Row],[Last]],'2025Cuts'!$B$4:$B$77,1,FALSE)</f>
        <v>#N/A</v>
      </c>
    </row>
    <row r="596" spans="1:17" ht="12.75" customHeight="1">
      <c r="A596" s="217" t="s">
        <v>2515</v>
      </c>
      <c r="B596" s="261" t="s">
        <v>7674</v>
      </c>
      <c r="C596" s="357" t="s">
        <v>9631</v>
      </c>
      <c r="D596" s="217" t="s">
        <v>10021</v>
      </c>
      <c r="E596" s="358" t="s">
        <v>9703</v>
      </c>
      <c r="F596" s="358"/>
      <c r="M596" s="359" t="str">
        <f>VLOOKUP(TRIM(B596),'Team Rosters'!$B$1:$N$3773,2,FALSE)</f>
        <v>WES</v>
      </c>
      <c r="N596" s="360">
        <f>VLOOKUP(TRIM(B596),BirthdateDraft!$A$1:$M$7842,2,FALSE)</f>
        <v>36449</v>
      </c>
      <c r="O596" s="217" t="str">
        <f>VLOOKUP(TRIM(B596),BirthdateDraft!$A$1:$M$7842,3,FALSE)</f>
        <v>22/7</v>
      </c>
      <c r="P596">
        <v>2024</v>
      </c>
      <c r="Q596" s="37" t="e">
        <f>VLOOKUP(Table16[[#This Row],[Last]],'2025Cuts'!$B$4:$B$77,1,FALSE)</f>
        <v>#N/A</v>
      </c>
    </row>
    <row r="597" spans="1:17" ht="12.75" customHeight="1">
      <c r="A597" s="217" t="s">
        <v>1957</v>
      </c>
      <c r="B597" s="261" t="s">
        <v>7700</v>
      </c>
      <c r="C597" s="357" t="s">
        <v>9641</v>
      </c>
      <c r="D597" s="217" t="s">
        <v>1957</v>
      </c>
      <c r="E597" s="358" t="s">
        <v>9700</v>
      </c>
      <c r="F597" s="358"/>
      <c r="G597" s="36">
        <v>0</v>
      </c>
      <c r="M597" s="359" t="e">
        <f>VLOOKUP(TRIM(B597),'Team Rosters'!$B$1:$N$3773,2,FALSE)</f>
        <v>#N/A</v>
      </c>
      <c r="N597" s="360">
        <f>VLOOKUP(TRIM(B597),BirthdateDraft!$A$1:$M$7842,2,FALSE)</f>
        <v>35690</v>
      </c>
      <c r="O597" s="217" t="str">
        <f>VLOOKUP(TRIM(B597),BirthdateDraft!$A$1:$M$7842,3,FALSE)</f>
        <v>22/7</v>
      </c>
      <c r="P597">
        <v>2024</v>
      </c>
      <c r="Q597" s="37" t="e">
        <f>VLOOKUP(Table16[[#This Row],[Last]],'2025Cuts'!$B$4:$B$77,1,FALSE)</f>
        <v>#N/A</v>
      </c>
    </row>
    <row r="598" spans="1:17" ht="12.75" customHeight="1">
      <c r="A598" s="217" t="s">
        <v>8858</v>
      </c>
      <c r="B598" s="261" t="s">
        <v>8893</v>
      </c>
      <c r="C598" s="357" t="s">
        <v>9640</v>
      </c>
      <c r="D598" s="217" t="s">
        <v>10025</v>
      </c>
      <c r="E598" s="358" t="s">
        <v>9712</v>
      </c>
      <c r="F598" s="358"/>
      <c r="M598" s="359" t="str">
        <f>VLOOKUP(TRIM(B598),'Team Rosters'!$B$1:$N$3773,2,FALSE)</f>
        <v>VER</v>
      </c>
      <c r="N598" s="360">
        <f>VLOOKUP(TRIM(B598),BirthdateDraft!$A$1:$M$7842,2,FALSE)</f>
        <v>37484</v>
      </c>
      <c r="O598" s="217" t="str">
        <f>VLOOKUP(TRIM(B598),BirthdateDraft!$A$1:$M$7842,3,FALSE)</f>
        <v>24/4(133)</v>
      </c>
      <c r="P598">
        <v>2024</v>
      </c>
      <c r="Q598" s="37" t="e">
        <f>VLOOKUP(Table16[[#This Row],[Last]],'2025Cuts'!$B$4:$B$77,1,FALSE)</f>
        <v>#N/A</v>
      </c>
    </row>
    <row r="599" spans="1:17" ht="12.75" customHeight="1">
      <c r="A599" s="217" t="s">
        <v>9719</v>
      </c>
      <c r="B599" s="261" t="s">
        <v>4216</v>
      </c>
      <c r="C599" s="357" t="s">
        <v>9637</v>
      </c>
      <c r="D599" s="217" t="s">
        <v>9719</v>
      </c>
      <c r="E599" s="358" t="s">
        <v>9704</v>
      </c>
      <c r="F599" s="358" t="s">
        <v>9704</v>
      </c>
      <c r="G599" s="36">
        <v>5</v>
      </c>
      <c r="M599" s="359" t="str">
        <f>VLOOKUP(TRIM(B599),'Team Rosters'!$B$1:$N$3773,2,FALSE)</f>
        <v>CAVE</v>
      </c>
      <c r="N599" s="360">
        <f>VLOOKUP(TRIM(B599),BirthdateDraft!$A$1:$M$7842,2,FALSE)</f>
        <v>33782</v>
      </c>
      <c r="O599" s="217" t="str">
        <f>VLOOKUP(TRIM(B599),BirthdateDraft!$A$1:$M$7842,3,FALSE)</f>
        <v>15/3</v>
      </c>
      <c r="P599">
        <v>2024</v>
      </c>
      <c r="Q599" s="37" t="e">
        <f>VLOOKUP(Table16[[#This Row],[Last]],'2025Cuts'!$B$4:$B$77,1,FALSE)</f>
        <v>#N/A</v>
      </c>
    </row>
    <row r="600" spans="1:17" ht="12.75" customHeight="1">
      <c r="A600" s="217" t="s">
        <v>1231</v>
      </c>
      <c r="B600" s="261" t="s">
        <v>4878</v>
      </c>
      <c r="C600" s="357" t="s">
        <v>9647</v>
      </c>
      <c r="D600" s="217" t="s">
        <v>1231</v>
      </c>
      <c r="E600" s="358"/>
      <c r="F600" s="358"/>
      <c r="I600" s="358">
        <v>4</v>
      </c>
      <c r="K600" s="358">
        <v>0</v>
      </c>
      <c r="L600" s="36" t="s">
        <v>9655</v>
      </c>
      <c r="M600" s="359" t="str">
        <f>VLOOKUP(TRIM(B600),'Team Rosters'!$B$1:$N$3773,2,FALSE)</f>
        <v>BEA</v>
      </c>
      <c r="N600" s="360">
        <f>VLOOKUP(TRIM(B600),BirthdateDraft!$A$1:$M$7842,2,FALSE)</f>
        <v>33970</v>
      </c>
      <c r="O600" s="217" t="str">
        <f>VLOOKUP(TRIM(B600),BirthdateDraft!$A$1:$M$7842,3,FALSE)</f>
        <v>16/4</v>
      </c>
      <c r="P600">
        <v>2024</v>
      </c>
      <c r="Q600" s="37" t="e">
        <f>VLOOKUP(Table16[[#This Row],[Last]],'2025Cuts'!$B$4:$B$77,1,FALSE)</f>
        <v>#N/A</v>
      </c>
    </row>
    <row r="601" spans="1:17" ht="12.75" customHeight="1">
      <c r="A601" s="217" t="s">
        <v>1231</v>
      </c>
      <c r="B601" s="261" t="s">
        <v>8285</v>
      </c>
      <c r="C601" s="357" t="s">
        <v>722</v>
      </c>
      <c r="D601" s="217" t="s">
        <v>1231</v>
      </c>
      <c r="E601" s="358"/>
      <c r="F601" s="358"/>
      <c r="I601" s="358">
        <v>0</v>
      </c>
      <c r="K601" s="358">
        <v>0</v>
      </c>
      <c r="L601" s="36" t="s">
        <v>1895</v>
      </c>
      <c r="M601" s="359" t="str">
        <f>VLOOKUP(TRIM(B601),'Team Rosters'!$B$1:$N$3773,2,FALSE)</f>
        <v>ROA</v>
      </c>
      <c r="N601" s="360">
        <f>VLOOKUP(TRIM(B601),BirthdateDraft!$A$1:$M$7842,2,FALSE)</f>
        <v>36826</v>
      </c>
      <c r="O601" s="217" t="str">
        <f>VLOOKUP(TRIM(B601),BirthdateDraft!$A$1:$M$7842,3,FALSE)</f>
        <v>23/6</v>
      </c>
      <c r="P601">
        <v>2024</v>
      </c>
      <c r="Q601" s="37" t="e">
        <f>VLOOKUP(Table16[[#This Row],[Last]],'2025Cuts'!$B$4:$B$77,1,FALSE)</f>
        <v>#N/A</v>
      </c>
    </row>
    <row r="602" spans="1:17" ht="12.75" customHeight="1">
      <c r="A602" s="217" t="s">
        <v>8978</v>
      </c>
      <c r="B602" s="261" t="s">
        <v>6787</v>
      </c>
      <c r="C602" s="357" t="s">
        <v>76</v>
      </c>
      <c r="D602" s="217" t="s">
        <v>3485</v>
      </c>
      <c r="E602" s="358"/>
      <c r="F602" s="358"/>
      <c r="L602" s="358" t="s">
        <v>9656</v>
      </c>
      <c r="M602" s="359" t="str">
        <f>VLOOKUP(TRIM(B602),'Team Rosters'!$B$1:$N$3773,2,FALSE)</f>
        <v>ANN</v>
      </c>
      <c r="N602" s="360">
        <f>VLOOKUP(TRIM(B602),BirthdateDraft!$A$1:$M$7842,2,FALSE)</f>
        <v>36178</v>
      </c>
      <c r="O602" s="217" t="str">
        <f>VLOOKUP(TRIM(B602),BirthdateDraft!$A$1:$M$7842,3,FALSE)</f>
        <v>20/2</v>
      </c>
      <c r="P602">
        <v>2024</v>
      </c>
      <c r="Q602" s="37" t="e">
        <f>VLOOKUP(Table16[[#This Row],[Last]],'2025Cuts'!$B$4:$B$77,1,FALSE)</f>
        <v>#N/A</v>
      </c>
    </row>
    <row r="603" spans="1:17" ht="12.75" customHeight="1">
      <c r="A603" s="217" t="s">
        <v>1877</v>
      </c>
      <c r="B603" s="261" t="s">
        <v>6662</v>
      </c>
      <c r="C603" s="357" t="s">
        <v>9633</v>
      </c>
      <c r="D603" s="217" t="s">
        <v>1877</v>
      </c>
      <c r="E603" s="358" t="s">
        <v>9698</v>
      </c>
      <c r="F603" s="358"/>
      <c r="G603" s="36">
        <v>8</v>
      </c>
      <c r="M603" s="359" t="str">
        <f>VLOOKUP(TRIM(B603),'Team Rosters'!$B$1:$N$3773,2,FALSE)</f>
        <v>FER</v>
      </c>
      <c r="N603" s="360">
        <f>VLOOKUP(TRIM(B603),BirthdateDraft!$A$1:$M$7842,2,FALSE)</f>
        <v>35649</v>
      </c>
      <c r="O603" s="217" t="str">
        <f>VLOOKUP(TRIM(B603),BirthdateDraft!$A$1:$M$7842,3,FALSE)</f>
        <v>20/3</v>
      </c>
      <c r="P603">
        <v>2024</v>
      </c>
      <c r="Q603" s="37" t="e">
        <f>VLOOKUP(Table16[[#This Row],[Last]],'2025Cuts'!$B$4:$B$77,1,FALSE)</f>
        <v>#N/A</v>
      </c>
    </row>
    <row r="604" spans="1:17" ht="12.75" customHeight="1">
      <c r="A604" s="217" t="s">
        <v>8982</v>
      </c>
      <c r="B604" s="261" t="s">
        <v>5744</v>
      </c>
      <c r="C604" s="357" t="s">
        <v>76</v>
      </c>
      <c r="D604" s="217" t="s">
        <v>10062</v>
      </c>
      <c r="E604" s="358" t="s">
        <v>3555</v>
      </c>
      <c r="F604" s="358"/>
      <c r="G604" s="36">
        <v>4</v>
      </c>
      <c r="M604" s="359" t="str">
        <f>VLOOKUP(TRIM(B604),'Team Rosters'!$B$1:$N$3773,2,FALSE)</f>
        <v>LAS</v>
      </c>
      <c r="N604" s="360">
        <f>VLOOKUP(TRIM(B604),BirthdateDraft!$A$1:$M$7842,2,FALSE)</f>
        <v>35175</v>
      </c>
      <c r="O604" s="217" t="str">
        <f>VLOOKUP(TRIM(B604),BirthdateDraft!$A$1:$M$7842,3,FALSE)</f>
        <v>18/3</v>
      </c>
      <c r="P604">
        <v>2024</v>
      </c>
      <c r="Q604" s="37" t="e">
        <f>VLOOKUP(Table16[[#This Row],[Last]],'2025Cuts'!$B$4:$B$77,1,FALSE)</f>
        <v>#N/A</v>
      </c>
    </row>
    <row r="605" spans="1:17" ht="12.75" customHeight="1">
      <c r="A605" s="217" t="s">
        <v>728</v>
      </c>
      <c r="B605" s="261" t="s">
        <v>8286</v>
      </c>
      <c r="C605" s="357" t="s">
        <v>1407</v>
      </c>
      <c r="D605" s="217" t="s">
        <v>728</v>
      </c>
      <c r="E605" s="358"/>
      <c r="F605" s="358"/>
      <c r="I605" s="358">
        <v>0</v>
      </c>
      <c r="K605" s="358">
        <v>0</v>
      </c>
      <c r="L605" s="36" t="s">
        <v>9655</v>
      </c>
      <c r="M605" s="359" t="str">
        <f>VLOOKUP(TRIM(B605),'Team Rosters'!$B$1:$N$3773,2,FALSE)</f>
        <v>ORL</v>
      </c>
      <c r="N605" s="360">
        <f>VLOOKUP(TRIM(B605),BirthdateDraft!$A$1:$M$7842,2,FALSE)</f>
        <v>36716</v>
      </c>
      <c r="O605" s="217" t="str">
        <f>VLOOKUP(TRIM(B605),BirthdateDraft!$A$1:$M$7842,3,FALSE)</f>
        <v>23/FA</v>
      </c>
      <c r="P605">
        <v>2024</v>
      </c>
      <c r="Q605" s="37" t="e">
        <f>VLOOKUP(Table16[[#This Row],[Last]],'2025Cuts'!$B$4:$B$77,1,FALSE)</f>
        <v>#N/A</v>
      </c>
    </row>
    <row r="606" spans="1:17" ht="12.75" customHeight="1">
      <c r="A606" s="217" t="s">
        <v>9654</v>
      </c>
      <c r="B606" s="261" t="s">
        <v>6302</v>
      </c>
      <c r="C606" s="357" t="s">
        <v>9627</v>
      </c>
      <c r="D606" s="217" t="s">
        <v>9654</v>
      </c>
      <c r="E606" s="358"/>
      <c r="F606" s="358"/>
      <c r="I606" s="358">
        <v>0</v>
      </c>
      <c r="K606" s="358">
        <v>0</v>
      </c>
      <c r="L606" s="36" t="s">
        <v>9653</v>
      </c>
      <c r="M606" s="359" t="str">
        <f>VLOOKUP(TRIM(B606),'Team Rosters'!$B$1:$N$3773,2,FALSE)</f>
        <v>ANN</v>
      </c>
      <c r="N606" s="360">
        <f>VLOOKUP(TRIM(B606),BirthdateDraft!$A$1:$M$7842,2,FALSE)</f>
        <v>35748</v>
      </c>
      <c r="O606" s="217" t="str">
        <f>VLOOKUP(TRIM(B606),BirthdateDraft!$A$1:$M$7842,3,FALSE)</f>
        <v>19/4</v>
      </c>
      <c r="P606">
        <v>2024</v>
      </c>
      <c r="Q606" s="37" t="e">
        <f>VLOOKUP(Table16[[#This Row],[Last]],'2025Cuts'!$B$4:$B$77,1,FALSE)</f>
        <v>#N/A</v>
      </c>
    </row>
    <row r="607" spans="1:17" ht="12.75" customHeight="1">
      <c r="A607" s="217" t="s">
        <v>9658</v>
      </c>
      <c r="B607" s="261" t="s">
        <v>5804</v>
      </c>
      <c r="C607" s="357" t="s">
        <v>9643</v>
      </c>
      <c r="D607" s="217" t="s">
        <v>9658</v>
      </c>
      <c r="E607" s="358"/>
      <c r="F607" s="358"/>
      <c r="I607" s="358">
        <v>4</v>
      </c>
      <c r="K607" s="358">
        <v>0</v>
      </c>
      <c r="L607" s="36" t="s">
        <v>1895</v>
      </c>
      <c r="M607" s="359" t="str">
        <f>VLOOKUP(TRIM(B607),'Team Rosters'!$B$1:$N$3773,2,FALSE)</f>
        <v>TOK</v>
      </c>
      <c r="N607" s="360">
        <f>VLOOKUP(TRIM(B607),BirthdateDraft!$A$1:$M$7842,2,FALSE)</f>
        <v>33108</v>
      </c>
      <c r="O607" s="217" t="str">
        <f>VLOOKUP(TRIM(B607),BirthdateDraft!$A$1:$M$7842,3,FALSE)</f>
        <v>17/FA</v>
      </c>
      <c r="P607">
        <v>2024</v>
      </c>
      <c r="Q607" s="37" t="e">
        <f>VLOOKUP(Table16[[#This Row],[Last]],'2025Cuts'!$B$4:$B$77,1,FALSE)</f>
        <v>#N/A</v>
      </c>
    </row>
    <row r="608" spans="1:17" ht="12.75" customHeight="1">
      <c r="A608" s="217" t="s">
        <v>9658</v>
      </c>
      <c r="B608" s="261" t="s">
        <v>5804</v>
      </c>
      <c r="C608" s="357" t="s">
        <v>9643</v>
      </c>
      <c r="D608" s="217" t="s">
        <v>9658</v>
      </c>
      <c r="E608" s="358"/>
      <c r="F608" s="358"/>
      <c r="I608" s="358">
        <v>4</v>
      </c>
      <c r="K608" s="358">
        <v>0</v>
      </c>
      <c r="L608" s="36" t="s">
        <v>1895</v>
      </c>
      <c r="M608" s="359" t="str">
        <f>VLOOKUP(TRIM(B608),'Team Rosters'!$B$1:$N$3773,2,FALSE)</f>
        <v>TOK</v>
      </c>
      <c r="N608" s="360">
        <f>VLOOKUP(TRIM(B608),BirthdateDraft!$A$1:$M$7842,2,FALSE)</f>
        <v>33108</v>
      </c>
      <c r="O608" s="217" t="str">
        <f>VLOOKUP(TRIM(B608),BirthdateDraft!$A$1:$M$7842,3,FALSE)</f>
        <v>17/FA</v>
      </c>
      <c r="P608">
        <v>2024</v>
      </c>
      <c r="Q608" s="37" t="e">
        <f>VLOOKUP(Table16[[#This Row],[Last]],'2025Cuts'!$B$4:$B$77,1,FALSE)</f>
        <v>#N/A</v>
      </c>
    </row>
    <row r="609" spans="1:17" ht="12.75" customHeight="1">
      <c r="A609" s="217" t="s">
        <v>9667</v>
      </c>
      <c r="B609" s="261" t="s">
        <v>4898</v>
      </c>
      <c r="C609" s="357" t="s">
        <v>1407</v>
      </c>
      <c r="D609" s="217" t="s">
        <v>3485</v>
      </c>
      <c r="E609" s="358"/>
      <c r="F609" s="358"/>
      <c r="L609" s="358" t="s">
        <v>9655</v>
      </c>
      <c r="M609" s="359" t="str">
        <f>VLOOKUP(TRIM(B609),'Team Rosters'!$B$1:$N$3773,2,FALSE)</f>
        <v>WES</v>
      </c>
      <c r="N609" s="360">
        <f>VLOOKUP(TRIM(B609),BirthdateDraft!$A$1:$M$7842,2,FALSE)</f>
        <v>34394</v>
      </c>
      <c r="O609" s="217" t="str">
        <f>VLOOKUP(TRIM(B609),BirthdateDraft!$A$1:$M$7842,3,FALSE)</f>
        <v>16/5</v>
      </c>
      <c r="P609">
        <v>2024</v>
      </c>
      <c r="Q609" s="37" t="e">
        <f>VLOOKUP(Table16[[#This Row],[Last]],'2025Cuts'!$B$4:$B$77,1,FALSE)</f>
        <v>#N/A</v>
      </c>
    </row>
    <row r="610" spans="1:17" ht="12.75" customHeight="1">
      <c r="A610" s="217" t="s">
        <v>2710</v>
      </c>
      <c r="B610" s="261" t="s">
        <v>5312</v>
      </c>
      <c r="C610" s="357" t="s">
        <v>76</v>
      </c>
      <c r="D610" s="217" t="s">
        <v>10034</v>
      </c>
      <c r="E610" s="358" t="s">
        <v>3552</v>
      </c>
      <c r="F610" s="358"/>
      <c r="M610" s="359" t="str">
        <f>VLOOKUP(TRIM(B610),'Team Rosters'!$B$1:$N$3773,2,FALSE)</f>
        <v>TOK</v>
      </c>
      <c r="N610" s="360">
        <f>VLOOKUP(TRIM(B610),BirthdateDraft!$A$1:$M$7842,2,FALSE)</f>
        <v>34402</v>
      </c>
      <c r="O610" s="217" t="str">
        <f>VLOOKUP(TRIM(B610),BirthdateDraft!$A$1:$M$7842,3,FALSE)</f>
        <v>16/FA</v>
      </c>
      <c r="P610">
        <v>2024</v>
      </c>
      <c r="Q610" s="37" t="e">
        <f>VLOOKUP(Table16[[#This Row],[Last]],'2025Cuts'!$B$4:$B$77,1,FALSE)</f>
        <v>#N/A</v>
      </c>
    </row>
    <row r="611" spans="1:17" ht="12.75" customHeight="1">
      <c r="A611" s="217" t="s">
        <v>1406</v>
      </c>
      <c r="B611" s="261" t="s">
        <v>8894</v>
      </c>
      <c r="C611" s="357" t="s">
        <v>9651</v>
      </c>
      <c r="D611" s="217" t="s">
        <v>10057</v>
      </c>
      <c r="E611" s="358" t="s">
        <v>3555</v>
      </c>
      <c r="F611" s="358"/>
      <c r="G611" s="36">
        <v>9</v>
      </c>
      <c r="M611" s="359" t="str">
        <f>VLOOKUP(TRIM(B611),'Team Rosters'!$B$1:$N$3773,2,FALSE)</f>
        <v>TOR</v>
      </c>
      <c r="N611" s="360">
        <f>VLOOKUP(TRIM(B611),BirthdateDraft!$A$1:$M$7842,2,FALSE)</f>
        <v>35624</v>
      </c>
      <c r="O611" s="217" t="str">
        <f>VLOOKUP(TRIM(B611),BirthdateDraft!$A$1:$M$7842,3,FALSE)</f>
        <v>19/1 (7)</v>
      </c>
      <c r="P611">
        <v>2024</v>
      </c>
      <c r="Q611" s="37" t="e">
        <f>VLOOKUP(Table16[[#This Row],[Last]],'2025Cuts'!$B$4:$B$77,1,FALSE)</f>
        <v>#N/A</v>
      </c>
    </row>
    <row r="612" spans="1:17" ht="12.75" customHeight="1">
      <c r="A612" s="217" t="s">
        <v>8991</v>
      </c>
      <c r="B612" s="261" t="s">
        <v>7768</v>
      </c>
      <c r="C612" s="357" t="s">
        <v>9650</v>
      </c>
      <c r="D612" s="217" t="s">
        <v>10008</v>
      </c>
      <c r="E612" s="358"/>
      <c r="F612" s="358"/>
      <c r="I612" s="358">
        <v>0</v>
      </c>
      <c r="J612" s="358"/>
      <c r="K612" s="36">
        <v>2</v>
      </c>
      <c r="M612" s="359" t="e">
        <f>VLOOKUP(TRIM(B612),'Team Rosters'!$B$1:$N$3773,2,FALSE)</f>
        <v>#N/A</v>
      </c>
      <c r="N612" s="360">
        <f>VLOOKUP(TRIM(B612),BirthdateDraft!$A$1:$M$7842,2,FALSE)</f>
        <v>35853</v>
      </c>
      <c r="O612" s="217" t="str">
        <f>VLOOKUP(TRIM(B612),BirthdateDraft!$A$1:$M$7842,3,FALSE)</f>
        <v>20/5</v>
      </c>
      <c r="P612">
        <v>2024</v>
      </c>
      <c r="Q612" s="37" t="e">
        <f>VLOOKUP(Table16[[#This Row],[Last]],'2025Cuts'!$B$4:$B$77,1,FALSE)</f>
        <v>#N/A</v>
      </c>
    </row>
    <row r="613" spans="1:17" ht="12.75" customHeight="1">
      <c r="A613" s="217" t="s">
        <v>2710</v>
      </c>
      <c r="B613" s="261" t="s">
        <v>6999</v>
      </c>
      <c r="C613" s="357" t="s">
        <v>9649</v>
      </c>
      <c r="D613" s="217" t="s">
        <v>10034</v>
      </c>
      <c r="E613" s="358" t="s">
        <v>3552</v>
      </c>
      <c r="F613" s="358"/>
      <c r="M613" s="359" t="str">
        <f>VLOOKUP(TRIM(B613),'Team Rosters'!$B$1:$N$3773,2,FALSE)</f>
        <v>TOR</v>
      </c>
      <c r="N613" s="360">
        <f>VLOOKUP(TRIM(B613),BirthdateDraft!$A$1:$M$7842,2,FALSE)</f>
        <v>36312</v>
      </c>
      <c r="O613" s="217" t="str">
        <f>VLOOKUP(TRIM(B613),BirthdateDraft!$A$1:$M$7842,3,FALSE)</f>
        <v>21/5</v>
      </c>
      <c r="P613">
        <v>2024</v>
      </c>
      <c r="Q613" s="37" t="e">
        <f>VLOOKUP(Table16[[#This Row],[Last]],'2025Cuts'!$B$4:$B$77,1,FALSE)</f>
        <v>#N/A</v>
      </c>
    </row>
    <row r="614" spans="1:17" ht="12.75" customHeight="1">
      <c r="A614" s="217" t="s">
        <v>9676</v>
      </c>
      <c r="B614" s="261" t="s">
        <v>6356</v>
      </c>
      <c r="C614" s="357" t="s">
        <v>2310</v>
      </c>
      <c r="D614" s="217" t="s">
        <v>9676</v>
      </c>
      <c r="E614" s="358"/>
      <c r="F614" s="358"/>
      <c r="I614" s="358">
        <v>0</v>
      </c>
      <c r="K614" s="358">
        <v>4</v>
      </c>
      <c r="L614" s="36" t="s">
        <v>9655</v>
      </c>
      <c r="M614" s="359" t="str">
        <f>VLOOKUP(TRIM(B614),'Team Rosters'!$B$1:$N$3773,2,FALSE)</f>
        <v>CAVE</v>
      </c>
      <c r="N614" s="360">
        <f>VLOOKUP(TRIM(B614),BirthdateDraft!$A$1:$M$7842,2,FALSE)</f>
        <v>35614</v>
      </c>
      <c r="O614" s="217" t="str">
        <f>VLOOKUP(TRIM(B614),BirthdateDraft!$A$1:$M$7842,3,FALSE)</f>
        <v>19/1 (8)</v>
      </c>
      <c r="P614">
        <v>2024</v>
      </c>
      <c r="Q614" s="37" t="e">
        <f>VLOOKUP(Table16[[#This Row],[Last]],'2025Cuts'!$B$4:$B$77,1,FALSE)</f>
        <v>#N/A</v>
      </c>
    </row>
    <row r="615" spans="1:17" ht="12.75" customHeight="1">
      <c r="A615" s="217" t="s">
        <v>9668</v>
      </c>
      <c r="B615" s="261" t="s">
        <v>7139</v>
      </c>
      <c r="C615" s="357" t="s">
        <v>9650</v>
      </c>
      <c r="D615" s="217" t="s">
        <v>3485</v>
      </c>
      <c r="E615" s="358"/>
      <c r="F615" s="358"/>
      <c r="L615" s="358" t="s">
        <v>1895</v>
      </c>
      <c r="M615" s="359" t="str">
        <f>VLOOKUP(TRIM(B615),'Team Rosters'!$B$1:$N$3773,2,FALSE)</f>
        <v>CAVE</v>
      </c>
      <c r="N615" s="360">
        <f>VLOOKUP(TRIM(B615),BirthdateDraft!$A$1:$M$7842,2,FALSE)</f>
        <v>34700</v>
      </c>
      <c r="O615" s="217" t="str">
        <f>VLOOKUP(TRIM(B615),BirthdateDraft!$A$1:$M$7842,3,FALSE)</f>
        <v>17/FA</v>
      </c>
      <c r="P615">
        <v>2024</v>
      </c>
      <c r="Q615" s="37" t="e">
        <f>VLOOKUP(Table16[[#This Row],[Last]],'2025Cuts'!$B$4:$B$77,1,FALSE)</f>
        <v>#N/A</v>
      </c>
    </row>
    <row r="616" spans="1:17" ht="12.75" customHeight="1">
      <c r="A616" s="217" t="s">
        <v>8991</v>
      </c>
      <c r="B616" s="261" t="s">
        <v>8288</v>
      </c>
      <c r="C616" s="357" t="s">
        <v>9651</v>
      </c>
      <c r="D616" s="217" t="s">
        <v>10008</v>
      </c>
      <c r="E616" s="358"/>
      <c r="F616" s="358"/>
      <c r="I616" s="358">
        <v>0</v>
      </c>
      <c r="J616" s="358"/>
      <c r="K616" s="36">
        <v>0</v>
      </c>
      <c r="M616" s="359" t="e">
        <f>VLOOKUP(TRIM(B616),'Team Rosters'!$B$1:$N$3773,2,FALSE)</f>
        <v>#N/A</v>
      </c>
      <c r="N616" s="360">
        <f>VLOOKUP(TRIM(B616),BirthdateDraft!$A$1:$M$7842,2,FALSE)</f>
        <v>36720</v>
      </c>
      <c r="O616" s="217" t="str">
        <f>VLOOKUP(TRIM(B616),BirthdateDraft!$A$1:$M$7842,3,FALSE)</f>
        <v>23/7</v>
      </c>
      <c r="P616">
        <v>2024</v>
      </c>
      <c r="Q616" s="37" t="e">
        <f>VLOOKUP(Table16[[#This Row],[Last]],'2025Cuts'!$B$4:$B$77,1,FALSE)</f>
        <v>#N/A</v>
      </c>
    </row>
    <row r="617" spans="1:17" ht="12.75" customHeight="1">
      <c r="A617" s="217" t="s">
        <v>1957</v>
      </c>
      <c r="B617" s="261" t="s">
        <v>7053</v>
      </c>
      <c r="C617" s="357" t="s">
        <v>9647</v>
      </c>
      <c r="D617" s="217" t="s">
        <v>1957</v>
      </c>
      <c r="E617" s="358" t="s">
        <v>9699</v>
      </c>
      <c r="F617" s="358"/>
      <c r="G617" s="36">
        <v>7</v>
      </c>
      <c r="M617" s="359" t="str">
        <f>VLOOKUP(TRIM(B617),'Team Rosters'!$B$1:$N$3773,2,FALSE)</f>
        <v>NYC</v>
      </c>
      <c r="N617" s="360">
        <f>VLOOKUP(TRIM(B617),BirthdateDraft!$A$1:$M$7842,2,FALSE)</f>
        <v>35704</v>
      </c>
      <c r="O617" s="217" t="str">
        <f>VLOOKUP(TRIM(B617),BirthdateDraft!$A$1:$M$7842,3,FALSE)</f>
        <v>FA</v>
      </c>
      <c r="P617">
        <v>2024</v>
      </c>
      <c r="Q617" s="37" t="e">
        <f>VLOOKUP(Table16[[#This Row],[Last]],'2025Cuts'!$B$4:$B$77,1,FALSE)</f>
        <v>#N/A</v>
      </c>
    </row>
    <row r="618" spans="1:17" ht="12.75" customHeight="1">
      <c r="A618" s="217" t="s">
        <v>9686</v>
      </c>
      <c r="B618" s="261" t="s">
        <v>7870</v>
      </c>
      <c r="C618" s="357" t="s">
        <v>77</v>
      </c>
      <c r="D618" s="217" t="s">
        <v>10033</v>
      </c>
      <c r="E618" s="358"/>
      <c r="F618" s="358"/>
      <c r="I618" s="358">
        <v>4</v>
      </c>
      <c r="J618" s="358">
        <v>0</v>
      </c>
      <c r="K618" s="36">
        <v>2</v>
      </c>
      <c r="M618" s="359" t="str">
        <f>VLOOKUP(TRIM(B618),'Team Rosters'!$B$1:$N$3773,2,FALSE)</f>
        <v>WES</v>
      </c>
      <c r="N618" s="360">
        <f>VLOOKUP(TRIM(B618),BirthdateDraft!$A$1:$M$7842,2,FALSE)</f>
        <v>36343</v>
      </c>
      <c r="O618" s="217" t="str">
        <f>VLOOKUP(TRIM(B618),BirthdateDraft!$A$1:$M$7842,3,FALSE)</f>
        <v>22/FA</v>
      </c>
      <c r="P618">
        <v>2024</v>
      </c>
      <c r="Q618" s="37" t="e">
        <f>VLOOKUP(Table16[[#This Row],[Last]],'2025Cuts'!$B$4:$B$77,1,FALSE)</f>
        <v>#N/A</v>
      </c>
    </row>
    <row r="619" spans="1:17" ht="12.75" customHeight="1">
      <c r="A619" s="217" t="s">
        <v>2517</v>
      </c>
      <c r="B619" s="261" t="s">
        <v>6991</v>
      </c>
      <c r="C619" s="357" t="s">
        <v>1407</v>
      </c>
      <c r="D619" s="217" t="s">
        <v>10047</v>
      </c>
      <c r="E619" s="358" t="s">
        <v>9703</v>
      </c>
      <c r="F619" s="358"/>
      <c r="M619" s="359" t="str">
        <f>VLOOKUP(TRIM(B619),'Team Rosters'!$B$1:$N$3773,2,FALSE)</f>
        <v>WES</v>
      </c>
      <c r="N619" s="360">
        <f>VLOOKUP(TRIM(B619),BirthdateDraft!$A$1:$M$7842,2,FALSE)</f>
        <v>36586</v>
      </c>
      <c r="O619" s="217" t="str">
        <f>VLOOKUP(TRIM(B619),BirthdateDraft!$A$1:$M$7842,3,FALSE)</f>
        <v>21/2</v>
      </c>
      <c r="P619">
        <v>2024</v>
      </c>
      <c r="Q619" s="37" t="e">
        <f>VLOOKUP(Table16[[#This Row],[Last]],'2025Cuts'!$B$4:$B$77,1,FALSE)</f>
        <v>#N/A</v>
      </c>
    </row>
    <row r="620" spans="1:17" ht="12.75" customHeight="1">
      <c r="A620" s="217" t="s">
        <v>9668</v>
      </c>
      <c r="B620" s="261" t="s">
        <v>5390</v>
      </c>
      <c r="C620" s="357" t="s">
        <v>9632</v>
      </c>
      <c r="D620" s="217" t="s">
        <v>3485</v>
      </c>
      <c r="E620" s="358"/>
      <c r="F620" s="358"/>
      <c r="L620" s="358" t="s">
        <v>9656</v>
      </c>
      <c r="M620" s="359" t="str">
        <f>VLOOKUP(TRIM(B620),'Team Rosters'!$B$1:$N$3773,2,FALSE)</f>
        <v>ACM</v>
      </c>
      <c r="N620" s="360">
        <f>VLOOKUP(TRIM(B620),BirthdateDraft!$A$1:$M$7842,2,FALSE)</f>
        <v>34228</v>
      </c>
      <c r="O620" s="217" t="str">
        <f>VLOOKUP(TRIM(B620),BirthdateDraft!$A$1:$M$7842,3,FALSE)</f>
        <v>17/4</v>
      </c>
      <c r="P620">
        <v>2024</v>
      </c>
      <c r="Q620" s="37" t="e">
        <f>VLOOKUP(Table16[[#This Row],[Last]],'2025Cuts'!$B$4:$B$77,1,FALSE)</f>
        <v>#N/A</v>
      </c>
    </row>
    <row r="621" spans="1:17" ht="12.75" customHeight="1">
      <c r="A621" s="217" t="s">
        <v>8846</v>
      </c>
      <c r="B621" s="261" t="s">
        <v>6093</v>
      </c>
      <c r="C621" s="357" t="s">
        <v>9642</v>
      </c>
      <c r="D621" s="217" t="s">
        <v>10048</v>
      </c>
      <c r="E621" s="358" t="s">
        <v>9700</v>
      </c>
      <c r="F621" s="358"/>
      <c r="M621" s="359" t="e">
        <f>VLOOKUP(TRIM(B621),'Team Rosters'!$B$1:$N$3773,2,FALSE)</f>
        <v>#N/A</v>
      </c>
      <c r="N621" s="360">
        <f>VLOOKUP(TRIM(B621),BirthdateDraft!$A$1:$M$7842,2,FALSE)</f>
        <v>34595</v>
      </c>
      <c r="O621" s="217" t="str">
        <f>VLOOKUP(TRIM(B621),BirthdateDraft!$A$1:$M$7842,3,FALSE)</f>
        <v>19/6</v>
      </c>
      <c r="P621">
        <v>2024</v>
      </c>
      <c r="Q621" s="37" t="e">
        <f>VLOOKUP(Table16[[#This Row],[Last]],'2025Cuts'!$B$4:$B$77,1,FALSE)</f>
        <v>#N/A</v>
      </c>
    </row>
    <row r="622" spans="1:17" ht="12.75" customHeight="1">
      <c r="A622" s="217" t="s">
        <v>8846</v>
      </c>
      <c r="B622" s="261" t="s">
        <v>6562</v>
      </c>
      <c r="C622" s="357" t="s">
        <v>9649</v>
      </c>
      <c r="D622" s="217" t="s">
        <v>10048</v>
      </c>
      <c r="E622" s="358" t="s">
        <v>9699</v>
      </c>
      <c r="F622" s="358"/>
      <c r="M622" s="359" t="e">
        <f>VLOOKUP(TRIM(B622),'Team Rosters'!$B$1:$N$3773,2,FALSE)</f>
        <v>#N/A</v>
      </c>
      <c r="N622" s="360">
        <f>VLOOKUP(TRIM(B622),BirthdateDraft!$A$1:$M$7842,2,FALSE)</f>
        <v>35969</v>
      </c>
      <c r="O622" s="217" t="str">
        <f>VLOOKUP(TRIM(B622),BirthdateDraft!$A$1:$M$7842,3,FALSE)</f>
        <v>20/4</v>
      </c>
      <c r="P622">
        <v>2024</v>
      </c>
      <c r="Q622" s="37" t="e">
        <f>VLOOKUP(Table16[[#This Row],[Last]],'2025Cuts'!$B$4:$B$77,1,FALSE)</f>
        <v>#N/A</v>
      </c>
    </row>
    <row r="623" spans="1:17" ht="12.75" customHeight="1">
      <c r="A623" s="217" t="s">
        <v>9702</v>
      </c>
      <c r="B623" s="261" t="s">
        <v>5727</v>
      </c>
      <c r="C623" s="357" t="s">
        <v>9629</v>
      </c>
      <c r="D623" s="217" t="s">
        <v>10054</v>
      </c>
      <c r="E623" s="358" t="s">
        <v>3556</v>
      </c>
      <c r="F623" s="358" t="s">
        <v>3556</v>
      </c>
      <c r="G623" s="36">
        <v>4</v>
      </c>
      <c r="M623" s="359" t="e">
        <f>VLOOKUP(TRIM(B623),'Team Rosters'!$B$1:$N$3773,2,FALSE)</f>
        <v>#N/A</v>
      </c>
      <c r="N623" s="360">
        <f>VLOOKUP(TRIM(B623),BirthdateDraft!$A$1:$M$7842,2,FALSE)</f>
        <v>35089</v>
      </c>
      <c r="O623" s="217" t="str">
        <f>VLOOKUP(TRIM(B623),BirthdateDraft!$A$1:$M$7842,3,FALSE)</f>
        <v>18/4</v>
      </c>
      <c r="P623">
        <v>2024</v>
      </c>
      <c r="Q623" s="37" t="e">
        <f>VLOOKUP(Table16[[#This Row],[Last]],'2025Cuts'!$B$4:$B$77,1,FALSE)</f>
        <v>#N/A</v>
      </c>
    </row>
    <row r="624" spans="1:17" ht="12.75" customHeight="1">
      <c r="A624" s="217" t="s">
        <v>2837</v>
      </c>
      <c r="B624" s="261" t="s">
        <v>6377</v>
      </c>
      <c r="C624" s="357" t="s">
        <v>9631</v>
      </c>
      <c r="D624" s="217" t="s">
        <v>2837</v>
      </c>
      <c r="E624" s="358"/>
      <c r="F624" s="358"/>
      <c r="I624" s="358">
        <v>0</v>
      </c>
      <c r="K624" s="358">
        <v>7</v>
      </c>
      <c r="L624" s="36" t="s">
        <v>9656</v>
      </c>
      <c r="M624" s="359" t="str">
        <f>VLOOKUP(TRIM(B624),'Team Rosters'!$B$1:$N$3773,2,FALSE)</f>
        <v>VIR</v>
      </c>
      <c r="N624" s="360">
        <f>VLOOKUP(TRIM(B624),BirthdateDraft!$A$1:$M$7842,2,FALSE)</f>
        <v>36014</v>
      </c>
      <c r="O624" s="217" t="str">
        <f>VLOOKUP(TRIM(B624),BirthdateDraft!$A$1:$M$7842,3,FALSE)</f>
        <v>19/6</v>
      </c>
      <c r="P624">
        <v>2024</v>
      </c>
      <c r="Q624" s="37" t="e">
        <f>VLOOKUP(Table16[[#This Row],[Last]],'2025Cuts'!$B$4:$B$77,1,FALSE)</f>
        <v>#N/A</v>
      </c>
    </row>
    <row r="625" spans="1:17" ht="12.75" customHeight="1">
      <c r="A625" s="217" t="s">
        <v>2515</v>
      </c>
      <c r="B625" s="261" t="s">
        <v>6196</v>
      </c>
      <c r="C625" s="357" t="s">
        <v>9644</v>
      </c>
      <c r="D625" s="217" t="s">
        <v>10021</v>
      </c>
      <c r="E625" s="358" t="s">
        <v>9723</v>
      </c>
      <c r="F625" s="358"/>
      <c r="M625" s="359" t="str">
        <f>VLOOKUP(TRIM(B625),'Team Rosters'!$B$1:$N$3773,2,FALSE)</f>
        <v>DRA</v>
      </c>
      <c r="N625" s="360">
        <f>VLOOKUP(TRIM(B625),BirthdateDraft!$A$1:$M$7842,2,FALSE)</f>
        <v>35960</v>
      </c>
      <c r="O625" s="217" t="str">
        <f>VLOOKUP(TRIM(B625),BirthdateDraft!$A$1:$M$7842,3,FALSE)</f>
        <v>19/4</v>
      </c>
      <c r="P625">
        <v>2024</v>
      </c>
      <c r="Q625" s="37" t="e">
        <f>VLOOKUP(Table16[[#This Row],[Last]],'2025Cuts'!$B$4:$B$77,1,FALSE)</f>
        <v>#N/A</v>
      </c>
    </row>
    <row r="626" spans="1:17" ht="12.75" customHeight="1">
      <c r="A626" s="217" t="s">
        <v>1564</v>
      </c>
      <c r="B626" s="261" t="s">
        <v>8290</v>
      </c>
      <c r="C626" s="357" t="s">
        <v>78</v>
      </c>
      <c r="D626" s="217" t="s">
        <v>1564</v>
      </c>
      <c r="E626" s="358"/>
      <c r="F626" s="358"/>
      <c r="M626" s="359" t="str">
        <f>VLOOKUP(TRIM(B626),'Team Rosters'!$B$1:$N$3773,2,FALSE)</f>
        <v>LAS</v>
      </c>
      <c r="N626" s="360">
        <f>VLOOKUP(TRIM(B626),BirthdateDraft!$A$1:$M$7842,2,FALSE)</f>
        <v>35808</v>
      </c>
      <c r="O626" s="217" t="str">
        <f>VLOOKUP(TRIM(B626),BirthdateDraft!$A$1:$M$7842,3,FALSE)</f>
        <v>23/3</v>
      </c>
      <c r="P626">
        <v>2024</v>
      </c>
      <c r="Q626" s="37" t="e">
        <f>VLOOKUP(Table16[[#This Row],[Last]],'2025Cuts'!$B$4:$B$77,1,FALSE)</f>
        <v>#N/A</v>
      </c>
    </row>
    <row r="627" spans="1:17" ht="12.75" customHeight="1">
      <c r="A627" s="217" t="s">
        <v>2517</v>
      </c>
      <c r="B627" s="261" t="s">
        <v>5692</v>
      </c>
      <c r="C627" s="357" t="s">
        <v>77</v>
      </c>
      <c r="D627" s="217" t="s">
        <v>10047</v>
      </c>
      <c r="E627" s="358" t="s">
        <v>9705</v>
      </c>
      <c r="F627" s="358"/>
      <c r="M627" s="359" t="str">
        <f>VLOOKUP(TRIM(B627),'Team Rosters'!$B$1:$N$3773,2,FALSE)</f>
        <v>VIR</v>
      </c>
      <c r="N627" s="360">
        <f>VLOOKUP(TRIM(B627),BirthdateDraft!$A$1:$M$7842,2,FALSE)</f>
        <v>35157</v>
      </c>
      <c r="O627" s="217" t="str">
        <f>VLOOKUP(TRIM(B627),BirthdateDraft!$A$1:$M$7842,3,FALSE)</f>
        <v>17/1 (15)</v>
      </c>
      <c r="P627">
        <v>2024</v>
      </c>
      <c r="Q627" s="37" t="e">
        <f>VLOOKUP(Table16[[#This Row],[Last]],'2025Cuts'!$B$4:$B$77,1,FALSE)</f>
        <v>#N/A</v>
      </c>
    </row>
    <row r="628" spans="1:17" ht="12.75" customHeight="1">
      <c r="A628" s="217" t="s">
        <v>1231</v>
      </c>
      <c r="B628" s="261" t="s">
        <v>4882</v>
      </c>
      <c r="C628" s="357" t="s">
        <v>9645</v>
      </c>
      <c r="D628" s="217" t="s">
        <v>1231</v>
      </c>
      <c r="E628" s="358"/>
      <c r="F628" s="358"/>
      <c r="I628" s="358">
        <v>4</v>
      </c>
      <c r="K628" s="358">
        <v>0</v>
      </c>
      <c r="L628" s="36" t="s">
        <v>1895</v>
      </c>
      <c r="M628" s="359" t="str">
        <f>VLOOKUP(TRIM(B628),'Team Rosters'!$B$1:$N$3773,2,FALSE)</f>
        <v>ACM</v>
      </c>
      <c r="N628" s="360">
        <f>VLOOKUP(TRIM(B628),BirthdateDraft!$A$1:$M$7842,2,FALSE)</f>
        <v>34642</v>
      </c>
      <c r="O628" s="217" t="str">
        <f>VLOOKUP(TRIM(B628),BirthdateDraft!$A$1:$M$7842,3,FALSE)</f>
        <v>16/3</v>
      </c>
      <c r="P628">
        <v>2024</v>
      </c>
      <c r="Q628" s="37" t="e">
        <f>VLOOKUP(Table16[[#This Row],[Last]],'2025Cuts'!$B$4:$B$77,1,FALSE)</f>
        <v>#N/A</v>
      </c>
    </row>
    <row r="629" spans="1:17" ht="12.75" customHeight="1">
      <c r="A629" s="217" t="s">
        <v>9667</v>
      </c>
      <c r="B629" s="261" t="s">
        <v>3243</v>
      </c>
      <c r="C629" s="357" t="s">
        <v>9640</v>
      </c>
      <c r="D629" s="217" t="s">
        <v>3485</v>
      </c>
      <c r="E629" s="358"/>
      <c r="F629" s="358"/>
      <c r="L629" s="358" t="s">
        <v>9656</v>
      </c>
      <c r="M629" s="359" t="str">
        <f>VLOOKUP(TRIM(B629),'Team Rosters'!$B$1:$N$3773,2,FALSE)</f>
        <v>ACM</v>
      </c>
      <c r="N629" s="360">
        <f>VLOOKUP(TRIM(B629),BirthdateDraft!$A$1:$M$7842,2,FALSE)</f>
        <v>33761</v>
      </c>
      <c r="O629" s="217" t="str">
        <f>VLOOKUP(TRIM(B629),BirthdateDraft!$A$1:$M$7842,3,FALSE)</f>
        <v>13/1 (27)</v>
      </c>
      <c r="P629">
        <v>2024</v>
      </c>
      <c r="Q629" s="37" t="e">
        <f>VLOOKUP(Table16[[#This Row],[Last]],'2025Cuts'!$B$4:$B$77,1,FALSE)</f>
        <v>#N/A</v>
      </c>
    </row>
    <row r="630" spans="1:17" ht="12.75" customHeight="1">
      <c r="A630" s="217" t="s">
        <v>9735</v>
      </c>
      <c r="B630" s="261" t="s">
        <v>4447</v>
      </c>
      <c r="C630" s="357" t="s">
        <v>9637</v>
      </c>
      <c r="D630" s="217" t="s">
        <v>9735</v>
      </c>
      <c r="E630" s="358"/>
      <c r="F630" s="358"/>
      <c r="M630" s="359" t="e">
        <f>VLOOKUP(TRIM(B630),'Team Rosters'!$B$1:$N$3773,2,FALSE)</f>
        <v>#N/A</v>
      </c>
      <c r="N630" s="360">
        <f>VLOOKUP(TRIM(B630),BirthdateDraft!$A$1:$M$7842,2,FALSE)</f>
        <v>33147</v>
      </c>
      <c r="O630" s="217" t="str">
        <f>VLOOKUP(TRIM(B630),BirthdateDraft!$A$1:$M$7842,3,FALSE)</f>
        <v>13/6</v>
      </c>
      <c r="P630">
        <v>2024</v>
      </c>
      <c r="Q630" s="37" t="e">
        <f>VLOOKUP(Table16[[#This Row],[Last]],'2025Cuts'!$B$4:$B$77,1,FALSE)</f>
        <v>#N/A</v>
      </c>
    </row>
    <row r="631" spans="1:17" ht="12.75" customHeight="1">
      <c r="A631" s="217" t="s">
        <v>1957</v>
      </c>
      <c r="B631" s="261" t="s">
        <v>8895</v>
      </c>
      <c r="C631" s="357" t="s">
        <v>9630</v>
      </c>
      <c r="D631" s="217" t="s">
        <v>1957</v>
      </c>
      <c r="E631" s="358" t="s">
        <v>9700</v>
      </c>
      <c r="F631" s="358"/>
      <c r="G631" s="36">
        <v>0</v>
      </c>
      <c r="M631" s="359" t="str">
        <f>VLOOKUP(TRIM(B631),'Team Rosters'!$B$1:$N$3773,2,FALSE)</f>
        <v>BIR</v>
      </c>
      <c r="N631" s="360">
        <f>VLOOKUP(TRIM(B631),BirthdateDraft!$A$1:$M$7842,2,FALSE)</f>
        <v>37007</v>
      </c>
      <c r="O631" s="217" t="str">
        <f>VLOOKUP(TRIM(B631),BirthdateDraft!$A$1:$M$7842,3,FALSE)</f>
        <v>24/3(91)</v>
      </c>
      <c r="P631">
        <v>2024</v>
      </c>
      <c r="Q631" s="37" t="e">
        <f>VLOOKUP(Table16[[#This Row],[Last]],'2025Cuts'!$B$4:$B$77,1,FALSE)</f>
        <v>#N/A</v>
      </c>
    </row>
    <row r="632" spans="1:17" ht="12.75" customHeight="1">
      <c r="A632" s="217" t="s">
        <v>8852</v>
      </c>
      <c r="B632" s="261" t="s">
        <v>7265</v>
      </c>
      <c r="C632" s="357" t="s">
        <v>9648</v>
      </c>
      <c r="D632" s="217" t="s">
        <v>10026</v>
      </c>
      <c r="E632" s="358" t="s">
        <v>3555</v>
      </c>
      <c r="F632" s="358"/>
      <c r="M632" s="359" t="str">
        <f>VLOOKUP(TRIM(B632),'Team Rosters'!$B$1:$N$3773,2,FALSE)</f>
        <v>TOR</v>
      </c>
      <c r="N632" s="360">
        <f>VLOOKUP(TRIM(B632),BirthdateDraft!$A$1:$M$7842,2,FALSE)</f>
        <v>36465</v>
      </c>
      <c r="O632" s="217" t="str">
        <f>VLOOKUP(TRIM(B632),BirthdateDraft!$A$1:$M$7842,3,FALSE)</f>
        <v>21/1(8)</v>
      </c>
      <c r="P632">
        <v>2024</v>
      </c>
      <c r="Q632" s="37" t="e">
        <f>VLOOKUP(Table16[[#This Row],[Last]],'2025Cuts'!$B$4:$B$77,1,FALSE)</f>
        <v>#N/A</v>
      </c>
    </row>
    <row r="633" spans="1:17" ht="12.75" customHeight="1">
      <c r="A633" s="217" t="s">
        <v>144</v>
      </c>
      <c r="B633" s="261" t="s">
        <v>8291</v>
      </c>
      <c r="C633" s="357" t="s">
        <v>9642</v>
      </c>
      <c r="D633" s="217" t="s">
        <v>10053</v>
      </c>
      <c r="E633" s="358" t="s">
        <v>3556</v>
      </c>
      <c r="F633" s="358"/>
      <c r="G633" s="36">
        <v>0</v>
      </c>
      <c r="M633" s="359" t="e">
        <f>VLOOKUP(TRIM(B633),'Team Rosters'!$B$1:$N$3773,2,FALSE)</f>
        <v>#N/A</v>
      </c>
      <c r="N633" s="360">
        <f>VLOOKUP(TRIM(B633),BirthdateDraft!$A$1:$M$7842,2,FALSE)</f>
        <v>36759</v>
      </c>
      <c r="O633" s="217" t="str">
        <f>VLOOKUP(TRIM(B633),BirthdateDraft!$A$1:$M$7842,3,FALSE)</f>
        <v>23/4</v>
      </c>
      <c r="P633">
        <v>2024</v>
      </c>
      <c r="Q633" s="37" t="e">
        <f>VLOOKUP(Table16[[#This Row],[Last]],'2025Cuts'!$B$4:$B$77,1,FALSE)</f>
        <v>#N/A</v>
      </c>
    </row>
    <row r="634" spans="1:17" ht="12.75" customHeight="1">
      <c r="A634" s="217" t="s">
        <v>144</v>
      </c>
      <c r="B634" s="362" t="s">
        <v>7965</v>
      </c>
      <c r="C634" s="357" t="s">
        <v>9637</v>
      </c>
      <c r="D634" s="217" t="s">
        <v>10053</v>
      </c>
      <c r="E634" s="358" t="s">
        <v>3556</v>
      </c>
      <c r="F634" s="358"/>
      <c r="G634" s="36">
        <v>3</v>
      </c>
      <c r="M634" s="359" t="e">
        <f>VLOOKUP(TRIM(B634),'Team Rosters'!$B$1:$N$3773,2,FALSE)</f>
        <v>#N/A</v>
      </c>
      <c r="N634" s="360">
        <f>VLOOKUP(TRIM(B634),BirthdateDraft!$A$1:$M$7842,2,FALSE)</f>
        <v>36115</v>
      </c>
      <c r="O634" s="217" t="str">
        <f>VLOOKUP(TRIM(B634),BirthdateDraft!$A$1:$M$7842,3,FALSE)</f>
        <v>22/6</v>
      </c>
      <c r="P634">
        <v>2024</v>
      </c>
      <c r="Q634" s="37" t="e">
        <f>VLOOKUP(Table16[[#This Row],[Last]],'2025Cuts'!$B$4:$B$77,1,FALSE)</f>
        <v>#N/A</v>
      </c>
    </row>
    <row r="635" spans="1:17" ht="12.75" customHeight="1">
      <c r="A635" s="217" t="s">
        <v>9694</v>
      </c>
      <c r="B635" s="261" t="s">
        <v>6228</v>
      </c>
      <c r="C635" s="357" t="s">
        <v>9642</v>
      </c>
      <c r="D635" s="217" t="s">
        <v>10066</v>
      </c>
      <c r="E635" s="358"/>
      <c r="F635" s="358"/>
      <c r="I635" s="358">
        <v>4</v>
      </c>
      <c r="J635" s="358">
        <v>0</v>
      </c>
      <c r="K635" s="36">
        <v>5</v>
      </c>
      <c r="M635" s="359" t="str">
        <f>VLOOKUP(TRIM(B635),'Team Rosters'!$B$1:$N$3773,2,FALSE)</f>
        <v>BEA</v>
      </c>
      <c r="N635" s="360">
        <f>VLOOKUP(TRIM(B635),BirthdateDraft!$A$1:$M$7842,2,FALSE)</f>
        <v>35208</v>
      </c>
      <c r="O635" s="217" t="str">
        <f>VLOOKUP(TRIM(B635),BirthdateDraft!$A$1:$M$7842,3,FALSE)</f>
        <v>19/1 (23)</v>
      </c>
      <c r="P635">
        <v>2024</v>
      </c>
      <c r="Q635" s="37" t="e">
        <f>VLOOKUP(Table16[[#This Row],[Last]],'2025Cuts'!$B$4:$B$77,1,FALSE)</f>
        <v>#N/A</v>
      </c>
    </row>
    <row r="636" spans="1:17" ht="12.75" customHeight="1">
      <c r="A636" s="217" t="s">
        <v>8858</v>
      </c>
      <c r="B636" s="261" t="s">
        <v>8292</v>
      </c>
      <c r="C636" s="357" t="s">
        <v>9643</v>
      </c>
      <c r="D636" s="217" t="s">
        <v>10025</v>
      </c>
      <c r="E636" s="358" t="s">
        <v>9705</v>
      </c>
      <c r="F636" s="358"/>
      <c r="M636" s="359" t="str">
        <f>VLOOKUP(TRIM(B636),'Team Rosters'!$B$1:$N$3773,2,FALSE)</f>
        <v>TOR</v>
      </c>
      <c r="N636" s="360">
        <f>VLOOKUP(TRIM(B636),BirthdateDraft!$A$1:$M$7842,2,FALSE)</f>
        <v>36660</v>
      </c>
      <c r="O636" s="217" t="str">
        <f>VLOOKUP(TRIM(B636),BirthdateDraft!$A$1:$M$7842,3,FALSE)</f>
        <v>23/5</v>
      </c>
      <c r="P636">
        <v>2024</v>
      </c>
      <c r="Q636" s="37" t="e">
        <f>VLOOKUP(Table16[[#This Row],[Last]],'2025Cuts'!$B$4:$B$77,1,FALSE)</f>
        <v>#N/A</v>
      </c>
    </row>
    <row r="637" spans="1:17" ht="12.75" customHeight="1">
      <c r="A637" s="217" t="s">
        <v>1564</v>
      </c>
      <c r="B637" s="261" t="s">
        <v>7567</v>
      </c>
      <c r="C637" s="357" t="s">
        <v>9641</v>
      </c>
      <c r="D637" s="217" t="s">
        <v>1564</v>
      </c>
      <c r="E637" s="358"/>
      <c r="F637" s="358"/>
      <c r="M637" s="359" t="str">
        <f>VLOOKUP(TRIM(B637),'Team Rosters'!$B$1:$N$3773,2,FALSE)</f>
        <v>DRA</v>
      </c>
      <c r="N637" s="360">
        <f>VLOOKUP(TRIM(B637),BirthdateDraft!$A$1:$M$7842,2,FALSE)</f>
        <v>36785</v>
      </c>
      <c r="O637" s="217" t="str">
        <f>VLOOKUP(TRIM(B637),BirthdateDraft!$A$1:$M$7842,3,FALSE)</f>
        <v>22/5</v>
      </c>
      <c r="P637">
        <v>2024</v>
      </c>
      <c r="Q637" s="37" t="e">
        <f>VLOOKUP(Table16[[#This Row],[Last]],'2025Cuts'!$B$4:$B$77,1,FALSE)</f>
        <v>#N/A</v>
      </c>
    </row>
    <row r="638" spans="1:17" ht="12.75" customHeight="1">
      <c r="A638" s="217" t="s">
        <v>9013</v>
      </c>
      <c r="B638" s="261" t="s">
        <v>3769</v>
      </c>
      <c r="C638" s="357" t="s">
        <v>9636</v>
      </c>
      <c r="D638" s="217" t="s">
        <v>10027</v>
      </c>
      <c r="E638" s="358"/>
      <c r="F638" s="358"/>
      <c r="I638" s="358">
        <v>4</v>
      </c>
      <c r="J638" s="358"/>
      <c r="K638" s="36">
        <v>0</v>
      </c>
      <c r="M638" s="359" t="str">
        <f>VLOOKUP(TRIM(B638),'Team Rosters'!$B$1:$N$3773,2,FALSE)</f>
        <v>ANN</v>
      </c>
      <c r="N638" s="360">
        <f>VLOOKUP(TRIM(B638),BirthdateDraft!$A$1:$M$7842,2,FALSE)</f>
        <v>33351</v>
      </c>
      <c r="O638" s="217" t="str">
        <f>VLOOKUP(TRIM(B638),BirthdateDraft!$A$1:$M$7842,3,FALSE)</f>
        <v>13/FA</v>
      </c>
      <c r="P638">
        <v>2024</v>
      </c>
      <c r="Q638" s="37" t="e">
        <f>VLOOKUP(Table16[[#This Row],[Last]],'2025Cuts'!$B$4:$B$77,1,FALSE)</f>
        <v>#N/A</v>
      </c>
    </row>
    <row r="639" spans="1:17" ht="12.75" customHeight="1">
      <c r="A639" s="217" t="s">
        <v>2837</v>
      </c>
      <c r="B639" s="261" t="s">
        <v>7123</v>
      </c>
      <c r="C639" s="357" t="s">
        <v>9648</v>
      </c>
      <c r="D639" s="217" t="s">
        <v>2837</v>
      </c>
      <c r="E639" s="358"/>
      <c r="F639" s="358"/>
      <c r="I639" s="358">
        <v>0</v>
      </c>
      <c r="K639" s="358">
        <v>3</v>
      </c>
      <c r="L639" s="36" t="s">
        <v>1895</v>
      </c>
      <c r="M639" s="359" t="str">
        <f>VLOOKUP(TRIM(B639),'Team Rosters'!$B$1:$N$3773,2,FALSE)</f>
        <v>TOL</v>
      </c>
      <c r="N639" s="360">
        <f>VLOOKUP(TRIM(B639),BirthdateDraft!$A$1:$M$7842,2,FALSE)</f>
        <v>35916</v>
      </c>
      <c r="O639" s="217" t="str">
        <f>VLOOKUP(TRIM(B639),BirthdateDraft!$A$1:$M$7842,3,FALSE)</f>
        <v>21/4</v>
      </c>
      <c r="P639">
        <v>2024</v>
      </c>
      <c r="Q639" s="37" t="e">
        <f>VLOOKUP(Table16[[#This Row],[Last]],'2025Cuts'!$B$4:$B$77,1,FALSE)</f>
        <v>#N/A</v>
      </c>
    </row>
    <row r="640" spans="1:17" ht="12.75" customHeight="1">
      <c r="A640" s="217" t="s">
        <v>9721</v>
      </c>
      <c r="B640" s="261" t="s">
        <v>5662</v>
      </c>
      <c r="C640" s="357" t="s">
        <v>76</v>
      </c>
      <c r="D640" s="217" t="s">
        <v>10059</v>
      </c>
      <c r="E640" s="358" t="s">
        <v>3555</v>
      </c>
      <c r="F640" s="358" t="s">
        <v>9705</v>
      </c>
      <c r="G640" s="36">
        <v>3</v>
      </c>
      <c r="M640" s="359" t="str">
        <f>VLOOKUP(TRIM(B640),'Team Rosters'!$B$1:$N$3773,2,FALSE)</f>
        <v>TOL</v>
      </c>
      <c r="N640" s="360">
        <f>VLOOKUP(TRIM(B640),BirthdateDraft!$A$1:$M$7842,2,FALSE)</f>
        <v>34879</v>
      </c>
      <c r="O640" s="217" t="str">
        <f>VLOOKUP(TRIM(B640),BirthdateDraft!$A$1:$M$7842,3,FALSE)</f>
        <v>18/3</v>
      </c>
      <c r="P640">
        <v>2024</v>
      </c>
      <c r="Q640" s="37" t="e">
        <f>VLOOKUP(Table16[[#This Row],[Last]],'2025Cuts'!$B$4:$B$77,1,FALSE)</f>
        <v>#N/A</v>
      </c>
    </row>
    <row r="641" spans="1:17" ht="12.75" customHeight="1">
      <c r="A641" s="217" t="s">
        <v>9013</v>
      </c>
      <c r="B641" s="261" t="s">
        <v>7415</v>
      </c>
      <c r="C641" s="357" t="s">
        <v>9637</v>
      </c>
      <c r="D641" s="217" t="s">
        <v>10027</v>
      </c>
      <c r="E641" s="358"/>
      <c r="F641" s="358"/>
      <c r="I641" s="358">
        <v>0</v>
      </c>
      <c r="J641" s="358"/>
      <c r="K641" s="36">
        <v>0</v>
      </c>
      <c r="M641" s="359" t="e">
        <f>VLOOKUP(TRIM(B641),'Team Rosters'!$B$1:$N$3773,2,FALSE)</f>
        <v>#N/A</v>
      </c>
      <c r="N641" s="360">
        <f>VLOOKUP(TRIM(B641),BirthdateDraft!$A$1:$M$7842,2,FALSE)</f>
        <v>36281</v>
      </c>
      <c r="O641" s="217" t="str">
        <f>VLOOKUP(TRIM(B641),BirthdateDraft!$A$1:$M$7842,3,FALSE)</f>
        <v>21/4</v>
      </c>
      <c r="P641">
        <v>2024</v>
      </c>
      <c r="Q641" s="37" t="e">
        <f>VLOOKUP(Table16[[#This Row],[Last]],'2025Cuts'!$B$4:$B$77,1,FALSE)</f>
        <v>#N/A</v>
      </c>
    </row>
    <row r="642" spans="1:17" ht="12.75" customHeight="1">
      <c r="A642" s="217" t="s">
        <v>728</v>
      </c>
      <c r="B642" s="261" t="s">
        <v>7620</v>
      </c>
      <c r="C642" s="357" t="s">
        <v>76</v>
      </c>
      <c r="D642" s="217" t="s">
        <v>728</v>
      </c>
      <c r="E642" s="358"/>
      <c r="F642" s="358"/>
      <c r="I642" s="358">
        <v>0</v>
      </c>
      <c r="K642" s="358">
        <v>0</v>
      </c>
      <c r="L642" s="36" t="s">
        <v>9655</v>
      </c>
      <c r="M642" s="359" t="str">
        <f>VLOOKUP(TRIM(B642),'Team Rosters'!$B$1:$N$3773,2,FALSE)</f>
        <v>DAY</v>
      </c>
      <c r="N642" s="360">
        <f>VLOOKUP(TRIM(B642),BirthdateDraft!$A$1:$M$7842,2,FALSE)</f>
        <v>34572</v>
      </c>
      <c r="O642" s="217" t="str">
        <f>VLOOKUP(TRIM(B642),BirthdateDraft!$A$1:$M$7842,3,FALSE)</f>
        <v>19/FA</v>
      </c>
      <c r="P642">
        <v>2024</v>
      </c>
      <c r="Q642" s="37" t="e">
        <f>VLOOKUP(Table16[[#This Row],[Last]],'2025Cuts'!$B$4:$B$77,1,FALSE)</f>
        <v>#N/A</v>
      </c>
    </row>
    <row r="643" spans="1:17" ht="12.75" customHeight="1">
      <c r="A643" s="217" t="s">
        <v>8858</v>
      </c>
      <c r="B643" s="261" t="s">
        <v>7077</v>
      </c>
      <c r="C643" s="357" t="s">
        <v>724</v>
      </c>
      <c r="D643" s="217" t="s">
        <v>10025</v>
      </c>
      <c r="E643" s="358" t="s">
        <v>9705</v>
      </c>
      <c r="F643" s="358"/>
      <c r="M643" s="359" t="str">
        <f>VLOOKUP(TRIM(B643),'Team Rosters'!$B$1:$N$3773,2,FALSE)</f>
        <v>ROS</v>
      </c>
      <c r="N643" s="360">
        <f>VLOOKUP(TRIM(B643),BirthdateDraft!$A$1:$M$7842,2,FALSE)</f>
        <v>36192</v>
      </c>
      <c r="O643" s="217" t="str">
        <f>VLOOKUP(TRIM(B643),BirthdateDraft!$A$1:$M$7842,3,FALSE)</f>
        <v>21/5</v>
      </c>
      <c r="P643">
        <v>2024</v>
      </c>
      <c r="Q643" s="37" t="e">
        <f>VLOOKUP(Table16[[#This Row],[Last]],'2025Cuts'!$B$4:$B$77,1,FALSE)</f>
        <v>#N/A</v>
      </c>
    </row>
    <row r="644" spans="1:17" ht="12.75" customHeight="1">
      <c r="A644" s="217" t="s">
        <v>9732</v>
      </c>
      <c r="B644" s="261" t="s">
        <v>6657</v>
      </c>
      <c r="C644" s="357" t="s">
        <v>9634</v>
      </c>
      <c r="D644" s="217" t="s">
        <v>10061</v>
      </c>
      <c r="E644" s="358" t="s">
        <v>9706</v>
      </c>
      <c r="F644" s="358" t="s">
        <v>3556</v>
      </c>
      <c r="G644" s="36">
        <v>6</v>
      </c>
      <c r="M644" s="359" t="str">
        <f>VLOOKUP(TRIM(B644),'Team Rosters'!$B$1:$N$3773,2,FALSE)</f>
        <v>TOR</v>
      </c>
      <c r="N644" s="360">
        <f>VLOOKUP(TRIM(B644),BirthdateDraft!$A$1:$M$7842,2,FALSE)</f>
        <v>35902</v>
      </c>
      <c r="O644" s="217" t="str">
        <f>VLOOKUP(TRIM(B644),BirthdateDraft!$A$1:$M$7842,3,FALSE)</f>
        <v>20/FA</v>
      </c>
      <c r="P644">
        <v>2024</v>
      </c>
      <c r="Q644" s="37" t="e">
        <f>VLOOKUP(Table16[[#This Row],[Last]],'2025Cuts'!$B$4:$B$77,1,FALSE)</f>
        <v>#N/A</v>
      </c>
    </row>
    <row r="645" spans="1:17" ht="12.75" customHeight="1">
      <c r="A645" s="217" t="s">
        <v>8855</v>
      </c>
      <c r="B645" s="261" t="s">
        <v>5728</v>
      </c>
      <c r="C645" s="357" t="s">
        <v>9650</v>
      </c>
      <c r="D645" s="217" t="s">
        <v>10044</v>
      </c>
      <c r="E645" s="358" t="s">
        <v>3555</v>
      </c>
      <c r="F645" s="358"/>
      <c r="M645" s="359" t="str">
        <f>VLOOKUP(TRIM(B645),'Team Rosters'!$B$1:$N$3773,2,FALSE)</f>
        <v>CAVE</v>
      </c>
      <c r="N645" s="360">
        <f>VLOOKUP(TRIM(B645),BirthdateDraft!$A$1:$M$7842,2,FALSE)</f>
        <v>35472</v>
      </c>
      <c r="O645" s="217" t="str">
        <f>VLOOKUP(TRIM(B645),BirthdateDraft!$A$1:$M$7842,3,FALSE)</f>
        <v>18/1 (30)</v>
      </c>
      <c r="P645">
        <v>2024</v>
      </c>
      <c r="Q645" s="37" t="e">
        <f>VLOOKUP(Table16[[#This Row],[Last]],'2025Cuts'!$B$4:$B$77,1,FALSE)</f>
        <v>#N/A</v>
      </c>
    </row>
    <row r="646" spans="1:17" ht="12.75" customHeight="1">
      <c r="A646" s="217" t="s">
        <v>1957</v>
      </c>
      <c r="B646" s="261" t="s">
        <v>7873</v>
      </c>
      <c r="C646" s="357" t="s">
        <v>9647</v>
      </c>
      <c r="D646" s="217" t="s">
        <v>1957</v>
      </c>
      <c r="E646" s="358" t="s">
        <v>9700</v>
      </c>
      <c r="F646" s="358"/>
      <c r="G646" s="36">
        <v>0</v>
      </c>
      <c r="M646" s="359" t="e">
        <f>VLOOKUP(TRIM(B646),'Team Rosters'!$B$1:$N$3773,2,FALSE)</f>
        <v>#N/A</v>
      </c>
      <c r="N646" s="360">
        <f>VLOOKUP(TRIM(B646),BirthdateDraft!$A$1:$M$7842,2,FALSE)</f>
        <v>36164</v>
      </c>
      <c r="O646" s="217" t="str">
        <f>VLOOKUP(TRIM(B646),BirthdateDraft!$A$1:$M$7842,3,FALSE)</f>
        <v>22/FA</v>
      </c>
      <c r="P646">
        <v>2024</v>
      </c>
      <c r="Q646" s="37" t="e">
        <f>VLOOKUP(Table16[[#This Row],[Last]],'2025Cuts'!$B$4:$B$77,1,FALSE)</f>
        <v>#N/A</v>
      </c>
    </row>
    <row r="647" spans="1:17" ht="12.75" customHeight="1">
      <c r="A647" s="217" t="s">
        <v>1895</v>
      </c>
      <c r="B647" s="261" t="s">
        <v>7221</v>
      </c>
      <c r="C647" s="357" t="s">
        <v>9640</v>
      </c>
      <c r="D647" s="217" t="s">
        <v>10011</v>
      </c>
      <c r="E647" s="358"/>
      <c r="F647" s="358"/>
      <c r="I647" s="358">
        <v>6</v>
      </c>
      <c r="J647" s="358"/>
      <c r="K647" s="36">
        <v>7</v>
      </c>
      <c r="M647" s="359" t="str">
        <f>VLOOKUP(TRIM(B647),'Team Rosters'!$B$1:$N$3773,2,FALSE)</f>
        <v>TOL</v>
      </c>
      <c r="N647" s="360">
        <f>VLOOKUP(TRIM(B647),BirthdateDraft!$A$1:$M$7842,2,FALSE)</f>
        <v>36312</v>
      </c>
      <c r="O647" s="217" t="str">
        <f>VLOOKUP(TRIM(B647),BirthdateDraft!$A$1:$M$7842,3,FALSE)</f>
        <v>21/2</v>
      </c>
      <c r="P647">
        <v>2024</v>
      </c>
      <c r="Q647" s="37" t="e">
        <f>VLOOKUP(Table16[[#This Row],[Last]],'2025Cuts'!$B$4:$B$77,1,FALSE)</f>
        <v>#N/A</v>
      </c>
    </row>
    <row r="648" spans="1:17" ht="12.75" customHeight="1">
      <c r="A648" s="217" t="s">
        <v>9668</v>
      </c>
      <c r="B648" s="261" t="s">
        <v>7161</v>
      </c>
      <c r="C648" s="357" t="s">
        <v>9635</v>
      </c>
      <c r="D648" s="217" t="s">
        <v>3485</v>
      </c>
      <c r="E648" s="358"/>
      <c r="F648" s="358"/>
      <c r="L648" s="358" t="s">
        <v>1895</v>
      </c>
      <c r="M648" s="359" t="str">
        <f>VLOOKUP(TRIM(B648),'Team Rosters'!$B$1:$N$3773,2,FALSE)</f>
        <v>ROA</v>
      </c>
      <c r="N648" s="360">
        <f>VLOOKUP(TRIM(B648),BirthdateDraft!$A$1:$M$7842,2,FALSE)</f>
        <v>35886</v>
      </c>
      <c r="O648" s="217" t="str">
        <f>VLOOKUP(TRIM(B648),BirthdateDraft!$A$1:$M$7842,3,FALSE)</f>
        <v>FA</v>
      </c>
      <c r="P648">
        <v>2024</v>
      </c>
      <c r="Q648" s="37" t="e">
        <f>VLOOKUP(Table16[[#This Row],[Last]],'2025Cuts'!$B$4:$B$77,1,FALSE)</f>
        <v>#N/A</v>
      </c>
    </row>
    <row r="649" spans="1:17" ht="12.75" customHeight="1">
      <c r="A649" s="217" t="s">
        <v>2710</v>
      </c>
      <c r="B649" s="261" t="s">
        <v>5180</v>
      </c>
      <c r="C649" s="357" t="s">
        <v>9627</v>
      </c>
      <c r="D649" s="217" t="s">
        <v>10034</v>
      </c>
      <c r="E649" s="358" t="s">
        <v>3553</v>
      </c>
      <c r="F649" s="358"/>
      <c r="M649" s="359" t="str">
        <f>VLOOKUP(TRIM(B649),'Team Rosters'!$B$1:$N$3773,2,FALSE)</f>
        <v>TOL</v>
      </c>
      <c r="N649" s="360">
        <f>VLOOKUP(TRIM(B649),BirthdateDraft!$A$1:$M$7842,2,FALSE)</f>
        <v>35254</v>
      </c>
      <c r="O649" s="217" t="str">
        <f>VLOOKUP(TRIM(B649),BirthdateDraft!$A$1:$M$7842,3,FALSE)</f>
        <v>17/1 (16)</v>
      </c>
      <c r="P649">
        <v>2024</v>
      </c>
      <c r="Q649" s="37" t="e">
        <f>VLOOKUP(Table16[[#This Row],[Last]],'2025Cuts'!$B$4:$B$77,1,FALSE)</f>
        <v>#N/A</v>
      </c>
    </row>
    <row r="650" spans="1:17" ht="12.75" customHeight="1">
      <c r="A650" s="217" t="s">
        <v>9013</v>
      </c>
      <c r="B650" s="261" t="s">
        <v>4809</v>
      </c>
      <c r="C650" s="357" t="s">
        <v>9640</v>
      </c>
      <c r="D650" s="217" t="s">
        <v>10027</v>
      </c>
      <c r="E650" s="358"/>
      <c r="F650" s="358"/>
      <c r="I650" s="358">
        <v>0</v>
      </c>
      <c r="J650" s="358"/>
      <c r="K650" s="36">
        <v>2</v>
      </c>
      <c r="M650" s="359" t="str">
        <f>VLOOKUP(TRIM(B650),'Team Rosters'!$B$1:$N$3773,2,FALSE)</f>
        <v>CAVE</v>
      </c>
      <c r="N650" s="360">
        <f>VLOOKUP(TRIM(B650),BirthdateDraft!$A$1:$M$7842,2,FALSE)</f>
        <v>34331</v>
      </c>
      <c r="O650" s="217" t="str">
        <f>VLOOKUP(TRIM(B650),BirthdateDraft!$A$1:$M$7842,3,FALSE)</f>
        <v>15/1 (24)</v>
      </c>
      <c r="P650">
        <v>2024</v>
      </c>
      <c r="Q650" s="37" t="e">
        <f>VLOOKUP(Table16[[#This Row],[Last]],'2025Cuts'!$B$4:$B$77,1,FALSE)</f>
        <v>#N/A</v>
      </c>
    </row>
    <row r="651" spans="1:17" ht="12.75" customHeight="1">
      <c r="A651" s="217" t="s">
        <v>1229</v>
      </c>
      <c r="B651" s="261" t="s">
        <v>8896</v>
      </c>
      <c r="C651" s="357" t="s">
        <v>9634</v>
      </c>
      <c r="D651" s="217" t="s">
        <v>1229</v>
      </c>
      <c r="E651" s="358" t="s">
        <v>9699</v>
      </c>
      <c r="F651" s="358"/>
      <c r="G651" s="36">
        <v>5</v>
      </c>
      <c r="M651" s="359" t="str">
        <f>VLOOKUP(TRIM(B651),'Team Rosters'!$B$1:$N$3773,2,FALSE)</f>
        <v>JER</v>
      </c>
      <c r="N651" s="360">
        <f>VLOOKUP(TRIM(B651),BirthdateDraft!$A$1:$M$7842,2,FALSE)</f>
        <v>36963</v>
      </c>
      <c r="O651" s="217" t="str">
        <f>VLOOKUP(TRIM(B651),BirthdateDraft!$A$1:$M$7842,3,FALSE)</f>
        <v>24/3(94)</v>
      </c>
      <c r="P651">
        <v>2024</v>
      </c>
      <c r="Q651" s="37" t="e">
        <f>VLOOKUP(Table16[[#This Row],[Last]],'2025Cuts'!$B$4:$B$77,1,FALSE)</f>
        <v>#N/A</v>
      </c>
    </row>
    <row r="652" spans="1:17" ht="12.75" customHeight="1">
      <c r="A652" s="217" t="s">
        <v>2837</v>
      </c>
      <c r="B652" s="261" t="s">
        <v>5346</v>
      </c>
      <c r="C652" s="357" t="s">
        <v>9640</v>
      </c>
      <c r="D652" s="217" t="s">
        <v>2837</v>
      </c>
      <c r="E652" s="358"/>
      <c r="F652" s="358"/>
      <c r="I652" s="358">
        <v>0</v>
      </c>
      <c r="K652" s="358">
        <v>4</v>
      </c>
      <c r="L652" s="36" t="s">
        <v>9652</v>
      </c>
      <c r="M652" s="359" t="str">
        <f>VLOOKUP(TRIM(B652),'Team Rosters'!$B$1:$N$3773,2,FALSE)</f>
        <v>TOK</v>
      </c>
      <c r="N652" s="360">
        <f>VLOOKUP(TRIM(B652),BirthdateDraft!$A$1:$M$7842,2,FALSE)</f>
        <v>34917</v>
      </c>
      <c r="O652" s="217" t="str">
        <f>VLOOKUP(TRIM(B652),BirthdateDraft!$A$1:$M$7842,3,FALSE)</f>
        <v>17/3</v>
      </c>
      <c r="P652">
        <v>2024</v>
      </c>
      <c r="Q652" s="37" t="e">
        <f>VLOOKUP(Table16[[#This Row],[Last]],'2025Cuts'!$B$4:$B$77,1,FALSE)</f>
        <v>#N/A</v>
      </c>
    </row>
    <row r="653" spans="1:17" ht="12.75" customHeight="1">
      <c r="A653" s="217" t="s">
        <v>8979</v>
      </c>
      <c r="B653" s="261" t="s">
        <v>6764</v>
      </c>
      <c r="C653" s="357" t="s">
        <v>9648</v>
      </c>
      <c r="D653" s="217" t="s">
        <v>10006</v>
      </c>
      <c r="E653" s="358"/>
      <c r="F653" s="358"/>
      <c r="I653" s="358">
        <v>5</v>
      </c>
      <c r="J653" s="358"/>
      <c r="K653" s="36">
        <v>5</v>
      </c>
      <c r="M653" s="359" t="str">
        <f>VLOOKUP(TRIM(B653),'Team Rosters'!$B$1:$N$3773,2,FALSE)</f>
        <v>BLU</v>
      </c>
      <c r="N653" s="360">
        <f>VLOOKUP(TRIM(B653),BirthdateDraft!$A$1:$M$7842,2,FALSE)</f>
        <v>35302</v>
      </c>
      <c r="O653" s="217" t="str">
        <f>VLOOKUP(TRIM(B653),BirthdateDraft!$A$1:$M$7842,3,FALSE)</f>
        <v>20/2</v>
      </c>
      <c r="P653">
        <v>2024</v>
      </c>
      <c r="Q653" s="37" t="e">
        <f>VLOOKUP(Table16[[#This Row],[Last]],'2025Cuts'!$B$4:$B$77,1,FALSE)</f>
        <v>#N/A</v>
      </c>
    </row>
    <row r="654" spans="1:17" ht="12.75" customHeight="1">
      <c r="A654" s="217" t="s">
        <v>1410</v>
      </c>
      <c r="B654" s="261" t="s">
        <v>4254</v>
      </c>
      <c r="C654" s="357" t="s">
        <v>9642</v>
      </c>
      <c r="D654" s="217" t="s">
        <v>10063</v>
      </c>
      <c r="E654" s="358" t="s">
        <v>3555</v>
      </c>
      <c r="F654" s="358"/>
      <c r="G654" s="36">
        <v>12</v>
      </c>
      <c r="H654" s="36">
        <v>2</v>
      </c>
      <c r="M654" s="359" t="str">
        <f>VLOOKUP(TRIM(B654),'Team Rosters'!$B$1:$N$3773,2,FALSE)</f>
        <v>VIR</v>
      </c>
      <c r="N654" s="360">
        <f>VLOOKUP(TRIM(B654),BirthdateDraft!$A$1:$M$7842,2,FALSE)</f>
        <v>34636</v>
      </c>
      <c r="O654" s="217" t="str">
        <f>VLOOKUP(TRIM(B654),BirthdateDraft!$A$1:$M$7842,3,FALSE)</f>
        <v>15/3</v>
      </c>
      <c r="P654">
        <v>2024</v>
      </c>
      <c r="Q654" s="37" t="e">
        <f>VLOOKUP(Table16[[#This Row],[Last]],'2025Cuts'!$B$4:$B$77,1,FALSE)</f>
        <v>#N/A</v>
      </c>
    </row>
    <row r="655" spans="1:17" ht="12.75" customHeight="1">
      <c r="A655" s="217" t="s">
        <v>3719</v>
      </c>
      <c r="B655" s="261" t="s">
        <v>7397</v>
      </c>
      <c r="C655" s="357" t="s">
        <v>1407</v>
      </c>
      <c r="D655" s="217" t="s">
        <v>3719</v>
      </c>
      <c r="E655" s="358"/>
      <c r="F655" s="358"/>
      <c r="M655" s="359" t="str">
        <f>VLOOKUP(TRIM(B655),'Team Rosters'!$B$1:$N$3773,2,FALSE)</f>
        <v>WES</v>
      </c>
      <c r="N655" s="360">
        <f>VLOOKUP(TRIM(B655),BirthdateDraft!$A$1:$M$7842,2,FALSE)</f>
        <v>35827</v>
      </c>
      <c r="O655" s="217" t="str">
        <f>VLOOKUP(TRIM(B655),BirthdateDraft!$A$1:$M$7842,3,FALSE)</f>
        <v>FA</v>
      </c>
      <c r="P655">
        <v>2024</v>
      </c>
      <c r="Q655" s="37" t="e">
        <f>VLOOKUP(Table16[[#This Row],[Last]],'2025Cuts'!$B$4:$B$77,1,FALSE)</f>
        <v>#N/A</v>
      </c>
    </row>
    <row r="656" spans="1:17" ht="12.75" customHeight="1">
      <c r="A656" s="217" t="s">
        <v>728</v>
      </c>
      <c r="B656" s="261" t="s">
        <v>6344</v>
      </c>
      <c r="C656" s="357" t="s">
        <v>9638</v>
      </c>
      <c r="D656" s="217" t="s">
        <v>728</v>
      </c>
      <c r="E656" s="358"/>
      <c r="F656" s="358"/>
      <c r="I656" s="358">
        <v>0</v>
      </c>
      <c r="K656" s="358">
        <v>0</v>
      </c>
      <c r="L656" s="36" t="s">
        <v>9656</v>
      </c>
      <c r="M656" s="359" t="str">
        <f>VLOOKUP(TRIM(B656),'Team Rosters'!$B$1:$N$3773,2,FALSE)</f>
        <v>NYC</v>
      </c>
      <c r="N656" s="360">
        <f>VLOOKUP(TRIM(B656),BirthdateDraft!$A$1:$M$7842,2,FALSE)</f>
        <v>34205</v>
      </c>
      <c r="O656" s="217" t="str">
        <f>VLOOKUP(TRIM(B656),BirthdateDraft!$A$1:$M$7842,3,FALSE)</f>
        <v>18/1 (25)</v>
      </c>
      <c r="P656">
        <v>2024</v>
      </c>
      <c r="Q656" s="37" t="e">
        <f>VLOOKUP(Table16[[#This Row],[Last]],'2025Cuts'!$B$4:$B$77,1,FALSE)</f>
        <v>#N/A</v>
      </c>
    </row>
    <row r="657" spans="1:17" ht="12.75" customHeight="1">
      <c r="A657" s="217" t="s">
        <v>9013</v>
      </c>
      <c r="B657" s="260" t="s">
        <v>5749</v>
      </c>
      <c r="C657" s="357" t="s">
        <v>9637</v>
      </c>
      <c r="D657" s="217" t="s">
        <v>10051</v>
      </c>
      <c r="E657" s="358" t="s">
        <v>3556</v>
      </c>
      <c r="F657" s="358"/>
      <c r="G657" s="36">
        <v>2</v>
      </c>
      <c r="M657" s="359" t="e">
        <f>VLOOKUP(TRIM(B657),'Team Rosters'!$B$1:$N$3773,2,FALSE)</f>
        <v>#N/A</v>
      </c>
      <c r="N657" s="360">
        <f>VLOOKUP(TRIM(B657),BirthdateDraft!$A$1:$M$7842,2,FALSE)</f>
        <v>34828</v>
      </c>
      <c r="O657" s="217" t="str">
        <f>VLOOKUP(TRIM(B657),BirthdateDraft!$A$1:$M$7842,3,FALSE)</f>
        <v>18/5</v>
      </c>
      <c r="P657">
        <v>2024</v>
      </c>
      <c r="Q657" s="37" t="e">
        <f>VLOOKUP(Table16[[#This Row],[Last]],'2025Cuts'!$B$4:$B$77,1,FALSE)</f>
        <v>#N/A</v>
      </c>
    </row>
    <row r="658" spans="1:17" ht="12.75" customHeight="1">
      <c r="A658" s="217" t="s">
        <v>3719</v>
      </c>
      <c r="B658" s="261" t="s">
        <v>6795</v>
      </c>
      <c r="C658" s="357" t="s">
        <v>9634</v>
      </c>
      <c r="D658" s="217" t="s">
        <v>3719</v>
      </c>
      <c r="E658" s="358"/>
      <c r="F658" s="358"/>
      <c r="M658" s="359" t="str">
        <f>VLOOKUP(TRIM(B658),'Team Rosters'!$B$1:$N$3773,2,FALSE)</f>
        <v>TOR</v>
      </c>
      <c r="N658" s="360">
        <f>VLOOKUP(TRIM(B658),BirthdateDraft!$A$1:$M$7842,2,FALSE)</f>
        <v>36014</v>
      </c>
      <c r="O658" s="217" t="str">
        <f>VLOOKUP(TRIM(B658),BirthdateDraft!$A$1:$M$7842,3,FALSE)</f>
        <v>20/2</v>
      </c>
      <c r="P658">
        <v>2024</v>
      </c>
      <c r="Q658" s="37" t="e">
        <f>VLOOKUP(Table16[[#This Row],[Last]],'2025Cuts'!$B$4:$B$77,1,FALSE)</f>
        <v>#N/A</v>
      </c>
    </row>
    <row r="659" spans="1:17" ht="12.75" customHeight="1">
      <c r="A659" s="217" t="s">
        <v>9668</v>
      </c>
      <c r="B659" s="261" t="s">
        <v>8295</v>
      </c>
      <c r="C659" s="357" t="s">
        <v>9642</v>
      </c>
      <c r="D659" s="217" t="s">
        <v>3485</v>
      </c>
      <c r="E659" s="358"/>
      <c r="F659" s="358"/>
      <c r="L659" s="358" t="s">
        <v>9656</v>
      </c>
      <c r="M659" s="359" t="e">
        <f>VLOOKUP(TRIM(B659),'Team Rosters'!$B$1:$N$3773,2,FALSE)</f>
        <v>#N/A</v>
      </c>
      <c r="N659" s="360">
        <f>VLOOKUP(TRIM(B659),BirthdateDraft!$A$1:$M$7842,2,FALSE)</f>
        <v>36678</v>
      </c>
      <c r="O659" s="217" t="str">
        <f>VLOOKUP(TRIM(B659),BirthdateDraft!$A$1:$M$7842,3,FALSE)</f>
        <v>23/6</v>
      </c>
      <c r="P659">
        <v>2024</v>
      </c>
      <c r="Q659" s="37" t="e">
        <f>VLOOKUP(Table16[[#This Row],[Last]],'2025Cuts'!$B$4:$B$77,1,FALSE)</f>
        <v>#N/A</v>
      </c>
    </row>
    <row r="660" spans="1:17" ht="12.75" customHeight="1">
      <c r="A660" s="217" t="s">
        <v>9668</v>
      </c>
      <c r="B660" s="261" t="s">
        <v>8296</v>
      </c>
      <c r="C660" s="357" t="s">
        <v>9636</v>
      </c>
      <c r="D660" s="217" t="s">
        <v>3485</v>
      </c>
      <c r="E660" s="358"/>
      <c r="F660" s="358"/>
      <c r="L660" s="358" t="s">
        <v>9656</v>
      </c>
      <c r="M660" s="359" t="str">
        <f>VLOOKUP(TRIM(B660),'Team Rosters'!$B$1:$N$3773,2,FALSE)</f>
        <v>TOK</v>
      </c>
      <c r="N660" s="360">
        <f>VLOOKUP(TRIM(B660),BirthdateDraft!$A$1:$M$7842,2,FALSE)</f>
        <v>37159</v>
      </c>
      <c r="O660" s="217" t="str">
        <f>VLOOKUP(TRIM(B660),BirthdateDraft!$A$1:$M$7842,3,FALSE)</f>
        <v>23/3</v>
      </c>
      <c r="P660">
        <v>2024</v>
      </c>
      <c r="Q660" s="37" t="e">
        <f>VLOOKUP(Table16[[#This Row],[Last]],'2025Cuts'!$B$4:$B$77,1,FALSE)</f>
        <v>#N/A</v>
      </c>
    </row>
    <row r="661" spans="1:17" ht="12.75" customHeight="1">
      <c r="A661" s="217" t="s">
        <v>8980</v>
      </c>
      <c r="B661" s="261" t="s">
        <v>4881</v>
      </c>
      <c r="C661" s="357" t="s">
        <v>9637</v>
      </c>
      <c r="D661" s="217" t="s">
        <v>10012</v>
      </c>
      <c r="E661" s="358"/>
      <c r="F661" s="358"/>
      <c r="I661" s="358">
        <v>0</v>
      </c>
      <c r="J661" s="358"/>
      <c r="K661" s="36">
        <v>2</v>
      </c>
      <c r="M661" s="359" t="e">
        <f>VLOOKUP(TRIM(B661),'Team Rosters'!$B$1:$N$3773,2,FALSE)</f>
        <v>#N/A</v>
      </c>
      <c r="N661" s="360">
        <f>VLOOKUP(TRIM(B661),BirthdateDraft!$A$1:$M$7842,2,FALSE)</f>
        <v>34487</v>
      </c>
      <c r="O661" s="217" t="str">
        <f>VLOOKUP(TRIM(B661),BirthdateDraft!$A$1:$M$7842,3,FALSE)</f>
        <v>16/1 (31)</v>
      </c>
      <c r="P661">
        <v>2024</v>
      </c>
      <c r="Q661" s="37" t="e">
        <f>VLOOKUP(Table16[[#This Row],[Last]],'2025Cuts'!$B$4:$B$77,1,FALSE)</f>
        <v>#N/A</v>
      </c>
    </row>
    <row r="662" spans="1:17" ht="12.75" customHeight="1">
      <c r="A662" s="217" t="s">
        <v>8846</v>
      </c>
      <c r="B662" s="261" t="s">
        <v>6646</v>
      </c>
      <c r="C662" s="357" t="s">
        <v>9629</v>
      </c>
      <c r="D662" s="217" t="s">
        <v>10048</v>
      </c>
      <c r="E662" s="358" t="s">
        <v>9700</v>
      </c>
      <c r="F662" s="358"/>
      <c r="M662" s="359" t="e">
        <f>VLOOKUP(TRIM(B662),'Team Rosters'!$B$1:$N$3773,2,FALSE)</f>
        <v>#N/A</v>
      </c>
      <c r="N662" s="360">
        <f>VLOOKUP(TRIM(B662),BirthdateDraft!$A$1:$M$7842,2,FALSE)</f>
        <v>36491</v>
      </c>
      <c r="O662" s="217" t="str">
        <f>VLOOKUP(TRIM(B662),BirthdateDraft!$A$1:$M$7842,3,FALSE)</f>
        <v>20/1</v>
      </c>
      <c r="P662">
        <v>2024</v>
      </c>
      <c r="Q662" s="37" t="e">
        <f>VLOOKUP(Table16[[#This Row],[Last]],'2025Cuts'!$B$4:$B$77,1,FALSE)</f>
        <v>#N/A</v>
      </c>
    </row>
    <row r="663" spans="1:17" ht="12.75" customHeight="1">
      <c r="A663" s="217" t="s">
        <v>1360</v>
      </c>
      <c r="B663" s="261" t="s">
        <v>6317</v>
      </c>
      <c r="C663" s="357" t="s">
        <v>1407</v>
      </c>
      <c r="D663" s="217" t="s">
        <v>1360</v>
      </c>
      <c r="E663" s="358"/>
      <c r="F663" s="358"/>
      <c r="I663" s="358">
        <v>0</v>
      </c>
      <c r="K663" s="358">
        <v>4</v>
      </c>
      <c r="L663" s="36" t="s">
        <v>9652</v>
      </c>
      <c r="M663" s="359" t="str">
        <f>VLOOKUP(TRIM(B663),'Team Rosters'!$B$1:$N$3773,2,FALSE)</f>
        <v>VER</v>
      </c>
      <c r="N663" s="360">
        <f>VLOOKUP(TRIM(B663),BirthdateDraft!$A$1:$M$7842,2,FALSE)</f>
        <v>35255</v>
      </c>
      <c r="O663" s="217" t="str">
        <f>VLOOKUP(TRIM(B663),BirthdateDraft!$A$1:$M$7842,3,FALSE)</f>
        <v>19/FA</v>
      </c>
      <c r="P663">
        <v>2024</v>
      </c>
      <c r="Q663" s="37" t="e">
        <f>VLOOKUP(Table16[[#This Row],[Last]],'2025Cuts'!$B$4:$B$77,1,FALSE)</f>
        <v>#N/A</v>
      </c>
    </row>
    <row r="664" spans="1:17" ht="12.75" customHeight="1">
      <c r="A664" s="217" t="s">
        <v>8991</v>
      </c>
      <c r="B664" s="261" t="s">
        <v>7762</v>
      </c>
      <c r="C664" s="357" t="s">
        <v>2310</v>
      </c>
      <c r="D664" s="217" t="s">
        <v>10008</v>
      </c>
      <c r="E664" s="358"/>
      <c r="F664" s="358"/>
      <c r="I664" s="358">
        <v>0</v>
      </c>
      <c r="J664" s="358"/>
      <c r="K664" s="36">
        <v>0</v>
      </c>
      <c r="M664" s="359" t="str">
        <f>VLOOKUP(TRIM(B664),'Team Rosters'!$B$1:$N$3773,2,FALSE)</f>
        <v>TOR</v>
      </c>
      <c r="N664" s="360">
        <f>VLOOKUP(TRIM(B664),BirthdateDraft!$A$1:$M$7842,2,FALSE)</f>
        <v>36202</v>
      </c>
      <c r="O664" s="217" t="str">
        <f>VLOOKUP(TRIM(B664),BirthdateDraft!$A$1:$M$7842,3,FALSE)</f>
        <v>22/2</v>
      </c>
      <c r="P664">
        <v>2024</v>
      </c>
      <c r="Q664" s="37" t="e">
        <f>VLOOKUP(Table16[[#This Row],[Last]],'2025Cuts'!$B$4:$B$77,1,FALSE)</f>
        <v>#N/A</v>
      </c>
    </row>
    <row r="665" spans="1:17" ht="12.75" customHeight="1">
      <c r="A665" s="217" t="s">
        <v>8846</v>
      </c>
      <c r="B665" s="261" t="s">
        <v>7874</v>
      </c>
      <c r="C665" s="357" t="s">
        <v>9632</v>
      </c>
      <c r="D665" s="217" t="s">
        <v>10048</v>
      </c>
      <c r="E665" s="358" t="s">
        <v>9699</v>
      </c>
      <c r="F665" s="358"/>
      <c r="M665" s="359" t="e">
        <f>VLOOKUP(TRIM(B665),'Team Rosters'!$B$1:$N$3773,2,FALSE)</f>
        <v>#N/A</v>
      </c>
      <c r="N665" s="360">
        <f>VLOOKUP(TRIM(B665),BirthdateDraft!$A$1:$M$7842,2,FALSE)</f>
        <v>35675</v>
      </c>
      <c r="O665" s="217" t="str">
        <f>VLOOKUP(TRIM(B665),BirthdateDraft!$A$1:$M$7842,3,FALSE)</f>
        <v>22/FA</v>
      </c>
      <c r="P665">
        <v>2024</v>
      </c>
      <c r="Q665" s="37" t="e">
        <f>VLOOKUP(Table16[[#This Row],[Last]],'2025Cuts'!$B$4:$B$77,1,FALSE)</f>
        <v>#N/A</v>
      </c>
    </row>
    <row r="666" spans="1:17" ht="12.75" customHeight="1">
      <c r="A666" s="217" t="s">
        <v>9668</v>
      </c>
      <c r="B666" s="261" t="s">
        <v>8300</v>
      </c>
      <c r="C666" s="357" t="s">
        <v>76</v>
      </c>
      <c r="D666" s="217" t="s">
        <v>3485</v>
      </c>
      <c r="E666" s="358"/>
      <c r="F666" s="358"/>
      <c r="L666" s="358" t="s">
        <v>9656</v>
      </c>
      <c r="M666" s="359" t="str">
        <f>VLOOKUP(TRIM(B666),'Team Rosters'!$B$1:$N$3773,2,FALSE)</f>
        <v>DRA</v>
      </c>
      <c r="N666" s="360">
        <f>VLOOKUP(TRIM(B666),BirthdateDraft!$A$1:$M$7842,2,FALSE)</f>
        <v>36448</v>
      </c>
      <c r="O666" s="217" t="str">
        <f>VLOOKUP(TRIM(B666),BirthdateDraft!$A$1:$M$7842,3,FALSE)</f>
        <v>23/6</v>
      </c>
      <c r="P666">
        <v>2024</v>
      </c>
      <c r="Q666" s="37" t="e">
        <f>VLOOKUP(Table16[[#This Row],[Last]],'2025Cuts'!$B$4:$B$77,1,FALSE)</f>
        <v>#N/A</v>
      </c>
    </row>
    <row r="667" spans="1:17" ht="12.75" customHeight="1">
      <c r="A667" s="217" t="s">
        <v>9654</v>
      </c>
      <c r="B667" s="261" t="s">
        <v>9077</v>
      </c>
      <c r="C667" s="357" t="s">
        <v>9639</v>
      </c>
      <c r="D667" s="217" t="s">
        <v>9654</v>
      </c>
      <c r="E667" s="358"/>
      <c r="F667" s="358"/>
      <c r="I667" s="358">
        <v>0</v>
      </c>
      <c r="K667" s="358">
        <v>0</v>
      </c>
      <c r="L667" s="36" t="s">
        <v>9653</v>
      </c>
      <c r="M667" s="359" t="str">
        <f>VLOOKUP(TRIM(B667),'Team Rosters'!$B$1:$N$3773,2,FALSE)</f>
        <v>BLU</v>
      </c>
      <c r="N667" s="360">
        <f>VLOOKUP(TRIM(B667),BirthdateDraft!$A$1:$M$7842,2,FALSE)</f>
        <v>37487</v>
      </c>
      <c r="O667" s="217" t="str">
        <f>VLOOKUP(TRIM(B667),BirthdateDraft!$A$1:$M$7842,3,FALSE)</f>
        <v>24/4(125)</v>
      </c>
      <c r="P667">
        <v>2024</v>
      </c>
      <c r="Q667" s="37" t="e">
        <f>VLOOKUP(Table16[[#This Row],[Last]],'2025Cuts'!$B$4:$B$77,1,FALSE)</f>
        <v>#N/A</v>
      </c>
    </row>
    <row r="668" spans="1:17" ht="12.75" customHeight="1">
      <c r="A668" s="217" t="s">
        <v>1957</v>
      </c>
      <c r="B668" s="261" t="s">
        <v>8897</v>
      </c>
      <c r="C668" s="357" t="s">
        <v>9627</v>
      </c>
      <c r="D668" s="217" t="s">
        <v>1957</v>
      </c>
      <c r="E668" s="358" t="s">
        <v>9700</v>
      </c>
      <c r="F668" s="358"/>
      <c r="G668" s="36">
        <v>0</v>
      </c>
      <c r="M668" s="359" t="str">
        <f>VLOOKUP(TRIM(B668),'Team Rosters'!$B$1:$N$3773,2,FALSE)</f>
        <v>ROS</v>
      </c>
      <c r="N668" s="360">
        <f>VLOOKUP(TRIM(B668),BirthdateDraft!$A$1:$M$7842,2,FALSE)</f>
        <v>37168</v>
      </c>
      <c r="O668" s="217" t="str">
        <f>VLOOKUP(TRIM(B668),BirthdateDraft!$A$1:$M$7842,3,FALSE)</f>
        <v>24/3(93)</v>
      </c>
      <c r="P668">
        <v>2024</v>
      </c>
      <c r="Q668" s="37" t="e">
        <f>VLOOKUP(Table16[[#This Row],[Last]],'2025Cuts'!$B$4:$B$77,1,FALSE)</f>
        <v>#N/A</v>
      </c>
    </row>
    <row r="669" spans="1:17" ht="12.75" customHeight="1">
      <c r="A669" s="217" t="s">
        <v>8846</v>
      </c>
      <c r="B669" s="261" t="s">
        <v>8301</v>
      </c>
      <c r="C669" s="357" t="s">
        <v>76</v>
      </c>
      <c r="D669" s="217" t="s">
        <v>10048</v>
      </c>
      <c r="E669" s="358" t="s">
        <v>9700</v>
      </c>
      <c r="F669" s="358"/>
      <c r="M669" s="359" t="e">
        <f>VLOOKUP(TRIM(B669),'Team Rosters'!$B$1:$N$3773,2,FALSE)</f>
        <v>#N/A</v>
      </c>
      <c r="N669" s="360">
        <f>VLOOKUP(TRIM(B669),BirthdateDraft!$A$1:$M$7842,2,FALSE)</f>
        <v>36582</v>
      </c>
      <c r="O669" s="217" t="str">
        <f>VLOOKUP(TRIM(B669),BirthdateDraft!$A$1:$M$7842,3,FALSE)</f>
        <v>23/7</v>
      </c>
      <c r="P669">
        <v>2024</v>
      </c>
      <c r="Q669" s="37" t="e">
        <f>VLOOKUP(Table16[[#This Row],[Last]],'2025Cuts'!$B$4:$B$77,1,FALSE)</f>
        <v>#N/A</v>
      </c>
    </row>
    <row r="670" spans="1:17" ht="12.75" customHeight="1">
      <c r="A670" s="217" t="s">
        <v>8858</v>
      </c>
      <c r="B670" s="261" t="s">
        <v>8302</v>
      </c>
      <c r="C670" s="357" t="s">
        <v>9639</v>
      </c>
      <c r="D670" s="217" t="s">
        <v>10025</v>
      </c>
      <c r="E670" s="358" t="s">
        <v>9699</v>
      </c>
      <c r="F670" s="358"/>
      <c r="M670" s="359" t="e">
        <f>VLOOKUP(TRIM(B670),'Team Rosters'!$B$1:$N$3773,2,FALSE)</f>
        <v>#N/A</v>
      </c>
      <c r="N670" s="360">
        <f>VLOOKUP(TRIM(B670),BirthdateDraft!$A$1:$M$7842,2,FALSE)</f>
        <v>36685</v>
      </c>
      <c r="O670" s="217" t="str">
        <f>VLOOKUP(TRIM(B670),BirthdateDraft!$A$1:$M$7842,3,FALSE)</f>
        <v>23/FA</v>
      </c>
      <c r="P670">
        <v>2024</v>
      </c>
      <c r="Q670" s="37" t="e">
        <f>VLOOKUP(Table16[[#This Row],[Last]],'2025Cuts'!$B$4:$B$77,1,FALSE)</f>
        <v>#N/A</v>
      </c>
    </row>
    <row r="671" spans="1:17" ht="12.75" customHeight="1">
      <c r="A671" s="217" t="s">
        <v>8855</v>
      </c>
      <c r="B671" s="261" t="s">
        <v>7977</v>
      </c>
      <c r="C671" s="357" t="s">
        <v>9648</v>
      </c>
      <c r="D671" s="217" t="s">
        <v>10044</v>
      </c>
      <c r="E671" s="358" t="s">
        <v>3555</v>
      </c>
      <c r="F671" s="358"/>
      <c r="M671" s="359" t="str">
        <f>VLOOKUP(TRIM(B671),'Team Rosters'!$B$1:$N$3773,2,FALSE)</f>
        <v>ORL</v>
      </c>
      <c r="N671" s="360">
        <f>VLOOKUP(TRIM(B671),BirthdateDraft!$A$1:$M$7842,2,FALSE)</f>
        <v>35431</v>
      </c>
      <c r="O671" s="217" t="str">
        <f>VLOOKUP(TRIM(B671),BirthdateDraft!$A$1:$M$7842,3,FALSE)</f>
        <v>19/5</v>
      </c>
      <c r="P671">
        <v>2024</v>
      </c>
      <c r="Q671" s="37" t="e">
        <f>VLOOKUP(Table16[[#This Row],[Last]],'2025Cuts'!$B$4:$B$77,1,FALSE)</f>
        <v>#N/A</v>
      </c>
    </row>
    <row r="672" spans="1:17" ht="12.75" customHeight="1">
      <c r="A672" s="217" t="s">
        <v>2710</v>
      </c>
      <c r="B672" s="261" t="s">
        <v>5330</v>
      </c>
      <c r="C672" s="357" t="s">
        <v>9636</v>
      </c>
      <c r="D672" s="217" t="s">
        <v>10034</v>
      </c>
      <c r="E672" s="358" t="s">
        <v>3552</v>
      </c>
      <c r="F672" s="358"/>
      <c r="M672" s="359" t="str">
        <f>VLOOKUP(TRIM(B672),'Team Rosters'!$B$1:$N$3773,2,FALSE)</f>
        <v>JER</v>
      </c>
      <c r="N672" s="360">
        <f>VLOOKUP(TRIM(B672),BirthdateDraft!$A$1:$M$7842,2,FALSE)</f>
        <v>34960</v>
      </c>
      <c r="O672" s="217" t="str">
        <f>VLOOKUP(TRIM(B672),BirthdateDraft!$A$1:$M$7842,3,FALSE)</f>
        <v>17/1 (18)</v>
      </c>
      <c r="P672">
        <v>2024</v>
      </c>
      <c r="Q672" s="37" t="e">
        <f>VLOOKUP(Table16[[#This Row],[Last]],'2025Cuts'!$B$4:$B$77,1,FALSE)</f>
        <v>#N/A</v>
      </c>
    </row>
    <row r="673" spans="1:17" ht="12.75" customHeight="1">
      <c r="A673" s="217" t="s">
        <v>8980</v>
      </c>
      <c r="B673" s="261" t="s">
        <v>7959</v>
      </c>
      <c r="C673" s="357" t="s">
        <v>9647</v>
      </c>
      <c r="D673" s="217" t="s">
        <v>10012</v>
      </c>
      <c r="E673" s="358"/>
      <c r="F673" s="358"/>
      <c r="I673" s="358">
        <v>5</v>
      </c>
      <c r="J673" s="358"/>
      <c r="K673" s="36">
        <v>7</v>
      </c>
      <c r="M673" s="359" t="str">
        <f>VLOOKUP(TRIM(B673),'Team Rosters'!$B$1:$N$3773,2,FALSE)</f>
        <v>TOR</v>
      </c>
      <c r="N673" s="360">
        <f>VLOOKUP(TRIM(B673),BirthdateDraft!$A$1:$M$7842,2,FALSE)</f>
        <v>35977</v>
      </c>
      <c r="O673" s="217" t="str">
        <f>VLOOKUP(TRIM(B673),BirthdateDraft!$A$1:$M$7842,3,FALSE)</f>
        <v>FA</v>
      </c>
      <c r="P673">
        <v>2024</v>
      </c>
      <c r="Q673" s="37" t="e">
        <f>VLOOKUP(Table16[[#This Row],[Last]],'2025Cuts'!$B$4:$B$77,1,FALSE)</f>
        <v>#N/A</v>
      </c>
    </row>
    <row r="674" spans="1:17" ht="12.75" customHeight="1">
      <c r="A674" s="217" t="s">
        <v>8982</v>
      </c>
      <c r="B674" s="261" t="s">
        <v>6765</v>
      </c>
      <c r="C674" s="357" t="s">
        <v>1407</v>
      </c>
      <c r="D674" s="217" t="s">
        <v>10019</v>
      </c>
      <c r="E674" s="358"/>
      <c r="F674" s="358"/>
      <c r="I674" s="358">
        <v>5</v>
      </c>
      <c r="J674" s="358"/>
      <c r="K674" s="36">
        <v>5</v>
      </c>
      <c r="M674" s="359" t="str">
        <f>VLOOKUP(TRIM(B674),'Team Rosters'!$B$1:$N$3773,2,FALSE)</f>
        <v>ORL</v>
      </c>
      <c r="N674" s="360">
        <f>VLOOKUP(TRIM(B674),BirthdateDraft!$A$1:$M$7842,2,FALSE)</f>
        <v>36383</v>
      </c>
      <c r="O674" s="217" t="str">
        <f>VLOOKUP(TRIM(B674),BirthdateDraft!$A$1:$M$7842,3,FALSE)</f>
        <v>20/1</v>
      </c>
      <c r="P674">
        <v>2024</v>
      </c>
      <c r="Q674" s="37" t="e">
        <f>VLOOKUP(Table16[[#This Row],[Last]],'2025Cuts'!$B$4:$B$77,1,FALSE)</f>
        <v>#N/A</v>
      </c>
    </row>
    <row r="675" spans="1:17" ht="12.75" customHeight="1">
      <c r="A675" s="217" t="s">
        <v>1229</v>
      </c>
      <c r="B675" s="261" t="s">
        <v>8898</v>
      </c>
      <c r="C675" s="357" t="s">
        <v>9647</v>
      </c>
      <c r="D675" s="217" t="s">
        <v>1229</v>
      </c>
      <c r="E675" s="358" t="s">
        <v>9700</v>
      </c>
      <c r="F675" s="358"/>
      <c r="G675" s="36">
        <v>0</v>
      </c>
      <c r="M675" s="359" t="e">
        <f>VLOOKUP(TRIM(B675),'Team Rosters'!$B$1:$N$3773,2,FALSE)</f>
        <v>#N/A</v>
      </c>
      <c r="N675" s="360">
        <f>VLOOKUP(TRIM(B675),BirthdateDraft!$A$1:$M$7842,2,FALSE)</f>
        <v>36813</v>
      </c>
      <c r="O675" s="217" t="str">
        <f>VLOOKUP(TRIM(B675),BirthdateDraft!$A$1:$M$7842,3,FALSE)</f>
        <v>24/5(154)</v>
      </c>
      <c r="P675">
        <v>2024</v>
      </c>
      <c r="Q675" s="37" t="e">
        <f>VLOOKUP(Table16[[#This Row],[Last]],'2025Cuts'!$B$4:$B$77,1,FALSE)</f>
        <v>#N/A</v>
      </c>
    </row>
    <row r="676" spans="1:17" ht="12.75" customHeight="1">
      <c r="A676" s="217" t="s">
        <v>8846</v>
      </c>
      <c r="B676" s="261" t="s">
        <v>6595</v>
      </c>
      <c r="C676" s="357" t="s">
        <v>9648</v>
      </c>
      <c r="D676" s="217" t="s">
        <v>10048</v>
      </c>
      <c r="E676" s="358" t="s">
        <v>9700</v>
      </c>
      <c r="F676" s="358"/>
      <c r="M676" s="359" t="e">
        <f>VLOOKUP(TRIM(B676),'Team Rosters'!$B$1:$N$3773,2,FALSE)</f>
        <v>#N/A</v>
      </c>
      <c r="N676" s="360">
        <f>VLOOKUP(TRIM(B676),BirthdateDraft!$A$1:$M$7842,2,FALSE)</f>
        <v>35398</v>
      </c>
      <c r="O676" s="217" t="str">
        <f>VLOOKUP(TRIM(B676),BirthdateDraft!$A$1:$M$7842,3,FALSE)</f>
        <v>20/7</v>
      </c>
      <c r="P676">
        <v>2024</v>
      </c>
      <c r="Q676" s="37" t="e">
        <f>VLOOKUP(Table16[[#This Row],[Last]],'2025Cuts'!$B$4:$B$77,1,FALSE)</f>
        <v>#N/A</v>
      </c>
    </row>
    <row r="677" spans="1:17" ht="12.75" customHeight="1">
      <c r="A677" s="217" t="s">
        <v>1957</v>
      </c>
      <c r="B677" s="261" t="s">
        <v>8303</v>
      </c>
      <c r="C677" s="357" t="s">
        <v>9643</v>
      </c>
      <c r="D677" s="217" t="s">
        <v>1957</v>
      </c>
      <c r="E677" s="358" t="s">
        <v>9700</v>
      </c>
      <c r="F677" s="358"/>
      <c r="G677" s="36">
        <v>0</v>
      </c>
      <c r="M677" s="359" t="e">
        <f>VLOOKUP(TRIM(B677),'Team Rosters'!$B$1:$N$3773,2,FALSE)</f>
        <v>#N/A</v>
      </c>
      <c r="N677" s="360">
        <f>VLOOKUP(TRIM(B677),BirthdateDraft!$A$1:$M$7842,2,FALSE)</f>
        <v>35996</v>
      </c>
      <c r="O677" s="217" t="str">
        <f>VLOOKUP(TRIM(B677),BirthdateDraft!$A$1:$M$7842,3,FALSE)</f>
        <v>23/5</v>
      </c>
      <c r="P677">
        <v>2024</v>
      </c>
      <c r="Q677" s="37" t="e">
        <f>VLOOKUP(Table16[[#This Row],[Last]],'2025Cuts'!$B$4:$B$77,1,FALSE)</f>
        <v>#N/A</v>
      </c>
    </row>
    <row r="678" spans="1:17" ht="12.75" customHeight="1">
      <c r="A678" s="217" t="s">
        <v>8855</v>
      </c>
      <c r="B678" s="261" t="s">
        <v>5648</v>
      </c>
      <c r="C678" s="357" t="s">
        <v>9633</v>
      </c>
      <c r="D678" s="217" t="s">
        <v>10044</v>
      </c>
      <c r="E678" s="358" t="s">
        <v>3556</v>
      </c>
      <c r="F678" s="358"/>
      <c r="M678" s="359" t="str">
        <f>VLOOKUP(TRIM(B678),'Team Rosters'!$B$1:$N$3773,2,FALSE)</f>
        <v>VER</v>
      </c>
      <c r="N678" s="360">
        <f>VLOOKUP(TRIM(B678),BirthdateDraft!$A$1:$M$7842,2,FALSE)</f>
        <v>35011</v>
      </c>
      <c r="O678" s="217" t="str">
        <f>VLOOKUP(TRIM(B678),BirthdateDraft!$A$1:$M$7842,3,FALSE)</f>
        <v>18/2</v>
      </c>
      <c r="P678">
        <v>2024</v>
      </c>
      <c r="Q678" s="37" t="e">
        <f>VLOOKUP(Table16[[#This Row],[Last]],'2025Cuts'!$B$4:$B$77,1,FALSE)</f>
        <v>#N/A</v>
      </c>
    </row>
    <row r="679" spans="1:17" ht="12.75" customHeight="1">
      <c r="A679" s="217" t="s">
        <v>8846</v>
      </c>
      <c r="B679" s="261" t="s">
        <v>5195</v>
      </c>
      <c r="C679" s="357" t="s">
        <v>9638</v>
      </c>
      <c r="D679" s="217" t="s">
        <v>10048</v>
      </c>
      <c r="E679" s="358" t="s">
        <v>9700</v>
      </c>
      <c r="F679" s="358"/>
      <c r="M679" s="359" t="e">
        <f>VLOOKUP(TRIM(B679),'Team Rosters'!$B$1:$N$3773,2,FALSE)</f>
        <v>#N/A</v>
      </c>
      <c r="N679" s="360">
        <f>VLOOKUP(TRIM(B679),BirthdateDraft!$A$1:$M$7842,2,FALSE)</f>
        <v>34313</v>
      </c>
      <c r="O679" s="217" t="str">
        <f>VLOOKUP(TRIM(B679),BirthdateDraft!$A$1:$M$7842,3,FALSE)</f>
        <v>17/4</v>
      </c>
      <c r="P679">
        <v>2024</v>
      </c>
      <c r="Q679" s="37" t="e">
        <f>VLOOKUP(Table16[[#This Row],[Last]],'2025Cuts'!$B$4:$B$77,1,FALSE)</f>
        <v>#N/A</v>
      </c>
    </row>
    <row r="680" spans="1:17" ht="12.75" customHeight="1">
      <c r="A680" s="217" t="s">
        <v>9740</v>
      </c>
      <c r="B680" s="261" t="s">
        <v>9743</v>
      </c>
      <c r="C680" s="357" t="s">
        <v>9643</v>
      </c>
      <c r="D680" s="217" t="s">
        <v>9740</v>
      </c>
      <c r="E680" s="358"/>
      <c r="F680" s="358"/>
      <c r="M680" s="359" t="e">
        <f>VLOOKUP(TRIM(B680),'Team Rosters'!$B$1:$N$3773,2,FALSE)</f>
        <v>#N/A</v>
      </c>
      <c r="N680" s="360">
        <f>VLOOKUP(TRIM(B680),BirthdateDraft!$A$1:$M$7842,2,FALSE)</f>
        <v>36678</v>
      </c>
      <c r="O680" s="217" t="str">
        <f>VLOOKUP(TRIM(B680),BirthdateDraft!$A$1:$M$7842,3,FALSE)</f>
        <v>FA</v>
      </c>
      <c r="P680">
        <v>2024</v>
      </c>
      <c r="Q680" s="37" t="e">
        <f>VLOOKUP(Table16[[#This Row],[Last]],'2025Cuts'!$B$4:$B$77,1,FALSE)</f>
        <v>#N/A</v>
      </c>
    </row>
    <row r="681" spans="1:17" ht="12.75" customHeight="1">
      <c r="A681" s="217" t="s">
        <v>9741</v>
      </c>
      <c r="B681" s="261" t="s">
        <v>9137</v>
      </c>
      <c r="C681" s="357" t="s">
        <v>9644</v>
      </c>
      <c r="D681" s="217" t="s">
        <v>9741</v>
      </c>
      <c r="E681" s="358"/>
      <c r="F681" s="358"/>
      <c r="M681" s="359" t="str">
        <f>VLOOKUP(TRIM(B681),'Team Rosters'!$B$1:$N$3773,2,FALSE)</f>
        <v>ANN</v>
      </c>
      <c r="N681" s="360">
        <f>VLOOKUP(TRIM(B681),BirthdateDraft!$A$1:$M$7842,2,FALSE)</f>
        <v>36661</v>
      </c>
      <c r="O681" s="217" t="str">
        <f>VLOOKUP(TRIM(B681),BirthdateDraft!$A$1:$M$7842,3,FALSE)</f>
        <v>24/6(182)</v>
      </c>
      <c r="P681">
        <v>2024</v>
      </c>
      <c r="Q681" s="37" t="e">
        <f>VLOOKUP(Table16[[#This Row],[Last]],'2025Cuts'!$B$4:$B$77,1,FALSE)</f>
        <v>#N/A</v>
      </c>
    </row>
    <row r="682" spans="1:17" ht="12.75" customHeight="1">
      <c r="A682" s="217" t="s">
        <v>9686</v>
      </c>
      <c r="B682" s="261" t="s">
        <v>6686</v>
      </c>
      <c r="C682" s="357" t="s">
        <v>9647</v>
      </c>
      <c r="D682" s="217" t="s">
        <v>10033</v>
      </c>
      <c r="E682" s="358"/>
      <c r="F682" s="358"/>
      <c r="I682" s="358">
        <v>4</v>
      </c>
      <c r="J682" s="358">
        <v>0</v>
      </c>
      <c r="K682" s="36">
        <v>0</v>
      </c>
      <c r="M682" s="359" t="str">
        <f>VLOOKUP(TRIM(B682),'Team Rosters'!$B$1:$N$3773,2,FALSE)</f>
        <v>TOR</v>
      </c>
      <c r="N682" s="360">
        <f>VLOOKUP(TRIM(B682),BirthdateDraft!$A$1:$M$7842,2,FALSE)</f>
        <v>35466</v>
      </c>
      <c r="O682" s="217" t="str">
        <f>VLOOKUP(TRIM(B682),BirthdateDraft!$A$1:$M$7842,3,FALSE)</f>
        <v>20/3</v>
      </c>
      <c r="P682">
        <v>2024</v>
      </c>
      <c r="Q682" s="37" t="e">
        <f>VLOOKUP(Table16[[#This Row],[Last]],'2025Cuts'!$B$4:$B$77,1,FALSE)</f>
        <v>#N/A</v>
      </c>
    </row>
    <row r="683" spans="1:17" ht="12.75" customHeight="1">
      <c r="A683" s="217" t="s">
        <v>9702</v>
      </c>
      <c r="B683" s="261" t="s">
        <v>8899</v>
      </c>
      <c r="C683" s="357" t="s">
        <v>9635</v>
      </c>
      <c r="D683" s="217" t="s">
        <v>10054</v>
      </c>
      <c r="E683" s="358" t="s">
        <v>3556</v>
      </c>
      <c r="F683" s="358" t="s">
        <v>3556</v>
      </c>
      <c r="G683" s="36">
        <v>1</v>
      </c>
      <c r="M683" s="359" t="e">
        <f>VLOOKUP(TRIM(B683),'Team Rosters'!$B$1:$N$3773,2,FALSE)</f>
        <v>#N/A</v>
      </c>
      <c r="N683" s="360">
        <f>VLOOKUP(TRIM(B683),BirthdateDraft!$A$1:$M$7842,2,FALSE)</f>
        <v>35825</v>
      </c>
      <c r="O683" s="217" t="str">
        <f>VLOOKUP(TRIM(B683),BirthdateDraft!$A$1:$M$7842,3,FALSE)</f>
        <v>24/FA</v>
      </c>
      <c r="P683">
        <v>2024</v>
      </c>
      <c r="Q683" s="37" t="e">
        <f>VLOOKUP(Table16[[#This Row],[Last]],'2025Cuts'!$B$4:$B$77,1,FALSE)</f>
        <v>#N/A</v>
      </c>
    </row>
    <row r="684" spans="1:17" ht="12.75" customHeight="1">
      <c r="A684" s="217" t="s">
        <v>3719</v>
      </c>
      <c r="B684" s="261" t="s">
        <v>5803</v>
      </c>
      <c r="C684" s="357" t="s">
        <v>9627</v>
      </c>
      <c r="D684" s="217" t="s">
        <v>3719</v>
      </c>
      <c r="E684" s="358"/>
      <c r="F684" s="358"/>
      <c r="M684" s="359" t="str">
        <f>VLOOKUP(TRIM(B684),'Team Rosters'!$B$1:$N$3773,2,FALSE)</f>
        <v>TOL</v>
      </c>
      <c r="N684" s="360">
        <f>VLOOKUP(TRIM(B684),BirthdateDraft!$A$1:$M$7842,2,FALSE)</f>
        <v>35437</v>
      </c>
      <c r="O684" s="217" t="str">
        <f>VLOOKUP(TRIM(B684),BirthdateDraft!$A$1:$M$7842,3,FALSE)</f>
        <v>18/1 (32)</v>
      </c>
      <c r="P684">
        <v>2024</v>
      </c>
      <c r="Q684" s="37" t="e">
        <f>VLOOKUP(Table16[[#This Row],[Last]],'2025Cuts'!$B$4:$B$77,1,FALSE)</f>
        <v>#N/A</v>
      </c>
    </row>
    <row r="685" spans="1:17" ht="12.75" customHeight="1">
      <c r="A685" s="217" t="s">
        <v>9013</v>
      </c>
      <c r="B685" s="261" t="s">
        <v>8900</v>
      </c>
      <c r="C685" s="357" t="s">
        <v>76</v>
      </c>
      <c r="D685" s="217" t="s">
        <v>10051</v>
      </c>
      <c r="E685" s="358" t="s">
        <v>3556</v>
      </c>
      <c r="F685" s="358"/>
      <c r="G685" s="36">
        <v>2</v>
      </c>
      <c r="M685" s="359" t="str">
        <f>VLOOKUP(TRIM(B685),'Team Rosters'!$B$1:$N$3773,2,FALSE)</f>
        <v>DAY</v>
      </c>
      <c r="N685" s="360">
        <f>VLOOKUP(TRIM(B685),BirthdateDraft!$A$1:$M$7842,2,FALSE)</f>
        <v>37251</v>
      </c>
      <c r="O685" s="217" t="str">
        <f>VLOOKUP(TRIM(B685),BirthdateDraft!$A$1:$M$7842,3,FALSE)</f>
        <v>24/3(97)</v>
      </c>
      <c r="P685">
        <v>2024</v>
      </c>
      <c r="Q685" s="37" t="e">
        <f>VLOOKUP(Table16[[#This Row],[Last]],'2025Cuts'!$B$4:$B$77,1,FALSE)</f>
        <v>#N/A</v>
      </c>
    </row>
    <row r="686" spans="1:17" ht="12.75" customHeight="1">
      <c r="A686" s="217" t="s">
        <v>8846</v>
      </c>
      <c r="B686" s="261" t="s">
        <v>7805</v>
      </c>
      <c r="C686" s="357" t="s">
        <v>2310</v>
      </c>
      <c r="D686" s="217" t="s">
        <v>10048</v>
      </c>
      <c r="E686" s="358" t="s">
        <v>9700</v>
      </c>
      <c r="F686" s="358"/>
      <c r="M686" s="359" t="e">
        <f>VLOOKUP(TRIM(B686),'Team Rosters'!$B$1:$N$3773,2,FALSE)</f>
        <v>#N/A</v>
      </c>
      <c r="N686" s="360">
        <f>VLOOKUP(TRIM(B686),BirthdateDraft!$A$1:$M$7842,2,FALSE)</f>
        <v>36070</v>
      </c>
      <c r="O686" s="217" t="str">
        <f>VLOOKUP(TRIM(B686),BirthdateDraft!$A$1:$M$7842,3,FALSE)</f>
        <v>22/6</v>
      </c>
      <c r="P686">
        <v>2024</v>
      </c>
      <c r="Q686" s="37" t="e">
        <f>VLOOKUP(Table16[[#This Row],[Last]],'2025Cuts'!$B$4:$B$77,1,FALSE)</f>
        <v>#N/A</v>
      </c>
    </row>
    <row r="687" spans="1:17" ht="12.75" customHeight="1">
      <c r="A687" s="217" t="s">
        <v>8982</v>
      </c>
      <c r="B687" s="261" t="s">
        <v>9047</v>
      </c>
      <c r="C687" s="357" t="s">
        <v>9645</v>
      </c>
      <c r="D687" s="217" t="s">
        <v>10019</v>
      </c>
      <c r="E687" s="358"/>
      <c r="F687" s="358"/>
      <c r="I687" s="358">
        <v>0</v>
      </c>
      <c r="J687" s="358"/>
      <c r="K687" s="36">
        <v>3</v>
      </c>
      <c r="M687" s="359" t="e">
        <f>VLOOKUP(TRIM(B687),'Team Rosters'!$B$1:$N$3773,2,FALSE)</f>
        <v>#N/A</v>
      </c>
      <c r="N687" s="360">
        <f>VLOOKUP(TRIM(B687),BirthdateDraft!$A$1:$M$7842,2,FALSE)</f>
        <v>36121</v>
      </c>
      <c r="O687" s="217" t="str">
        <f>VLOOKUP(TRIM(B687),BirthdateDraft!$A$1:$M$7842,3,FALSE)</f>
        <v>24/FA</v>
      </c>
      <c r="P687">
        <v>2024</v>
      </c>
      <c r="Q687" s="37" t="e">
        <f>VLOOKUP(Table16[[#This Row],[Last]],'2025Cuts'!$B$4:$B$77,1,FALSE)</f>
        <v>#N/A</v>
      </c>
    </row>
    <row r="688" spans="1:17" ht="12.75" customHeight="1">
      <c r="A688" s="217" t="s">
        <v>2837</v>
      </c>
      <c r="B688" s="261" t="s">
        <v>6322</v>
      </c>
      <c r="C688" s="357" t="s">
        <v>9630</v>
      </c>
      <c r="D688" s="217" t="s">
        <v>2837</v>
      </c>
      <c r="E688" s="358"/>
      <c r="F688" s="358"/>
      <c r="I688" s="358">
        <v>0</v>
      </c>
      <c r="K688" s="358">
        <v>0</v>
      </c>
      <c r="L688" s="36" t="s">
        <v>9652</v>
      </c>
      <c r="M688" s="359" t="str">
        <f>VLOOKUP(TRIM(B688),'Team Rosters'!$B$1:$N$3773,2,FALSE)</f>
        <v>ROS</v>
      </c>
      <c r="N688" s="360">
        <f>VLOOKUP(TRIM(B688),BirthdateDraft!$A$1:$M$7842,2,FALSE)</f>
        <v>35837</v>
      </c>
      <c r="O688" s="217" t="str">
        <f>VLOOKUP(TRIM(B688),BirthdateDraft!$A$1:$M$7842,3,FALSE)</f>
        <v>19/1 (24)</v>
      </c>
      <c r="P688">
        <v>2024</v>
      </c>
      <c r="Q688" s="37" t="e">
        <f>VLOOKUP(Table16[[#This Row],[Last]],'2025Cuts'!$B$4:$B$77,1,FALSE)</f>
        <v>#N/A</v>
      </c>
    </row>
    <row r="689" spans="1:17" ht="12.75" customHeight="1">
      <c r="A689" s="217" t="s">
        <v>1895</v>
      </c>
      <c r="B689" s="261" t="s">
        <v>7229</v>
      </c>
      <c r="C689" s="357" t="s">
        <v>9638</v>
      </c>
      <c r="D689" s="217" t="s">
        <v>10011</v>
      </c>
      <c r="E689" s="358"/>
      <c r="F689" s="358"/>
      <c r="I689" s="358">
        <v>0</v>
      </c>
      <c r="J689" s="358"/>
      <c r="K689" s="36">
        <v>0</v>
      </c>
      <c r="M689" s="359" t="str">
        <f>VLOOKUP(TRIM(B689),'Team Rosters'!$B$1:$N$3773,2,FALSE)</f>
        <v>DAY</v>
      </c>
      <c r="N689" s="360">
        <f>VLOOKUP(TRIM(B689),BirthdateDraft!$A$1:$M$7842,2,FALSE)</f>
        <v>36281</v>
      </c>
      <c r="O689" s="217" t="str">
        <f>VLOOKUP(TRIM(B689),BirthdateDraft!$A$1:$M$7842,3,FALSE)</f>
        <v>21/5</v>
      </c>
      <c r="P689">
        <v>2024</v>
      </c>
      <c r="Q689" s="37" t="e">
        <f>VLOOKUP(Table16[[#This Row],[Last]],'2025Cuts'!$B$4:$B$77,1,FALSE)</f>
        <v>#N/A</v>
      </c>
    </row>
    <row r="690" spans="1:17" ht="12.75" customHeight="1">
      <c r="A690" s="217" t="s">
        <v>1895</v>
      </c>
      <c r="B690" s="261" t="s">
        <v>6249</v>
      </c>
      <c r="C690" s="357" t="s">
        <v>9649</v>
      </c>
      <c r="D690" s="217" t="s">
        <v>10011</v>
      </c>
      <c r="E690" s="358"/>
      <c r="F690" s="358"/>
      <c r="I690" s="358">
        <v>0</v>
      </c>
      <c r="J690" s="358"/>
      <c r="K690" s="36">
        <v>4</v>
      </c>
      <c r="M690" s="359" t="str">
        <f>VLOOKUP(TRIM(B690),'Team Rosters'!$B$1:$N$3773,2,FALSE)</f>
        <v>NYC</v>
      </c>
      <c r="N690" s="360">
        <f>VLOOKUP(TRIM(B690),BirthdateDraft!$A$1:$M$7842,2,FALSE)</f>
        <v>35552</v>
      </c>
      <c r="O690" s="217" t="str">
        <f>VLOOKUP(TRIM(B690),BirthdateDraft!$A$1:$M$7842,3,FALSE)</f>
        <v>19/FA</v>
      </c>
      <c r="P690">
        <v>2024</v>
      </c>
      <c r="Q690" s="37" t="e">
        <f>VLOOKUP(Table16[[#This Row],[Last]],'2025Cuts'!$B$4:$B$77,1,FALSE)</f>
        <v>#N/A</v>
      </c>
    </row>
    <row r="691" spans="1:17" ht="12.75" customHeight="1">
      <c r="A691" s="217" t="s">
        <v>9102</v>
      </c>
      <c r="B691" s="261" t="s">
        <v>5714</v>
      </c>
      <c r="C691" s="357" t="s">
        <v>9638</v>
      </c>
      <c r="D691" s="217" t="s">
        <v>10024</v>
      </c>
      <c r="E691" s="358" t="s">
        <v>9709</v>
      </c>
      <c r="F691" s="358" t="s">
        <v>3553</v>
      </c>
      <c r="M691" s="359" t="str">
        <f>VLOOKUP(TRIM(B691),'Team Rosters'!$B$1:$N$3773,2,FALSE)</f>
        <v>CAVE</v>
      </c>
      <c r="N691" s="360">
        <f>VLOOKUP(TRIM(B691),BirthdateDraft!$A$1:$M$7842,2,FALSE)</f>
        <v>35280</v>
      </c>
      <c r="O691" s="217" t="str">
        <f>VLOOKUP(TRIM(B691),BirthdateDraft!$A$1:$M$7842,3,FALSE)</f>
        <v>18/1 (17)</v>
      </c>
      <c r="P691">
        <v>2024</v>
      </c>
      <c r="Q691" s="37" t="e">
        <f>VLOOKUP(Table16[[#This Row],[Last]],'2025Cuts'!$B$4:$B$77,1,FALSE)</f>
        <v>#N/A</v>
      </c>
    </row>
    <row r="692" spans="1:17" ht="12.75" customHeight="1">
      <c r="A692" s="217" t="s">
        <v>1406</v>
      </c>
      <c r="B692" s="261" t="s">
        <v>4222</v>
      </c>
      <c r="C692" s="357" t="s">
        <v>9650</v>
      </c>
      <c r="D692" s="217" t="s">
        <v>10057</v>
      </c>
      <c r="E692" s="358" t="s">
        <v>3552</v>
      </c>
      <c r="F692" s="358"/>
      <c r="G692" s="36">
        <v>3</v>
      </c>
      <c r="M692" s="359" t="str">
        <f>VLOOKUP(TRIM(B692),'Team Rosters'!$B$1:$N$3773,2,FALSE)</f>
        <v>CAVE</v>
      </c>
      <c r="N692" s="360">
        <f>VLOOKUP(TRIM(B692),BirthdateDraft!$A$1:$M$7842,2,FALSE)</f>
        <v>34087</v>
      </c>
      <c r="O692" s="217" t="str">
        <f>VLOOKUP(TRIM(B692),BirthdateDraft!$A$1:$M$7842,3,FALSE)</f>
        <v>15/5</v>
      </c>
      <c r="P692">
        <v>2024</v>
      </c>
      <c r="Q692" s="37" t="e">
        <f>VLOOKUP(Table16[[#This Row],[Last]],'2025Cuts'!$B$4:$B$77,1,FALSE)</f>
        <v>#N/A</v>
      </c>
    </row>
    <row r="693" spans="1:17" ht="12.75" customHeight="1">
      <c r="A693" s="217" t="s">
        <v>144</v>
      </c>
      <c r="B693" s="261" t="s">
        <v>8901</v>
      </c>
      <c r="C693" s="357" t="s">
        <v>9629</v>
      </c>
      <c r="D693" s="217" t="s">
        <v>10053</v>
      </c>
      <c r="E693" s="358" t="s">
        <v>3556</v>
      </c>
      <c r="F693" s="358"/>
      <c r="G693" s="36">
        <v>3</v>
      </c>
      <c r="M693" s="359" t="e">
        <f>VLOOKUP(TRIM(B693),'Team Rosters'!$B$1:$N$3773,2,FALSE)</f>
        <v>#N/A</v>
      </c>
      <c r="N693" s="360">
        <f>VLOOKUP(TRIM(B693),BirthdateDraft!$A$1:$M$7842,2,FALSE)</f>
        <v>36662</v>
      </c>
      <c r="O693" s="217" t="str">
        <f>VLOOKUP(TRIM(B693),BirthdateDraft!$A$1:$M$7842,3,FALSE)</f>
        <v>24/7(222)</v>
      </c>
      <c r="P693">
        <v>2024</v>
      </c>
      <c r="Q693" s="37" t="e">
        <f>VLOOKUP(Table16[[#This Row],[Last]],'2025Cuts'!$B$4:$B$77,1,FALSE)</f>
        <v>#N/A</v>
      </c>
    </row>
    <row r="694" spans="1:17" ht="12.75" customHeight="1">
      <c r="A694" s="217" t="s">
        <v>8846</v>
      </c>
      <c r="B694" s="261" t="s">
        <v>7048</v>
      </c>
      <c r="C694" s="357" t="s">
        <v>9643</v>
      </c>
      <c r="D694" s="217" t="s">
        <v>10048</v>
      </c>
      <c r="E694" s="358" t="s">
        <v>9700</v>
      </c>
      <c r="F694" s="358"/>
      <c r="M694" s="359" t="e">
        <f>VLOOKUP(TRIM(B694),'Team Rosters'!$B$1:$N$3773,2,FALSE)</f>
        <v>#N/A</v>
      </c>
      <c r="N694" s="360">
        <f>VLOOKUP(TRIM(B694),BirthdateDraft!$A$1:$M$7842,2,FALSE)</f>
        <v>35947</v>
      </c>
      <c r="O694" s="217" t="str">
        <f>VLOOKUP(TRIM(B694),BirthdateDraft!$A$1:$M$7842,3,FALSE)</f>
        <v>21/5</v>
      </c>
      <c r="P694">
        <v>2024</v>
      </c>
      <c r="Q694" s="37" t="e">
        <f>VLOOKUP(Table16[[#This Row],[Last]],'2025Cuts'!$B$4:$B$77,1,FALSE)</f>
        <v>#N/A</v>
      </c>
    </row>
    <row r="695" spans="1:17" ht="12.75" customHeight="1">
      <c r="A695" s="217" t="s">
        <v>9013</v>
      </c>
      <c r="B695" s="261" t="s">
        <v>8902</v>
      </c>
      <c r="C695" s="357" t="s">
        <v>9651</v>
      </c>
      <c r="D695" s="217" t="s">
        <v>10051</v>
      </c>
      <c r="E695" s="358" t="s">
        <v>3556</v>
      </c>
      <c r="F695" s="358"/>
      <c r="G695" s="36">
        <v>2</v>
      </c>
      <c r="M695" s="359" t="str">
        <f>VLOOKUP(TRIM(B695),'Team Rosters'!$B$1:$N$3773,2,FALSE)</f>
        <v>BLD</v>
      </c>
      <c r="N695" s="360">
        <f>VLOOKUP(TRIM(B695),BirthdateDraft!$A$1:$M$7842,2,FALSE)</f>
        <v>37158</v>
      </c>
      <c r="O695" s="217" t="str">
        <f>VLOOKUP(TRIM(B695),BirthdateDraft!$A$1:$M$7842,3,FALSE)</f>
        <v>24/4(116)</v>
      </c>
      <c r="P695">
        <v>2024</v>
      </c>
      <c r="Q695" s="37" t="e">
        <f>VLOOKUP(Table16[[#This Row],[Last]],'2025Cuts'!$B$4:$B$77,1,FALSE)</f>
        <v>#N/A</v>
      </c>
    </row>
    <row r="696" spans="1:17" ht="12.75" customHeight="1">
      <c r="A696" s="217" t="s">
        <v>8978</v>
      </c>
      <c r="B696" s="261" t="s">
        <v>6699</v>
      </c>
      <c r="C696" s="357" t="s">
        <v>2310</v>
      </c>
      <c r="D696" s="217" t="s">
        <v>3485</v>
      </c>
      <c r="E696" s="358"/>
      <c r="F696" s="358"/>
      <c r="L696" s="358" t="s">
        <v>9652</v>
      </c>
      <c r="M696" s="359" t="str">
        <f>VLOOKUP(TRIM(B696),'Team Rosters'!$B$1:$N$3773,2,FALSE)</f>
        <v>WES</v>
      </c>
      <c r="N696" s="360">
        <f>VLOOKUP(TRIM(B696),BirthdateDraft!$A$1:$M$7842,2,FALSE)</f>
        <v>36327</v>
      </c>
      <c r="O696" s="217" t="str">
        <f>VLOOKUP(TRIM(B696),BirthdateDraft!$A$1:$M$7842,3,FALSE)</f>
        <v>20/1</v>
      </c>
      <c r="P696">
        <v>2024</v>
      </c>
      <c r="Q696" s="37" t="e">
        <f>VLOOKUP(Table16[[#This Row],[Last]],'2025Cuts'!$B$4:$B$77,1,FALSE)</f>
        <v>#N/A</v>
      </c>
    </row>
    <row r="697" spans="1:17" ht="12.75" customHeight="1">
      <c r="A697" s="217" t="s">
        <v>9702</v>
      </c>
      <c r="B697" s="261" t="s">
        <v>4692</v>
      </c>
      <c r="C697" s="357" t="s">
        <v>9632</v>
      </c>
      <c r="D697" s="217" t="s">
        <v>10054</v>
      </c>
      <c r="E697" s="358" t="s">
        <v>3556</v>
      </c>
      <c r="F697" s="358" t="s">
        <v>3556</v>
      </c>
      <c r="G697" s="36">
        <v>4</v>
      </c>
      <c r="M697" s="359" t="e">
        <f>VLOOKUP(TRIM(B697),'Team Rosters'!$B$1:$N$3773,2,FALSE)</f>
        <v>#N/A</v>
      </c>
      <c r="N697" s="360">
        <f>VLOOKUP(TRIM(B697),BirthdateDraft!$A$1:$M$7842,2,FALSE)</f>
        <v>34059</v>
      </c>
      <c r="O697" s="217" t="str">
        <f>VLOOKUP(TRIM(B697),BirthdateDraft!$A$1:$M$7842,3,FALSE)</f>
        <v>16/5</v>
      </c>
      <c r="P697">
        <v>2024</v>
      </c>
      <c r="Q697" s="37" t="e">
        <f>VLOOKUP(Table16[[#This Row],[Last]],'2025Cuts'!$B$4:$B$77,1,FALSE)</f>
        <v>#N/A</v>
      </c>
    </row>
    <row r="698" spans="1:17" ht="12.75" customHeight="1">
      <c r="A698" s="217" t="s">
        <v>8858</v>
      </c>
      <c r="B698" s="261" t="s">
        <v>3251</v>
      </c>
      <c r="C698" s="357" t="s">
        <v>9638</v>
      </c>
      <c r="D698" s="217" t="s">
        <v>10025</v>
      </c>
      <c r="E698" s="358" t="s">
        <v>9699</v>
      </c>
      <c r="F698" s="358"/>
      <c r="M698" s="359" t="e">
        <f>VLOOKUP(TRIM(B698),'Team Rosters'!$B$1:$N$3773,2,FALSE)</f>
        <v>#N/A</v>
      </c>
      <c r="N698" s="360">
        <f>VLOOKUP(TRIM(B698),BirthdateDraft!$A$1:$M$7842,2,FALSE)</f>
        <v>33630</v>
      </c>
      <c r="O698" s="217" t="str">
        <f>VLOOKUP(TRIM(B698),BirthdateDraft!$A$1:$M$7842,3,FALSE)</f>
        <v>13/FA</v>
      </c>
      <c r="P698">
        <v>2024</v>
      </c>
      <c r="Q698" s="37" t="e">
        <f>VLOOKUP(Table16[[#This Row],[Last]],'2025Cuts'!$B$4:$B$77,1,FALSE)</f>
        <v>#N/A</v>
      </c>
    </row>
    <row r="699" spans="1:17" ht="12.75" customHeight="1">
      <c r="A699" s="217" t="s">
        <v>9667</v>
      </c>
      <c r="B699" s="261" t="s">
        <v>6696</v>
      </c>
      <c r="C699" s="357" t="s">
        <v>9633</v>
      </c>
      <c r="D699" s="217" t="s">
        <v>3485</v>
      </c>
      <c r="E699" s="358"/>
      <c r="F699" s="358"/>
      <c r="L699" s="358" t="s">
        <v>9655</v>
      </c>
      <c r="M699" s="359" t="str">
        <f>VLOOKUP(TRIM(B699),'Team Rosters'!$B$1:$N$3773,2,FALSE)</f>
        <v>CHA</v>
      </c>
      <c r="N699" s="360">
        <f>VLOOKUP(TRIM(B699),BirthdateDraft!$A$1:$M$7842,2,FALSE)</f>
        <v>35272</v>
      </c>
      <c r="O699" s="217" t="str">
        <f>VLOOKUP(TRIM(B699),BirthdateDraft!$A$1:$M$7842,3,FALSE)</f>
        <v>20/2</v>
      </c>
      <c r="P699">
        <v>2024</v>
      </c>
      <c r="Q699" s="37" t="e">
        <f>VLOOKUP(Table16[[#This Row],[Last]],'2025Cuts'!$B$4:$B$77,1,FALSE)</f>
        <v>#N/A</v>
      </c>
    </row>
    <row r="700" spans="1:17" ht="12.75" customHeight="1">
      <c r="A700" s="217" t="s">
        <v>8980</v>
      </c>
      <c r="B700" s="261" t="s">
        <v>9598</v>
      </c>
      <c r="C700" s="357" t="s">
        <v>76</v>
      </c>
      <c r="D700" s="217" t="s">
        <v>10056</v>
      </c>
      <c r="E700" s="358" t="s">
        <v>3556</v>
      </c>
      <c r="F700" s="358"/>
      <c r="G700" s="36">
        <v>4</v>
      </c>
      <c r="M700" s="359" t="str">
        <f>VLOOKUP(TRIM(B700),'Team Rosters'!$B$1:$N$3773,2,FALSE)</f>
        <v>CAVE</v>
      </c>
      <c r="N700" s="360">
        <f>VLOOKUP(TRIM(B700),BirthdateDraft!$A$1:$M$7842,2,FALSE)</f>
        <v>37174</v>
      </c>
      <c r="O700" s="217" t="str">
        <f>VLOOKUP(TRIM(B700),BirthdateDraft!$A$1:$M$7842,3,FALSE)</f>
        <v>24/2(49)</v>
      </c>
      <c r="P700">
        <v>2024</v>
      </c>
      <c r="Q700" s="37" t="e">
        <f>VLOOKUP(Table16[[#This Row],[Last]],'2025Cuts'!$B$4:$B$77,1,FALSE)</f>
        <v>#N/A</v>
      </c>
    </row>
    <row r="701" spans="1:17" ht="12.75" customHeight="1">
      <c r="A701" s="217" t="s">
        <v>728</v>
      </c>
      <c r="B701" s="261" t="s">
        <v>9060</v>
      </c>
      <c r="C701" s="357" t="s">
        <v>9634</v>
      </c>
      <c r="D701" s="217" t="s">
        <v>728</v>
      </c>
      <c r="E701" s="358"/>
      <c r="F701" s="358"/>
      <c r="I701" s="358">
        <v>4</v>
      </c>
      <c r="K701" s="358">
        <v>0</v>
      </c>
      <c r="L701" s="36" t="s">
        <v>9656</v>
      </c>
      <c r="M701" s="359" t="e">
        <f>VLOOKUP(TRIM(B701),'Team Rosters'!$B$1:$N$3773,2,FALSE)</f>
        <v>#N/A</v>
      </c>
      <c r="N701" s="360">
        <f>VLOOKUP(TRIM(B701),BirthdateDraft!$A$1:$M$7842,2,FALSE)</f>
        <v>36102</v>
      </c>
      <c r="O701" s="217" t="str">
        <f>VLOOKUP(TRIM(B701),BirthdateDraft!$A$1:$M$7842,3,FALSE)</f>
        <v>24/FA</v>
      </c>
      <c r="P701">
        <v>2024</v>
      </c>
      <c r="Q701" s="37" t="e">
        <f>VLOOKUP(Table16[[#This Row],[Last]],'2025Cuts'!$B$4:$B$77,1,FALSE)</f>
        <v>#N/A</v>
      </c>
    </row>
    <row r="702" spans="1:17" ht="12.75" customHeight="1">
      <c r="A702" s="217" t="s">
        <v>9692</v>
      </c>
      <c r="B702" s="261" t="s">
        <v>6227</v>
      </c>
      <c r="C702" s="357" t="s">
        <v>9630</v>
      </c>
      <c r="D702" s="217" t="s">
        <v>10015</v>
      </c>
      <c r="E702" s="358"/>
      <c r="F702" s="358"/>
      <c r="I702" s="358">
        <v>4</v>
      </c>
      <c r="J702" s="358">
        <v>0</v>
      </c>
      <c r="K702" s="36">
        <v>7</v>
      </c>
      <c r="M702" s="359" t="str">
        <f>VLOOKUP(TRIM(B702),'Team Rosters'!$B$1:$N$3773,2,FALSE)</f>
        <v>LAS</v>
      </c>
      <c r="N702" s="360">
        <f>VLOOKUP(TRIM(B702),BirthdateDraft!$A$1:$M$7842,2,FALSE)</f>
        <v>35059</v>
      </c>
      <c r="O702" s="217" t="str">
        <f>VLOOKUP(TRIM(B702),BirthdateDraft!$A$1:$M$7842,3,FALSE)</f>
        <v>19/2</v>
      </c>
      <c r="P702">
        <v>2024</v>
      </c>
      <c r="Q702" s="37" t="e">
        <f>VLOOKUP(Table16[[#This Row],[Last]],'2025Cuts'!$B$4:$B$77,1,FALSE)</f>
        <v>#N/A</v>
      </c>
    </row>
    <row r="703" spans="1:17" ht="12.75" customHeight="1">
      <c r="A703" s="217" t="s">
        <v>8980</v>
      </c>
      <c r="B703" s="261" t="s">
        <v>3256</v>
      </c>
      <c r="C703" s="357" t="s">
        <v>9649</v>
      </c>
      <c r="D703" s="217" t="s">
        <v>10056</v>
      </c>
      <c r="E703" s="358" t="s">
        <v>3552</v>
      </c>
      <c r="F703" s="358"/>
      <c r="G703" s="36">
        <v>3</v>
      </c>
      <c r="M703" s="359" t="str">
        <f>VLOOKUP(TRIM(B703),'Team Rosters'!$B$1:$N$3773,2,FALSE)</f>
        <v>CHA</v>
      </c>
      <c r="N703" s="360">
        <f>VLOOKUP(TRIM(B703),BirthdateDraft!$A$1:$M$7842,2,FALSE)</f>
        <v>32700</v>
      </c>
      <c r="O703" s="217" t="str">
        <f>VLOOKUP(TRIM(B703),BirthdateDraft!$A$1:$M$7842,3,FALSE)</f>
        <v>13/3</v>
      </c>
      <c r="P703">
        <v>2024</v>
      </c>
      <c r="Q703" s="37" t="e">
        <f>VLOOKUP(Table16[[#This Row],[Last]],'2025Cuts'!$B$4:$B$77,1,FALSE)</f>
        <v>#N/A</v>
      </c>
    </row>
    <row r="704" spans="1:17" ht="12.75" customHeight="1">
      <c r="A704" s="217" t="s">
        <v>8846</v>
      </c>
      <c r="B704" s="261" t="s">
        <v>5266</v>
      </c>
      <c r="C704" s="357" t="s">
        <v>9641</v>
      </c>
      <c r="D704" s="217" t="s">
        <v>10048</v>
      </c>
      <c r="E704" s="358" t="s">
        <v>9700</v>
      </c>
      <c r="F704" s="358"/>
      <c r="M704" s="359" t="e">
        <f>VLOOKUP(TRIM(B704),'Team Rosters'!$B$1:$N$3773,2,FALSE)</f>
        <v>#N/A</v>
      </c>
      <c r="N704" s="360">
        <f>VLOOKUP(TRIM(B704),BirthdateDraft!$A$1:$M$7842,2,FALSE)</f>
        <v>34359</v>
      </c>
      <c r="O704" s="217" t="str">
        <f>VLOOKUP(TRIM(B704),BirthdateDraft!$A$1:$M$7842,3,FALSE)</f>
        <v>17/4</v>
      </c>
      <c r="P704">
        <v>2024</v>
      </c>
      <c r="Q704" s="37" t="e">
        <f>VLOOKUP(Table16[[#This Row],[Last]],'2025Cuts'!$B$4:$B$77,1,FALSE)</f>
        <v>#N/A</v>
      </c>
    </row>
    <row r="705" spans="1:17" ht="12.75" customHeight="1">
      <c r="A705" s="217" t="s">
        <v>8977</v>
      </c>
      <c r="B705" s="261" t="s">
        <v>7130</v>
      </c>
      <c r="C705" s="357" t="s">
        <v>9631</v>
      </c>
      <c r="D705" s="217" t="s">
        <v>10010</v>
      </c>
      <c r="E705" s="358"/>
      <c r="F705" s="358"/>
      <c r="I705" s="358">
        <v>5</v>
      </c>
      <c r="J705" s="358"/>
      <c r="K705" s="36">
        <v>2</v>
      </c>
      <c r="M705" s="359" t="str">
        <f>VLOOKUP(TRIM(B705),'Team Rosters'!$B$1:$N$3773,2,FALSE)</f>
        <v>ROS</v>
      </c>
      <c r="N705" s="360">
        <f>VLOOKUP(TRIM(B705),BirthdateDraft!$A$1:$M$7842,2,FALSE)</f>
        <v>35855</v>
      </c>
      <c r="O705" s="217" t="str">
        <f>VLOOKUP(TRIM(B705),BirthdateDraft!$A$1:$M$7842,3,FALSE)</f>
        <v>21/2</v>
      </c>
      <c r="P705">
        <v>2024</v>
      </c>
      <c r="Q705" s="37" t="e">
        <f>VLOOKUP(Table16[[#This Row],[Last]],'2025Cuts'!$B$4:$B$77,1,FALSE)</f>
        <v>#N/A</v>
      </c>
    </row>
    <row r="706" spans="1:17" ht="12.75" customHeight="1">
      <c r="A706" s="217" t="s">
        <v>1960</v>
      </c>
      <c r="B706" s="261" t="s">
        <v>6651</v>
      </c>
      <c r="C706" s="357" t="s">
        <v>9645</v>
      </c>
      <c r="D706" s="217" t="s">
        <v>1960</v>
      </c>
      <c r="E706" s="358" t="s">
        <v>9705</v>
      </c>
      <c r="F706" s="358"/>
      <c r="G706" s="36">
        <v>6</v>
      </c>
      <c r="M706" s="359" t="str">
        <f>VLOOKUP(TRIM(B706),'Team Rosters'!$B$1:$N$3773,2,FALSE)</f>
        <v>FER</v>
      </c>
      <c r="N706" s="360">
        <f>VLOOKUP(TRIM(B706),BirthdateDraft!$A$1:$M$7842,2,FALSE)</f>
        <v>35551</v>
      </c>
      <c r="O706" s="217" t="str">
        <f>VLOOKUP(TRIM(B706),BirthdateDraft!$A$1:$M$7842,3,FALSE)</f>
        <v>20/3</v>
      </c>
      <c r="P706">
        <v>2024</v>
      </c>
      <c r="Q706" s="37" t="e">
        <f>VLOOKUP(Table16[[#This Row],[Last]],'2025Cuts'!$B$4:$B$77,1,FALSE)</f>
        <v>#N/A</v>
      </c>
    </row>
    <row r="707" spans="1:17" ht="12.75" customHeight="1">
      <c r="A707" s="217" t="s">
        <v>9667</v>
      </c>
      <c r="B707" s="261" t="s">
        <v>7174</v>
      </c>
      <c r="C707" s="357" t="s">
        <v>724</v>
      </c>
      <c r="D707" s="217" t="s">
        <v>3485</v>
      </c>
      <c r="E707" s="358"/>
      <c r="F707" s="358"/>
      <c r="L707" s="358" t="s">
        <v>9656</v>
      </c>
      <c r="M707" s="359" t="str">
        <f>VLOOKUP(TRIM(B707),'Team Rosters'!$B$1:$N$3773,2,FALSE)</f>
        <v>TOR</v>
      </c>
      <c r="N707" s="360">
        <f>VLOOKUP(TRIM(B707),BirthdateDraft!$A$1:$M$7842,2,FALSE)</f>
        <v>35612</v>
      </c>
      <c r="O707" s="217" t="str">
        <f>VLOOKUP(TRIM(B707),BirthdateDraft!$A$1:$M$7842,3,FALSE)</f>
        <v>20/7</v>
      </c>
      <c r="P707">
        <v>2024</v>
      </c>
      <c r="Q707" s="37" t="e">
        <f>VLOOKUP(Table16[[#This Row],[Last]],'2025Cuts'!$B$4:$B$77,1,FALSE)</f>
        <v>#N/A</v>
      </c>
    </row>
    <row r="708" spans="1:17" ht="12.75" customHeight="1">
      <c r="A708" s="217" t="s">
        <v>9013</v>
      </c>
      <c r="B708" s="261" t="s">
        <v>9068</v>
      </c>
      <c r="C708" s="357" t="s">
        <v>9641</v>
      </c>
      <c r="D708" s="217" t="s">
        <v>10027</v>
      </c>
      <c r="E708" s="358"/>
      <c r="F708" s="358"/>
      <c r="I708" s="358">
        <v>0</v>
      </c>
      <c r="J708" s="358"/>
      <c r="K708" s="36">
        <v>0</v>
      </c>
      <c r="M708" s="359" t="e">
        <f>VLOOKUP(TRIM(B708),'Team Rosters'!$B$1:$N$3773,2,FALSE)</f>
        <v>#N/A</v>
      </c>
      <c r="N708" s="360">
        <f>VLOOKUP(TRIM(B708),BirthdateDraft!$A$1:$M$7842,2,FALSE)</f>
        <v>36390</v>
      </c>
      <c r="O708" s="217" t="str">
        <f>VLOOKUP(TRIM(B708),BirthdateDraft!$A$1:$M$7842,3,FALSE)</f>
        <v>24/6(207)</v>
      </c>
      <c r="P708">
        <v>2024</v>
      </c>
      <c r="Q708" s="37" t="e">
        <f>VLOOKUP(Table16[[#This Row],[Last]],'2025Cuts'!$B$4:$B$77,1,FALSE)</f>
        <v>#N/A</v>
      </c>
    </row>
    <row r="709" spans="1:17" ht="12.75" customHeight="1">
      <c r="A709" s="217" t="s">
        <v>8978</v>
      </c>
      <c r="B709" s="261" t="s">
        <v>6741</v>
      </c>
      <c r="C709" s="357" t="s">
        <v>9637</v>
      </c>
      <c r="D709" s="217" t="s">
        <v>3485</v>
      </c>
      <c r="E709" s="358"/>
      <c r="F709" s="358"/>
      <c r="L709" s="358" t="s">
        <v>1895</v>
      </c>
      <c r="M709" s="359" t="str">
        <f>VLOOKUP(TRIM(B709),'Team Rosters'!$B$1:$N$3773,2,FALSE)</f>
        <v>VER</v>
      </c>
      <c r="N709" s="360">
        <f>VLOOKUP(TRIM(B709),BirthdateDraft!$A$1:$M$7842,2,FALSE)</f>
        <v>36274</v>
      </c>
      <c r="O709" s="217" t="str">
        <f>VLOOKUP(TRIM(B709),BirthdateDraft!$A$1:$M$7842,3,FALSE)</f>
        <v>20/1</v>
      </c>
      <c r="P709">
        <v>2024</v>
      </c>
      <c r="Q709" s="37" t="e">
        <f>VLOOKUP(Table16[[#This Row],[Last]],'2025Cuts'!$B$4:$B$77,1,FALSE)</f>
        <v>#N/A</v>
      </c>
    </row>
    <row r="710" spans="1:17" ht="12.75" customHeight="1">
      <c r="A710" s="217" t="s">
        <v>1886</v>
      </c>
      <c r="B710" s="261" t="s">
        <v>5676</v>
      </c>
      <c r="C710" s="357" t="s">
        <v>9648</v>
      </c>
      <c r="D710" s="217" t="s">
        <v>1886</v>
      </c>
      <c r="E710" s="358" t="s">
        <v>9706</v>
      </c>
      <c r="F710" s="358"/>
      <c r="G710" s="36">
        <v>8</v>
      </c>
      <c r="M710" s="359" t="str">
        <f>VLOOKUP(TRIM(B710),'Team Rosters'!$B$1:$N$3773,2,FALSE)</f>
        <v>BLD</v>
      </c>
      <c r="N710" s="360">
        <f>VLOOKUP(TRIM(B710),BirthdateDraft!$A$1:$M$7842,2,FALSE)</f>
        <v>34693</v>
      </c>
      <c r="O710" s="217" t="str">
        <f>VLOOKUP(TRIM(B710),BirthdateDraft!$A$1:$M$7842,3,FALSE)</f>
        <v>18/4</v>
      </c>
      <c r="P710">
        <v>2024</v>
      </c>
      <c r="Q710" s="37" t="e">
        <f>VLOOKUP(Table16[[#This Row],[Last]],'2025Cuts'!$B$4:$B$77,1,FALSE)</f>
        <v>#N/A</v>
      </c>
    </row>
    <row r="711" spans="1:17" ht="12.75" customHeight="1">
      <c r="A711" s="217" t="s">
        <v>2710</v>
      </c>
      <c r="B711" s="261" t="s">
        <v>7877</v>
      </c>
      <c r="C711" s="357" t="s">
        <v>9641</v>
      </c>
      <c r="D711" s="217" t="s">
        <v>10034</v>
      </c>
      <c r="E711" s="358" t="s">
        <v>3556</v>
      </c>
      <c r="F711" s="358"/>
      <c r="M711" s="359" t="str">
        <f>VLOOKUP(TRIM(B711),'Team Rosters'!$B$1:$N$3773,2,FALSE)</f>
        <v>LAS</v>
      </c>
      <c r="N711" s="360">
        <f>VLOOKUP(TRIM(B711),BirthdateDraft!$A$1:$M$7842,2,FALSE)</f>
        <v>35894</v>
      </c>
      <c r="O711" s="217" t="str">
        <f>VLOOKUP(TRIM(B711),BirthdateDraft!$A$1:$M$7842,3,FALSE)</f>
        <v>22/FA</v>
      </c>
      <c r="P711">
        <v>2024</v>
      </c>
      <c r="Q711" s="37" t="e">
        <f>VLOOKUP(Table16[[#This Row],[Last]],'2025Cuts'!$B$4:$B$77,1,FALSE)</f>
        <v>#N/A</v>
      </c>
    </row>
    <row r="712" spans="1:17" ht="12.75" customHeight="1">
      <c r="A712" s="217" t="s">
        <v>8846</v>
      </c>
      <c r="B712" s="261" t="s">
        <v>7406</v>
      </c>
      <c r="C712" s="357" t="s">
        <v>9647</v>
      </c>
      <c r="D712" s="217" t="s">
        <v>10048</v>
      </c>
      <c r="E712" s="358" t="s">
        <v>9700</v>
      </c>
      <c r="F712" s="358"/>
      <c r="M712" s="359" t="str">
        <f>VLOOKUP(TRIM(B712),'Team Rosters'!$B$1:$N$3773,2,FALSE)</f>
        <v>TOL</v>
      </c>
      <c r="N712" s="360">
        <f>VLOOKUP(TRIM(B712),BirthdateDraft!$A$1:$M$7842,2,FALSE)</f>
        <v>35034</v>
      </c>
      <c r="O712" s="217">
        <f>VLOOKUP(TRIM(B712),BirthdateDraft!$A$1:$M$7842,3,FALSE)</f>
        <v>0</v>
      </c>
      <c r="P712">
        <v>2024</v>
      </c>
      <c r="Q712" s="37" t="e">
        <f>VLOOKUP(Table16[[#This Row],[Last]],'2025Cuts'!$B$4:$B$77,1,FALSE)</f>
        <v>#N/A</v>
      </c>
    </row>
    <row r="713" spans="1:17" ht="12.75" customHeight="1">
      <c r="A713" s="217" t="s">
        <v>8980</v>
      </c>
      <c r="B713" s="261" t="s">
        <v>9577</v>
      </c>
      <c r="C713" s="357" t="s">
        <v>722</v>
      </c>
      <c r="D713" s="217" t="s">
        <v>10012</v>
      </c>
      <c r="E713" s="358"/>
      <c r="F713" s="358"/>
      <c r="I713" s="358">
        <v>5</v>
      </c>
      <c r="J713" s="358"/>
      <c r="K713" s="36">
        <v>7</v>
      </c>
      <c r="M713" s="359" t="str">
        <f>VLOOKUP(TRIM(B713),'Team Rosters'!$B$1:$N$3773,2,FALSE)</f>
        <v>JER</v>
      </c>
      <c r="N713" s="360">
        <f>VLOOKUP(TRIM(B713),BirthdateDraft!$A$1:$M$7842,2,FALSE)</f>
        <v>37075</v>
      </c>
      <c r="O713" s="217" t="str">
        <f>VLOOKUP(TRIM(B713),BirthdateDraft!$A$1:$M$7842,3,FALSE)</f>
        <v>23/1</v>
      </c>
      <c r="P713">
        <v>2024</v>
      </c>
      <c r="Q713" s="37" t="e">
        <f>VLOOKUP(Table16[[#This Row],[Last]],'2025Cuts'!$B$4:$B$77,1,FALSE)</f>
        <v>#N/A</v>
      </c>
    </row>
    <row r="714" spans="1:17" ht="12.75" customHeight="1">
      <c r="A714" s="217" t="s">
        <v>8846</v>
      </c>
      <c r="B714" s="261" t="s">
        <v>2761</v>
      </c>
      <c r="C714" s="357" t="s">
        <v>9651</v>
      </c>
      <c r="D714" s="217" t="s">
        <v>10048</v>
      </c>
      <c r="E714" s="358" t="s">
        <v>9699</v>
      </c>
      <c r="F714" s="358"/>
      <c r="M714" s="359" t="str">
        <f>VLOOKUP(TRIM(B714),'Team Rosters'!$B$1:$N$3773,2,FALSE)</f>
        <v>BLD</v>
      </c>
      <c r="N714" s="360">
        <f>VLOOKUP(TRIM(B714),BirthdateDraft!$A$1:$M$7842,2,FALSE)</f>
        <v>37193</v>
      </c>
      <c r="O714" s="217" t="str">
        <f>VLOOKUP(TRIM(B714),BirthdateDraft!$A$1:$M$7842,3,FALSE)</f>
        <v>23/5</v>
      </c>
      <c r="P714">
        <v>2024</v>
      </c>
      <c r="Q714" s="37" t="e">
        <f>VLOOKUP(Table16[[#This Row],[Last]],'2025Cuts'!$B$4:$B$77,1,FALSE)</f>
        <v>#N/A</v>
      </c>
    </row>
    <row r="715" spans="1:17" ht="12.75" customHeight="1">
      <c r="A715" s="217" t="s">
        <v>9013</v>
      </c>
      <c r="B715" s="261" t="s">
        <v>4305</v>
      </c>
      <c r="C715" s="357" t="s">
        <v>9632</v>
      </c>
      <c r="D715" s="217" t="s">
        <v>10051</v>
      </c>
      <c r="E715" s="358" t="s">
        <v>3556</v>
      </c>
      <c r="F715" s="358"/>
      <c r="G715" s="36">
        <v>2</v>
      </c>
      <c r="M715" s="359" t="e">
        <f>VLOOKUP(TRIM(B715),'Team Rosters'!$B$1:$N$3773,2,FALSE)</f>
        <v>#N/A</v>
      </c>
      <c r="N715" s="360">
        <f>VLOOKUP(TRIM(B715),BirthdateDraft!$A$1:$M$7842,2,FALSE)</f>
        <v>32675</v>
      </c>
      <c r="O715" s="217" t="str">
        <f>VLOOKUP(TRIM(B715),BirthdateDraft!$A$1:$M$7842,3,FALSE)</f>
        <v>12/FA</v>
      </c>
      <c r="P715">
        <v>2024</v>
      </c>
      <c r="Q715" s="37" t="e">
        <f>VLOOKUP(Table16[[#This Row],[Last]],'2025Cuts'!$B$4:$B$77,1,FALSE)</f>
        <v>#N/A</v>
      </c>
    </row>
    <row r="716" spans="1:17" ht="12.75" customHeight="1">
      <c r="A716" s="217" t="s">
        <v>144</v>
      </c>
      <c r="B716" s="261" t="s">
        <v>8903</v>
      </c>
      <c r="C716" s="357" t="s">
        <v>76</v>
      </c>
      <c r="D716" s="217" t="s">
        <v>10053</v>
      </c>
      <c r="E716" s="358" t="s">
        <v>3556</v>
      </c>
      <c r="F716" s="358"/>
      <c r="G716" s="36">
        <v>2</v>
      </c>
      <c r="M716" s="359" t="e">
        <f>VLOOKUP(TRIM(B716),'Team Rosters'!$B$1:$N$3773,2,FALSE)</f>
        <v>#N/A</v>
      </c>
      <c r="N716" s="360">
        <f>VLOOKUP(TRIM(B716),BirthdateDraft!$A$1:$M$7842,2,FALSE)</f>
        <v>37505</v>
      </c>
      <c r="O716" s="217" t="str">
        <f>VLOOKUP(TRIM(B716),BirthdateDraft!$A$1:$M$7842,3,FALSE)</f>
        <v>24/6(214)</v>
      </c>
      <c r="P716">
        <v>2024</v>
      </c>
      <c r="Q716" s="37" t="e">
        <f>VLOOKUP(Table16[[#This Row],[Last]],'2025Cuts'!$B$4:$B$77,1,FALSE)</f>
        <v>#N/A</v>
      </c>
    </row>
    <row r="717" spans="1:17" ht="12.75" customHeight="1">
      <c r="A717" s="217" t="s">
        <v>9668</v>
      </c>
      <c r="B717" s="261" t="s">
        <v>6753</v>
      </c>
      <c r="C717" s="357" t="s">
        <v>9631</v>
      </c>
      <c r="D717" s="217" t="s">
        <v>3485</v>
      </c>
      <c r="E717" s="358"/>
      <c r="F717" s="358"/>
      <c r="L717" s="358" t="s">
        <v>9656</v>
      </c>
      <c r="M717" s="359" t="e">
        <f>VLOOKUP(TRIM(B717),'Team Rosters'!$B$1:$N$3773,2,FALSE)</f>
        <v>#N/A</v>
      </c>
      <c r="N717" s="360">
        <f>VLOOKUP(TRIM(B717),BirthdateDraft!$A$1:$M$7842,2,FALSE)</f>
        <v>35696</v>
      </c>
      <c r="O717" s="217" t="str">
        <f>VLOOKUP(TRIM(B717),BirthdateDraft!$A$1:$M$7842,3,FALSE)</f>
        <v>20/5</v>
      </c>
      <c r="P717">
        <v>2024</v>
      </c>
      <c r="Q717" s="37" t="e">
        <f>VLOOKUP(Table16[[#This Row],[Last]],'2025Cuts'!$B$4:$B$77,1,FALSE)</f>
        <v>#N/A</v>
      </c>
    </row>
    <row r="718" spans="1:17" ht="12.75" customHeight="1">
      <c r="A718" s="217" t="s">
        <v>2837</v>
      </c>
      <c r="B718" s="261" t="s">
        <v>6739</v>
      </c>
      <c r="C718" s="357" t="s">
        <v>9651</v>
      </c>
      <c r="D718" s="217" t="s">
        <v>2837</v>
      </c>
      <c r="E718" s="358"/>
      <c r="F718" s="358"/>
      <c r="I718" s="358">
        <v>0</v>
      </c>
      <c r="K718" s="358">
        <v>0</v>
      </c>
      <c r="L718" s="36" t="s">
        <v>9652</v>
      </c>
      <c r="M718" s="359" t="e">
        <f>VLOOKUP(TRIM(B718),'Team Rosters'!$B$1:$N$3773,2,FALSE)</f>
        <v>#N/A</v>
      </c>
      <c r="N718" s="360">
        <f>VLOOKUP(TRIM(B718),BirthdateDraft!$A$1:$M$7842,2,FALSE)</f>
        <v>35122</v>
      </c>
      <c r="O718" s="217" t="str">
        <f>VLOOKUP(TRIM(B718),BirthdateDraft!$A$1:$M$7842,3,FALSE)</f>
        <v>20/FA</v>
      </c>
      <c r="P718">
        <v>2024</v>
      </c>
      <c r="Q718" s="37" t="e">
        <f>VLOOKUP(Table16[[#This Row],[Last]],'2025Cuts'!$B$4:$B$77,1,FALSE)</f>
        <v>#N/A</v>
      </c>
    </row>
    <row r="719" spans="1:17" ht="12.75" customHeight="1">
      <c r="A719" s="217" t="s">
        <v>9702</v>
      </c>
      <c r="B719" s="261" t="s">
        <v>8311</v>
      </c>
      <c r="C719" s="357" t="s">
        <v>9647</v>
      </c>
      <c r="D719" s="217" t="s">
        <v>10054</v>
      </c>
      <c r="E719" s="358" t="s">
        <v>3556</v>
      </c>
      <c r="F719" s="358" t="s">
        <v>3556</v>
      </c>
      <c r="G719" s="36">
        <v>1</v>
      </c>
      <c r="M719" s="359" t="e">
        <f>VLOOKUP(TRIM(B719),'Team Rosters'!$B$1:$N$3773,2,FALSE)</f>
        <v>#N/A</v>
      </c>
      <c r="N719" s="360">
        <f>VLOOKUP(TRIM(B719),BirthdateDraft!$A$1:$M$7842,2,FALSE)</f>
        <v>36406</v>
      </c>
      <c r="O719" s="217" t="str">
        <f>VLOOKUP(TRIM(B719),BirthdateDraft!$A$1:$M$7842,3,FALSE)</f>
        <v>23/7</v>
      </c>
      <c r="P719">
        <v>2024</v>
      </c>
      <c r="Q719" s="37" t="e">
        <f>VLOOKUP(Table16[[#This Row],[Last]],'2025Cuts'!$B$4:$B$77,1,FALSE)</f>
        <v>#N/A</v>
      </c>
    </row>
    <row r="720" spans="1:17" ht="12.75" customHeight="1">
      <c r="A720" s="217" t="s">
        <v>9668</v>
      </c>
      <c r="B720" s="261" t="s">
        <v>6270</v>
      </c>
      <c r="C720" s="357" t="s">
        <v>9642</v>
      </c>
      <c r="D720" s="217" t="s">
        <v>3485</v>
      </c>
      <c r="E720" s="358"/>
      <c r="F720" s="358"/>
      <c r="L720" s="358" t="s">
        <v>9656</v>
      </c>
      <c r="M720" s="359" t="str">
        <f>VLOOKUP(TRIM(B720),'Team Rosters'!$B$1:$N$3773,2,FALSE)</f>
        <v>TOL</v>
      </c>
      <c r="N720" s="360">
        <f>VLOOKUP(TRIM(B720),BirthdateDraft!$A$1:$M$7842,2,FALSE)</f>
        <v>35251</v>
      </c>
      <c r="O720" s="217" t="str">
        <f>VLOOKUP(TRIM(B720),BirthdateDraft!$A$1:$M$7842,3,FALSE)</f>
        <v>19/3</v>
      </c>
      <c r="P720">
        <v>2024</v>
      </c>
      <c r="Q720" s="37" t="e">
        <f>VLOOKUP(Table16[[#This Row],[Last]],'2025Cuts'!$B$4:$B$77,1,FALSE)</f>
        <v>#N/A</v>
      </c>
    </row>
    <row r="721" spans="1:17" ht="12.75" customHeight="1">
      <c r="A721" s="217" t="s">
        <v>1229</v>
      </c>
      <c r="B721" s="261" t="s">
        <v>8312</v>
      </c>
      <c r="C721" s="357" t="s">
        <v>9648</v>
      </c>
      <c r="D721" s="217" t="s">
        <v>1229</v>
      </c>
      <c r="E721" s="358" t="s">
        <v>9700</v>
      </c>
      <c r="F721" s="358"/>
      <c r="G721" s="36">
        <v>5</v>
      </c>
      <c r="M721" s="359" t="str">
        <f>VLOOKUP(TRIM(B721),'Team Rosters'!$B$1:$N$3773,2,FALSE)</f>
        <v>ROS</v>
      </c>
      <c r="N721" s="360">
        <f>VLOOKUP(TRIM(B721),BirthdateDraft!$A$1:$M$7842,2,FALSE)</f>
        <v>36097</v>
      </c>
      <c r="O721" s="217" t="str">
        <f>VLOOKUP(TRIM(B721),BirthdateDraft!$A$1:$M$7842,3,FALSE)</f>
        <v>23/3</v>
      </c>
      <c r="P721">
        <v>2024</v>
      </c>
      <c r="Q721" s="37" t="e">
        <f>VLOOKUP(Table16[[#This Row],[Last]],'2025Cuts'!$B$4:$B$77,1,FALSE)</f>
        <v>#N/A</v>
      </c>
    </row>
    <row r="722" spans="1:17" ht="12.75" customHeight="1">
      <c r="A722" s="217" t="s">
        <v>9013</v>
      </c>
      <c r="B722" s="261" t="s">
        <v>7721</v>
      </c>
      <c r="C722" s="357" t="s">
        <v>9645</v>
      </c>
      <c r="D722" s="217" t="s">
        <v>10051</v>
      </c>
      <c r="E722" s="358" t="s">
        <v>3556</v>
      </c>
      <c r="F722" s="358"/>
      <c r="G722" s="36">
        <v>0</v>
      </c>
      <c r="M722" s="359" t="e">
        <f>VLOOKUP(TRIM(B722),'Team Rosters'!$B$1:$N$3773,2,FALSE)</f>
        <v>#N/A</v>
      </c>
      <c r="N722" s="360">
        <f>VLOOKUP(TRIM(B722),BirthdateDraft!$A$1:$M$7842,2,FALSE)</f>
        <v>35992</v>
      </c>
      <c r="O722" s="217" t="str">
        <f>VLOOKUP(TRIM(B722),BirthdateDraft!$A$1:$M$7842,3,FALSE)</f>
        <v>22/5</v>
      </c>
      <c r="P722">
        <v>2024</v>
      </c>
      <c r="Q722" s="37" t="e">
        <f>VLOOKUP(Table16[[#This Row],[Last]],'2025Cuts'!$B$4:$B$77,1,FALSE)</f>
        <v>#N/A</v>
      </c>
    </row>
    <row r="723" spans="1:17" ht="12.75" customHeight="1">
      <c r="A723" s="217" t="s">
        <v>9680</v>
      </c>
      <c r="B723" s="261" t="s">
        <v>6220</v>
      </c>
      <c r="C723" s="357" t="s">
        <v>9634</v>
      </c>
      <c r="D723" s="217" t="s">
        <v>10028</v>
      </c>
      <c r="E723" s="358"/>
      <c r="F723" s="358"/>
      <c r="I723" s="358">
        <v>0</v>
      </c>
      <c r="J723" s="358">
        <v>4</v>
      </c>
      <c r="K723" s="36">
        <v>0</v>
      </c>
      <c r="M723" s="359" t="e">
        <f>VLOOKUP(TRIM(B723),'Team Rosters'!$B$1:$N$3773,2,FALSE)</f>
        <v>#N/A</v>
      </c>
      <c r="N723" s="360">
        <f>VLOOKUP(TRIM(B723),BirthdateDraft!$A$1:$M$7842,2,FALSE)</f>
        <v>35586</v>
      </c>
      <c r="O723" s="217" t="str">
        <f>VLOOKUP(TRIM(B723),BirthdateDraft!$A$1:$M$7842,3,FALSE)</f>
        <v>19/FA</v>
      </c>
      <c r="P723">
        <v>2024</v>
      </c>
      <c r="Q723" s="37" t="e">
        <f>VLOOKUP(Table16[[#This Row],[Last]],'2025Cuts'!$B$4:$B$77,1,FALSE)</f>
        <v>#N/A</v>
      </c>
    </row>
    <row r="724" spans="1:17" ht="12.75" customHeight="1">
      <c r="A724" s="217" t="s">
        <v>9680</v>
      </c>
      <c r="B724" s="261" t="s">
        <v>6220</v>
      </c>
      <c r="C724" s="357" t="s">
        <v>9634</v>
      </c>
      <c r="D724" s="217" t="s">
        <v>10028</v>
      </c>
      <c r="E724" s="358"/>
      <c r="F724" s="358"/>
      <c r="I724" s="358">
        <v>0</v>
      </c>
      <c r="K724" s="358">
        <v>0</v>
      </c>
      <c r="L724" s="36" t="s">
        <v>9656</v>
      </c>
      <c r="M724" s="359" t="e">
        <f>VLOOKUP(TRIM(B724),'Team Rosters'!$B$1:$N$3773,2,FALSE)</f>
        <v>#N/A</v>
      </c>
      <c r="N724" s="360">
        <f>VLOOKUP(TRIM(B724),BirthdateDraft!$A$1:$M$7842,2,FALSE)</f>
        <v>35586</v>
      </c>
      <c r="O724" s="217" t="str">
        <f>VLOOKUP(TRIM(B724),BirthdateDraft!$A$1:$M$7842,3,FALSE)</f>
        <v>19/FA</v>
      </c>
      <c r="P724">
        <v>2024</v>
      </c>
      <c r="Q724" s="37" t="e">
        <f>VLOOKUP(Table16[[#This Row],[Last]],'2025Cuts'!$B$4:$B$77,1,FALSE)</f>
        <v>#N/A</v>
      </c>
    </row>
    <row r="725" spans="1:17" ht="12.75" customHeight="1">
      <c r="A725" s="217" t="s">
        <v>8855</v>
      </c>
      <c r="B725" s="261" t="s">
        <v>6521</v>
      </c>
      <c r="C725" s="357" t="s">
        <v>9631</v>
      </c>
      <c r="D725" s="217" t="s">
        <v>10044</v>
      </c>
      <c r="E725" s="358" t="s">
        <v>3553</v>
      </c>
      <c r="F725" s="358"/>
      <c r="M725" s="359" t="str">
        <f>VLOOKUP(TRIM(B725),'Team Rosters'!$B$1:$N$3773,2,FALSE)</f>
        <v>LON</v>
      </c>
      <c r="N725" s="360">
        <f>VLOOKUP(TRIM(B725),BirthdateDraft!$A$1:$M$7842,2,FALSE)</f>
        <v>36269</v>
      </c>
      <c r="O725" s="217" t="str">
        <f>VLOOKUP(TRIM(B725),BirthdateDraft!$A$1:$M$7842,3,FALSE)</f>
        <v>20/2</v>
      </c>
      <c r="P725">
        <v>2024</v>
      </c>
      <c r="Q725" s="37" t="e">
        <f>VLOOKUP(Table16[[#This Row],[Last]],'2025Cuts'!$B$4:$B$77,1,FALSE)</f>
        <v>#N/A</v>
      </c>
    </row>
    <row r="726" spans="1:17" ht="12.75" customHeight="1">
      <c r="A726" s="217" t="s">
        <v>1564</v>
      </c>
      <c r="B726" s="261" t="s">
        <v>2111</v>
      </c>
      <c r="C726" s="357" t="s">
        <v>9627</v>
      </c>
      <c r="D726" s="217" t="s">
        <v>1564</v>
      </c>
      <c r="E726" s="358"/>
      <c r="F726" s="358"/>
      <c r="M726" s="359" t="e">
        <f>VLOOKUP(TRIM(B726),'Team Rosters'!$B$1:$N$3773,2,FALSE)</f>
        <v>#N/A</v>
      </c>
      <c r="N726" s="360">
        <f>VLOOKUP(TRIM(B726),BirthdateDraft!$A$1:$M$7842,2,FALSE)</f>
        <v>31547</v>
      </c>
      <c r="O726" s="217" t="str">
        <f>VLOOKUP(TRIM(B726),BirthdateDraft!$A$1:$M$7842,3,FALSE)</f>
        <v>08/5</v>
      </c>
      <c r="P726">
        <v>2024</v>
      </c>
      <c r="Q726" s="37" t="e">
        <f>VLOOKUP(Table16[[#This Row],[Last]],'2025Cuts'!$B$4:$B$77,1,FALSE)</f>
        <v>#N/A</v>
      </c>
    </row>
    <row r="727" spans="1:17" ht="12.75" customHeight="1">
      <c r="A727" s="217" t="s">
        <v>1231</v>
      </c>
      <c r="B727" s="261" t="s">
        <v>7159</v>
      </c>
      <c r="C727" s="357" t="s">
        <v>9643</v>
      </c>
      <c r="D727" s="217" t="s">
        <v>1231</v>
      </c>
      <c r="E727" s="358"/>
      <c r="F727" s="358"/>
      <c r="I727" s="358">
        <v>0</v>
      </c>
      <c r="K727" s="358">
        <v>0</v>
      </c>
      <c r="L727" s="36" t="s">
        <v>9655</v>
      </c>
      <c r="M727" s="359" t="str">
        <f>VLOOKUP(TRIM(B727),'Team Rosters'!$B$1:$N$3773,2,FALSE)</f>
        <v>NYC</v>
      </c>
      <c r="N727" s="360">
        <f>VLOOKUP(TRIM(B727),BirthdateDraft!$A$1:$M$7842,2,FALSE)</f>
        <v>35309</v>
      </c>
      <c r="O727" s="217" t="str">
        <f>VLOOKUP(TRIM(B727),BirthdateDraft!$A$1:$M$7842,3,FALSE)</f>
        <v>FA</v>
      </c>
      <c r="P727">
        <v>2024</v>
      </c>
      <c r="Q727" s="37" t="e">
        <f>VLOOKUP(Table16[[#This Row],[Last]],'2025Cuts'!$B$4:$B$77,1,FALSE)</f>
        <v>#N/A</v>
      </c>
    </row>
    <row r="728" spans="1:17" ht="12.75" customHeight="1">
      <c r="A728" s="217" t="s">
        <v>8982</v>
      </c>
      <c r="B728" s="261" t="s">
        <v>3261</v>
      </c>
      <c r="C728" s="357" t="s">
        <v>9634</v>
      </c>
      <c r="D728" s="217" t="s">
        <v>10019</v>
      </c>
      <c r="E728" s="358"/>
      <c r="F728" s="358"/>
      <c r="I728" s="358">
        <v>6</v>
      </c>
      <c r="J728" s="358"/>
      <c r="K728" s="36">
        <v>5</v>
      </c>
      <c r="M728" s="359" t="str">
        <f>VLOOKUP(TRIM(B728),'Team Rosters'!$B$1:$N$3773,2,FALSE)</f>
        <v>FER</v>
      </c>
      <c r="N728" s="360">
        <f>VLOOKUP(TRIM(B728),BirthdateDraft!$A$1:$M$7842,2,FALSE)</f>
        <v>33001</v>
      </c>
      <c r="O728" s="217" t="str">
        <f>VLOOKUP(TRIM(B728),BirthdateDraft!$A$1:$M$7842,3,FALSE)</f>
        <v>13/1 (4)</v>
      </c>
      <c r="P728">
        <v>2024</v>
      </c>
      <c r="Q728" s="37" t="e">
        <f>VLOOKUP(Table16[[#This Row],[Last]],'2025Cuts'!$B$4:$B$77,1,FALSE)</f>
        <v>#N/A</v>
      </c>
    </row>
    <row r="729" spans="1:17" ht="12.75" customHeight="1">
      <c r="A729" s="217" t="s">
        <v>8846</v>
      </c>
      <c r="B729" s="261" t="s">
        <v>7736</v>
      </c>
      <c r="C729" s="357" t="s">
        <v>9640</v>
      </c>
      <c r="D729" s="217" t="s">
        <v>10048</v>
      </c>
      <c r="E729" s="358" t="s">
        <v>9699</v>
      </c>
      <c r="F729" s="358"/>
      <c r="M729" s="359" t="e">
        <f>VLOOKUP(TRIM(B729),'Team Rosters'!$B$1:$N$3773,2,FALSE)</f>
        <v>#N/A</v>
      </c>
      <c r="N729" s="360">
        <f>VLOOKUP(TRIM(B729),BirthdateDraft!$A$1:$M$7842,2,FALSE)</f>
        <v>35993</v>
      </c>
      <c r="O729" s="217" t="str">
        <f>VLOOKUP(TRIM(B729),BirthdateDraft!$A$1:$M$7842,3,FALSE)</f>
        <v>22/7</v>
      </c>
      <c r="P729">
        <v>2024</v>
      </c>
      <c r="Q729" s="37" t="e">
        <f>VLOOKUP(Table16[[#This Row],[Last]],'2025Cuts'!$B$4:$B$77,1,FALSE)</f>
        <v>#N/A</v>
      </c>
    </row>
    <row r="730" spans="1:17" ht="12.75" customHeight="1">
      <c r="A730" s="217" t="s">
        <v>2837</v>
      </c>
      <c r="B730" s="261" t="s">
        <v>8314</v>
      </c>
      <c r="C730" s="357" t="s">
        <v>9631</v>
      </c>
      <c r="D730" s="217" t="s">
        <v>2837</v>
      </c>
      <c r="E730" s="358"/>
      <c r="F730" s="358"/>
      <c r="I730" s="358">
        <v>0</v>
      </c>
      <c r="K730" s="358">
        <v>0</v>
      </c>
      <c r="L730" s="36" t="s">
        <v>9655</v>
      </c>
      <c r="M730" s="359" t="str">
        <f>VLOOKUP(TRIM(B730),'Team Rosters'!$B$1:$N$3773,2,FALSE)</f>
        <v>ROS</v>
      </c>
      <c r="N730" s="360">
        <f>VLOOKUP(TRIM(B730),BirthdateDraft!$A$1:$M$7842,2,FALSE)</f>
        <v>36922</v>
      </c>
      <c r="O730" s="217" t="str">
        <f>VLOOKUP(TRIM(B730),BirthdateDraft!$A$1:$M$7842,3,FALSE)</f>
        <v>23/4</v>
      </c>
      <c r="P730">
        <v>2024</v>
      </c>
      <c r="Q730" s="37" t="e">
        <f>VLOOKUP(Table16[[#This Row],[Last]],'2025Cuts'!$B$4:$B$77,1,FALSE)</f>
        <v>#N/A</v>
      </c>
    </row>
    <row r="731" spans="1:17" ht="12.75" customHeight="1">
      <c r="A731" s="217" t="s">
        <v>2710</v>
      </c>
      <c r="B731" s="261" t="s">
        <v>5637</v>
      </c>
      <c r="C731" s="357" t="s">
        <v>9632</v>
      </c>
      <c r="D731" s="217" t="s">
        <v>10034</v>
      </c>
      <c r="E731" s="358" t="s">
        <v>3552</v>
      </c>
      <c r="F731" s="358"/>
      <c r="M731" s="359" t="str">
        <f>VLOOKUP(TRIM(B731),'Team Rosters'!$B$1:$N$3773,2,FALSE)</f>
        <v>ORL</v>
      </c>
      <c r="N731" s="360">
        <f>VLOOKUP(TRIM(B731),BirthdateDraft!$A$1:$M$7842,2,FALSE)</f>
        <v>35273</v>
      </c>
      <c r="O731" s="217" t="str">
        <f>VLOOKUP(TRIM(B731),BirthdateDraft!$A$1:$M$7842,3,FALSE)</f>
        <v>18/4</v>
      </c>
      <c r="P731">
        <v>2024</v>
      </c>
      <c r="Q731" s="37" t="e">
        <f>VLOOKUP(Table16[[#This Row],[Last]],'2025Cuts'!$B$4:$B$77,1,FALSE)</f>
        <v>#N/A</v>
      </c>
    </row>
    <row r="732" spans="1:17" ht="12.75" customHeight="1">
      <c r="A732" s="217" t="s">
        <v>1231</v>
      </c>
      <c r="B732" s="261" t="s">
        <v>9054</v>
      </c>
      <c r="C732" s="357" t="s">
        <v>9636</v>
      </c>
      <c r="D732" s="217" t="s">
        <v>1231</v>
      </c>
      <c r="E732" s="358"/>
      <c r="F732" s="358"/>
      <c r="I732" s="358">
        <v>0</v>
      </c>
      <c r="K732" s="358">
        <v>0</v>
      </c>
      <c r="L732" s="36" t="s">
        <v>1895</v>
      </c>
      <c r="M732" s="359" t="str">
        <f>VLOOKUP(TRIM(B732),'Team Rosters'!$B$1:$N$3773,2,FALSE)</f>
        <v>TOR</v>
      </c>
      <c r="N732" s="360">
        <f>VLOOKUP(TRIM(B732),BirthdateDraft!$A$1:$M$7842,2,FALSE)</f>
        <v>36948</v>
      </c>
      <c r="O732" s="217" t="str">
        <f>VLOOKUP(TRIM(B732),BirthdateDraft!$A$1:$M$7842,3,FALSE)</f>
        <v>24/4(107)</v>
      </c>
      <c r="P732">
        <v>2024</v>
      </c>
      <c r="Q732" s="37" t="e">
        <f>VLOOKUP(Table16[[#This Row],[Last]],'2025Cuts'!$B$4:$B$77,1,FALSE)</f>
        <v>#N/A</v>
      </c>
    </row>
    <row r="733" spans="1:17" ht="12.75" customHeight="1">
      <c r="A733" s="217" t="s">
        <v>2837</v>
      </c>
      <c r="B733" s="261" t="s">
        <v>6308</v>
      </c>
      <c r="C733" s="357" t="s">
        <v>9632</v>
      </c>
      <c r="D733" s="217" t="s">
        <v>2837</v>
      </c>
      <c r="E733" s="358"/>
      <c r="F733" s="358"/>
      <c r="I733" s="358">
        <v>0</v>
      </c>
      <c r="K733" s="358">
        <v>0</v>
      </c>
      <c r="L733" s="36" t="s">
        <v>9652</v>
      </c>
      <c r="M733" s="359" t="str">
        <f>VLOOKUP(TRIM(B733),'Team Rosters'!$B$1:$N$3773,2,FALSE)</f>
        <v>WES</v>
      </c>
      <c r="N733" s="360">
        <f>VLOOKUP(TRIM(B733),BirthdateDraft!$A$1:$M$7842,2,FALSE)</f>
        <v>35690</v>
      </c>
      <c r="O733" s="217" t="str">
        <f>VLOOKUP(TRIM(B733),BirthdateDraft!$A$1:$M$7842,3,FALSE)</f>
        <v>19/6</v>
      </c>
      <c r="P733">
        <v>2024</v>
      </c>
      <c r="Q733" s="37" t="e">
        <f>VLOOKUP(Table16[[#This Row],[Last]],'2025Cuts'!$B$4:$B$77,1,FALSE)</f>
        <v>#N/A</v>
      </c>
    </row>
    <row r="734" spans="1:17" ht="12.75" customHeight="1">
      <c r="A734" s="217" t="s">
        <v>9668</v>
      </c>
      <c r="B734" s="261" t="s">
        <v>6719</v>
      </c>
      <c r="C734" s="357" t="s">
        <v>9647</v>
      </c>
      <c r="D734" s="217" t="s">
        <v>3485</v>
      </c>
      <c r="E734" s="358"/>
      <c r="F734" s="358"/>
      <c r="L734" s="358" t="s">
        <v>9652</v>
      </c>
      <c r="M734" s="359" t="str">
        <f>VLOOKUP(TRIM(B734),'Team Rosters'!$B$1:$N$3773,2,FALSE)</f>
        <v>BLU</v>
      </c>
      <c r="N734" s="360">
        <f>VLOOKUP(TRIM(B734),BirthdateDraft!$A$1:$M$7842,2,FALSE)</f>
        <v>36032</v>
      </c>
      <c r="O734" s="217" t="str">
        <f>VLOOKUP(TRIM(B734),BirthdateDraft!$A$1:$M$7842,3,FALSE)</f>
        <v>20/5</v>
      </c>
      <c r="P734">
        <v>2024</v>
      </c>
      <c r="Q734" s="37" t="e">
        <f>VLOOKUP(Table16[[#This Row],[Last]],'2025Cuts'!$B$4:$B$77,1,FALSE)</f>
        <v>#N/A</v>
      </c>
    </row>
    <row r="735" spans="1:17" ht="12.75" customHeight="1">
      <c r="A735" s="217" t="s">
        <v>8977</v>
      </c>
      <c r="B735" s="261" t="s">
        <v>7740</v>
      </c>
      <c r="C735" s="357" t="s">
        <v>9638</v>
      </c>
      <c r="D735" s="217" t="s">
        <v>10010</v>
      </c>
      <c r="E735" s="358"/>
      <c r="F735" s="358"/>
      <c r="I735" s="358">
        <v>4</v>
      </c>
      <c r="J735" s="358"/>
      <c r="K735" s="36">
        <v>2</v>
      </c>
      <c r="M735" s="359" t="str">
        <f>VLOOKUP(TRIM(B735),'Team Rosters'!$B$1:$N$3773,2,FALSE)</f>
        <v>BLD</v>
      </c>
      <c r="N735" s="360">
        <f>VLOOKUP(TRIM(B735),BirthdateDraft!$A$1:$M$7842,2,FALSE)</f>
        <v>36482</v>
      </c>
      <c r="O735" s="217" t="str">
        <f>VLOOKUP(TRIM(B735),BirthdateDraft!$A$1:$M$7842,3,FALSE)</f>
        <v>22/1</v>
      </c>
      <c r="P735">
        <v>2024</v>
      </c>
      <c r="Q735" s="37" t="e">
        <f>VLOOKUP(Table16[[#This Row],[Last]],'2025Cuts'!$B$4:$B$77,1,FALSE)</f>
        <v>#N/A</v>
      </c>
    </row>
    <row r="736" spans="1:17" ht="12.75" customHeight="1">
      <c r="A736" s="217" t="s">
        <v>8978</v>
      </c>
      <c r="B736" s="261" t="s">
        <v>8315</v>
      </c>
      <c r="C736" s="357" t="s">
        <v>9638</v>
      </c>
      <c r="D736" s="217" t="s">
        <v>3485</v>
      </c>
      <c r="E736" s="358"/>
      <c r="F736" s="358"/>
      <c r="L736" s="358" t="s">
        <v>1895</v>
      </c>
      <c r="M736" s="359" t="str">
        <f>VLOOKUP(TRIM(B736),'Team Rosters'!$B$1:$N$3773,2,FALSE)</f>
        <v>CHA</v>
      </c>
      <c r="N736" s="360">
        <f>VLOOKUP(TRIM(B736),BirthdateDraft!$A$1:$M$7842,2,FALSE)</f>
        <v>37140</v>
      </c>
      <c r="O736" s="217" t="str">
        <f>VLOOKUP(TRIM(B736),BirthdateDraft!$A$1:$M$7842,3,FALSE)</f>
        <v>23/1</v>
      </c>
      <c r="P736">
        <v>2024</v>
      </c>
      <c r="Q736" s="37" t="e">
        <f>VLOOKUP(Table16[[#This Row],[Last]],'2025Cuts'!$B$4:$B$77,1,FALSE)</f>
        <v>#N/A</v>
      </c>
    </row>
    <row r="737" spans="1:17" ht="12.75" customHeight="1">
      <c r="A737" s="217" t="s">
        <v>1229</v>
      </c>
      <c r="B737" s="261" t="s">
        <v>7349</v>
      </c>
      <c r="C737" s="357" t="s">
        <v>2310</v>
      </c>
      <c r="D737" s="217" t="s">
        <v>1229</v>
      </c>
      <c r="E737" s="358" t="s">
        <v>9699</v>
      </c>
      <c r="F737" s="358"/>
      <c r="G737" s="36">
        <v>8</v>
      </c>
      <c r="M737" s="359" t="str">
        <f>VLOOKUP(TRIM(B737),'Team Rosters'!$B$1:$N$3773,2,FALSE)</f>
        <v>ROS</v>
      </c>
      <c r="N737" s="360">
        <f>VLOOKUP(TRIM(B737),BirthdateDraft!$A$1:$M$7842,2,FALSE)</f>
        <v>36039</v>
      </c>
      <c r="O737" s="217" t="str">
        <f>VLOOKUP(TRIM(B737),BirthdateDraft!$A$1:$M$7842,3,FALSE)</f>
        <v>21/3</v>
      </c>
      <c r="P737">
        <v>2024</v>
      </c>
      <c r="Q737" s="37" t="e">
        <f>VLOOKUP(Table16[[#This Row],[Last]],'2025Cuts'!$B$4:$B$77,1,FALSE)</f>
        <v>#N/A</v>
      </c>
    </row>
    <row r="738" spans="1:17" ht="12.75" customHeight="1">
      <c r="A738" s="217" t="s">
        <v>2837</v>
      </c>
      <c r="B738" s="261" t="s">
        <v>5352</v>
      </c>
      <c r="C738" s="357" t="s">
        <v>2310</v>
      </c>
      <c r="D738" s="217" t="s">
        <v>2837</v>
      </c>
      <c r="E738" s="358"/>
      <c r="F738" s="358"/>
      <c r="I738" s="358">
        <v>0</v>
      </c>
      <c r="K738" s="358">
        <v>2</v>
      </c>
      <c r="L738" s="36" t="s">
        <v>9653</v>
      </c>
      <c r="M738" s="359" t="str">
        <f>VLOOKUP(TRIM(B738),'Team Rosters'!$B$1:$N$3773,2,FALSE)</f>
        <v>DRA</v>
      </c>
      <c r="N738" s="360">
        <f>VLOOKUP(TRIM(B738),BirthdateDraft!$A$1:$M$7842,2,FALSE)</f>
        <v>34670</v>
      </c>
      <c r="O738" s="217" t="str">
        <f>VLOOKUP(TRIM(B738),BirthdateDraft!$A$1:$M$7842,3,FALSE)</f>
        <v>17/5</v>
      </c>
      <c r="P738">
        <v>2024</v>
      </c>
      <c r="Q738" s="37" t="e">
        <f>VLOOKUP(Table16[[#This Row],[Last]],'2025Cuts'!$B$4:$B$77,1,FALSE)</f>
        <v>#N/A</v>
      </c>
    </row>
    <row r="739" spans="1:17" ht="12.75" customHeight="1">
      <c r="A739" s="217" t="s">
        <v>8980</v>
      </c>
      <c r="B739" s="261" t="s">
        <v>6643</v>
      </c>
      <c r="C739" s="357" t="s">
        <v>1407</v>
      </c>
      <c r="D739" s="217" t="s">
        <v>10056</v>
      </c>
      <c r="E739" s="358" t="s">
        <v>3552</v>
      </c>
      <c r="F739" s="358"/>
      <c r="G739" s="36">
        <v>0</v>
      </c>
      <c r="M739" s="359" t="str">
        <f>VLOOKUP(TRIM(B739),'Team Rosters'!$B$1:$N$3773,2,FALSE)</f>
        <v>TOK</v>
      </c>
      <c r="N739" s="360">
        <f>VLOOKUP(TRIM(B739),BirthdateDraft!$A$1:$M$7842,2,FALSE)</f>
        <v>35761</v>
      </c>
      <c r="O739" s="217" t="str">
        <f>VLOOKUP(TRIM(B739),BirthdateDraft!$A$1:$M$7842,3,FALSE)</f>
        <v>20/FA</v>
      </c>
      <c r="P739">
        <v>2024</v>
      </c>
      <c r="Q739" s="37" t="e">
        <f>VLOOKUP(Table16[[#This Row],[Last]],'2025Cuts'!$B$4:$B$77,1,FALSE)</f>
        <v>#N/A</v>
      </c>
    </row>
    <row r="740" spans="1:17" ht="12.75" customHeight="1">
      <c r="A740" s="217" t="s">
        <v>2515</v>
      </c>
      <c r="B740" s="261" t="s">
        <v>6644</v>
      </c>
      <c r="C740" s="357" t="s">
        <v>9635</v>
      </c>
      <c r="D740" s="217" t="s">
        <v>10021</v>
      </c>
      <c r="E740" s="358" t="s">
        <v>9698</v>
      </c>
      <c r="F740" s="358"/>
      <c r="M740" s="359" t="str">
        <f>VLOOKUP(TRIM(B740),'Team Rosters'!$B$1:$N$3773,2,FALSE)</f>
        <v>ROS</v>
      </c>
      <c r="N740" s="360">
        <f>VLOOKUP(TRIM(B740),BirthdateDraft!$A$1:$M$7842,2,FALSE)</f>
        <v>35887</v>
      </c>
      <c r="O740" s="217" t="str">
        <f>VLOOKUP(TRIM(B740),BirthdateDraft!$A$1:$M$7842,3,FALSE)</f>
        <v>20/3</v>
      </c>
      <c r="P740">
        <v>2024</v>
      </c>
      <c r="Q740" s="37" t="e">
        <f>VLOOKUP(Table16[[#This Row],[Last]],'2025Cuts'!$B$4:$B$77,1,FALSE)</f>
        <v>#N/A</v>
      </c>
    </row>
    <row r="741" spans="1:17" ht="12.75" customHeight="1">
      <c r="A741" s="217" t="s">
        <v>8980</v>
      </c>
      <c r="B741" s="261" t="s">
        <v>7670</v>
      </c>
      <c r="C741" s="357" t="s">
        <v>9631</v>
      </c>
      <c r="D741" s="217" t="s">
        <v>10012</v>
      </c>
      <c r="E741" s="358"/>
      <c r="F741" s="358"/>
      <c r="I741" s="358">
        <v>5</v>
      </c>
      <c r="J741" s="358"/>
      <c r="K741" s="36">
        <v>4</v>
      </c>
      <c r="M741" s="359" t="str">
        <f>VLOOKUP(TRIM(B741),'Team Rosters'!$B$1:$N$3773,2,FALSE)</f>
        <v>TOL</v>
      </c>
      <c r="N741" s="360">
        <f>VLOOKUP(TRIM(B741),BirthdateDraft!$A$1:$M$7842,2,FALSE)</f>
        <v>36246</v>
      </c>
      <c r="O741" s="217" t="str">
        <f>VLOOKUP(TRIM(B741),BirthdateDraft!$A$1:$M$7842,3,FALSE)</f>
        <v>22/5</v>
      </c>
      <c r="P741">
        <v>2024</v>
      </c>
      <c r="Q741" s="37" t="e">
        <f>VLOOKUP(Table16[[#This Row],[Last]],'2025Cuts'!$B$4:$B$77,1,FALSE)</f>
        <v>#N/A</v>
      </c>
    </row>
    <row r="742" spans="1:17" ht="12.75" customHeight="1">
      <c r="A742" s="217" t="s">
        <v>8982</v>
      </c>
      <c r="B742" s="261" t="s">
        <v>8317</v>
      </c>
      <c r="C742" s="357" t="s">
        <v>9633</v>
      </c>
      <c r="D742" s="217" t="s">
        <v>10019</v>
      </c>
      <c r="E742" s="358"/>
      <c r="F742" s="358"/>
      <c r="I742" s="358">
        <v>4</v>
      </c>
      <c r="J742" s="358"/>
      <c r="K742" s="36">
        <v>3</v>
      </c>
      <c r="M742" s="359" t="str">
        <f>VLOOKUP(TRIM(B742),'Team Rosters'!$B$1:$N$3773,2,FALSE)</f>
        <v>JER</v>
      </c>
      <c r="N742" s="360">
        <f>VLOOKUP(TRIM(B742),BirthdateDraft!$A$1:$M$7842,2,FALSE)</f>
        <v>37027</v>
      </c>
      <c r="O742" s="217" t="str">
        <f>VLOOKUP(TRIM(B742),BirthdateDraft!$A$1:$M$7842,3,FALSE)</f>
        <v>23/1</v>
      </c>
      <c r="P742">
        <v>2024</v>
      </c>
      <c r="Q742" s="37" t="e">
        <f>VLOOKUP(Table16[[#This Row],[Last]],'2025Cuts'!$B$4:$B$77,1,FALSE)</f>
        <v>#N/A</v>
      </c>
    </row>
    <row r="743" spans="1:17" ht="12.75" customHeight="1">
      <c r="A743" s="217" t="s">
        <v>1957</v>
      </c>
      <c r="B743" s="261" t="s">
        <v>8319</v>
      </c>
      <c r="C743" s="357" t="s">
        <v>9640</v>
      </c>
      <c r="D743" s="217" t="s">
        <v>1957</v>
      </c>
      <c r="E743" s="358" t="s">
        <v>9700</v>
      </c>
      <c r="F743" s="358"/>
      <c r="G743" s="36">
        <v>0</v>
      </c>
      <c r="M743" s="359" t="str">
        <f>VLOOKUP(TRIM(B743),'Team Rosters'!$B$1:$N$3773,2,FALSE)</f>
        <v>CHA</v>
      </c>
      <c r="N743" s="360">
        <f>VLOOKUP(TRIM(B743),BirthdateDraft!$A$1:$M$7842,2,FALSE)</f>
        <v>36454</v>
      </c>
      <c r="O743" s="217" t="e">
        <f>VLOOKUP(TRIM(B743),BirthdateDraft!$A$1:$M$7842,3,FALSE)</f>
        <v>#N/A</v>
      </c>
      <c r="P743">
        <v>2024</v>
      </c>
      <c r="Q743" s="37" t="e">
        <f>VLOOKUP(Table16[[#This Row],[Last]],'2025Cuts'!$B$4:$B$77,1,FALSE)</f>
        <v>#N/A</v>
      </c>
    </row>
    <row r="744" spans="1:17" ht="12.75" customHeight="1">
      <c r="A744" s="217" t="s">
        <v>9741</v>
      </c>
      <c r="B744" s="261" t="s">
        <v>8320</v>
      </c>
      <c r="C744" s="357" t="s">
        <v>76</v>
      </c>
      <c r="D744" s="217" t="s">
        <v>9741</v>
      </c>
      <c r="E744" s="358"/>
      <c r="F744" s="358"/>
      <c r="M744" s="359" t="str">
        <f>VLOOKUP(TRIM(B744),'Team Rosters'!$B$1:$N$3773,2,FALSE)</f>
        <v>DRA</v>
      </c>
      <c r="N744" s="360">
        <f>VLOOKUP(TRIM(B744),BirthdateDraft!$A$1:$M$7842,2,FALSE)</f>
        <v>36097</v>
      </c>
      <c r="O744" s="217" t="str">
        <f>VLOOKUP(TRIM(B744),BirthdateDraft!$A$1:$M$7842,3,FALSE)</f>
        <v>23/4</v>
      </c>
      <c r="P744">
        <v>2024</v>
      </c>
      <c r="Q744" s="37" t="e">
        <f>VLOOKUP(Table16[[#This Row],[Last]],'2025Cuts'!$B$4:$B$77,1,FALSE)</f>
        <v>#N/A</v>
      </c>
    </row>
    <row r="745" spans="1:17" ht="12.75" customHeight="1">
      <c r="A745" s="217" t="s">
        <v>8982</v>
      </c>
      <c r="B745" s="362" t="s">
        <v>7430</v>
      </c>
      <c r="C745" s="357" t="s">
        <v>9640</v>
      </c>
      <c r="D745" s="217" t="s">
        <v>10062</v>
      </c>
      <c r="E745" s="358" t="s">
        <v>3553</v>
      </c>
      <c r="F745" s="358"/>
      <c r="G745" s="36">
        <v>7</v>
      </c>
      <c r="M745" s="359" t="str">
        <f>VLOOKUP(TRIM(B745),'Team Rosters'!$B$1:$N$3773,2,FALSE)</f>
        <v>VER</v>
      </c>
      <c r="N745" s="360">
        <f>VLOOKUP(TRIM(B745),BirthdateDraft!$A$1:$M$7842,2,FALSE)</f>
        <v>34518</v>
      </c>
      <c r="O745" s="217" t="str">
        <f>VLOOKUP(TRIM(B745),BirthdateDraft!$A$1:$M$7842,3,FALSE)</f>
        <v>16/2</v>
      </c>
      <c r="P745">
        <v>2024</v>
      </c>
      <c r="Q745" s="37" t="e">
        <f>VLOOKUP(Table16[[#This Row],[Last]],'2025Cuts'!$B$4:$B$77,1,FALSE)</f>
        <v>#N/A</v>
      </c>
    </row>
    <row r="746" spans="1:17" ht="12.75" customHeight="1">
      <c r="A746" s="217" t="s">
        <v>9013</v>
      </c>
      <c r="B746" s="261" t="s">
        <v>4062</v>
      </c>
      <c r="C746" s="357" t="s">
        <v>722</v>
      </c>
      <c r="D746" s="217" t="s">
        <v>10027</v>
      </c>
      <c r="E746" s="358"/>
      <c r="F746" s="358"/>
      <c r="I746" s="358">
        <v>0</v>
      </c>
      <c r="J746" s="358"/>
      <c r="K746" s="36">
        <v>4</v>
      </c>
      <c r="M746" s="359" t="str">
        <f>VLOOKUP(TRIM(B746),'Team Rosters'!$B$1:$N$3773,2,FALSE)</f>
        <v>BIR</v>
      </c>
      <c r="N746" s="360">
        <f>VLOOKUP(TRIM(B746),BirthdateDraft!$A$1:$M$7842,2,FALSE)</f>
        <v>33287</v>
      </c>
      <c r="O746" s="217" t="str">
        <f>VLOOKUP(TRIM(B746),BirthdateDraft!$A$1:$M$7842,3,FALSE)</f>
        <v>14/FA</v>
      </c>
      <c r="P746">
        <v>2024</v>
      </c>
      <c r="Q746" s="37" t="e">
        <f>VLOOKUP(Table16[[#This Row],[Last]],'2025Cuts'!$B$4:$B$77,1,FALSE)</f>
        <v>#N/A</v>
      </c>
    </row>
    <row r="747" spans="1:17" ht="12.75" customHeight="1">
      <c r="A747" s="217" t="s">
        <v>8859</v>
      </c>
      <c r="B747" s="261" t="s">
        <v>5322</v>
      </c>
      <c r="C747" s="357" t="s">
        <v>9635</v>
      </c>
      <c r="D747" s="217" t="s">
        <v>10060</v>
      </c>
      <c r="E747" s="358" t="s">
        <v>3552</v>
      </c>
      <c r="F747" s="358"/>
      <c r="G747" s="36">
        <v>1</v>
      </c>
      <c r="M747" s="359" t="str">
        <f>VLOOKUP(TRIM(B747),'Team Rosters'!$B$1:$N$3773,2,FALSE)</f>
        <v>ROA</v>
      </c>
      <c r="N747" s="360">
        <f>VLOOKUP(TRIM(B747),BirthdateDraft!$A$1:$M$7842,2,FALSE)</f>
        <v>34718</v>
      </c>
      <c r="O747" s="217" t="str">
        <f>VLOOKUP(TRIM(B747),BirthdateDraft!$A$1:$M$7842,3,FALSE)</f>
        <v>17/6</v>
      </c>
      <c r="P747">
        <v>2024</v>
      </c>
      <c r="Q747" s="37" t="e">
        <f>VLOOKUP(Table16[[#This Row],[Last]],'2025Cuts'!$B$4:$B$77,1,FALSE)</f>
        <v>#N/A</v>
      </c>
    </row>
    <row r="748" spans="1:17" ht="12.75" customHeight="1">
      <c r="A748" s="217" t="s">
        <v>3719</v>
      </c>
      <c r="B748" s="261" t="s">
        <v>6325</v>
      </c>
      <c r="C748" s="357" t="s">
        <v>9636</v>
      </c>
      <c r="D748" s="217" t="s">
        <v>3719</v>
      </c>
      <c r="E748" s="358"/>
      <c r="F748" s="358"/>
      <c r="M748" s="359" t="str">
        <f>VLOOKUP(TRIM(B748),'Team Rosters'!$B$1:$N$3773,2,FALSE)</f>
        <v>BEA</v>
      </c>
      <c r="N748" s="360">
        <f>VLOOKUP(TRIM(B748),BirthdateDraft!$A$1:$M$7842,2,FALSE)</f>
        <v>35577</v>
      </c>
      <c r="O748" s="217" t="str">
        <f>VLOOKUP(TRIM(B748),BirthdateDraft!$A$1:$M$7842,3,FALSE)</f>
        <v>19/1 (6)</v>
      </c>
      <c r="P748">
        <v>2024</v>
      </c>
      <c r="Q748" s="37" t="e">
        <f>VLOOKUP(Table16[[#This Row],[Last]],'2025Cuts'!$B$4:$B$77,1,FALSE)</f>
        <v>#N/A</v>
      </c>
    </row>
    <row r="749" spans="1:17" ht="12.75" customHeight="1">
      <c r="A749" s="217" t="s">
        <v>8980</v>
      </c>
      <c r="B749" s="261" t="s">
        <v>3624</v>
      </c>
      <c r="C749" s="357" t="s">
        <v>9632</v>
      </c>
      <c r="D749" s="217" t="s">
        <v>10056</v>
      </c>
      <c r="E749" s="358" t="s">
        <v>3552</v>
      </c>
      <c r="F749" s="358"/>
      <c r="G749" s="36">
        <v>4</v>
      </c>
      <c r="M749" s="359" t="str">
        <f>VLOOKUP(TRIM(B749),'Team Rosters'!$B$1:$N$3773,2,FALSE)</f>
        <v>ORL</v>
      </c>
      <c r="N749" s="360">
        <f>VLOOKUP(TRIM(B749),BirthdateDraft!$A$1:$M$7842,2,FALSE)</f>
        <v>33589</v>
      </c>
      <c r="O749" s="217" t="str">
        <f>VLOOKUP(TRIM(B749),BirthdateDraft!$A$1:$M$7842,3,FALSE)</f>
        <v>14/4</v>
      </c>
      <c r="P749">
        <v>2024</v>
      </c>
      <c r="Q749" s="37" t="e">
        <f>VLOOKUP(Table16[[#This Row],[Last]],'2025Cuts'!$B$4:$B$77,1,FALSE)</f>
        <v>#N/A</v>
      </c>
    </row>
    <row r="750" spans="1:17" ht="12.75" customHeight="1">
      <c r="A750" s="217" t="s">
        <v>9013</v>
      </c>
      <c r="B750" s="261" t="s">
        <v>8321</v>
      </c>
      <c r="C750" s="357" t="s">
        <v>9637</v>
      </c>
      <c r="D750" s="217" t="s">
        <v>10027</v>
      </c>
      <c r="E750" s="358"/>
      <c r="F750" s="358"/>
      <c r="I750" s="358">
        <v>0</v>
      </c>
      <c r="J750" s="358"/>
      <c r="K750" s="36">
        <v>0</v>
      </c>
      <c r="M750" s="359" t="str">
        <f>VLOOKUP(TRIM(B750),'Team Rosters'!$B$1:$N$3773,2,FALSE)</f>
        <v>DAY</v>
      </c>
      <c r="N750" s="360">
        <f>VLOOKUP(TRIM(B750),BirthdateDraft!$A$1:$M$7842,2,FALSE)</f>
        <v>37109</v>
      </c>
      <c r="O750" s="217" t="str">
        <f>VLOOKUP(TRIM(B750),BirthdateDraft!$A$1:$M$7842,3,FALSE)</f>
        <v>23/FA</v>
      </c>
      <c r="P750">
        <v>2024</v>
      </c>
      <c r="Q750" s="37" t="e">
        <f>VLOOKUP(Table16[[#This Row],[Last]],'2025Cuts'!$B$4:$B$77,1,FALSE)</f>
        <v>#N/A</v>
      </c>
    </row>
    <row r="751" spans="1:17" ht="12.75" customHeight="1">
      <c r="A751" s="217" t="s">
        <v>1229</v>
      </c>
      <c r="B751" s="261" t="s">
        <v>6089</v>
      </c>
      <c r="C751" s="357" t="s">
        <v>9641</v>
      </c>
      <c r="D751" s="217" t="s">
        <v>1229</v>
      </c>
      <c r="E751" s="358" t="s">
        <v>9700</v>
      </c>
      <c r="F751" s="358"/>
      <c r="G751" s="36">
        <v>7</v>
      </c>
      <c r="M751" s="359" t="str">
        <f>VLOOKUP(TRIM(B751),'Team Rosters'!$B$1:$N$3773,2,FALSE)</f>
        <v>JER</v>
      </c>
      <c r="N751" s="360">
        <f>VLOOKUP(TRIM(B751),BirthdateDraft!$A$1:$M$7842,2,FALSE)</f>
        <v>35435</v>
      </c>
      <c r="O751" s="217" t="str">
        <f>VLOOKUP(TRIM(B751),BirthdateDraft!$A$1:$M$7842,3,FALSE)</f>
        <v>19/3</v>
      </c>
      <c r="P751">
        <v>2024</v>
      </c>
      <c r="Q751" s="37" t="e">
        <f>VLOOKUP(Table16[[#This Row],[Last]],'2025Cuts'!$B$4:$B$77,1,FALSE)</f>
        <v>#N/A</v>
      </c>
    </row>
    <row r="752" spans="1:17" ht="12.75" customHeight="1">
      <c r="A752" s="217" t="s">
        <v>1886</v>
      </c>
      <c r="B752" s="261" t="s">
        <v>7050</v>
      </c>
      <c r="C752" s="357" t="s">
        <v>9641</v>
      </c>
      <c r="D752" s="217" t="s">
        <v>1886</v>
      </c>
      <c r="E752" s="358" t="s">
        <v>9705</v>
      </c>
      <c r="F752" s="358"/>
      <c r="G752" s="36">
        <v>3</v>
      </c>
      <c r="M752" s="359" t="str">
        <f>VLOOKUP(TRIM(B752),'Team Rosters'!$B$1:$N$3773,2,FALSE)</f>
        <v>DRA</v>
      </c>
      <c r="N752" s="360">
        <f>VLOOKUP(TRIM(B752),BirthdateDraft!$A$1:$M$7842,2,FALSE)</f>
        <v>36465</v>
      </c>
      <c r="O752" s="217" t="str">
        <f>VLOOKUP(TRIM(B752),BirthdateDraft!$A$1:$M$7842,3,FALSE)</f>
        <v>21/3</v>
      </c>
      <c r="P752">
        <v>2024</v>
      </c>
      <c r="Q752" s="37" t="e">
        <f>VLOOKUP(Table16[[#This Row],[Last]],'2025Cuts'!$B$4:$B$77,1,FALSE)</f>
        <v>#N/A</v>
      </c>
    </row>
    <row r="753" spans="1:17" ht="12.75" customHeight="1">
      <c r="A753" s="217" t="s">
        <v>8855</v>
      </c>
      <c r="B753" s="261" t="s">
        <v>7771</v>
      </c>
      <c r="C753" s="357" t="s">
        <v>9649</v>
      </c>
      <c r="D753" s="217" t="s">
        <v>10044</v>
      </c>
      <c r="E753" s="358" t="s">
        <v>3552</v>
      </c>
      <c r="F753" s="358"/>
      <c r="M753" s="359" t="str">
        <f>VLOOKUP(TRIM(B753),'Team Rosters'!$B$1:$N$3773,2,FALSE)</f>
        <v>DAY</v>
      </c>
      <c r="N753" s="360">
        <f>VLOOKUP(TRIM(B753),BirthdateDraft!$A$1:$M$7842,2,FALSE)</f>
        <v>35784</v>
      </c>
      <c r="O753" s="217" t="str">
        <f>VLOOKUP(TRIM(B753),BirthdateDraft!$A$1:$M$7842,3,FALSE)</f>
        <v>22/4</v>
      </c>
      <c r="P753">
        <v>2024</v>
      </c>
      <c r="Q753" s="37" t="e">
        <f>VLOOKUP(Table16[[#This Row],[Last]],'2025Cuts'!$B$4:$B$77,1,FALSE)</f>
        <v>#N/A</v>
      </c>
    </row>
    <row r="754" spans="1:17" ht="12.75" customHeight="1">
      <c r="A754" s="217" t="s">
        <v>9013</v>
      </c>
      <c r="B754" s="261" t="s">
        <v>6253</v>
      </c>
      <c r="C754" s="357" t="s">
        <v>78</v>
      </c>
      <c r="D754" s="217" t="s">
        <v>10027</v>
      </c>
      <c r="E754" s="358"/>
      <c r="F754" s="358"/>
      <c r="I754" s="358">
        <v>0</v>
      </c>
      <c r="J754" s="358"/>
      <c r="K754" s="36">
        <v>0</v>
      </c>
      <c r="M754" s="359" t="e">
        <f>VLOOKUP(TRIM(B754),'Team Rosters'!$B$1:$N$3773,2,FALSE)</f>
        <v>#N/A</v>
      </c>
      <c r="N754" s="360">
        <f>VLOOKUP(TRIM(B754),BirthdateDraft!$A$1:$M$7842,2,FALSE)</f>
        <v>35220</v>
      </c>
      <c r="O754" s="217" t="str">
        <f>VLOOKUP(TRIM(B754),BirthdateDraft!$A$1:$M$7842,3,FALSE)</f>
        <v>18/5</v>
      </c>
      <c r="P754">
        <v>2024</v>
      </c>
      <c r="Q754" s="37" t="e">
        <f>VLOOKUP(Table16[[#This Row],[Last]],'2025Cuts'!$B$4:$B$77,1,FALSE)</f>
        <v>#N/A</v>
      </c>
    </row>
    <row r="755" spans="1:17" ht="12.75" customHeight="1">
      <c r="A755" s="217" t="s">
        <v>2710</v>
      </c>
      <c r="B755" s="261" t="s">
        <v>8904</v>
      </c>
      <c r="C755" s="357" t="s">
        <v>9651</v>
      </c>
      <c r="D755" s="217" t="s">
        <v>10034</v>
      </c>
      <c r="E755" s="358" t="s">
        <v>3552</v>
      </c>
      <c r="F755" s="358"/>
      <c r="M755" s="359" t="str">
        <f>VLOOKUP(TRIM(B755),'Team Rosters'!$B$1:$N$3773,2,FALSE)</f>
        <v>LAS</v>
      </c>
      <c r="N755" s="360">
        <f>VLOOKUP(TRIM(B755),BirthdateDraft!$A$1:$M$7842,2,FALSE)</f>
        <v>37019</v>
      </c>
      <c r="O755" s="217" t="str">
        <f>VLOOKUP(TRIM(B755),BirthdateDraft!$A$1:$M$7842,3,FALSE)</f>
        <v>24/3(96)</v>
      </c>
      <c r="P755">
        <v>2024</v>
      </c>
      <c r="Q755" s="37" t="e">
        <f>VLOOKUP(Table16[[#This Row],[Last]],'2025Cuts'!$B$4:$B$77,1,FALSE)</f>
        <v>#N/A</v>
      </c>
    </row>
    <row r="756" spans="1:17" ht="12.75" customHeight="1">
      <c r="A756" s="217" t="s">
        <v>8846</v>
      </c>
      <c r="B756" s="261" t="s">
        <v>7883</v>
      </c>
      <c r="C756" s="357" t="s">
        <v>9631</v>
      </c>
      <c r="D756" s="217" t="s">
        <v>10048</v>
      </c>
      <c r="E756" s="358" t="s">
        <v>9700</v>
      </c>
      <c r="F756" s="358"/>
      <c r="M756" s="359" t="str">
        <f>VLOOKUP(TRIM(B756),'Team Rosters'!$B$1:$N$3773,2,FALSE)</f>
        <v>BEA</v>
      </c>
      <c r="N756" s="360">
        <f>VLOOKUP(TRIM(B756),BirthdateDraft!$A$1:$M$7842,2,FALSE)</f>
        <v>35717</v>
      </c>
      <c r="O756" s="217" t="str">
        <f>VLOOKUP(TRIM(B756),BirthdateDraft!$A$1:$M$7842,3,FALSE)</f>
        <v>22/FA</v>
      </c>
      <c r="P756">
        <v>2024</v>
      </c>
      <c r="Q756" s="37" t="e">
        <f>VLOOKUP(Table16[[#This Row],[Last]],'2025Cuts'!$B$4:$B$77,1,FALSE)</f>
        <v>#N/A</v>
      </c>
    </row>
    <row r="757" spans="1:17" ht="12.75" customHeight="1">
      <c r="A757" s="217" t="s">
        <v>8852</v>
      </c>
      <c r="B757" s="261" t="s">
        <v>7883</v>
      </c>
      <c r="C757" s="357" t="s">
        <v>9628</v>
      </c>
      <c r="D757" s="217" t="s">
        <v>10026</v>
      </c>
      <c r="E757" s="358" t="s">
        <v>3552</v>
      </c>
      <c r="F757" s="358"/>
      <c r="M757" s="359" t="str">
        <f>VLOOKUP(TRIM(B757),'Team Rosters'!$B$1:$N$3773,2,FALSE)</f>
        <v>BEA</v>
      </c>
      <c r="N757" s="360">
        <f>VLOOKUP(TRIM(B757),BirthdateDraft!$A$1:$M$7842,2,FALSE)</f>
        <v>35717</v>
      </c>
      <c r="O757" s="217" t="str">
        <f>VLOOKUP(TRIM(B757),BirthdateDraft!$A$1:$M$7842,3,FALSE)</f>
        <v>22/FA</v>
      </c>
      <c r="P757">
        <v>2024</v>
      </c>
      <c r="Q757" s="37" t="e">
        <f>VLOOKUP(Table16[[#This Row],[Last]],'2025Cuts'!$B$4:$B$77,1,FALSE)</f>
        <v>#N/A</v>
      </c>
    </row>
    <row r="758" spans="1:17" ht="12.75" customHeight="1">
      <c r="A758" s="217" t="s">
        <v>8855</v>
      </c>
      <c r="B758" s="261" t="s">
        <v>4742</v>
      </c>
      <c r="C758" s="357" t="s">
        <v>9645</v>
      </c>
      <c r="D758" s="217" t="s">
        <v>10044</v>
      </c>
      <c r="E758" s="358" t="s">
        <v>3555</v>
      </c>
      <c r="F758" s="358"/>
      <c r="M758" s="359" t="str">
        <f>VLOOKUP(TRIM(B758),'Team Rosters'!$B$1:$N$3773,2,FALSE)</f>
        <v>TOL</v>
      </c>
      <c r="N758" s="360">
        <f>VLOOKUP(TRIM(B758),BirthdateDraft!$A$1:$M$7842,2,FALSE)</f>
        <v>34232</v>
      </c>
      <c r="O758" s="217" t="str">
        <f>VLOOKUP(TRIM(B758),BirthdateDraft!$A$1:$M$7842,3,FALSE)</f>
        <v>16/FA</v>
      </c>
      <c r="P758">
        <v>2024</v>
      </c>
      <c r="Q758" s="37" t="e">
        <f>VLOOKUP(Table16[[#This Row],[Last]],'2025Cuts'!$B$4:$B$77,1,FALSE)</f>
        <v>#N/A</v>
      </c>
    </row>
    <row r="759" spans="1:17" ht="12.75" customHeight="1">
      <c r="A759" s="217" t="s">
        <v>9680</v>
      </c>
      <c r="B759" s="261" t="s">
        <v>6670</v>
      </c>
      <c r="C759" s="357" t="s">
        <v>9627</v>
      </c>
      <c r="D759" s="217" t="s">
        <v>10028</v>
      </c>
      <c r="E759" s="358"/>
      <c r="F759" s="358"/>
      <c r="I759" s="358">
        <v>0</v>
      </c>
      <c r="K759" s="358">
        <v>0</v>
      </c>
      <c r="L759" s="36" t="s">
        <v>9656</v>
      </c>
      <c r="M759" s="359" t="str">
        <f>VLOOKUP(TRIM(B759),'Team Rosters'!$B$1:$N$3773,2,FALSE)</f>
        <v>CHA</v>
      </c>
      <c r="N759" s="360">
        <f>VLOOKUP(TRIM(B759),BirthdateDraft!$A$1:$M$7842,2,FALSE)</f>
        <v>35603</v>
      </c>
      <c r="O759" s="217" t="str">
        <f>VLOOKUP(TRIM(B759),BirthdateDraft!$A$1:$M$7842,3,FALSE)</f>
        <v>20/3</v>
      </c>
      <c r="P759">
        <v>2024</v>
      </c>
      <c r="Q759" s="37" t="e">
        <f>VLOOKUP(Table16[[#This Row],[Last]],'2025Cuts'!$B$4:$B$77,1,FALSE)</f>
        <v>#N/A</v>
      </c>
    </row>
    <row r="760" spans="1:17" ht="12.75" customHeight="1">
      <c r="A760" s="217" t="s">
        <v>9680</v>
      </c>
      <c r="B760" s="261" t="s">
        <v>6670</v>
      </c>
      <c r="C760" s="357" t="s">
        <v>9627</v>
      </c>
      <c r="D760" s="217" t="s">
        <v>10028</v>
      </c>
      <c r="E760" s="358"/>
      <c r="F760" s="358"/>
      <c r="I760" s="358">
        <v>0</v>
      </c>
      <c r="J760" s="358">
        <v>4</v>
      </c>
      <c r="K760" s="36">
        <v>0</v>
      </c>
      <c r="M760" s="359" t="str">
        <f>VLOOKUP(TRIM(B760),'Team Rosters'!$B$1:$N$3773,2,FALSE)</f>
        <v>CHA</v>
      </c>
      <c r="N760" s="360">
        <f>VLOOKUP(TRIM(B760),BirthdateDraft!$A$1:$M$7842,2,FALSE)</f>
        <v>35603</v>
      </c>
      <c r="O760" s="217" t="str">
        <f>VLOOKUP(TRIM(B760),BirthdateDraft!$A$1:$M$7842,3,FALSE)</f>
        <v>20/3</v>
      </c>
      <c r="P760">
        <v>2024</v>
      </c>
      <c r="Q760" s="37" t="e">
        <f>VLOOKUP(Table16[[#This Row],[Last]],'2025Cuts'!$B$4:$B$77,1,FALSE)</f>
        <v>#N/A</v>
      </c>
    </row>
    <row r="761" spans="1:17" ht="12.75" customHeight="1">
      <c r="A761" s="217" t="s">
        <v>1564</v>
      </c>
      <c r="B761" s="261" t="s">
        <v>7356</v>
      </c>
      <c r="C761" s="357" t="s">
        <v>9651</v>
      </c>
      <c r="D761" s="217" t="s">
        <v>1564</v>
      </c>
      <c r="E761" s="358"/>
      <c r="F761" s="358"/>
      <c r="M761" s="359" t="str">
        <f>VLOOKUP(TRIM(B761),'Team Rosters'!$B$1:$N$3773,2,FALSE)</f>
        <v>ANN</v>
      </c>
      <c r="N761" s="360">
        <f>VLOOKUP(TRIM(B761),BirthdateDraft!$A$1:$M$7842,2,FALSE)</f>
        <v>36039</v>
      </c>
      <c r="O761" s="217" t="str">
        <f>VLOOKUP(TRIM(B761),BirthdateDraft!$A$1:$M$7842,3,FALSE)</f>
        <v>21/1(15)</v>
      </c>
      <c r="P761">
        <v>2024</v>
      </c>
      <c r="Q761" s="37" t="e">
        <f>VLOOKUP(Table16[[#This Row],[Last]],'2025Cuts'!$B$4:$B$77,1,FALSE)</f>
        <v>#N/A</v>
      </c>
    </row>
    <row r="762" spans="1:17" ht="12.75" customHeight="1">
      <c r="A762" s="217" t="s">
        <v>9729</v>
      </c>
      <c r="B762" s="261" t="s">
        <v>7770</v>
      </c>
      <c r="C762" s="357" t="s">
        <v>9645</v>
      </c>
      <c r="D762" s="217" t="s">
        <v>10036</v>
      </c>
      <c r="E762" s="358" t="s">
        <v>3552</v>
      </c>
      <c r="F762" s="358"/>
      <c r="M762" s="359" t="str">
        <f>VLOOKUP(TRIM(B762),'Team Rosters'!$B$1:$N$3773,2,FALSE)</f>
        <v>CAVE</v>
      </c>
      <c r="N762" s="360">
        <f>VLOOKUP(TRIM(B762),BirthdateDraft!$A$1:$M$7842,2,FALSE)</f>
        <v>36090</v>
      </c>
      <c r="O762" s="217" t="str">
        <f>VLOOKUP(TRIM(B762),BirthdateDraft!$A$1:$M$7842,3,FALSE)</f>
        <v>22/3</v>
      </c>
      <c r="P762">
        <v>2024</v>
      </c>
      <c r="Q762" s="37" t="e">
        <f>VLOOKUP(Table16[[#This Row],[Last]],'2025Cuts'!$B$4:$B$77,1,FALSE)</f>
        <v>#N/A</v>
      </c>
    </row>
    <row r="763" spans="1:17" ht="12.75" customHeight="1">
      <c r="A763" s="217" t="s">
        <v>9013</v>
      </c>
      <c r="B763" s="261" t="s">
        <v>6973</v>
      </c>
      <c r="C763" s="357" t="s">
        <v>722</v>
      </c>
      <c r="D763" s="217" t="s">
        <v>10051</v>
      </c>
      <c r="E763" s="358" t="s">
        <v>3556</v>
      </c>
      <c r="F763" s="358"/>
      <c r="G763" s="36">
        <v>4</v>
      </c>
      <c r="M763" s="359" t="e">
        <f>VLOOKUP(TRIM(B763),'Team Rosters'!$B$1:$N$3773,2,FALSE)</f>
        <v>#N/A</v>
      </c>
      <c r="N763" s="360">
        <f>VLOOKUP(TRIM(B763),BirthdateDraft!$A$1:$M$7842,2,FALSE)</f>
        <v>35827</v>
      </c>
      <c r="O763" s="217" t="str">
        <f>VLOOKUP(TRIM(B763),BirthdateDraft!$A$1:$M$7842,3,FALSE)</f>
        <v>FA</v>
      </c>
      <c r="P763">
        <v>2024</v>
      </c>
      <c r="Q763" s="37" t="e">
        <f>VLOOKUP(Table16[[#This Row],[Last]],'2025Cuts'!$B$4:$B$77,1,FALSE)</f>
        <v>#N/A</v>
      </c>
    </row>
    <row r="764" spans="1:17" ht="12.75" customHeight="1">
      <c r="A764" s="217" t="s">
        <v>8977</v>
      </c>
      <c r="B764" s="261" t="s">
        <v>7232</v>
      </c>
      <c r="C764" s="357" t="s">
        <v>1407</v>
      </c>
      <c r="D764" s="217" t="s">
        <v>10010</v>
      </c>
      <c r="E764" s="358"/>
      <c r="F764" s="358"/>
      <c r="I764" s="358">
        <v>0</v>
      </c>
      <c r="J764" s="358"/>
      <c r="K764" s="36">
        <v>4</v>
      </c>
      <c r="M764" s="359" t="str">
        <f>VLOOKUP(TRIM(B764),'Team Rosters'!$B$1:$N$3773,2,FALSE)</f>
        <v>DRA</v>
      </c>
      <c r="N764" s="360">
        <f>VLOOKUP(TRIM(B764),BirthdateDraft!$A$1:$M$7842,2,FALSE)</f>
        <v>0</v>
      </c>
      <c r="O764" s="217" t="str">
        <f>VLOOKUP(TRIM(B764),BirthdateDraft!$A$1:$M$7842,3,FALSE)</f>
        <v>FA</v>
      </c>
      <c r="P764">
        <v>2024</v>
      </c>
      <c r="Q764" s="37" t="e">
        <f>VLOOKUP(Table16[[#This Row],[Last]],'2025Cuts'!$B$4:$B$77,1,FALSE)</f>
        <v>#N/A</v>
      </c>
    </row>
    <row r="765" spans="1:17" ht="12.75" customHeight="1">
      <c r="A765" s="217" t="s">
        <v>8859</v>
      </c>
      <c r="B765" s="261" t="s">
        <v>7653</v>
      </c>
      <c r="C765" s="357" t="s">
        <v>9627</v>
      </c>
      <c r="D765" s="217" t="s">
        <v>10060</v>
      </c>
      <c r="E765" s="358" t="s">
        <v>3555</v>
      </c>
      <c r="F765" s="358"/>
      <c r="G765" s="36">
        <v>1</v>
      </c>
      <c r="M765" s="359" t="str">
        <f>VLOOKUP(TRIM(B765),'Team Rosters'!$B$1:$N$3773,2,FALSE)</f>
        <v>JER</v>
      </c>
      <c r="N765" s="360">
        <f>VLOOKUP(TRIM(B765),BirthdateDraft!$A$1:$M$7842,2,FALSE)</f>
        <v>36448</v>
      </c>
      <c r="O765" s="217" t="str">
        <f>VLOOKUP(TRIM(B765),BirthdateDraft!$A$1:$M$7842,3,FALSE)</f>
        <v>22/3</v>
      </c>
      <c r="P765">
        <v>2024</v>
      </c>
      <c r="Q765" s="37" t="e">
        <f>VLOOKUP(Table16[[#This Row],[Last]],'2025Cuts'!$B$4:$B$77,1,FALSE)</f>
        <v>#N/A</v>
      </c>
    </row>
    <row r="766" spans="1:17" ht="12.75" customHeight="1">
      <c r="A766" s="217" t="s">
        <v>9668</v>
      </c>
      <c r="B766" s="261" t="s">
        <v>5384</v>
      </c>
      <c r="C766" s="357" t="s">
        <v>722</v>
      </c>
      <c r="D766" s="217" t="s">
        <v>3485</v>
      </c>
      <c r="E766" s="358"/>
      <c r="F766" s="358"/>
      <c r="L766" s="358" t="s">
        <v>9656</v>
      </c>
      <c r="M766" s="359" t="str">
        <f>VLOOKUP(TRIM(B766),'Team Rosters'!$B$1:$N$3773,2,FALSE)</f>
        <v>NYC</v>
      </c>
      <c r="N766" s="360">
        <f>VLOOKUP(TRIM(B766),BirthdateDraft!$A$1:$M$7842,2,FALSE)</f>
        <v>34788</v>
      </c>
      <c r="O766" s="217" t="str">
        <f>VLOOKUP(TRIM(B766),BirthdateDraft!$A$1:$M$7842,3,FALSE)</f>
        <v>17/2</v>
      </c>
      <c r="P766">
        <v>2024</v>
      </c>
      <c r="Q766" s="37" t="e">
        <f>VLOOKUP(Table16[[#This Row],[Last]],'2025Cuts'!$B$4:$B$77,1,FALSE)</f>
        <v>#N/A</v>
      </c>
    </row>
    <row r="767" spans="1:17" ht="12.75" customHeight="1">
      <c r="A767" s="217" t="s">
        <v>1406</v>
      </c>
      <c r="B767" s="261" t="s">
        <v>871</v>
      </c>
      <c r="C767" s="357" t="s">
        <v>9643</v>
      </c>
      <c r="D767" s="217" t="s">
        <v>10057</v>
      </c>
      <c r="E767" s="358" t="s">
        <v>3552</v>
      </c>
      <c r="F767" s="358"/>
      <c r="G767" s="36">
        <v>5</v>
      </c>
      <c r="M767" s="359" t="str">
        <f>VLOOKUP(TRIM(B767),'Team Rosters'!$B$1:$N$3773,2,FALSE)</f>
        <v>CAVE</v>
      </c>
      <c r="N767" s="360">
        <f>VLOOKUP(TRIM(B767),BirthdateDraft!$A$1:$M$7842,2,FALSE)</f>
        <v>32699</v>
      </c>
      <c r="O767" s="217" t="str">
        <f>VLOOKUP(TRIM(B767),BirthdateDraft!$A$1:$M$7842,3,FALSE)</f>
        <v>11/1 (24)</v>
      </c>
      <c r="P767">
        <v>2024</v>
      </c>
      <c r="Q767" s="37" t="e">
        <f>VLOOKUP(Table16[[#This Row],[Last]],'2025Cuts'!$B$4:$B$77,1,FALSE)</f>
        <v>#N/A</v>
      </c>
    </row>
    <row r="768" spans="1:17" ht="12.75" customHeight="1">
      <c r="A768" s="217" t="s">
        <v>8991</v>
      </c>
      <c r="B768" s="261" t="s">
        <v>4743</v>
      </c>
      <c r="C768" s="357" t="s">
        <v>9645</v>
      </c>
      <c r="D768" s="217" t="s">
        <v>10008</v>
      </c>
      <c r="E768" s="358"/>
      <c r="F768" s="358"/>
      <c r="I768" s="358">
        <v>0</v>
      </c>
      <c r="J768" s="358"/>
      <c r="K768" s="36">
        <v>0</v>
      </c>
      <c r="M768" s="359" t="e">
        <f>VLOOKUP(TRIM(B768),'Team Rosters'!$B$1:$N$3773,2,FALSE)</f>
        <v>#N/A</v>
      </c>
      <c r="N768" s="360">
        <f>VLOOKUP(TRIM(B768),BirthdateDraft!$A$1:$M$7842,2,FALSE)</f>
        <v>33898</v>
      </c>
      <c r="O768" s="217" t="str">
        <f>VLOOKUP(TRIM(B768),BirthdateDraft!$A$1:$M$7842,3,FALSE)</f>
        <v>16/FA</v>
      </c>
      <c r="P768">
        <v>2024</v>
      </c>
      <c r="Q768" s="37" t="e">
        <f>VLOOKUP(Table16[[#This Row],[Last]],'2025Cuts'!$B$4:$B$77,1,FALSE)</f>
        <v>#N/A</v>
      </c>
    </row>
    <row r="769" spans="1:17" ht="12.75" customHeight="1">
      <c r="A769" s="217" t="s">
        <v>8846</v>
      </c>
      <c r="B769" s="261" t="s">
        <v>8905</v>
      </c>
      <c r="C769" s="357" t="s">
        <v>78</v>
      </c>
      <c r="D769" s="217" t="s">
        <v>10048</v>
      </c>
      <c r="E769" s="358" t="s">
        <v>9700</v>
      </c>
      <c r="F769" s="358"/>
      <c r="M769" s="359" t="e">
        <f>VLOOKUP(TRIM(B769),'Team Rosters'!$B$1:$N$3773,2,FALSE)</f>
        <v>#N/A</v>
      </c>
      <c r="N769" s="360">
        <f>VLOOKUP(TRIM(B769),BirthdateDraft!$A$1:$M$7842,2,FALSE)</f>
        <v>45798</v>
      </c>
      <c r="O769" s="217" t="str">
        <f>VLOOKUP(TRIM(B769),BirthdateDraft!$A$1:$M$7842,3,FALSE)</f>
        <v>FA</v>
      </c>
      <c r="P769">
        <v>2024</v>
      </c>
      <c r="Q769" s="37" t="e">
        <f>VLOOKUP(Table16[[#This Row],[Last]],'2025Cuts'!$B$4:$B$77,1,FALSE)</f>
        <v>#N/A</v>
      </c>
    </row>
    <row r="770" spans="1:17" ht="12.75" customHeight="1">
      <c r="A770" s="217" t="s">
        <v>2517</v>
      </c>
      <c r="B770" s="261" t="s">
        <v>7704</v>
      </c>
      <c r="C770" s="357" t="s">
        <v>78</v>
      </c>
      <c r="D770" s="217" t="s">
        <v>10047</v>
      </c>
      <c r="E770" s="358" t="s">
        <v>9708</v>
      </c>
      <c r="F770" s="358"/>
      <c r="M770" s="359" t="str">
        <f>VLOOKUP(TRIM(B770),'Team Rosters'!$B$1:$N$3773,2,FALSE)</f>
        <v>ORL</v>
      </c>
      <c r="N770" s="360">
        <f>VLOOKUP(TRIM(B770),BirthdateDraft!$A$1:$M$7842,2,FALSE)</f>
        <v>36844</v>
      </c>
      <c r="O770" s="217" t="str">
        <f>VLOOKUP(TRIM(B770),BirthdateDraft!$A$1:$M$7842,3,FALSE)</f>
        <v>22/3</v>
      </c>
      <c r="P770">
        <v>2024</v>
      </c>
      <c r="Q770" s="37" t="e">
        <f>VLOOKUP(Table16[[#This Row],[Last]],'2025Cuts'!$B$4:$B$77,1,FALSE)</f>
        <v>#N/A</v>
      </c>
    </row>
    <row r="771" spans="1:17" ht="12.75" customHeight="1">
      <c r="A771" s="217" t="s">
        <v>9013</v>
      </c>
      <c r="B771" s="261" t="s">
        <v>2375</v>
      </c>
      <c r="C771" s="357" t="s">
        <v>77</v>
      </c>
      <c r="D771" s="217" t="s">
        <v>10051</v>
      </c>
      <c r="E771" s="358" t="s">
        <v>3556</v>
      </c>
      <c r="F771" s="358"/>
      <c r="G771" s="36">
        <v>3</v>
      </c>
      <c r="M771" s="359" t="e">
        <f>VLOOKUP(TRIM(B771),'Team Rosters'!$B$1:$N$3773,2,FALSE)</f>
        <v>#N/A</v>
      </c>
      <c r="N771" s="360">
        <f>VLOOKUP(TRIM(B771),BirthdateDraft!$A$1:$M$7842,2,FALSE)</f>
        <v>32426</v>
      </c>
      <c r="O771" s="217" t="str">
        <f>VLOOKUP(TRIM(B771),BirthdateDraft!$A$1:$M$7842,3,FALSE)</f>
        <v>10/2</v>
      </c>
      <c r="P771">
        <v>2024</v>
      </c>
      <c r="Q771" s="37" t="e">
        <f>VLOOKUP(Table16[[#This Row],[Last]],'2025Cuts'!$B$4:$B$77,1,FALSE)</f>
        <v>#N/A</v>
      </c>
    </row>
    <row r="772" spans="1:17" ht="12.75" customHeight="1">
      <c r="A772" s="217" t="s">
        <v>1406</v>
      </c>
      <c r="B772" s="261" t="s">
        <v>6123</v>
      </c>
      <c r="C772" s="357" t="s">
        <v>9644</v>
      </c>
      <c r="D772" s="217" t="s">
        <v>10057</v>
      </c>
      <c r="E772" s="358" t="s">
        <v>3555</v>
      </c>
      <c r="F772" s="358"/>
      <c r="G772" s="36">
        <v>3</v>
      </c>
      <c r="M772" s="359" t="str">
        <f>VLOOKUP(TRIM(B772),'Team Rosters'!$B$1:$N$3773,2,FALSE)</f>
        <v>DRA</v>
      </c>
      <c r="N772" s="360">
        <f>VLOOKUP(TRIM(B772),BirthdateDraft!$A$1:$M$7842,2,FALSE)</f>
        <v>34779</v>
      </c>
      <c r="O772" s="217" t="str">
        <f>VLOOKUP(TRIM(B772),BirthdateDraft!$A$1:$M$7842,3,FALSE)</f>
        <v>18/6</v>
      </c>
      <c r="P772">
        <v>2024</v>
      </c>
      <c r="Q772" s="37" t="e">
        <f>VLOOKUP(Table16[[#This Row],[Last]],'2025Cuts'!$B$4:$B$77,1,FALSE)</f>
        <v>#N/A</v>
      </c>
    </row>
    <row r="773" spans="1:17" ht="12.75" customHeight="1">
      <c r="A773" s="217" t="s">
        <v>1877</v>
      </c>
      <c r="B773" s="362" t="s">
        <v>4702</v>
      </c>
      <c r="C773" s="357" t="s">
        <v>9650</v>
      </c>
      <c r="D773" s="217" t="s">
        <v>1877</v>
      </c>
      <c r="E773" s="358" t="s">
        <v>9699</v>
      </c>
      <c r="F773" s="358"/>
      <c r="G773" s="36">
        <v>8</v>
      </c>
      <c r="M773" s="359" t="str">
        <f>VLOOKUP(TRIM(B773),'Team Rosters'!$B$1:$N$3773,2,FALSE)</f>
        <v>BLD</v>
      </c>
      <c r="N773" s="360">
        <f>VLOOKUP(TRIM(B773),BirthdateDraft!$A$1:$M$7842,2,FALSE)</f>
        <v>33831</v>
      </c>
      <c r="O773" s="217" t="str">
        <f>VLOOKUP(TRIM(B773),BirthdateDraft!$A$1:$M$7842,3,FALSE)</f>
        <v>16/5</v>
      </c>
      <c r="P773">
        <v>2024</v>
      </c>
      <c r="Q773" s="37" t="e">
        <f>VLOOKUP(Table16[[#This Row],[Last]],'2025Cuts'!$B$4:$B$77,1,FALSE)</f>
        <v>#N/A</v>
      </c>
    </row>
    <row r="774" spans="1:17" ht="12.75" customHeight="1">
      <c r="A774" s="217" t="s">
        <v>1895</v>
      </c>
      <c r="B774" s="261" t="s">
        <v>7630</v>
      </c>
      <c r="C774" s="357" t="s">
        <v>9634</v>
      </c>
      <c r="D774" s="217" t="s">
        <v>10011</v>
      </c>
      <c r="E774" s="358"/>
      <c r="F774" s="358"/>
      <c r="I774" s="358">
        <v>6</v>
      </c>
      <c r="J774" s="358"/>
      <c r="K774" s="36">
        <v>2</v>
      </c>
      <c r="M774" s="359" t="str">
        <f>VLOOKUP(TRIM(B774),'Team Rosters'!$B$1:$N$3773,2,FALSE)</f>
        <v>JER</v>
      </c>
      <c r="N774" s="360">
        <f>VLOOKUP(TRIM(B774),BirthdateDraft!$A$1:$M$7842,2,FALSE)</f>
        <v>36393</v>
      </c>
      <c r="O774" s="217" t="str">
        <f>VLOOKUP(TRIM(B774),BirthdateDraft!$A$1:$M$7842,3,FALSE)</f>
        <v>22/2</v>
      </c>
      <c r="P774">
        <v>2024</v>
      </c>
      <c r="Q774" s="37" t="e">
        <f>VLOOKUP(Table16[[#This Row],[Last]],'2025Cuts'!$B$4:$B$77,1,FALSE)</f>
        <v>#N/A</v>
      </c>
    </row>
    <row r="775" spans="1:17" ht="12.75" customHeight="1">
      <c r="A775" s="217" t="s">
        <v>1360</v>
      </c>
      <c r="B775" s="261" t="s">
        <v>3756</v>
      </c>
      <c r="C775" s="357" t="s">
        <v>724</v>
      </c>
      <c r="D775" s="217" t="s">
        <v>1360</v>
      </c>
      <c r="E775" s="358"/>
      <c r="F775" s="358"/>
      <c r="I775" s="358">
        <v>5</v>
      </c>
      <c r="K775" s="358">
        <v>5</v>
      </c>
      <c r="L775" s="36" t="s">
        <v>9655</v>
      </c>
      <c r="M775" s="359" t="str">
        <f>VLOOKUP(TRIM(B775),'Team Rosters'!$B$1:$N$3773,2,FALSE)</f>
        <v>DAY</v>
      </c>
      <c r="N775" s="360">
        <f>VLOOKUP(TRIM(B775),BirthdateDraft!$A$1:$M$7842,2,FALSE)</f>
        <v>33351</v>
      </c>
      <c r="O775" s="217" t="str">
        <f>VLOOKUP(TRIM(B775),BirthdateDraft!$A$1:$M$7842,3,FALSE)</f>
        <v>13/4</v>
      </c>
      <c r="P775">
        <v>2024</v>
      </c>
      <c r="Q775" s="37" t="e">
        <f>VLOOKUP(Table16[[#This Row],[Last]],'2025Cuts'!$B$4:$B$77,1,FALSE)</f>
        <v>#N/A</v>
      </c>
    </row>
    <row r="776" spans="1:17" ht="12.75" customHeight="1">
      <c r="A776" s="217" t="s">
        <v>2837</v>
      </c>
      <c r="B776" s="261" t="s">
        <v>5348</v>
      </c>
      <c r="C776" s="357" t="s">
        <v>9643</v>
      </c>
      <c r="D776" s="217" t="s">
        <v>2837</v>
      </c>
      <c r="E776" s="358"/>
      <c r="F776" s="358"/>
      <c r="I776" s="358">
        <v>0</v>
      </c>
      <c r="K776" s="358">
        <v>0</v>
      </c>
      <c r="L776" s="36" t="s">
        <v>9653</v>
      </c>
      <c r="M776" s="359" t="str">
        <f>VLOOKUP(TRIM(B776),'Team Rosters'!$B$1:$N$3773,2,FALSE)</f>
        <v>LAS</v>
      </c>
      <c r="N776" s="360">
        <f>VLOOKUP(TRIM(B776),BirthdateDraft!$A$1:$M$7842,2,FALSE)</f>
        <v>34905</v>
      </c>
      <c r="O776" s="217" t="str">
        <f>VLOOKUP(TRIM(B776),BirthdateDraft!$A$1:$M$7842,3,FALSE)</f>
        <v>17/3</v>
      </c>
      <c r="P776">
        <v>2024</v>
      </c>
      <c r="Q776" s="37" t="e">
        <f>VLOOKUP(Table16[[#This Row],[Last]],'2025Cuts'!$B$4:$B$77,1,FALSE)</f>
        <v>#N/A</v>
      </c>
    </row>
    <row r="777" spans="1:17" ht="12.75" customHeight="1">
      <c r="A777" s="217" t="s">
        <v>9718</v>
      </c>
      <c r="B777" s="261" t="s">
        <v>7024</v>
      </c>
      <c r="C777" s="357" t="s">
        <v>9637</v>
      </c>
      <c r="D777" s="217" t="s">
        <v>10052</v>
      </c>
      <c r="E777" s="358" t="s">
        <v>3552</v>
      </c>
      <c r="F777" s="358" t="s">
        <v>3556</v>
      </c>
      <c r="G777" s="36">
        <v>0</v>
      </c>
      <c r="M777" s="359" t="str">
        <f>VLOOKUP(TRIM(B777),'Team Rosters'!$B$1:$N$3773,2,FALSE)</f>
        <v>BIR</v>
      </c>
      <c r="N777" s="360">
        <f>VLOOKUP(TRIM(B777),BirthdateDraft!$A$1:$M$7842,2,FALSE)</f>
        <v>35462</v>
      </c>
      <c r="O777" s="217" t="str">
        <f>VLOOKUP(TRIM(B777),BirthdateDraft!$A$1:$M$7842,3,FALSE)</f>
        <v>FA</v>
      </c>
      <c r="P777">
        <v>2024</v>
      </c>
      <c r="Q777" s="37" t="e">
        <f>VLOOKUP(Table16[[#This Row],[Last]],'2025Cuts'!$B$4:$B$77,1,FALSE)</f>
        <v>#N/A</v>
      </c>
    </row>
    <row r="778" spans="1:17" ht="12.75" customHeight="1">
      <c r="A778" s="217" t="s">
        <v>1406</v>
      </c>
      <c r="B778" s="261" t="s">
        <v>8323</v>
      </c>
      <c r="C778" s="357" t="s">
        <v>9639</v>
      </c>
      <c r="D778" s="217" t="s">
        <v>10057</v>
      </c>
      <c r="E778" s="358" t="s">
        <v>3556</v>
      </c>
      <c r="F778" s="358"/>
      <c r="G778" s="36">
        <v>8</v>
      </c>
      <c r="M778" s="359" t="str">
        <f>VLOOKUP(TRIM(B778),'Team Rosters'!$B$1:$N$3773,2,FALSE)</f>
        <v>DRA</v>
      </c>
      <c r="N778" s="360">
        <f>VLOOKUP(TRIM(B778),BirthdateDraft!$A$1:$M$7842,2,FALSE)</f>
        <v>36951</v>
      </c>
      <c r="O778" s="217" t="str">
        <f>VLOOKUP(TRIM(B778),BirthdateDraft!$A$1:$M$7842,3,FALSE)</f>
        <v>23/1</v>
      </c>
      <c r="P778">
        <v>2024</v>
      </c>
      <c r="Q778" s="37" t="e">
        <f>VLOOKUP(Table16[[#This Row],[Last]],'2025Cuts'!$B$4:$B$77,1,FALSE)</f>
        <v>#N/A</v>
      </c>
    </row>
    <row r="779" spans="1:17" ht="12.75" customHeight="1">
      <c r="A779" s="217" t="s">
        <v>1406</v>
      </c>
      <c r="B779" s="261" t="s">
        <v>7730</v>
      </c>
      <c r="C779" s="357" t="s">
        <v>9640</v>
      </c>
      <c r="D779" s="217" t="s">
        <v>10057</v>
      </c>
      <c r="E779" s="358" t="s">
        <v>3552</v>
      </c>
      <c r="F779" s="358"/>
      <c r="G779" s="36">
        <v>10</v>
      </c>
      <c r="M779" s="359" t="str">
        <f>VLOOKUP(TRIM(B779),'Team Rosters'!$B$1:$N$3773,2,FALSE)</f>
        <v>CHA</v>
      </c>
      <c r="N779" s="360">
        <f>VLOOKUP(TRIM(B779),BirthdateDraft!$A$1:$M$7842,2,FALSE)</f>
        <v>36984</v>
      </c>
      <c r="O779" s="217" t="str">
        <f>VLOOKUP(TRIM(B779),BirthdateDraft!$A$1:$M$7842,3,FALSE)</f>
        <v>22/1</v>
      </c>
      <c r="P779">
        <v>2024</v>
      </c>
      <c r="Q779" s="37" t="e">
        <f>VLOOKUP(Table16[[#This Row],[Last]],'2025Cuts'!$B$4:$B$77,1,FALSE)</f>
        <v>#N/A</v>
      </c>
    </row>
    <row r="780" spans="1:17" ht="12.75" customHeight="1">
      <c r="A780" s="217" t="s">
        <v>1895</v>
      </c>
      <c r="B780" s="261" t="s">
        <v>4832</v>
      </c>
      <c r="C780" s="357" t="s">
        <v>76</v>
      </c>
      <c r="D780" s="217" t="s">
        <v>10011</v>
      </c>
      <c r="E780" s="358"/>
      <c r="F780" s="358"/>
      <c r="I780" s="358">
        <v>0</v>
      </c>
      <c r="J780" s="358"/>
      <c r="K780" s="36">
        <v>7</v>
      </c>
      <c r="M780" s="359" t="str">
        <f>VLOOKUP(TRIM(B780),'Team Rosters'!$B$1:$N$3773,2,FALSE)</f>
        <v>JER</v>
      </c>
      <c r="N780" s="360">
        <f>VLOOKUP(TRIM(B780),BirthdateDraft!$A$1:$M$7842,2,FALSE)</f>
        <v>34043</v>
      </c>
      <c r="O780" s="217" t="str">
        <f>VLOOKUP(TRIM(B780),BirthdateDraft!$A$1:$M$7842,3,FALSE)</f>
        <v>16/6</v>
      </c>
      <c r="P780">
        <v>2024</v>
      </c>
      <c r="Q780" s="37" t="e">
        <f>VLOOKUP(Table16[[#This Row],[Last]],'2025Cuts'!$B$4:$B$77,1,FALSE)</f>
        <v>#N/A</v>
      </c>
    </row>
    <row r="781" spans="1:17" ht="12.75" customHeight="1">
      <c r="A781" s="217" t="s">
        <v>9735</v>
      </c>
      <c r="B781" s="261" t="s">
        <v>9147</v>
      </c>
      <c r="C781" s="357" t="s">
        <v>9647</v>
      </c>
      <c r="D781" s="217" t="s">
        <v>9735</v>
      </c>
      <c r="E781" s="358"/>
      <c r="F781" s="358"/>
      <c r="M781" s="359" t="str">
        <f>VLOOKUP(TRIM(B781),'Team Rosters'!$B$1:$N$3773,2,FALSE)</f>
        <v>BIR</v>
      </c>
      <c r="N781" s="360">
        <f>VLOOKUP(TRIM(B781),BirthdateDraft!$A$1:$M$7842,2,FALSE)</f>
        <v>37322</v>
      </c>
      <c r="O781" s="217" t="str">
        <f>VLOOKUP(TRIM(B781),BirthdateDraft!$A$1:$M$7842,3,FALSE)</f>
        <v>24/6(209)</v>
      </c>
      <c r="P781">
        <v>2024</v>
      </c>
      <c r="Q781" s="37" t="e">
        <f>VLOOKUP(Table16[[#This Row],[Last]],'2025Cuts'!$B$4:$B$77,1,FALSE)</f>
        <v>#N/A</v>
      </c>
    </row>
    <row r="782" spans="1:17" ht="12.75" customHeight="1">
      <c r="A782" s="217" t="s">
        <v>8858</v>
      </c>
      <c r="B782" s="261" t="s">
        <v>5172</v>
      </c>
      <c r="C782" s="357" t="s">
        <v>9633</v>
      </c>
      <c r="D782" s="217" t="s">
        <v>10025</v>
      </c>
      <c r="E782" s="358" t="s">
        <v>9699</v>
      </c>
      <c r="F782" s="358"/>
      <c r="M782" s="359" t="str">
        <f>VLOOKUP(TRIM(B782),'Team Rosters'!$B$1:$N$3773,2,FALSE)</f>
        <v>DAY</v>
      </c>
      <c r="N782" s="360">
        <f>VLOOKUP(TRIM(B782),BirthdateDraft!$A$1:$M$7842,2,FALSE)</f>
        <v>34125</v>
      </c>
      <c r="O782" s="217" t="str">
        <f>VLOOKUP(TRIM(B782),BirthdateDraft!$A$1:$M$7842,3,FALSE)</f>
        <v>17/5</v>
      </c>
      <c r="P782">
        <v>2024</v>
      </c>
      <c r="Q782" s="37" t="e">
        <f>VLOOKUP(Table16[[#This Row],[Last]],'2025Cuts'!$B$4:$B$77,1,FALSE)</f>
        <v>#N/A</v>
      </c>
    </row>
    <row r="783" spans="1:17" ht="12.75" customHeight="1">
      <c r="A783" s="217" t="s">
        <v>8991</v>
      </c>
      <c r="B783" s="261" t="s">
        <v>9061</v>
      </c>
      <c r="C783" s="357" t="s">
        <v>9634</v>
      </c>
      <c r="D783" s="217" t="s">
        <v>10008</v>
      </c>
      <c r="E783" s="358"/>
      <c r="F783" s="358"/>
      <c r="I783" s="358">
        <v>0</v>
      </c>
      <c r="J783" s="358"/>
      <c r="K783" s="36">
        <v>0</v>
      </c>
      <c r="M783" s="359" t="e">
        <f>VLOOKUP(TRIM(B783),'Team Rosters'!$B$1:$N$3773,2,FALSE)</f>
        <v>#N/A</v>
      </c>
      <c r="N783" s="360">
        <f>VLOOKUP(TRIM(B783),BirthdateDraft!$A$1:$M$7842,2,FALSE)</f>
        <v>36768</v>
      </c>
      <c r="O783" s="217" t="str">
        <f>VLOOKUP(TRIM(B783),BirthdateDraft!$A$1:$M$7842,3,FALSE)</f>
        <v>24/5(172)</v>
      </c>
      <c r="P783">
        <v>2024</v>
      </c>
      <c r="Q783" s="37" t="e">
        <f>VLOOKUP(Table16[[#This Row],[Last]],'2025Cuts'!$B$4:$B$77,1,FALSE)</f>
        <v>#N/A</v>
      </c>
    </row>
    <row r="784" spans="1:17" ht="12.75" customHeight="1">
      <c r="A784" s="217" t="s">
        <v>1231</v>
      </c>
      <c r="B784" s="261" t="s">
        <v>3759</v>
      </c>
      <c r="C784" s="357" t="s">
        <v>9640</v>
      </c>
      <c r="D784" s="217" t="s">
        <v>1231</v>
      </c>
      <c r="E784" s="358"/>
      <c r="F784" s="358"/>
      <c r="I784" s="358">
        <v>5</v>
      </c>
      <c r="K784" s="358">
        <v>0</v>
      </c>
      <c r="L784" s="36" t="s">
        <v>1895</v>
      </c>
      <c r="M784" s="359" t="str">
        <f>VLOOKUP(TRIM(B784),'Team Rosters'!$B$1:$N$3773,2,FALSE)</f>
        <v>WES</v>
      </c>
      <c r="N784" s="360">
        <f>VLOOKUP(TRIM(B784),BirthdateDraft!$A$1:$M$7842,2,FALSE)</f>
        <v>32786</v>
      </c>
      <c r="O784" s="217" t="str">
        <f>VLOOKUP(TRIM(B784),BirthdateDraft!$A$1:$M$7842,3,FALSE)</f>
        <v>13/3</v>
      </c>
      <c r="P784">
        <v>2024</v>
      </c>
      <c r="Q784" s="37" t="e">
        <f>VLOOKUP(Table16[[#This Row],[Last]],'2025Cuts'!$B$4:$B$77,1,FALSE)</f>
        <v>#N/A</v>
      </c>
    </row>
    <row r="785" spans="1:17" ht="12.75" customHeight="1">
      <c r="A785" s="217" t="s">
        <v>1895</v>
      </c>
      <c r="B785" s="261" t="s">
        <v>4838</v>
      </c>
      <c r="C785" s="357" t="s">
        <v>9628</v>
      </c>
      <c r="D785" s="217" t="s">
        <v>10011</v>
      </c>
      <c r="E785" s="358"/>
      <c r="F785" s="358"/>
      <c r="I785" s="358">
        <v>4</v>
      </c>
      <c r="J785" s="358"/>
      <c r="K785" s="36">
        <v>5</v>
      </c>
      <c r="M785" s="359" t="str">
        <f>VLOOKUP(TRIM(B785),'Team Rosters'!$B$1:$N$3773,2,FALSE)</f>
        <v>CHA</v>
      </c>
      <c r="N785" s="360">
        <f>VLOOKUP(TRIM(B785),BirthdateDraft!$A$1:$M$7842,2,FALSE)</f>
        <v>34119</v>
      </c>
      <c r="O785" s="217" t="str">
        <f>VLOOKUP(TRIM(B785),BirthdateDraft!$A$1:$M$7842,3,FALSE)</f>
        <v>16/1 (18)</v>
      </c>
      <c r="P785">
        <v>2024</v>
      </c>
      <c r="Q785" s="37" t="e">
        <f>VLOOKUP(Table16[[#This Row],[Last]],'2025Cuts'!$B$4:$B$77,1,FALSE)</f>
        <v>#N/A</v>
      </c>
    </row>
    <row r="786" spans="1:17" ht="12.75" customHeight="1">
      <c r="A786" s="217" t="s">
        <v>1971</v>
      </c>
      <c r="B786" s="261" t="s">
        <v>4213</v>
      </c>
      <c r="C786" s="357" t="s">
        <v>77</v>
      </c>
      <c r="D786" s="217" t="s">
        <v>1971</v>
      </c>
      <c r="E786" s="358" t="s">
        <v>9703</v>
      </c>
      <c r="F786" s="358"/>
      <c r="G786" s="36">
        <v>6</v>
      </c>
      <c r="M786" s="359" t="str">
        <f>VLOOKUP(TRIM(B786),'Team Rosters'!$B$1:$N$3773,2,FALSE)</f>
        <v>NYC</v>
      </c>
      <c r="N786" s="360">
        <f>VLOOKUP(TRIM(B786),BirthdateDraft!$A$1:$M$7842,2,FALSE)</f>
        <v>33663</v>
      </c>
      <c r="O786" s="217" t="str">
        <f>VLOOKUP(TRIM(B786),BirthdateDraft!$A$1:$M$7842,3,FALSE)</f>
        <v>15/2</v>
      </c>
      <c r="P786">
        <v>2024</v>
      </c>
      <c r="Q786" s="37" t="e">
        <f>VLOOKUP(Table16[[#This Row],[Last]],'2025Cuts'!$B$4:$B$77,1,FALSE)</f>
        <v>#N/A</v>
      </c>
    </row>
    <row r="787" spans="1:17" ht="12.75" customHeight="1">
      <c r="A787" s="217" t="s">
        <v>9740</v>
      </c>
      <c r="B787" s="261" t="s">
        <v>9742</v>
      </c>
      <c r="C787" s="357" t="s">
        <v>78</v>
      </c>
      <c r="D787" s="217" t="s">
        <v>9740</v>
      </c>
      <c r="E787" s="358"/>
      <c r="F787" s="358"/>
      <c r="M787" s="359" t="e">
        <f>VLOOKUP(TRIM(B787),'Team Rosters'!$B$1:$N$3773,2,FALSE)</f>
        <v>#N/A</v>
      </c>
      <c r="N787" s="360">
        <f>VLOOKUP(TRIM(B787),BirthdateDraft!$A$1:$M$7842,2,FALSE)</f>
        <v>35247</v>
      </c>
      <c r="O787" s="217" t="str">
        <f>VLOOKUP(TRIM(B787),BirthdateDraft!$A$1:$M$7842,3,FALSE)</f>
        <v>21/FA</v>
      </c>
      <c r="P787">
        <v>2024</v>
      </c>
      <c r="Q787" s="37" t="e">
        <f>VLOOKUP(Table16[[#This Row],[Last]],'2025Cuts'!$B$4:$B$77,1,FALSE)</f>
        <v>#N/A</v>
      </c>
    </row>
    <row r="788" spans="1:17" ht="12.75" customHeight="1">
      <c r="A788" s="217" t="s">
        <v>1877</v>
      </c>
      <c r="B788" s="261" t="s">
        <v>5750</v>
      </c>
      <c r="C788" s="357" t="s">
        <v>9644</v>
      </c>
      <c r="D788" s="217" t="s">
        <v>1877</v>
      </c>
      <c r="E788" s="358" t="s">
        <v>9699</v>
      </c>
      <c r="F788" s="358"/>
      <c r="G788" s="36">
        <v>12</v>
      </c>
      <c r="H788" s="36">
        <v>1</v>
      </c>
      <c r="M788" s="359" t="str">
        <f>VLOOKUP(TRIM(B788),'Team Rosters'!$B$1:$N$3773,2,FALSE)</f>
        <v>DAY</v>
      </c>
      <c r="N788" s="360">
        <f>VLOOKUP(TRIM(B788),BirthdateDraft!$A$1:$M$7842,2,FALSE)</f>
        <v>35188</v>
      </c>
      <c r="O788" s="217" t="str">
        <f>VLOOKUP(TRIM(B788),BirthdateDraft!$A$1:$M$7842,3,FALSE)</f>
        <v>18/3</v>
      </c>
      <c r="P788">
        <v>2024</v>
      </c>
      <c r="Q788" s="37" t="e">
        <f>VLOOKUP(Table16[[#This Row],[Last]],'2025Cuts'!$B$4:$B$77,1,FALSE)</f>
        <v>#N/A</v>
      </c>
    </row>
    <row r="789" spans="1:17" ht="12.75" customHeight="1">
      <c r="A789" s="217" t="s">
        <v>8846</v>
      </c>
      <c r="B789" s="261" t="s">
        <v>8906</v>
      </c>
      <c r="C789" s="357" t="s">
        <v>9635</v>
      </c>
      <c r="D789" s="217" t="s">
        <v>10048</v>
      </c>
      <c r="E789" s="358" t="s">
        <v>9700</v>
      </c>
      <c r="F789" s="358"/>
      <c r="M789" s="359" t="e">
        <f>VLOOKUP(TRIM(B789),'Team Rosters'!$B$1:$N$3773,2,FALSE)</f>
        <v>#N/A</v>
      </c>
      <c r="N789" s="360">
        <f>VLOOKUP(TRIM(B789),BirthdateDraft!$A$1:$M$7842,2,FALSE)</f>
        <v>35731</v>
      </c>
      <c r="O789" s="217" t="str">
        <f>VLOOKUP(TRIM(B789),BirthdateDraft!$A$1:$M$7842,3,FALSE)</f>
        <v>24/FA</v>
      </c>
      <c r="P789">
        <v>2024</v>
      </c>
      <c r="Q789" s="37" t="e">
        <f>VLOOKUP(Table16[[#This Row],[Last]],'2025Cuts'!$B$4:$B$77,1,FALSE)</f>
        <v>#N/A</v>
      </c>
    </row>
    <row r="790" spans="1:17" ht="12.75" customHeight="1">
      <c r="A790" s="217" t="s">
        <v>9676</v>
      </c>
      <c r="B790" s="261" t="s">
        <v>8325</v>
      </c>
      <c r="C790" s="357" t="s">
        <v>9632</v>
      </c>
      <c r="D790" s="217" t="s">
        <v>9676</v>
      </c>
      <c r="E790" s="358"/>
      <c r="F790" s="358"/>
      <c r="I790" s="358">
        <v>0</v>
      </c>
      <c r="K790" s="358">
        <v>2</v>
      </c>
      <c r="L790" s="36" t="s">
        <v>1895</v>
      </c>
      <c r="M790" s="359" t="str">
        <f>VLOOKUP(TRIM(B790),'Team Rosters'!$B$1:$N$3773,2,FALSE)</f>
        <v>ORL</v>
      </c>
      <c r="N790" s="360">
        <f>VLOOKUP(TRIM(B790),BirthdateDraft!$A$1:$M$7842,2,FALSE)</f>
        <v>36451</v>
      </c>
      <c r="O790" s="217" t="str">
        <f>VLOOKUP(TRIM(B790),BirthdateDraft!$A$1:$M$7842,3,FALSE)</f>
        <v>23/1</v>
      </c>
      <c r="P790">
        <v>2024</v>
      </c>
      <c r="Q790" s="37" t="e">
        <f>VLOOKUP(Table16[[#This Row],[Last]],'2025Cuts'!$B$4:$B$77,1,FALSE)</f>
        <v>#N/A</v>
      </c>
    </row>
    <row r="791" spans="1:17" ht="12.75" customHeight="1">
      <c r="A791" s="217" t="s">
        <v>2517</v>
      </c>
      <c r="B791" s="261" t="s">
        <v>8907</v>
      </c>
      <c r="C791" s="357" t="s">
        <v>9647</v>
      </c>
      <c r="D791" s="217" t="s">
        <v>10047</v>
      </c>
      <c r="E791" s="358" t="s">
        <v>9712</v>
      </c>
      <c r="F791" s="358"/>
      <c r="M791" s="359" t="str">
        <f>VLOOKUP(TRIM(B791),'Team Rosters'!$B$1:$N$3773,2,FALSE)</f>
        <v>DRA</v>
      </c>
      <c r="N791" s="360">
        <f>VLOOKUP(TRIM(B791),BirthdateDraft!$A$1:$M$7842,2,FALSE)</f>
        <v>37528</v>
      </c>
      <c r="O791" s="217" t="str">
        <f>VLOOKUP(TRIM(B791),BirthdateDraft!$A$1:$M$7842,3,FALSE)</f>
        <v>24/3(99)</v>
      </c>
      <c r="P791">
        <v>2024</v>
      </c>
      <c r="Q791" s="37" t="e">
        <f>VLOOKUP(Table16[[#This Row],[Last]],'2025Cuts'!$B$4:$B$77,1,FALSE)</f>
        <v>#N/A</v>
      </c>
    </row>
    <row r="792" spans="1:17" ht="12.75" customHeight="1">
      <c r="A792" s="217" t="s">
        <v>8846</v>
      </c>
      <c r="B792" s="261" t="s">
        <v>5240</v>
      </c>
      <c r="C792" s="357" t="s">
        <v>9650</v>
      </c>
      <c r="D792" s="217" t="s">
        <v>10048</v>
      </c>
      <c r="E792" s="358" t="s">
        <v>9700</v>
      </c>
      <c r="F792" s="358"/>
      <c r="M792" s="359" t="e">
        <f>VLOOKUP(TRIM(B792),'Team Rosters'!$B$1:$N$3773,2,FALSE)</f>
        <v>#N/A</v>
      </c>
      <c r="N792" s="360">
        <f>VLOOKUP(TRIM(B792),BirthdateDraft!$A$1:$M$7842,2,FALSE)</f>
        <v>34824</v>
      </c>
      <c r="O792" s="217" t="str">
        <f>VLOOKUP(TRIM(B792),BirthdateDraft!$A$1:$M$7842,3,FALSE)</f>
        <v>17/2</v>
      </c>
      <c r="P792">
        <v>2024</v>
      </c>
      <c r="Q792" s="37" t="e">
        <f>VLOOKUP(Table16[[#This Row],[Last]],'2025Cuts'!$B$4:$B$77,1,FALSE)</f>
        <v>#N/A</v>
      </c>
    </row>
    <row r="793" spans="1:17" ht="12.75" customHeight="1">
      <c r="A793" s="217" t="s">
        <v>9013</v>
      </c>
      <c r="B793" s="261" t="s">
        <v>8994</v>
      </c>
      <c r="C793" s="357" t="s">
        <v>9648</v>
      </c>
      <c r="D793" s="217" t="s">
        <v>10027</v>
      </c>
      <c r="E793" s="358"/>
      <c r="F793" s="358"/>
      <c r="I793" s="358">
        <v>0</v>
      </c>
      <c r="J793" s="358"/>
      <c r="K793" s="36">
        <v>0</v>
      </c>
      <c r="M793" s="359" t="e">
        <f>VLOOKUP(TRIM(B793),'Team Rosters'!$B$1:$N$3773,2,FALSE)</f>
        <v>#N/A</v>
      </c>
      <c r="N793" s="360">
        <f>VLOOKUP(TRIM(B793),BirthdateDraft!$A$1:$M$7842,2,FALSE)</f>
        <v>36496</v>
      </c>
      <c r="O793" s="217" t="str">
        <f>VLOOKUP(TRIM(B793),BirthdateDraft!$A$1:$M$7842,3,FALSE)</f>
        <v>24/6(215)</v>
      </c>
      <c r="P793">
        <v>2024</v>
      </c>
      <c r="Q793" s="37" t="e">
        <f>VLOOKUP(Table16[[#This Row],[Last]],'2025Cuts'!$B$4:$B$77,1,FALSE)</f>
        <v>#N/A</v>
      </c>
    </row>
    <row r="794" spans="1:17" ht="12.75" customHeight="1">
      <c r="A794" s="217" t="s">
        <v>8980</v>
      </c>
      <c r="B794" s="261" t="s">
        <v>6570</v>
      </c>
      <c r="C794" s="357" t="s">
        <v>9646</v>
      </c>
      <c r="D794" s="217" t="s">
        <v>10056</v>
      </c>
      <c r="E794" s="358" t="s">
        <v>3556</v>
      </c>
      <c r="F794" s="358"/>
      <c r="G794" s="36">
        <v>6</v>
      </c>
      <c r="M794" s="359" t="str">
        <f>VLOOKUP(TRIM(B794),'Team Rosters'!$B$1:$N$3773,2,FALSE)</f>
        <v>BLU</v>
      </c>
      <c r="N794" s="360">
        <f>VLOOKUP(TRIM(B794),BirthdateDraft!$A$1:$M$7842,2,FALSE)</f>
        <v>35706</v>
      </c>
      <c r="O794" s="217" t="str">
        <f>VLOOKUP(TRIM(B794),BirthdateDraft!$A$1:$M$7842,3,FALSE)</f>
        <v>20/1</v>
      </c>
      <c r="P794">
        <v>2024</v>
      </c>
      <c r="Q794" s="37" t="e">
        <f>VLOOKUP(Table16[[#This Row],[Last]],'2025Cuts'!$B$4:$B$77,1,FALSE)</f>
        <v>#N/A</v>
      </c>
    </row>
    <row r="795" spans="1:17" ht="12.75" customHeight="1">
      <c r="A795" s="217" t="s">
        <v>9006</v>
      </c>
      <c r="B795" s="261" t="s">
        <v>7734</v>
      </c>
      <c r="C795" s="357" t="s">
        <v>9634</v>
      </c>
      <c r="D795" s="217" t="s">
        <v>10029</v>
      </c>
      <c r="E795" s="358"/>
      <c r="F795" s="358"/>
      <c r="I795" s="358">
        <v>0</v>
      </c>
      <c r="J795" s="358">
        <v>0</v>
      </c>
      <c r="K795" s="36">
        <v>0</v>
      </c>
      <c r="M795" s="359" t="e">
        <f>VLOOKUP(TRIM(B795),'Team Rosters'!$B$1:$N$3773,2,FALSE)</f>
        <v>#N/A</v>
      </c>
      <c r="N795" s="360">
        <f>VLOOKUP(TRIM(B795),BirthdateDraft!$A$1:$M$7842,2,FALSE)</f>
        <v>36523</v>
      </c>
      <c r="O795" s="217" t="str">
        <f>VLOOKUP(TRIM(B795),BirthdateDraft!$A$1:$M$7842,3,FALSE)</f>
        <v>22/5</v>
      </c>
      <c r="P795">
        <v>2024</v>
      </c>
      <c r="Q795" s="37" t="e">
        <f>VLOOKUP(Table16[[#This Row],[Last]],'2025Cuts'!$B$4:$B$77,1,FALSE)</f>
        <v>#N/A</v>
      </c>
    </row>
    <row r="796" spans="1:17" ht="12.75" customHeight="1">
      <c r="A796" s="217" t="s">
        <v>9667</v>
      </c>
      <c r="B796" s="261" t="s">
        <v>5841</v>
      </c>
      <c r="C796" s="357" t="s">
        <v>9651</v>
      </c>
      <c r="D796" s="217" t="s">
        <v>3485</v>
      </c>
      <c r="E796" s="358"/>
      <c r="F796" s="358"/>
      <c r="L796" s="358" t="s">
        <v>9655</v>
      </c>
      <c r="M796" s="359" t="str">
        <f>VLOOKUP(TRIM(B796),'Team Rosters'!$B$1:$N$3773,2,FALSE)</f>
        <v>ACM</v>
      </c>
      <c r="N796" s="360">
        <f>VLOOKUP(TRIM(B796),BirthdateDraft!$A$1:$M$7842,2,FALSE)</f>
        <v>35387</v>
      </c>
      <c r="O796" s="217" t="str">
        <f>VLOOKUP(TRIM(B796),BirthdateDraft!$A$1:$M$7842,3,FALSE)</f>
        <v>18/2</v>
      </c>
      <c r="P796">
        <v>2024</v>
      </c>
      <c r="Q796" s="37" t="e">
        <f>VLOOKUP(Table16[[#This Row],[Last]],'2025Cuts'!$B$4:$B$77,1,FALSE)</f>
        <v>#N/A</v>
      </c>
    </row>
    <row r="797" spans="1:17" ht="12.75" customHeight="1">
      <c r="A797" s="217" t="s">
        <v>9013</v>
      </c>
      <c r="B797" s="261" t="s">
        <v>8326</v>
      </c>
      <c r="C797" s="357" t="s">
        <v>76</v>
      </c>
      <c r="D797" s="217" t="s">
        <v>10027</v>
      </c>
      <c r="E797" s="358"/>
      <c r="F797" s="358"/>
      <c r="I797" s="358">
        <v>0</v>
      </c>
      <c r="J797" s="358"/>
      <c r="K797" s="36">
        <v>0</v>
      </c>
      <c r="M797" s="359" t="e">
        <f>VLOOKUP(TRIM(B797),'Team Rosters'!$B$1:$N$3773,2,FALSE)</f>
        <v>#N/A</v>
      </c>
      <c r="N797" s="360">
        <f>VLOOKUP(TRIM(B797),BirthdateDraft!$A$1:$M$7842,2,FALSE)</f>
        <v>36006</v>
      </c>
      <c r="O797" s="217" t="str">
        <f>VLOOKUP(TRIM(B797),BirthdateDraft!$A$1:$M$7842,3,FALSE)</f>
        <v>23/FA</v>
      </c>
      <c r="P797">
        <v>2024</v>
      </c>
      <c r="Q797" s="37" t="e">
        <f>VLOOKUP(Table16[[#This Row],[Last]],'2025Cuts'!$B$4:$B$77,1,FALSE)</f>
        <v>#N/A</v>
      </c>
    </row>
    <row r="798" spans="1:17" ht="12.75" customHeight="1">
      <c r="A798" s="217" t="s">
        <v>1231</v>
      </c>
      <c r="B798" s="261" t="s">
        <v>5520</v>
      </c>
      <c r="C798" s="357" t="s">
        <v>724</v>
      </c>
      <c r="D798" s="217" t="s">
        <v>1231</v>
      </c>
      <c r="E798" s="358"/>
      <c r="F798" s="358"/>
      <c r="I798" s="358">
        <v>6</v>
      </c>
      <c r="K798" s="358">
        <v>0</v>
      </c>
      <c r="L798" s="36" t="s">
        <v>9653</v>
      </c>
      <c r="M798" s="359" t="str">
        <f>VLOOKUP(TRIM(B798),'Team Rosters'!$B$1:$N$3773,2,FALSE)</f>
        <v>VIR</v>
      </c>
      <c r="N798" s="360">
        <f>VLOOKUP(TRIM(B798),BirthdateDraft!$A$1:$M$7842,2,FALSE)</f>
        <v>34251</v>
      </c>
      <c r="O798" s="217" t="str">
        <f>VLOOKUP(TRIM(B798),BirthdateDraft!$A$1:$M$7842,3,FALSE)</f>
        <v>17/5</v>
      </c>
      <c r="P798">
        <v>2024</v>
      </c>
      <c r="Q798" s="37" t="e">
        <f>VLOOKUP(Table16[[#This Row],[Last]],'2025Cuts'!$B$4:$B$77,1,FALSE)</f>
        <v>#N/A</v>
      </c>
    </row>
    <row r="799" spans="1:17" ht="12.75" customHeight="1">
      <c r="A799" s="217" t="s">
        <v>8991</v>
      </c>
      <c r="B799" s="261" t="s">
        <v>9078</v>
      </c>
      <c r="C799" s="357" t="s">
        <v>9639</v>
      </c>
      <c r="D799" s="217" t="s">
        <v>10008</v>
      </c>
      <c r="E799" s="358"/>
      <c r="F799" s="358"/>
      <c r="I799" s="358">
        <v>0</v>
      </c>
      <c r="J799" s="358"/>
      <c r="K799" s="36">
        <v>0</v>
      </c>
      <c r="M799" s="359" t="e">
        <f>VLOOKUP(TRIM(B799),'Team Rosters'!$B$1:$N$3773,2,FALSE)</f>
        <v>#N/A</v>
      </c>
      <c r="N799" s="360">
        <f>VLOOKUP(TRIM(B799),BirthdateDraft!$A$1:$M$7842,2,FALSE)</f>
        <v>36624</v>
      </c>
      <c r="O799" s="217" t="str">
        <f>VLOOKUP(TRIM(B799),BirthdateDraft!$A$1:$M$7842,3,FALSE)</f>
        <v>24/6(220)</v>
      </c>
      <c r="P799">
        <v>2024</v>
      </c>
      <c r="Q799" s="37" t="e">
        <f>VLOOKUP(Table16[[#This Row],[Last]],'2025Cuts'!$B$4:$B$77,1,FALSE)</f>
        <v>#N/A</v>
      </c>
    </row>
    <row r="800" spans="1:17" ht="12.75" customHeight="1">
      <c r="A800" s="217" t="s">
        <v>1231</v>
      </c>
      <c r="B800" s="261" t="s">
        <v>6677</v>
      </c>
      <c r="C800" s="357" t="s">
        <v>9631</v>
      </c>
      <c r="D800" s="217" t="s">
        <v>1231</v>
      </c>
      <c r="E800" s="358"/>
      <c r="F800" s="358"/>
      <c r="I800" s="358">
        <v>5</v>
      </c>
      <c r="K800" s="358">
        <v>0</v>
      </c>
      <c r="L800" s="36" t="s">
        <v>9655</v>
      </c>
      <c r="M800" s="359" t="str">
        <f>VLOOKUP(TRIM(B800),'Team Rosters'!$B$1:$N$3773,2,FALSE)</f>
        <v>VIR</v>
      </c>
      <c r="N800" s="360">
        <f>VLOOKUP(TRIM(B800),BirthdateDraft!$A$1:$M$7842,2,FALSE)</f>
        <v>36229</v>
      </c>
      <c r="O800" s="217" t="str">
        <f>VLOOKUP(TRIM(B800),BirthdateDraft!$A$1:$M$7842,3,FALSE)</f>
        <v>20/2</v>
      </c>
      <c r="P800">
        <v>2024</v>
      </c>
      <c r="Q800" s="37" t="e">
        <f>VLOOKUP(Table16[[#This Row],[Last]],'2025Cuts'!$B$4:$B$77,1,FALSE)</f>
        <v>#N/A</v>
      </c>
    </row>
    <row r="801" spans="1:17" ht="12.75" customHeight="1">
      <c r="A801" s="217" t="s">
        <v>144</v>
      </c>
      <c r="B801" s="261" t="s">
        <v>8908</v>
      </c>
      <c r="C801" s="357" t="s">
        <v>77</v>
      </c>
      <c r="D801" s="217" t="s">
        <v>10053</v>
      </c>
      <c r="E801" s="358" t="s">
        <v>3556</v>
      </c>
      <c r="F801" s="358"/>
      <c r="G801" s="36">
        <v>0</v>
      </c>
      <c r="M801" s="359" t="str">
        <f>VLOOKUP(TRIM(B801),'Team Rosters'!$B$1:$N$3773,2,FALSE)</f>
        <v>FER</v>
      </c>
      <c r="N801" s="360">
        <f>VLOOKUP(TRIM(B801),BirthdateDraft!$A$1:$M$7842,2,FALSE)</f>
        <v>37080</v>
      </c>
      <c r="O801" s="217" t="str">
        <f>VLOOKUP(TRIM(B801),BirthdateDraft!$A$1:$M$7842,3,FALSE)</f>
        <v>24/2(56)</v>
      </c>
      <c r="P801">
        <v>2024</v>
      </c>
      <c r="Q801" s="37" t="e">
        <f>VLOOKUP(Table16[[#This Row],[Last]],'2025Cuts'!$B$4:$B$77,1,FALSE)</f>
        <v>#N/A</v>
      </c>
    </row>
    <row r="802" spans="1:17" ht="12.75" customHeight="1">
      <c r="A802" s="217" t="s">
        <v>1891</v>
      </c>
      <c r="B802" s="261" t="s">
        <v>8909</v>
      </c>
      <c r="C802" s="357" t="s">
        <v>9641</v>
      </c>
      <c r="D802" s="217" t="s">
        <v>1891</v>
      </c>
      <c r="E802" s="358" t="s">
        <v>9712</v>
      </c>
      <c r="F802" s="358"/>
      <c r="G802" s="36">
        <v>4</v>
      </c>
      <c r="M802" s="359" t="str">
        <f>VLOOKUP(TRIM(B802),'Team Rosters'!$B$1:$N$3773,2,FALSE)</f>
        <v>BLD</v>
      </c>
      <c r="N802" s="360">
        <f>VLOOKUP(TRIM(B802),BirthdateDraft!$A$1:$M$7842,2,FALSE)</f>
        <v>36880</v>
      </c>
      <c r="O802" s="217" t="str">
        <f>VLOOKUP(TRIM(B802),BirthdateDraft!$A$1:$M$7842,3,FALSE)</f>
        <v>24/4(118)</v>
      </c>
      <c r="P802">
        <v>2024</v>
      </c>
      <c r="Q802" s="37" t="e">
        <f>VLOOKUP(Table16[[#This Row],[Last]],'2025Cuts'!$B$4:$B$77,1,FALSE)</f>
        <v>#N/A</v>
      </c>
    </row>
    <row r="803" spans="1:17" ht="12.75" customHeight="1">
      <c r="A803" s="217" t="s">
        <v>1231</v>
      </c>
      <c r="B803" s="261" t="s">
        <v>6338</v>
      </c>
      <c r="C803" s="357" t="s">
        <v>9632</v>
      </c>
      <c r="D803" s="217" t="s">
        <v>1231</v>
      </c>
      <c r="E803" s="358"/>
      <c r="F803" s="358"/>
      <c r="I803" s="358">
        <v>4</v>
      </c>
      <c r="K803" s="358">
        <v>0</v>
      </c>
      <c r="L803" s="36" t="s">
        <v>9655</v>
      </c>
      <c r="M803" s="359" t="str">
        <f>VLOOKUP(TRIM(B803),'Team Rosters'!$B$1:$N$3773,2,FALSE)</f>
        <v>CAVE</v>
      </c>
      <c r="N803" s="360">
        <f>VLOOKUP(TRIM(B803),BirthdateDraft!$A$1:$M$7842,2,FALSE)</f>
        <v>35383</v>
      </c>
      <c r="O803" s="217" t="str">
        <f>VLOOKUP(TRIM(B803),BirthdateDraft!$A$1:$M$7842,3,FALSE)</f>
        <v>19/3</v>
      </c>
      <c r="P803">
        <v>2024</v>
      </c>
      <c r="Q803" s="37" t="e">
        <f>VLOOKUP(Table16[[#This Row],[Last]],'2025Cuts'!$B$4:$B$77,1,FALSE)</f>
        <v>#N/A</v>
      </c>
    </row>
    <row r="804" spans="1:17" ht="12.75" customHeight="1">
      <c r="A804" s="217" t="s">
        <v>2710</v>
      </c>
      <c r="B804" s="261" t="s">
        <v>7889</v>
      </c>
      <c r="C804" s="357" t="s">
        <v>1407</v>
      </c>
      <c r="D804" s="217" t="s">
        <v>10034</v>
      </c>
      <c r="E804" s="358" t="s">
        <v>3552</v>
      </c>
      <c r="F804" s="358"/>
      <c r="M804" s="359" t="str">
        <f>VLOOKUP(TRIM(B804),'Team Rosters'!$B$1:$N$3773,2,FALSE)</f>
        <v>ANN</v>
      </c>
      <c r="N804" s="360">
        <f>VLOOKUP(TRIM(B804),BirthdateDraft!$A$1:$M$7842,2,FALSE)</f>
        <v>36128</v>
      </c>
      <c r="O804" s="217" t="str">
        <f>VLOOKUP(TRIM(B804),BirthdateDraft!$A$1:$M$7842,3,FALSE)</f>
        <v>22/FA</v>
      </c>
      <c r="P804">
        <v>2024</v>
      </c>
      <c r="Q804" s="37" t="e">
        <f>VLOOKUP(Table16[[#This Row],[Last]],'2025Cuts'!$B$4:$B$77,1,FALSE)</f>
        <v>#N/A</v>
      </c>
    </row>
    <row r="805" spans="1:17" ht="12.75" customHeight="1">
      <c r="A805" s="217" t="s">
        <v>1231</v>
      </c>
      <c r="B805" s="261" t="s">
        <v>7655</v>
      </c>
      <c r="C805" s="357" t="s">
        <v>9627</v>
      </c>
      <c r="D805" s="217" t="s">
        <v>1231</v>
      </c>
      <c r="E805" s="358"/>
      <c r="F805" s="358"/>
      <c r="I805" s="358">
        <v>4</v>
      </c>
      <c r="K805" s="358">
        <v>0</v>
      </c>
      <c r="L805" s="36" t="s">
        <v>1895</v>
      </c>
      <c r="M805" s="359" t="str">
        <f>VLOOKUP(TRIM(B805),'Team Rosters'!$B$1:$N$3773,2,FALSE)</f>
        <v>TOK</v>
      </c>
      <c r="N805" s="360">
        <f>VLOOKUP(TRIM(B805),BirthdateDraft!$A$1:$M$7842,2,FALSE)</f>
        <v>36201</v>
      </c>
      <c r="O805" s="217" t="str">
        <f>VLOOKUP(TRIM(B805),BirthdateDraft!$A$1:$M$7842,3,FALSE)</f>
        <v>22/4</v>
      </c>
      <c r="P805">
        <v>2024</v>
      </c>
      <c r="Q805" s="37" t="e">
        <f>VLOOKUP(Table16[[#This Row],[Last]],'2025Cuts'!$B$4:$B$77,1,FALSE)</f>
        <v>#N/A</v>
      </c>
    </row>
    <row r="806" spans="1:17" ht="12.75" customHeight="1">
      <c r="A806" s="217" t="s">
        <v>9735</v>
      </c>
      <c r="B806" s="261" t="s">
        <v>6360</v>
      </c>
      <c r="C806" s="357" t="s">
        <v>9650</v>
      </c>
      <c r="D806" s="217" t="s">
        <v>9735</v>
      </c>
      <c r="E806" s="358"/>
      <c r="F806" s="358"/>
      <c r="M806" s="359" t="e">
        <f>VLOOKUP(TRIM(B806),'Team Rosters'!$B$1:$N$3773,2,FALSE)</f>
        <v>#N/A</v>
      </c>
      <c r="N806" s="360">
        <f>VLOOKUP(TRIM(B806),BirthdateDraft!$A$1:$M$7842,2,FALSE)</f>
        <v>34549</v>
      </c>
      <c r="O806" s="217" t="str">
        <f>VLOOKUP(TRIM(B806),BirthdateDraft!$A$1:$M$7842,3,FALSE)</f>
        <v>17/FA</v>
      </c>
      <c r="P806">
        <v>2024</v>
      </c>
      <c r="Q806" s="37" t="e">
        <f>VLOOKUP(Table16[[#This Row],[Last]],'2025Cuts'!$B$4:$B$77,1,FALSE)</f>
        <v>#N/A</v>
      </c>
    </row>
    <row r="807" spans="1:17" ht="12.75" customHeight="1">
      <c r="A807" s="217" t="s">
        <v>9702</v>
      </c>
      <c r="B807" s="261" t="s">
        <v>5263</v>
      </c>
      <c r="C807" s="357" t="s">
        <v>9643</v>
      </c>
      <c r="D807" s="217" t="s">
        <v>10054</v>
      </c>
      <c r="E807" s="358" t="s">
        <v>3556</v>
      </c>
      <c r="F807" s="358" t="s">
        <v>3556</v>
      </c>
      <c r="G807" s="36">
        <v>0</v>
      </c>
      <c r="M807" s="359" t="e">
        <f>VLOOKUP(TRIM(B807),'Team Rosters'!$B$1:$N$3773,2,FALSE)</f>
        <v>#N/A</v>
      </c>
      <c r="N807" s="360">
        <f>VLOOKUP(TRIM(B807),BirthdateDraft!$A$1:$M$7842,2,FALSE)</f>
        <v>34499</v>
      </c>
      <c r="O807" s="217" t="str">
        <f>VLOOKUP(TRIM(B807),BirthdateDraft!$A$1:$M$7842,3,FALSE)</f>
        <v>17/2</v>
      </c>
      <c r="P807">
        <v>2024</v>
      </c>
      <c r="Q807" s="37" t="e">
        <f>VLOOKUP(Table16[[#This Row],[Last]],'2025Cuts'!$B$4:$B$77,1,FALSE)</f>
        <v>#N/A</v>
      </c>
    </row>
    <row r="808" spans="1:17" ht="12.75" customHeight="1">
      <c r="A808" s="217" t="s">
        <v>1231</v>
      </c>
      <c r="B808" s="261" t="s">
        <v>8329</v>
      </c>
      <c r="C808" s="357" t="s">
        <v>9630</v>
      </c>
      <c r="D808" s="217" t="s">
        <v>1231</v>
      </c>
      <c r="E808" s="358"/>
      <c r="F808" s="358"/>
      <c r="I808" s="358">
        <v>4</v>
      </c>
      <c r="K808" s="358">
        <v>0</v>
      </c>
      <c r="L808" s="36" t="s">
        <v>9653</v>
      </c>
      <c r="M808" s="359" t="str">
        <f>VLOOKUP(TRIM(B808),'Team Rosters'!$B$1:$N$3773,2,FALSE)</f>
        <v>BEA</v>
      </c>
      <c r="N808" s="360">
        <f>VLOOKUP(TRIM(B808),BirthdateDraft!$A$1:$M$7842,2,FALSE)</f>
        <v>36833</v>
      </c>
      <c r="O808" s="217" t="str">
        <f>VLOOKUP(TRIM(B808),BirthdateDraft!$A$1:$M$7842,3,FALSE)</f>
        <v>23/3</v>
      </c>
      <c r="P808">
        <v>2024</v>
      </c>
      <c r="Q808" s="37" t="e">
        <f>VLOOKUP(Table16[[#This Row],[Last]],'2025Cuts'!$B$4:$B$77,1,FALSE)</f>
        <v>#N/A</v>
      </c>
    </row>
    <row r="809" spans="1:17" ht="12.75" customHeight="1">
      <c r="A809" s="217" t="s">
        <v>9686</v>
      </c>
      <c r="B809" s="261" t="s">
        <v>9090</v>
      </c>
      <c r="C809" s="357" t="s">
        <v>9631</v>
      </c>
      <c r="D809" s="217" t="s">
        <v>10033</v>
      </c>
      <c r="E809" s="358"/>
      <c r="F809" s="358"/>
      <c r="I809" s="358">
        <v>0</v>
      </c>
      <c r="J809" s="358">
        <v>0</v>
      </c>
      <c r="K809" s="36">
        <v>0</v>
      </c>
      <c r="M809" s="359" t="e">
        <f>VLOOKUP(TRIM(B809),'Team Rosters'!$B$1:$N$3773,2,FALSE)</f>
        <v>#N/A</v>
      </c>
      <c r="N809" s="360">
        <f>VLOOKUP(TRIM(B809),BirthdateDraft!$A$1:$M$7842,2,FALSE)</f>
        <v>35972</v>
      </c>
      <c r="O809" s="217" t="str">
        <f>VLOOKUP(TRIM(B809),BirthdateDraft!$A$1:$M$7842,3,FALSE)</f>
        <v>23/FA</v>
      </c>
      <c r="P809">
        <v>2024</v>
      </c>
      <c r="Q809" s="37" t="e">
        <f>VLOOKUP(Table16[[#This Row],[Last]],'2025Cuts'!$B$4:$B$77,1,FALSE)</f>
        <v>#N/A</v>
      </c>
    </row>
    <row r="810" spans="1:17" ht="12.75" customHeight="1">
      <c r="A810" s="217" t="s">
        <v>728</v>
      </c>
      <c r="B810" s="261" t="s">
        <v>7892</v>
      </c>
      <c r="C810" s="357" t="s">
        <v>9635</v>
      </c>
      <c r="D810" s="217" t="s">
        <v>728</v>
      </c>
      <c r="E810" s="358"/>
      <c r="F810" s="358"/>
      <c r="I810" s="358">
        <v>0</v>
      </c>
      <c r="K810" s="358">
        <v>0</v>
      </c>
      <c r="L810" s="36" t="s">
        <v>9656</v>
      </c>
      <c r="M810" s="359" t="e">
        <f>VLOOKUP(TRIM(B810),'Team Rosters'!$B$1:$N$3773,2,FALSE)</f>
        <v>#N/A</v>
      </c>
      <c r="N810" s="360">
        <f>VLOOKUP(TRIM(B810),BirthdateDraft!$A$1:$M$7842,2,FALSE)</f>
        <v>35987</v>
      </c>
      <c r="O810" s="217" t="str">
        <f>VLOOKUP(TRIM(B810),BirthdateDraft!$A$1:$M$7842,3,FALSE)</f>
        <v>22/FA</v>
      </c>
      <c r="P810">
        <v>2024</v>
      </c>
      <c r="Q810" s="37" t="e">
        <f>VLOOKUP(Table16[[#This Row],[Last]],'2025Cuts'!$B$4:$B$77,1,FALSE)</f>
        <v>#N/A</v>
      </c>
    </row>
    <row r="811" spans="1:17" ht="12.75" customHeight="1">
      <c r="A811" s="217" t="s">
        <v>8991</v>
      </c>
      <c r="B811" s="261" t="s">
        <v>9055</v>
      </c>
      <c r="C811" s="357" t="s">
        <v>9636</v>
      </c>
      <c r="D811" s="217" t="s">
        <v>10008</v>
      </c>
      <c r="E811" s="358"/>
      <c r="F811" s="358"/>
      <c r="I811" s="358">
        <v>0</v>
      </c>
      <c r="J811" s="358"/>
      <c r="K811" s="36">
        <v>2</v>
      </c>
      <c r="M811" s="359" t="e">
        <f>VLOOKUP(TRIM(B811),'Team Rosters'!$B$1:$N$3773,2,FALSE)</f>
        <v>#N/A</v>
      </c>
      <c r="N811" s="360">
        <f>VLOOKUP(TRIM(B811),BirthdateDraft!$A$1:$M$7842,2,FALSE)</f>
        <v>36751</v>
      </c>
      <c r="O811" s="217" t="str">
        <f>VLOOKUP(TRIM(B811),BirthdateDraft!$A$1:$M$7842,3,FALSE)</f>
        <v>24/FA</v>
      </c>
      <c r="P811">
        <v>2024</v>
      </c>
      <c r="Q811" s="37" t="e">
        <f>VLOOKUP(Table16[[#This Row],[Last]],'2025Cuts'!$B$4:$B$77,1,FALSE)</f>
        <v>#N/A</v>
      </c>
    </row>
    <row r="812" spans="1:17" ht="12.75" customHeight="1">
      <c r="A812" s="217" t="s">
        <v>9667</v>
      </c>
      <c r="B812" s="261" t="s">
        <v>5377</v>
      </c>
      <c r="C812" s="357" t="s">
        <v>9647</v>
      </c>
      <c r="D812" s="217" t="s">
        <v>3485</v>
      </c>
      <c r="E812" s="358"/>
      <c r="F812" s="358"/>
      <c r="L812" s="358" t="s">
        <v>9655</v>
      </c>
      <c r="M812" s="359" t="str">
        <f>VLOOKUP(TRIM(B812),'Team Rosters'!$B$1:$N$3773,2,FALSE)</f>
        <v>DAY</v>
      </c>
      <c r="N812" s="360">
        <f>VLOOKUP(TRIM(B812),BirthdateDraft!$A$1:$M$7842,2,FALSE)</f>
        <v>34135</v>
      </c>
      <c r="O812" s="217" t="str">
        <f>VLOOKUP(TRIM(B812),BirthdateDraft!$A$1:$M$7842,3,FALSE)</f>
        <v>17/3</v>
      </c>
      <c r="P812">
        <v>2024</v>
      </c>
      <c r="Q812" s="37" t="e">
        <f>VLOOKUP(Table16[[#This Row],[Last]],'2025Cuts'!$B$4:$B$77,1,FALSE)</f>
        <v>#N/A</v>
      </c>
    </row>
    <row r="813" spans="1:17" ht="12.75" customHeight="1">
      <c r="A813" s="217" t="s">
        <v>9013</v>
      </c>
      <c r="B813" s="261" t="s">
        <v>8331</v>
      </c>
      <c r="C813" s="357" t="s">
        <v>9651</v>
      </c>
      <c r="D813" s="217" t="s">
        <v>10051</v>
      </c>
      <c r="E813" s="358" t="s">
        <v>3556</v>
      </c>
      <c r="F813" s="358"/>
      <c r="G813" s="36">
        <v>0</v>
      </c>
      <c r="M813" s="359" t="e">
        <f>VLOOKUP(TRIM(B813),'Team Rosters'!$B$1:$N$3773,2,FALSE)</f>
        <v>#N/A</v>
      </c>
      <c r="N813" s="360">
        <f>VLOOKUP(TRIM(B813),BirthdateDraft!$A$1:$M$7842,2,FALSE)</f>
        <v>36474</v>
      </c>
      <c r="O813" s="217" t="str">
        <f>VLOOKUP(TRIM(B813),BirthdateDraft!$A$1:$M$7842,3,FALSE)</f>
        <v>23/4</v>
      </c>
      <c r="P813">
        <v>2024</v>
      </c>
      <c r="Q813" s="37" t="e">
        <f>VLOOKUP(Table16[[#This Row],[Last]],'2025Cuts'!$B$4:$B$77,1,FALSE)</f>
        <v>#N/A</v>
      </c>
    </row>
    <row r="814" spans="1:17" ht="12.75" customHeight="1">
      <c r="A814" s="217" t="s">
        <v>8910</v>
      </c>
      <c r="B814" s="261" t="s">
        <v>7753</v>
      </c>
      <c r="C814" s="357" t="s">
        <v>9647</v>
      </c>
      <c r="D814" s="217" t="s">
        <v>10035</v>
      </c>
      <c r="E814" s="358" t="s">
        <v>3556</v>
      </c>
      <c r="F814" s="358" t="s">
        <v>9705</v>
      </c>
      <c r="M814" s="359" t="str">
        <f>VLOOKUP(TRIM(B814),'Team Rosters'!$B$1:$N$3773,2,FALSE)</f>
        <v>ACM</v>
      </c>
      <c r="N814" s="360">
        <f>VLOOKUP(TRIM(B814),BirthdateDraft!$A$1:$M$7842,2,FALSE)</f>
        <v>36189</v>
      </c>
      <c r="O814" s="217" t="str">
        <f>VLOOKUP(TRIM(B814),BirthdateDraft!$A$1:$M$7842,3,FALSE)</f>
        <v>22/6</v>
      </c>
      <c r="P814">
        <v>2024</v>
      </c>
      <c r="Q814" s="37" t="e">
        <f>VLOOKUP(Table16[[#This Row],[Last]],'2025Cuts'!$B$4:$B$77,1,FALSE)</f>
        <v>#N/A</v>
      </c>
    </row>
    <row r="815" spans="1:17" ht="12.75" customHeight="1">
      <c r="A815" s="217" t="s">
        <v>9667</v>
      </c>
      <c r="B815" s="261" t="s">
        <v>6681</v>
      </c>
      <c r="C815" s="357" t="s">
        <v>77</v>
      </c>
      <c r="D815" s="217" t="s">
        <v>3485</v>
      </c>
      <c r="E815" s="358"/>
      <c r="F815" s="358"/>
      <c r="L815" s="358" t="s">
        <v>9652</v>
      </c>
      <c r="M815" s="359" t="str">
        <f>VLOOKUP(TRIM(B815),'Team Rosters'!$B$1:$N$3773,2,FALSE)</f>
        <v>ORL</v>
      </c>
      <c r="N815" s="360">
        <f>VLOOKUP(TRIM(B815),BirthdateDraft!$A$1:$M$7842,2,FALSE)</f>
        <v>36258</v>
      </c>
      <c r="O815" s="217" t="str">
        <f>VLOOKUP(TRIM(B815),BirthdateDraft!$A$1:$M$7842,3,FALSE)</f>
        <v>20/1</v>
      </c>
      <c r="P815">
        <v>2024</v>
      </c>
      <c r="Q815" s="37" t="e">
        <f>VLOOKUP(Table16[[#This Row],[Last]],'2025Cuts'!$B$4:$B$77,1,FALSE)</f>
        <v>#N/A</v>
      </c>
    </row>
    <row r="816" spans="1:17" ht="12.75" customHeight="1">
      <c r="A816" s="217" t="s">
        <v>9013</v>
      </c>
      <c r="B816" s="261" t="s">
        <v>4429</v>
      </c>
      <c r="C816" s="357" t="s">
        <v>1407</v>
      </c>
      <c r="D816" s="217" t="s">
        <v>10027</v>
      </c>
      <c r="E816" s="358"/>
      <c r="F816" s="358"/>
      <c r="I816" s="358">
        <v>0</v>
      </c>
      <c r="J816" s="358"/>
      <c r="K816" s="36">
        <v>0</v>
      </c>
      <c r="M816" s="359" t="e">
        <f>VLOOKUP(TRIM(B816),'Team Rosters'!$B$1:$N$3773,2,FALSE)</f>
        <v>#N/A</v>
      </c>
      <c r="N816" s="360">
        <f>VLOOKUP(TRIM(B816),BirthdateDraft!$A$1:$M$7842,2,FALSE)</f>
        <v>33760</v>
      </c>
      <c r="O816" s="217" t="str">
        <f>VLOOKUP(TRIM(B816),BirthdateDraft!$A$1:$M$7842,3,FALSE)</f>
        <v>15/FA</v>
      </c>
      <c r="P816">
        <v>2024</v>
      </c>
      <c r="Q816" s="37" t="e">
        <f>VLOOKUP(Table16[[#This Row],[Last]],'2025Cuts'!$B$4:$B$77,1,FALSE)</f>
        <v>#N/A</v>
      </c>
    </row>
    <row r="817" spans="1:17" ht="12.75" customHeight="1">
      <c r="A817" s="217" t="s">
        <v>8846</v>
      </c>
      <c r="B817" s="261" t="s">
        <v>7970</v>
      </c>
      <c r="C817" s="357" t="s">
        <v>9628</v>
      </c>
      <c r="D817" s="217" t="s">
        <v>10048</v>
      </c>
      <c r="E817" s="358" t="s">
        <v>9700</v>
      </c>
      <c r="F817" s="358"/>
      <c r="M817" s="359" t="e">
        <f>VLOOKUP(TRIM(B817),'Team Rosters'!$B$1:$N$3773,2,FALSE)</f>
        <v>#N/A</v>
      </c>
      <c r="N817" s="360">
        <f>VLOOKUP(TRIM(B817),BirthdateDraft!$A$1:$M$7842,2,FALSE)</f>
        <v>35090</v>
      </c>
      <c r="O817" s="217" t="str">
        <f>VLOOKUP(TRIM(B817),BirthdateDraft!$A$1:$M$7842,3,FALSE)</f>
        <v>19/FA</v>
      </c>
      <c r="P817">
        <v>2024</v>
      </c>
      <c r="Q817" s="37" t="e">
        <f>VLOOKUP(Table16[[#This Row],[Last]],'2025Cuts'!$B$4:$B$77,1,FALSE)</f>
        <v>#N/A</v>
      </c>
    </row>
    <row r="818" spans="1:17" ht="12.75" customHeight="1">
      <c r="A818" s="217" t="s">
        <v>1564</v>
      </c>
      <c r="B818" s="261" t="s">
        <v>7374</v>
      </c>
      <c r="C818" s="357" t="s">
        <v>77</v>
      </c>
      <c r="D818" s="217" t="s">
        <v>1564</v>
      </c>
      <c r="E818" s="358"/>
      <c r="F818" s="358"/>
      <c r="M818" s="359" t="str">
        <f>VLOOKUP(TRIM(B818),'Team Rosters'!$B$1:$N$3773,2,FALSE)</f>
        <v>DAY</v>
      </c>
      <c r="N818" s="360">
        <f>VLOOKUP(TRIM(B818),BirthdateDraft!$A$1:$M$7842,2,FALSE)</f>
        <v>36647</v>
      </c>
      <c r="O818" s="217" t="str">
        <f>VLOOKUP(TRIM(B818),BirthdateDraft!$A$1:$M$7842,3,FALSE)</f>
        <v>21/1(3)</v>
      </c>
      <c r="P818">
        <v>2024</v>
      </c>
      <c r="Q818" s="37" t="e">
        <f>VLOOKUP(Table16[[#This Row],[Last]],'2025Cuts'!$B$4:$B$77,1,FALSE)</f>
        <v>#N/A</v>
      </c>
    </row>
    <row r="819" spans="1:17" ht="12.75" customHeight="1">
      <c r="A819" s="217" t="s">
        <v>144</v>
      </c>
      <c r="B819" s="261" t="s">
        <v>8332</v>
      </c>
      <c r="C819" s="357" t="s">
        <v>9628</v>
      </c>
      <c r="D819" s="217" t="s">
        <v>10053</v>
      </c>
      <c r="E819" s="358" t="s">
        <v>3556</v>
      </c>
      <c r="F819" s="358"/>
      <c r="G819" s="36">
        <v>0</v>
      </c>
      <c r="M819" s="359" t="e">
        <f>VLOOKUP(TRIM(B819),'Team Rosters'!$B$1:$N$3773,2,FALSE)</f>
        <v>#N/A</v>
      </c>
      <c r="N819" s="360">
        <f>VLOOKUP(TRIM(B819),BirthdateDraft!$A$1:$M$7842,2,FALSE)</f>
        <v>36561</v>
      </c>
      <c r="O819" s="217" t="str">
        <f>VLOOKUP(TRIM(B819),BirthdateDraft!$A$1:$M$7842,3,FALSE)</f>
        <v>23/FA</v>
      </c>
      <c r="P819">
        <v>2024</v>
      </c>
      <c r="Q819" s="37" t="e">
        <f>VLOOKUP(Table16[[#This Row],[Last]],'2025Cuts'!$B$4:$B$77,1,FALSE)</f>
        <v>#N/A</v>
      </c>
    </row>
    <row r="820" spans="1:17" ht="12.75" customHeight="1">
      <c r="A820" s="217" t="s">
        <v>1891</v>
      </c>
      <c r="B820" s="261" t="s">
        <v>7894</v>
      </c>
      <c r="C820" s="357" t="s">
        <v>9650</v>
      </c>
      <c r="D820" s="217" t="s">
        <v>1891</v>
      </c>
      <c r="E820" s="358" t="s">
        <v>9705</v>
      </c>
      <c r="F820" s="358"/>
      <c r="G820" s="36">
        <v>0</v>
      </c>
      <c r="M820" s="359" t="str">
        <f>VLOOKUP(TRIM(B820),'Team Rosters'!$B$1:$N$3773,2,FALSE)</f>
        <v>BLU</v>
      </c>
      <c r="N820" s="360">
        <f>VLOOKUP(TRIM(B820),BirthdateDraft!$A$1:$M$7842,2,FALSE)</f>
        <v>36118</v>
      </c>
      <c r="O820" s="217" t="str">
        <f>VLOOKUP(TRIM(B820),BirthdateDraft!$A$1:$M$7842,3,FALSE)</f>
        <v>22/FA</v>
      </c>
      <c r="P820">
        <v>2024</v>
      </c>
      <c r="Q820" s="37" t="e">
        <f>VLOOKUP(Table16[[#This Row],[Last]],'2025Cuts'!$B$4:$B$77,1,FALSE)</f>
        <v>#N/A</v>
      </c>
    </row>
    <row r="821" spans="1:17" ht="12.75" customHeight="1">
      <c r="A821" s="217" t="s">
        <v>1960</v>
      </c>
      <c r="B821" s="261" t="s">
        <v>5790</v>
      </c>
      <c r="C821" s="357" t="s">
        <v>9644</v>
      </c>
      <c r="D821" s="217" t="s">
        <v>1960</v>
      </c>
      <c r="E821" s="358" t="s">
        <v>9704</v>
      </c>
      <c r="F821" s="358"/>
      <c r="G821" s="36">
        <v>12</v>
      </c>
      <c r="H821" s="36">
        <v>7</v>
      </c>
      <c r="M821" s="359" t="str">
        <f>VLOOKUP(TRIM(B821),'Team Rosters'!$B$1:$N$3773,2,FALSE)</f>
        <v>FER</v>
      </c>
      <c r="N821" s="360">
        <f>VLOOKUP(TRIM(B821),BirthdateDraft!$A$1:$M$7842,2,FALSE)</f>
        <v>35221</v>
      </c>
      <c r="O821" s="217" t="str">
        <f>VLOOKUP(TRIM(B821),BirthdateDraft!$A$1:$M$7842,3,FALSE)</f>
        <v>18/2</v>
      </c>
      <c r="P821">
        <v>2024</v>
      </c>
      <c r="Q821" s="37" t="e">
        <f>VLOOKUP(Table16[[#This Row],[Last]],'2025Cuts'!$B$4:$B$77,1,FALSE)</f>
        <v>#N/A</v>
      </c>
    </row>
    <row r="822" spans="1:17" ht="12.75" customHeight="1">
      <c r="A822" s="217" t="s">
        <v>1231</v>
      </c>
      <c r="B822" s="261" t="s">
        <v>8333</v>
      </c>
      <c r="C822" s="357" t="s">
        <v>78</v>
      </c>
      <c r="D822" s="217" t="s">
        <v>1231</v>
      </c>
      <c r="E822" s="358"/>
      <c r="F822" s="358"/>
      <c r="I822" s="358">
        <v>0</v>
      </c>
      <c r="K822" s="358">
        <v>0</v>
      </c>
      <c r="L822" s="36" t="s">
        <v>1895</v>
      </c>
      <c r="M822" s="359" t="str">
        <f>VLOOKUP(TRIM(B822),'Team Rosters'!$B$1:$N$3773,2,FALSE)</f>
        <v>ANN</v>
      </c>
      <c r="N822" s="360">
        <f>VLOOKUP(TRIM(B822),BirthdateDraft!$A$1:$M$7842,2,FALSE)</f>
        <v>36903</v>
      </c>
      <c r="O822" s="217" t="str">
        <f>VLOOKUP(TRIM(B822),BirthdateDraft!$A$1:$M$7842,3,FALSE)</f>
        <v>23/2</v>
      </c>
      <c r="P822">
        <v>2024</v>
      </c>
      <c r="Q822" s="37" t="e">
        <f>VLOOKUP(Table16[[#This Row],[Last]],'2025Cuts'!$B$4:$B$77,1,FALSE)</f>
        <v>#N/A</v>
      </c>
    </row>
    <row r="823" spans="1:17" ht="12.75" customHeight="1">
      <c r="A823" s="217" t="s">
        <v>8852</v>
      </c>
      <c r="B823" s="261" t="s">
        <v>8911</v>
      </c>
      <c r="C823" s="357" t="s">
        <v>9642</v>
      </c>
      <c r="D823" s="217" t="s">
        <v>10026</v>
      </c>
      <c r="E823" s="358" t="s">
        <v>3555</v>
      </c>
      <c r="F823" s="358"/>
      <c r="M823" s="359" t="str">
        <f>VLOOKUP(TRIM(B823),'Team Rosters'!$B$1:$N$3773,2,FALSE)</f>
        <v>ACM</v>
      </c>
      <c r="N823" s="360">
        <f>VLOOKUP(TRIM(B823),BirthdateDraft!$A$1:$M$7842,2,FALSE)</f>
        <v>37644</v>
      </c>
      <c r="O823" s="217" t="str">
        <f>VLOOKUP(TRIM(B823),BirthdateDraft!$A$1:$M$7842,3,FALSE)</f>
        <v>24/2(42)</v>
      </c>
      <c r="P823">
        <v>2024</v>
      </c>
      <c r="Q823" s="37" t="e">
        <f>VLOOKUP(Table16[[#This Row],[Last]],'2025Cuts'!$B$4:$B$77,1,FALSE)</f>
        <v>#N/A</v>
      </c>
    </row>
    <row r="824" spans="1:17" ht="12.75" customHeight="1">
      <c r="A824" s="217" t="s">
        <v>8980</v>
      </c>
      <c r="B824" s="261" t="s">
        <v>9081</v>
      </c>
      <c r="C824" s="357" t="s">
        <v>9644</v>
      </c>
      <c r="D824" s="217" t="s">
        <v>10012</v>
      </c>
      <c r="E824" s="358"/>
      <c r="F824" s="358"/>
      <c r="I824" s="358">
        <v>4</v>
      </c>
      <c r="J824" s="358"/>
      <c r="K824" s="36">
        <v>5</v>
      </c>
      <c r="M824" s="359" t="str">
        <f>VLOOKUP(TRIM(B824),'Team Rosters'!$B$1:$N$3773,2,FALSE)</f>
        <v>DRA</v>
      </c>
      <c r="N824" s="360">
        <f>VLOOKUP(TRIM(B824),BirthdateDraft!$A$1:$M$7842,2,FALSE)</f>
        <v>37660</v>
      </c>
      <c r="O824" s="217" t="str">
        <f>VLOOKUP(TRIM(B824),BirthdateDraft!$A$1:$M$7842,3,FALSE)</f>
        <v>24/1(7)</v>
      </c>
      <c r="P824">
        <v>2024</v>
      </c>
      <c r="Q824" s="37" t="e">
        <f>VLOOKUP(Table16[[#This Row],[Last]],'2025Cuts'!$B$4:$B$77,1,FALSE)</f>
        <v>#N/A</v>
      </c>
    </row>
    <row r="825" spans="1:17" ht="12.75" customHeight="1">
      <c r="A825" s="217" t="s">
        <v>2710</v>
      </c>
      <c r="B825" s="261" t="s">
        <v>5289</v>
      </c>
      <c r="C825" s="357" t="s">
        <v>9629</v>
      </c>
      <c r="D825" s="217" t="s">
        <v>10034</v>
      </c>
      <c r="E825" s="358" t="s">
        <v>3552</v>
      </c>
      <c r="F825" s="358"/>
      <c r="M825" s="359" t="str">
        <f>VLOOKUP(TRIM(B825),'Team Rosters'!$B$1:$N$3773,2,FALSE)</f>
        <v>BLD</v>
      </c>
      <c r="N825" s="360">
        <f>VLOOKUP(TRIM(B825),BirthdateDraft!$A$1:$M$7842,2,FALSE)</f>
        <v>35205</v>
      </c>
      <c r="O825" s="217" t="str">
        <f>VLOOKUP(TRIM(B825),BirthdateDraft!$A$1:$M$7842,3,FALSE)</f>
        <v>17/1 (11)</v>
      </c>
      <c r="P825">
        <v>2024</v>
      </c>
      <c r="Q825" s="37" t="e">
        <f>VLOOKUP(Table16[[#This Row],[Last]],'2025Cuts'!$B$4:$B$77,1,FALSE)</f>
        <v>#N/A</v>
      </c>
    </row>
    <row r="826" spans="1:17" ht="12.75" customHeight="1">
      <c r="A826" s="217" t="s">
        <v>144</v>
      </c>
      <c r="B826" s="261" t="s">
        <v>8912</v>
      </c>
      <c r="C826" s="357" t="s">
        <v>9628</v>
      </c>
      <c r="D826" s="217" t="s">
        <v>10053</v>
      </c>
      <c r="E826" s="358" t="s">
        <v>3556</v>
      </c>
      <c r="F826" s="358"/>
      <c r="G826" s="36">
        <v>6</v>
      </c>
      <c r="M826" s="359" t="str">
        <f>VLOOKUP(TRIM(B826),'Team Rosters'!$B$1:$N$3773,2,FALSE)</f>
        <v>BIR</v>
      </c>
      <c r="N826" s="360">
        <f>VLOOKUP(TRIM(B826),BirthdateDraft!$A$1:$M$7842,2,FALSE)</f>
        <v>36891</v>
      </c>
      <c r="O826" s="217" t="str">
        <f>VLOOKUP(TRIM(B826),BirthdateDraft!$A$1:$M$7842,3,FALSE)</f>
        <v>24/1(15)</v>
      </c>
      <c r="P826">
        <v>2024</v>
      </c>
      <c r="Q826" s="37" t="e">
        <f>VLOOKUP(Table16[[#This Row],[Last]],'2025Cuts'!$B$4:$B$77,1,FALSE)</f>
        <v>#N/A</v>
      </c>
    </row>
    <row r="827" spans="1:17" ht="12.75" customHeight="1">
      <c r="A827" s="217" t="s">
        <v>9740</v>
      </c>
      <c r="B827" s="261" t="s">
        <v>9146</v>
      </c>
      <c r="C827" s="357" t="s">
        <v>9649</v>
      </c>
      <c r="D827" s="217" t="s">
        <v>9740</v>
      </c>
      <c r="E827" s="358"/>
      <c r="F827" s="358"/>
      <c r="M827" s="359" t="e">
        <f>VLOOKUP(TRIM(B827),'Team Rosters'!$B$1:$N$3773,2,FALSE)</f>
        <v>#N/A</v>
      </c>
      <c r="N827" s="360">
        <f>VLOOKUP(TRIM(B827),BirthdateDraft!$A$1:$M$7842,2,FALSE)</f>
        <v>36508</v>
      </c>
      <c r="O827" s="217" t="str">
        <f>VLOOKUP(TRIM(B827),BirthdateDraft!$A$1:$M$7842,3,FALSE)</f>
        <v>24/6(208)</v>
      </c>
      <c r="P827">
        <v>2024</v>
      </c>
      <c r="Q827" s="37" t="e">
        <f>VLOOKUP(Table16[[#This Row],[Last]],'2025Cuts'!$B$4:$B$77,1,FALSE)</f>
        <v>#N/A</v>
      </c>
    </row>
    <row r="828" spans="1:17" ht="12.75" customHeight="1">
      <c r="A828" s="217" t="s">
        <v>9013</v>
      </c>
      <c r="B828" s="261" t="s">
        <v>8913</v>
      </c>
      <c r="C828" s="357" t="s">
        <v>9649</v>
      </c>
      <c r="D828" s="217" t="s">
        <v>10051</v>
      </c>
      <c r="E828" s="358" t="s">
        <v>3556</v>
      </c>
      <c r="F828" s="358"/>
      <c r="G828" s="36">
        <v>3</v>
      </c>
      <c r="M828" s="359" t="str">
        <f>VLOOKUP(TRIM(B828),'Team Rosters'!$B$1:$N$3773,2,FALSE)</f>
        <v>TOR</v>
      </c>
      <c r="N828" s="360">
        <f>VLOOKUP(TRIM(B828),BirthdateDraft!$A$1:$M$7842,2,FALSE)</f>
        <v>36707</v>
      </c>
      <c r="O828" s="217" t="str">
        <f>VLOOKUP(TRIM(B828),BirthdateDraft!$A$1:$M$7842,3,FALSE)</f>
        <v>24/7(234)</v>
      </c>
      <c r="P828">
        <v>2024</v>
      </c>
      <c r="Q828" s="37" t="e">
        <f>VLOOKUP(Table16[[#This Row],[Last]],'2025Cuts'!$B$4:$B$77,1,FALSE)</f>
        <v>#N/A</v>
      </c>
    </row>
    <row r="829" spans="1:17" ht="12.75" customHeight="1">
      <c r="A829" s="217" t="s">
        <v>8991</v>
      </c>
      <c r="B829" s="261" t="s">
        <v>9069</v>
      </c>
      <c r="C829" s="357" t="s">
        <v>9641</v>
      </c>
      <c r="D829" s="217" t="s">
        <v>10008</v>
      </c>
      <c r="E829" s="358"/>
      <c r="F829" s="358"/>
      <c r="I829" s="358">
        <v>0</v>
      </c>
      <c r="J829" s="358"/>
      <c r="K829" s="36">
        <v>0</v>
      </c>
      <c r="M829" s="359" t="str">
        <f>VLOOKUP(TRIM(B829),'Team Rosters'!$B$1:$N$3773,2,FALSE)</f>
        <v>TOK</v>
      </c>
      <c r="N829" s="360">
        <f>VLOOKUP(TRIM(B829),BirthdateDraft!$A$1:$M$7842,2,FALSE)</f>
        <v>36904</v>
      </c>
      <c r="O829" s="217" t="str">
        <f>VLOOKUP(TRIM(B829),BirthdateDraft!$A$1:$M$7842,3,FALSE)</f>
        <v>24/6(179)</v>
      </c>
      <c r="P829">
        <v>2024</v>
      </c>
      <c r="Q829" s="37" t="e">
        <f>VLOOKUP(Table16[[#This Row],[Last]],'2025Cuts'!$B$4:$B$77,1,FALSE)</f>
        <v>#N/A</v>
      </c>
    </row>
    <row r="830" spans="1:17" ht="12.75" customHeight="1">
      <c r="A830" s="217" t="s">
        <v>8859</v>
      </c>
      <c r="B830" s="261" t="s">
        <v>6160</v>
      </c>
      <c r="C830" s="357" t="s">
        <v>9636</v>
      </c>
      <c r="D830" s="217" t="s">
        <v>10060</v>
      </c>
      <c r="E830" s="358" t="s">
        <v>3553</v>
      </c>
      <c r="F830" s="358"/>
      <c r="G830" s="36">
        <v>10</v>
      </c>
      <c r="M830" s="359" t="str">
        <f>VLOOKUP(TRIM(B830),'Team Rosters'!$B$1:$N$3773,2,FALSE)</f>
        <v>CAVE</v>
      </c>
      <c r="N830" s="360">
        <f>VLOOKUP(TRIM(B830),BirthdateDraft!$A$1:$M$7842,2,FALSE)</f>
        <v>35746</v>
      </c>
      <c r="O830" s="217" t="str">
        <f>VLOOKUP(TRIM(B830),BirthdateDraft!$A$1:$M$7842,3,FALSE)</f>
        <v>19/1 (17)</v>
      </c>
      <c r="P830">
        <v>2024</v>
      </c>
      <c r="Q830" s="37" t="e">
        <f>VLOOKUP(Table16[[#This Row],[Last]],'2025Cuts'!$B$4:$B$77,1,FALSE)</f>
        <v>#N/A</v>
      </c>
    </row>
    <row r="831" spans="1:17" ht="12.75" customHeight="1">
      <c r="A831" s="217" t="s">
        <v>1564</v>
      </c>
      <c r="B831" s="261" t="s">
        <v>7315</v>
      </c>
      <c r="C831" s="357" t="s">
        <v>9651</v>
      </c>
      <c r="D831" s="217" t="s">
        <v>1564</v>
      </c>
      <c r="E831" s="358"/>
      <c r="F831" s="358"/>
      <c r="M831" s="359" t="str">
        <f>VLOOKUP(TRIM(B831),'Team Rosters'!$B$1:$N$3773,2,FALSE)</f>
        <v>TOR</v>
      </c>
      <c r="N831" s="360">
        <f>VLOOKUP(TRIM(B831),BirthdateDraft!$A$1:$M$7842,2,FALSE)</f>
        <v>36434</v>
      </c>
      <c r="O831" s="217" t="str">
        <f>VLOOKUP(TRIM(B831),BirthdateDraft!$A$1:$M$7842,3,FALSE)</f>
        <v>21/1(1)</v>
      </c>
      <c r="P831">
        <v>2024</v>
      </c>
      <c r="Q831" s="37" t="e">
        <f>VLOOKUP(Table16[[#This Row],[Last]],'2025Cuts'!$B$4:$B$77,1,FALSE)</f>
        <v>#N/A</v>
      </c>
    </row>
    <row r="832" spans="1:17" ht="12.75" customHeight="1">
      <c r="A832" s="217" t="s">
        <v>144</v>
      </c>
      <c r="B832" s="261" t="s">
        <v>5209</v>
      </c>
      <c r="C832" s="357" t="s">
        <v>77</v>
      </c>
      <c r="D832" s="217" t="s">
        <v>10053</v>
      </c>
      <c r="E832" s="358" t="s">
        <v>3556</v>
      </c>
      <c r="F832" s="358"/>
      <c r="G832" s="36">
        <v>6</v>
      </c>
      <c r="M832" s="359" t="e">
        <f>VLOOKUP(TRIM(B832),'Team Rosters'!$B$1:$N$3773,2,FALSE)</f>
        <v>#N/A</v>
      </c>
      <c r="N832" s="360">
        <f>VLOOKUP(TRIM(B832),BirthdateDraft!$A$1:$M$7842,2,FALSE)</f>
        <v>34514</v>
      </c>
      <c r="O832" s="217" t="str">
        <f>VLOOKUP(TRIM(B832),BirthdateDraft!$A$1:$M$7842,3,FALSE)</f>
        <v>17/4</v>
      </c>
      <c r="P832">
        <v>2024</v>
      </c>
      <c r="Q832" s="37" t="e">
        <f>VLOOKUP(Table16[[#This Row],[Last]],'2025Cuts'!$B$4:$B$77,1,FALSE)</f>
        <v>#N/A</v>
      </c>
    </row>
    <row r="833" spans="1:17" ht="12.75" customHeight="1">
      <c r="A833" s="217" t="s">
        <v>9668</v>
      </c>
      <c r="B833" s="261" t="s">
        <v>6273</v>
      </c>
      <c r="C833" s="357" t="s">
        <v>9646</v>
      </c>
      <c r="D833" s="217" t="s">
        <v>3485</v>
      </c>
      <c r="E833" s="358"/>
      <c r="F833" s="358"/>
      <c r="L833" s="358" t="s">
        <v>9655</v>
      </c>
      <c r="M833" s="359" t="str">
        <f>VLOOKUP(TRIM(B833),'Team Rosters'!$B$1:$N$3773,2,FALSE)</f>
        <v>ROA</v>
      </c>
      <c r="N833" s="360">
        <f>VLOOKUP(TRIM(B833),BirthdateDraft!$A$1:$M$7842,2,FALSE)</f>
        <v>35044</v>
      </c>
      <c r="O833" s="217" t="str">
        <f>VLOOKUP(TRIM(B833),BirthdateDraft!$A$1:$M$7842,3,FALSE)</f>
        <v>18/FA</v>
      </c>
      <c r="P833">
        <v>2024</v>
      </c>
      <c r="Q833" s="37" t="e">
        <f>VLOOKUP(Table16[[#This Row],[Last]],'2025Cuts'!$B$4:$B$77,1,FALSE)</f>
        <v>#N/A</v>
      </c>
    </row>
    <row r="834" spans="1:17" ht="12.75" customHeight="1">
      <c r="A834" s="217" t="s">
        <v>9714</v>
      </c>
      <c r="B834" s="261" t="s">
        <v>7974</v>
      </c>
      <c r="C834" s="357" t="s">
        <v>9633</v>
      </c>
      <c r="D834" s="217" t="s">
        <v>10055</v>
      </c>
      <c r="E834" s="358" t="s">
        <v>3556</v>
      </c>
      <c r="F834" s="358" t="s">
        <v>9700</v>
      </c>
      <c r="G834" s="36">
        <v>0</v>
      </c>
      <c r="M834" s="359" t="e">
        <f>VLOOKUP(TRIM(B834),'Team Rosters'!$B$1:$N$3773,2,FALSE)</f>
        <v>#N/A</v>
      </c>
      <c r="N834" s="360">
        <f>VLOOKUP(TRIM(B834),BirthdateDraft!$A$1:$M$7842,2,FALSE)</f>
        <v>36733</v>
      </c>
      <c r="O834" s="217" t="str">
        <f>VLOOKUP(TRIM(B834),BirthdateDraft!$A$1:$M$7842,3,FALSE)</f>
        <v>22/3</v>
      </c>
      <c r="P834">
        <v>2024</v>
      </c>
      <c r="Q834" s="37" t="e">
        <f>VLOOKUP(Table16[[#This Row],[Last]],'2025Cuts'!$B$4:$B$77,1,FALSE)</f>
        <v>#N/A</v>
      </c>
    </row>
    <row r="835" spans="1:17" ht="12.75" customHeight="1">
      <c r="A835" s="217" t="s">
        <v>8982</v>
      </c>
      <c r="B835" s="261" t="s">
        <v>5224</v>
      </c>
      <c r="C835" s="357" t="s">
        <v>9651</v>
      </c>
      <c r="D835" s="217" t="s">
        <v>10062</v>
      </c>
      <c r="E835" s="358" t="s">
        <v>3552</v>
      </c>
      <c r="F835" s="358"/>
      <c r="G835" s="36">
        <v>3</v>
      </c>
      <c r="M835" s="359" t="str">
        <f>VLOOKUP(TRIM(B835),'Team Rosters'!$B$1:$N$3773,2,FALSE)</f>
        <v>DAY</v>
      </c>
      <c r="N835" s="360">
        <f>VLOOKUP(TRIM(B835),BirthdateDraft!$A$1:$M$7842,2,FALSE)</f>
        <v>34487</v>
      </c>
      <c r="O835" s="217" t="str">
        <f>VLOOKUP(TRIM(B835),BirthdateDraft!$A$1:$M$7842,3,FALSE)</f>
        <v>17/6</v>
      </c>
      <c r="P835">
        <v>2024</v>
      </c>
      <c r="Q835" s="37" t="e">
        <f>VLOOKUP(Table16[[#This Row],[Last]],'2025Cuts'!$B$4:$B$77,1,FALSE)</f>
        <v>#N/A</v>
      </c>
    </row>
    <row r="836" spans="1:17" ht="12.75" customHeight="1">
      <c r="A836" s="217" t="s">
        <v>1895</v>
      </c>
      <c r="B836" s="261" t="s">
        <v>9001</v>
      </c>
      <c r="C836" s="357" t="s">
        <v>76</v>
      </c>
      <c r="D836" s="217" t="s">
        <v>10011</v>
      </c>
      <c r="E836" s="358"/>
      <c r="F836" s="358"/>
      <c r="I836" s="358">
        <v>0</v>
      </c>
      <c r="J836" s="358"/>
      <c r="K836" s="36">
        <v>0</v>
      </c>
      <c r="M836" s="359" t="str">
        <f>VLOOKUP(TRIM(B836),'Team Rosters'!$B$1:$N$3773,2,FALSE)</f>
        <v>BLD</v>
      </c>
      <c r="N836" s="360">
        <f>VLOOKUP(TRIM(B836),BirthdateDraft!$A$1:$M$7842,2,FALSE)</f>
        <v>37048</v>
      </c>
      <c r="O836" s="217" t="str">
        <f>VLOOKUP(TRIM(B836),BirthdateDraft!$A$1:$M$7842,3,FALSE)</f>
        <v>24/7(237)</v>
      </c>
      <c r="P836">
        <v>2024</v>
      </c>
      <c r="Q836" s="37" t="e">
        <f>VLOOKUP(Table16[[#This Row],[Last]],'2025Cuts'!$B$4:$B$77,1,FALSE)</f>
        <v>#N/A</v>
      </c>
    </row>
    <row r="837" spans="1:17" ht="12.75" customHeight="1">
      <c r="A837" s="217" t="s">
        <v>8978</v>
      </c>
      <c r="B837" s="261" t="s">
        <v>8995</v>
      </c>
      <c r="C837" s="357" t="s">
        <v>9648</v>
      </c>
      <c r="D837" s="217" t="s">
        <v>3485</v>
      </c>
      <c r="E837" s="358"/>
      <c r="F837" s="358"/>
      <c r="L837" s="358" t="s">
        <v>9656</v>
      </c>
      <c r="M837" s="359" t="str">
        <f>VLOOKUP(TRIM(B837),'Team Rosters'!$B$1:$N$3773,2,FALSE)</f>
        <v>TOK</v>
      </c>
      <c r="N837" s="360">
        <f>VLOOKUP(TRIM(B837),BirthdateDraft!$A$1:$M$7842,2,FALSE)</f>
        <v>36920</v>
      </c>
      <c r="O837" s="217" t="str">
        <f>VLOOKUP(TRIM(B837),BirthdateDraft!$A$1:$M$7842,3,FALSE)</f>
        <v>24/1(32)</v>
      </c>
      <c r="P837">
        <v>2024</v>
      </c>
      <c r="Q837" s="37" t="e">
        <f>VLOOKUP(Table16[[#This Row],[Last]],'2025Cuts'!$B$4:$B$77,1,FALSE)</f>
        <v>#N/A</v>
      </c>
    </row>
    <row r="838" spans="1:17" ht="12.75" customHeight="1">
      <c r="A838" s="217" t="s">
        <v>1895</v>
      </c>
      <c r="B838" s="261" t="s">
        <v>6704</v>
      </c>
      <c r="C838" s="357" t="s">
        <v>9643</v>
      </c>
      <c r="D838" s="217" t="s">
        <v>10011</v>
      </c>
      <c r="E838" s="358"/>
      <c r="F838" s="358"/>
      <c r="I838" s="358">
        <v>0</v>
      </c>
      <c r="J838" s="358"/>
      <c r="K838" s="36">
        <v>2</v>
      </c>
      <c r="M838" s="359" t="e">
        <f>VLOOKUP(TRIM(B838),'Team Rosters'!$B$1:$N$3773,2,FALSE)</f>
        <v>#N/A</v>
      </c>
      <c r="N838" s="360">
        <f>VLOOKUP(TRIM(B838),BirthdateDraft!$A$1:$M$7842,2,FALSE)</f>
        <v>35562</v>
      </c>
      <c r="O838" s="217" t="str">
        <f>VLOOKUP(TRIM(B838),BirthdateDraft!$A$1:$M$7842,3,FALSE)</f>
        <v>20/5</v>
      </c>
      <c r="P838">
        <v>2024</v>
      </c>
      <c r="Q838" s="37" t="e">
        <f>VLOOKUP(Table16[[#This Row],[Last]],'2025Cuts'!$B$4:$B$77,1,FALSE)</f>
        <v>#N/A</v>
      </c>
    </row>
    <row r="839" spans="1:17" ht="12.75" customHeight="1">
      <c r="A839" s="217" t="s">
        <v>2710</v>
      </c>
      <c r="B839" s="261" t="s">
        <v>7079</v>
      </c>
      <c r="C839" s="357" t="s">
        <v>724</v>
      </c>
      <c r="D839" s="217" t="s">
        <v>10034</v>
      </c>
      <c r="E839" s="358" t="s">
        <v>3555</v>
      </c>
      <c r="F839" s="358"/>
      <c r="M839" s="359" t="str">
        <f>VLOOKUP(TRIM(B839),'Team Rosters'!$B$1:$N$3773,2,FALSE)</f>
        <v>VIR</v>
      </c>
      <c r="N839" s="360">
        <f>VLOOKUP(TRIM(B839),BirthdateDraft!$A$1:$M$7842,2,FALSE)</f>
        <v>36434</v>
      </c>
      <c r="O839" s="217" t="str">
        <f>VLOOKUP(TRIM(B839),BirthdateDraft!$A$1:$M$7842,3,FALSE)</f>
        <v>21/5</v>
      </c>
      <c r="P839">
        <v>2024</v>
      </c>
      <c r="Q839" s="37" t="e">
        <f>VLOOKUP(Table16[[#This Row],[Last]],'2025Cuts'!$B$4:$B$77,1,FALSE)</f>
        <v>#N/A</v>
      </c>
    </row>
    <row r="840" spans="1:17" ht="12.75" customHeight="1">
      <c r="A840" s="217" t="s">
        <v>1895</v>
      </c>
      <c r="B840" s="261" t="s">
        <v>5622</v>
      </c>
      <c r="C840" s="357" t="s">
        <v>9644</v>
      </c>
      <c r="D840" s="217" t="s">
        <v>10011</v>
      </c>
      <c r="E840" s="358"/>
      <c r="F840" s="358"/>
      <c r="I840" s="358">
        <v>0</v>
      </c>
      <c r="J840" s="358"/>
      <c r="K840" s="36">
        <v>0</v>
      </c>
      <c r="M840" s="359" t="e">
        <f>VLOOKUP(TRIM(B840),'Team Rosters'!$B$1:$N$3773,2,FALSE)</f>
        <v>#N/A</v>
      </c>
      <c r="N840" s="360">
        <f>VLOOKUP(TRIM(B840),BirthdateDraft!$A$1:$M$7842,2,FALSE)</f>
        <v>34558</v>
      </c>
      <c r="O840" s="217" t="str">
        <f>VLOOKUP(TRIM(B840),BirthdateDraft!$A$1:$M$7842,3,FALSE)</f>
        <v>17/6</v>
      </c>
      <c r="P840">
        <v>2024</v>
      </c>
      <c r="Q840" s="37" t="e">
        <f>VLOOKUP(Table16[[#This Row],[Last]],'2025Cuts'!$B$4:$B$77,1,FALSE)</f>
        <v>#N/A</v>
      </c>
    </row>
    <row r="841" spans="1:17" ht="12.75" customHeight="1">
      <c r="A841" s="217" t="s">
        <v>1564</v>
      </c>
      <c r="B841" s="261" t="s">
        <v>8338</v>
      </c>
      <c r="C841" s="357" t="s">
        <v>9644</v>
      </c>
      <c r="D841" s="217" t="s">
        <v>1564</v>
      </c>
      <c r="E841" s="358"/>
      <c r="F841" s="358"/>
      <c r="M841" s="359" t="str">
        <f>VLOOKUP(TRIM(B841),'Team Rosters'!$B$1:$N$3773,2,FALSE)</f>
        <v>NYC</v>
      </c>
      <c r="N841" s="360">
        <f>VLOOKUP(TRIM(B841),BirthdateDraft!$A$1:$M$7842,2,FALSE)</f>
        <v>36338</v>
      </c>
      <c r="O841" s="217" t="str">
        <f>VLOOKUP(TRIM(B841),BirthdateDraft!$A$1:$M$7842,3,FALSE)</f>
        <v>23/2</v>
      </c>
      <c r="P841">
        <v>2024</v>
      </c>
      <c r="Q841" s="37" t="e">
        <f>VLOOKUP(Table16[[#This Row],[Last]],'2025Cuts'!$B$4:$B$77,1,FALSE)</f>
        <v>#N/A</v>
      </c>
    </row>
    <row r="842" spans="1:17" ht="12.75" customHeight="1">
      <c r="A842" s="217" t="s">
        <v>8858</v>
      </c>
      <c r="B842" s="261" t="s">
        <v>7094</v>
      </c>
      <c r="C842" s="357" t="s">
        <v>9632</v>
      </c>
      <c r="D842" s="217" t="s">
        <v>10025</v>
      </c>
      <c r="E842" s="358" t="s">
        <v>9699</v>
      </c>
      <c r="F842" s="358"/>
      <c r="M842" s="359" t="e">
        <f>VLOOKUP(TRIM(B842),'Team Rosters'!$B$1:$N$3773,2,FALSE)</f>
        <v>#N/A</v>
      </c>
      <c r="N842" s="360">
        <f>VLOOKUP(TRIM(B842),BirthdateDraft!$A$1:$M$7842,2,FALSE)</f>
        <v>35521</v>
      </c>
      <c r="O842" s="217" t="str">
        <f>VLOOKUP(TRIM(B842),BirthdateDraft!$A$1:$M$7842,3,FALSE)</f>
        <v>FA</v>
      </c>
      <c r="P842">
        <v>2024</v>
      </c>
      <c r="Q842" s="37" t="e">
        <f>VLOOKUP(Table16[[#This Row],[Last]],'2025Cuts'!$B$4:$B$77,1,FALSE)</f>
        <v>#N/A</v>
      </c>
    </row>
    <row r="843" spans="1:17" ht="12.75" customHeight="1">
      <c r="A843" s="217" t="s">
        <v>8977</v>
      </c>
      <c r="B843" s="261" t="s">
        <v>6715</v>
      </c>
      <c r="C843" s="357" t="s">
        <v>9648</v>
      </c>
      <c r="D843" s="217" t="s">
        <v>10010</v>
      </c>
      <c r="E843" s="358"/>
      <c r="F843" s="358"/>
      <c r="I843" s="358">
        <v>5</v>
      </c>
      <c r="J843" s="358"/>
      <c r="K843" s="36">
        <v>5</v>
      </c>
      <c r="M843" s="359" t="str">
        <f>VLOOKUP(TRIM(B843),'Team Rosters'!$B$1:$N$3773,2,FALSE)</f>
        <v>CAVE</v>
      </c>
      <c r="N843" s="360">
        <f>VLOOKUP(TRIM(B843),BirthdateDraft!$A$1:$M$7842,2,FALSE)</f>
        <v>35510</v>
      </c>
      <c r="O843" s="217" t="str">
        <f>VLOOKUP(TRIM(B843),BirthdateDraft!$A$1:$M$7842,3,FALSE)</f>
        <v>20/3</v>
      </c>
      <c r="P843">
        <v>2024</v>
      </c>
      <c r="Q843" s="37" t="e">
        <f>VLOOKUP(Table16[[#This Row],[Last]],'2025Cuts'!$B$4:$B$77,1,FALSE)</f>
        <v>#N/A</v>
      </c>
    </row>
    <row r="844" spans="1:17" ht="12.75" customHeight="1">
      <c r="A844" s="217" t="s">
        <v>2710</v>
      </c>
      <c r="B844" s="261" t="s">
        <v>5216</v>
      </c>
      <c r="C844" s="357" t="s">
        <v>77</v>
      </c>
      <c r="D844" s="217" t="s">
        <v>10034</v>
      </c>
      <c r="E844" s="358" t="s">
        <v>3553</v>
      </c>
      <c r="F844" s="358"/>
      <c r="M844" s="359" t="str">
        <f>VLOOKUP(TRIM(B844),'Team Rosters'!$B$1:$N$3773,2,FALSE)</f>
        <v>NYC</v>
      </c>
      <c r="N844" s="360">
        <f>VLOOKUP(TRIM(B844),BirthdateDraft!$A$1:$M$7842,2,FALSE)</f>
        <v>34942</v>
      </c>
      <c r="O844" s="217" t="str">
        <f>VLOOKUP(TRIM(B844),BirthdateDraft!$A$1:$M$7842,3,FALSE)</f>
        <v>17/3</v>
      </c>
      <c r="P844">
        <v>2024</v>
      </c>
      <c r="Q844" s="37" t="e">
        <f>VLOOKUP(Table16[[#This Row],[Last]],'2025Cuts'!$B$4:$B$77,1,FALSE)</f>
        <v>#N/A</v>
      </c>
    </row>
    <row r="845" spans="1:17" ht="12.75" customHeight="1">
      <c r="A845" s="217" t="s">
        <v>728</v>
      </c>
      <c r="B845" s="261" t="s">
        <v>1668</v>
      </c>
      <c r="C845" s="357" t="s">
        <v>9631</v>
      </c>
      <c r="D845" s="217" t="s">
        <v>728</v>
      </c>
      <c r="E845" s="358"/>
      <c r="F845" s="358"/>
      <c r="I845" s="358">
        <v>4</v>
      </c>
      <c r="K845" s="358">
        <v>0</v>
      </c>
      <c r="L845" s="36" t="s">
        <v>9656</v>
      </c>
      <c r="M845" s="359" t="str">
        <f>VLOOKUP(TRIM(B845),'Team Rosters'!$B$1:$N$3773,2,FALSE)</f>
        <v>VER</v>
      </c>
      <c r="N845" s="360">
        <f>VLOOKUP(TRIM(B845),BirthdateDraft!$A$1:$M$7842,2,FALSE)</f>
        <v>30821</v>
      </c>
      <c r="O845" s="217" t="str">
        <f>VLOOKUP(TRIM(B845),BirthdateDraft!$A$1:$M$7842,3,FALSE)</f>
        <v>06/1 (28)</v>
      </c>
      <c r="P845">
        <v>2024</v>
      </c>
      <c r="Q845" s="37" t="e">
        <f>VLOOKUP(Table16[[#This Row],[Last]],'2025Cuts'!$B$4:$B$77,1,FALSE)</f>
        <v>#N/A</v>
      </c>
    </row>
    <row r="846" spans="1:17" ht="12.75" customHeight="1">
      <c r="A846" s="217" t="s">
        <v>144</v>
      </c>
      <c r="B846" s="261" t="s">
        <v>5693</v>
      </c>
      <c r="C846" s="357" t="s">
        <v>9628</v>
      </c>
      <c r="D846" s="217" t="s">
        <v>10053</v>
      </c>
      <c r="E846" s="358" t="s">
        <v>3552</v>
      </c>
      <c r="F846" s="358"/>
      <c r="G846" s="36">
        <v>3</v>
      </c>
      <c r="M846" s="359" t="str">
        <f>VLOOKUP(TRIM(B846),'Team Rosters'!$B$1:$N$3773,2,FALSE)</f>
        <v>ANN</v>
      </c>
      <c r="N846" s="360">
        <f>VLOOKUP(TRIM(B846),BirthdateDraft!$A$1:$M$7842,2,FALSE)</f>
        <v>34729</v>
      </c>
      <c r="O846" s="217" t="str">
        <f>VLOOKUP(TRIM(B846),BirthdateDraft!$A$1:$M$7842,3,FALSE)</f>
        <v>18/2</v>
      </c>
      <c r="P846">
        <v>2024</v>
      </c>
      <c r="Q846" s="37" t="e">
        <f>VLOOKUP(Table16[[#This Row],[Last]],'2025Cuts'!$B$4:$B$77,1,FALSE)</f>
        <v>#N/A</v>
      </c>
    </row>
    <row r="847" spans="1:17" ht="12.75" customHeight="1">
      <c r="A847" s="217" t="s">
        <v>1231</v>
      </c>
      <c r="B847" s="261" t="s">
        <v>7612</v>
      </c>
      <c r="C847" s="357" t="s">
        <v>9627</v>
      </c>
      <c r="D847" s="217" t="s">
        <v>1231</v>
      </c>
      <c r="E847" s="358"/>
      <c r="F847" s="358"/>
      <c r="I847" s="358">
        <v>4</v>
      </c>
      <c r="K847" s="358">
        <v>0</v>
      </c>
      <c r="L847" s="36" t="s">
        <v>1895</v>
      </c>
      <c r="M847" s="359" t="str">
        <f>VLOOKUP(TRIM(B847),'Team Rosters'!$B$1:$N$3773,2,FALSE)</f>
        <v>LON</v>
      </c>
      <c r="N847" s="360">
        <f>VLOOKUP(TRIM(B847),BirthdateDraft!$A$1:$M$7842,2,FALSE)</f>
        <v>36634</v>
      </c>
      <c r="O847" s="217" t="str">
        <f>VLOOKUP(TRIM(B847),BirthdateDraft!$A$1:$M$7842,3,FALSE)</f>
        <v>22/4</v>
      </c>
      <c r="P847">
        <v>2024</v>
      </c>
      <c r="Q847" s="37" t="e">
        <f>VLOOKUP(Table16[[#This Row],[Last]],'2025Cuts'!$B$4:$B$77,1,FALSE)</f>
        <v>#N/A</v>
      </c>
    </row>
    <row r="848" spans="1:17" ht="12.75" customHeight="1">
      <c r="A848" s="217" t="s">
        <v>1895</v>
      </c>
      <c r="B848" s="261" t="s">
        <v>9034</v>
      </c>
      <c r="C848" s="357" t="s">
        <v>9647</v>
      </c>
      <c r="D848" s="217" t="s">
        <v>10011</v>
      </c>
      <c r="E848" s="358"/>
      <c r="F848" s="358"/>
      <c r="I848" s="358">
        <v>4</v>
      </c>
      <c r="J848" s="358"/>
      <c r="K848" s="36">
        <v>3</v>
      </c>
      <c r="M848" s="359" t="str">
        <f>VLOOKUP(TRIM(B848),'Team Rosters'!$B$1:$N$3773,2,FALSE)</f>
        <v>ROA</v>
      </c>
      <c r="N848" s="360">
        <f>VLOOKUP(TRIM(B848),BirthdateDraft!$A$1:$M$7842,2,FALSE)</f>
        <v>37052</v>
      </c>
      <c r="O848" s="217" t="str">
        <f>VLOOKUP(TRIM(B848),BirthdateDraft!$A$1:$M$7842,3,FALSE)</f>
        <v>24/6(217)</v>
      </c>
      <c r="P848">
        <v>2024</v>
      </c>
      <c r="Q848" s="37" t="e">
        <f>VLOOKUP(Table16[[#This Row],[Last]],'2025Cuts'!$B$4:$B$77,1,FALSE)</f>
        <v>#N/A</v>
      </c>
    </row>
    <row r="849" spans="1:17" ht="12.75" customHeight="1">
      <c r="A849" s="217" t="s">
        <v>1895</v>
      </c>
      <c r="B849" s="261" t="s">
        <v>7651</v>
      </c>
      <c r="C849" s="357" t="s">
        <v>9627</v>
      </c>
      <c r="D849" s="217" t="s">
        <v>10011</v>
      </c>
      <c r="E849" s="358"/>
      <c r="F849" s="358"/>
      <c r="I849" s="358">
        <v>6</v>
      </c>
      <c r="J849" s="358"/>
      <c r="K849" s="36">
        <v>7</v>
      </c>
      <c r="M849" s="359" t="str">
        <f>VLOOKUP(TRIM(B849),'Team Rosters'!$B$1:$N$3773,2,FALSE)</f>
        <v>FER</v>
      </c>
      <c r="N849" s="360">
        <f>VLOOKUP(TRIM(B849),BirthdateDraft!$A$1:$M$7842,2,FALSE)</f>
        <v>36623</v>
      </c>
      <c r="O849" s="217" t="str">
        <f>VLOOKUP(TRIM(B849),BirthdateDraft!$A$1:$M$7842,3,FALSE)</f>
        <v>22/1</v>
      </c>
      <c r="P849">
        <v>2024</v>
      </c>
      <c r="Q849" s="37" t="e">
        <f>VLOOKUP(Table16[[#This Row],[Last]],'2025Cuts'!$B$4:$B$77,1,FALSE)</f>
        <v>#N/A</v>
      </c>
    </row>
    <row r="850" spans="1:17" ht="12.75" customHeight="1">
      <c r="A850" s="217" t="s">
        <v>8979</v>
      </c>
      <c r="B850" s="261" t="s">
        <v>6211</v>
      </c>
      <c r="C850" s="357" t="s">
        <v>9650</v>
      </c>
      <c r="D850" s="217" t="s">
        <v>10006</v>
      </c>
      <c r="E850" s="358"/>
      <c r="F850" s="358"/>
      <c r="I850" s="358">
        <v>6</v>
      </c>
      <c r="J850" s="358"/>
      <c r="K850" s="36">
        <v>7</v>
      </c>
      <c r="M850" s="359" t="str">
        <f>VLOOKUP(TRIM(B850),'Team Rosters'!$B$1:$N$3773,2,FALSE)</f>
        <v>FER</v>
      </c>
      <c r="N850" s="360">
        <f>VLOOKUP(TRIM(B850),BirthdateDraft!$A$1:$M$7842,2,FALSE)</f>
        <v>35489</v>
      </c>
      <c r="O850" s="217" t="str">
        <f>VLOOKUP(TRIM(B850),BirthdateDraft!$A$1:$M$7842,3,FALSE)</f>
        <v>19/1 (14)</v>
      </c>
      <c r="P850">
        <v>2024</v>
      </c>
      <c r="Q850" s="37" t="e">
        <f>VLOOKUP(Table16[[#This Row],[Last]],'2025Cuts'!$B$4:$B$77,1,FALSE)</f>
        <v>#N/A</v>
      </c>
    </row>
    <row r="851" spans="1:17" ht="12.75" customHeight="1">
      <c r="A851" s="217" t="s">
        <v>9735</v>
      </c>
      <c r="B851" s="261" t="s">
        <v>9149</v>
      </c>
      <c r="C851" s="357" t="s">
        <v>9651</v>
      </c>
      <c r="D851" s="217" t="s">
        <v>9735</v>
      </c>
      <c r="E851" s="358"/>
      <c r="F851" s="358"/>
      <c r="M851" s="359" t="str">
        <f>VLOOKUP(TRIM(B851),'Team Rosters'!$B$1:$N$3773,2,FALSE)</f>
        <v>DAY</v>
      </c>
      <c r="N851" s="360">
        <f>VLOOKUP(TRIM(B851),BirthdateDraft!$A$1:$M$7842,2,FALSE)</f>
        <v>37850</v>
      </c>
      <c r="O851" s="217" t="str">
        <f>VLOOKUP(TRIM(B851),BirthdateDraft!$A$1:$M$7842,3,FALSE)</f>
        <v>24/6(212)</v>
      </c>
      <c r="P851">
        <v>2024</v>
      </c>
      <c r="Q851" s="37" t="e">
        <f>VLOOKUP(Table16[[#This Row],[Last]],'2025Cuts'!$B$4:$B$77,1,FALSE)</f>
        <v>#N/A</v>
      </c>
    </row>
    <row r="852" spans="1:17" ht="12.75" customHeight="1">
      <c r="A852" s="217" t="s">
        <v>8980</v>
      </c>
      <c r="B852" s="261" t="s">
        <v>7217</v>
      </c>
      <c r="C852" s="357" t="s">
        <v>9651</v>
      </c>
      <c r="D852" s="217" t="s">
        <v>10012</v>
      </c>
      <c r="E852" s="358"/>
      <c r="F852" s="358"/>
      <c r="I852" s="358">
        <v>5</v>
      </c>
      <c r="J852" s="358"/>
      <c r="K852" s="36">
        <v>7</v>
      </c>
      <c r="M852" s="359" t="str">
        <f>VLOOKUP(TRIM(B852),'Team Rosters'!$B$1:$N$3773,2,FALSE)</f>
        <v>NYC</v>
      </c>
      <c r="N852" s="360">
        <f>VLOOKUP(TRIM(B852),BirthdateDraft!$A$1:$M$7842,2,FALSE)</f>
        <v>36251</v>
      </c>
      <c r="O852" s="217" t="str">
        <f>VLOOKUP(TRIM(B852),BirthdateDraft!$A$1:$M$7842,3,FALSE)</f>
        <v>21/2</v>
      </c>
      <c r="P852">
        <v>2024</v>
      </c>
      <c r="Q852" s="37" t="e">
        <f>VLOOKUP(Table16[[#This Row],[Last]],'2025Cuts'!$B$4:$B$77,1,FALSE)</f>
        <v>#N/A</v>
      </c>
    </row>
    <row r="853" spans="1:17" ht="12.75" customHeight="1">
      <c r="A853" s="217" t="s">
        <v>1873</v>
      </c>
      <c r="B853" s="261" t="s">
        <v>8914</v>
      </c>
      <c r="C853" s="357" t="s">
        <v>77</v>
      </c>
      <c r="D853" s="217" t="s">
        <v>1873</v>
      </c>
      <c r="E853" s="358" t="s">
        <v>9700</v>
      </c>
      <c r="F853" s="358"/>
      <c r="G853" s="36">
        <v>4</v>
      </c>
      <c r="M853" s="359" t="str">
        <f>VLOOKUP(TRIM(B853),'Team Rosters'!$B$1:$N$3773,2,FALSE)</f>
        <v>VIR</v>
      </c>
      <c r="N853" s="360">
        <f>VLOOKUP(TRIM(B853),BirthdateDraft!$A$1:$M$7842,2,FALSE)</f>
        <v>36931</v>
      </c>
      <c r="O853" s="217" t="str">
        <f>VLOOKUP(TRIM(B853),BirthdateDraft!$A$1:$M$7842,3,FALSE)</f>
        <v>24/3(87)</v>
      </c>
      <c r="P853">
        <v>2024</v>
      </c>
      <c r="Q853" s="37" t="e">
        <f>VLOOKUP(Table16[[#This Row],[Last]],'2025Cuts'!$B$4:$B$77,1,FALSE)</f>
        <v>#N/A</v>
      </c>
    </row>
    <row r="854" spans="1:17" ht="12.75" customHeight="1">
      <c r="A854" s="217" t="s">
        <v>1971</v>
      </c>
      <c r="B854" s="261" t="s">
        <v>7724</v>
      </c>
      <c r="C854" s="357" t="s">
        <v>9651</v>
      </c>
      <c r="D854" s="217" t="s">
        <v>1971</v>
      </c>
      <c r="E854" s="358" t="s">
        <v>9701</v>
      </c>
      <c r="F854" s="358"/>
      <c r="G854" s="36">
        <v>4</v>
      </c>
      <c r="M854" s="359" t="str">
        <f>VLOOKUP(TRIM(B854),'Team Rosters'!$B$1:$N$3773,2,FALSE)</f>
        <v>BLU</v>
      </c>
      <c r="N854" s="360">
        <f>VLOOKUP(TRIM(B854),BirthdateDraft!$A$1:$M$7842,2,FALSE)</f>
        <v>36068</v>
      </c>
      <c r="O854" s="217" t="str">
        <f>VLOOKUP(TRIM(B854),BirthdateDraft!$A$1:$M$7842,3,FALSE)</f>
        <v>22/1</v>
      </c>
      <c r="P854">
        <v>2024</v>
      </c>
      <c r="Q854" s="37" t="e">
        <f>VLOOKUP(Table16[[#This Row],[Last]],'2025Cuts'!$B$4:$B$77,1,FALSE)</f>
        <v>#N/A</v>
      </c>
    </row>
    <row r="855" spans="1:17" ht="12.75" customHeight="1">
      <c r="A855" s="217" t="s">
        <v>1564</v>
      </c>
      <c r="B855" s="261" t="s">
        <v>6324</v>
      </c>
      <c r="C855" s="357" t="s">
        <v>9636</v>
      </c>
      <c r="D855" s="217" t="s">
        <v>1564</v>
      </c>
      <c r="E855" s="358"/>
      <c r="F855" s="358"/>
      <c r="M855" s="359" t="str">
        <f>VLOOKUP(TRIM(B855),'Team Rosters'!$B$1:$N$3773,2,FALSE)</f>
        <v>CAVE</v>
      </c>
      <c r="N855" s="360">
        <f>VLOOKUP(TRIM(B855),BirthdateDraft!$A$1:$M$7842,2,FALSE)</f>
        <v>35379</v>
      </c>
      <c r="O855" s="217" t="str">
        <f>VLOOKUP(TRIM(B855),BirthdateDraft!$A$1:$M$7842,3,FALSE)</f>
        <v>19/2</v>
      </c>
      <c r="P855">
        <v>2024</v>
      </c>
      <c r="Q855" s="37" t="e">
        <f>VLOOKUP(Table16[[#This Row],[Last]],'2025Cuts'!$B$4:$B$77,1,FALSE)</f>
        <v>#N/A</v>
      </c>
    </row>
    <row r="856" spans="1:17" ht="12.75" customHeight="1">
      <c r="A856" s="217" t="s">
        <v>2517</v>
      </c>
      <c r="B856" s="261" t="s">
        <v>7966</v>
      </c>
      <c r="C856" s="357" t="s">
        <v>9635</v>
      </c>
      <c r="D856" s="217" t="s">
        <v>10047</v>
      </c>
      <c r="E856" s="358" t="s">
        <v>9700</v>
      </c>
      <c r="F856" s="358"/>
      <c r="M856" s="359" t="str">
        <f>VLOOKUP(TRIM(B856),'Team Rosters'!$B$1:$N$3773,2,FALSE)</f>
        <v>LON</v>
      </c>
      <c r="N856" s="360">
        <f>VLOOKUP(TRIM(B856),BirthdateDraft!$A$1:$M$7842,2,FALSE)</f>
        <v>35487</v>
      </c>
      <c r="O856" s="217" t="str">
        <f>VLOOKUP(TRIM(B856),BirthdateDraft!$A$1:$M$7842,3,FALSE)</f>
        <v>19/FA</v>
      </c>
      <c r="P856">
        <v>2024</v>
      </c>
      <c r="Q856" s="37" t="e">
        <f>VLOOKUP(Table16[[#This Row],[Last]],'2025Cuts'!$B$4:$B$77,1,FALSE)</f>
        <v>#N/A</v>
      </c>
    </row>
    <row r="857" spans="1:17" ht="12.75" customHeight="1">
      <c r="A857" s="217" t="s">
        <v>9667</v>
      </c>
      <c r="B857" s="261" t="s">
        <v>4389</v>
      </c>
      <c r="C857" s="357" t="s">
        <v>9641</v>
      </c>
      <c r="D857" s="217" t="s">
        <v>3485</v>
      </c>
      <c r="E857" s="358"/>
      <c r="F857" s="358"/>
      <c r="L857" s="358" t="s">
        <v>9656</v>
      </c>
      <c r="M857" s="359" t="str">
        <f>VLOOKUP(TRIM(B857),'Team Rosters'!$B$1:$N$3773,2,FALSE)</f>
        <v>LON</v>
      </c>
      <c r="N857" s="360">
        <f>VLOOKUP(TRIM(B857),BirthdateDraft!$A$1:$M$7842,2,FALSE)</f>
        <v>33905</v>
      </c>
      <c r="O857" s="217" t="str">
        <f>VLOOKUP(TRIM(B857),BirthdateDraft!$A$1:$M$7842,3,FALSE)</f>
        <v>15/3</v>
      </c>
      <c r="P857">
        <v>2024</v>
      </c>
      <c r="Q857" s="37" t="e">
        <f>VLOOKUP(Table16[[#This Row],[Last]],'2025Cuts'!$B$4:$B$77,1,FALSE)</f>
        <v>#N/A</v>
      </c>
    </row>
    <row r="858" spans="1:17" ht="12.75" customHeight="1">
      <c r="A858" s="217" t="s">
        <v>8978</v>
      </c>
      <c r="B858" s="261" t="s">
        <v>7606</v>
      </c>
      <c r="C858" s="357" t="s">
        <v>9650</v>
      </c>
      <c r="D858" s="217" t="s">
        <v>3485</v>
      </c>
      <c r="E858" s="358"/>
      <c r="F858" s="358"/>
      <c r="L858" s="358" t="s">
        <v>1895</v>
      </c>
      <c r="M858" s="359" t="str">
        <f>VLOOKUP(TRIM(B858),'Team Rosters'!$B$1:$N$3773,2,FALSE)</f>
        <v>VIR</v>
      </c>
      <c r="N858" s="360">
        <f>VLOOKUP(TRIM(B858),BirthdateDraft!$A$1:$M$7842,2,FALSE)</f>
        <v>37096</v>
      </c>
      <c r="O858" s="217" t="str">
        <f>VLOOKUP(TRIM(B858),BirthdateDraft!$A$1:$M$7842,3,FALSE)</f>
        <v>22/1</v>
      </c>
      <c r="P858">
        <v>2024</v>
      </c>
      <c r="Q858" s="37" t="e">
        <f>VLOOKUP(Table16[[#This Row],[Last]],'2025Cuts'!$B$4:$B$77,1,FALSE)</f>
        <v>#N/A</v>
      </c>
    </row>
    <row r="859" spans="1:17" ht="12.75" customHeight="1">
      <c r="A859" s="217" t="s">
        <v>728</v>
      </c>
      <c r="B859" s="261" t="s">
        <v>7342</v>
      </c>
      <c r="C859" s="357" t="s">
        <v>9647</v>
      </c>
      <c r="D859" s="217" t="s">
        <v>728</v>
      </c>
      <c r="E859" s="358"/>
      <c r="F859" s="358"/>
      <c r="I859" s="358">
        <v>4</v>
      </c>
      <c r="K859" s="358">
        <v>0</v>
      </c>
      <c r="L859" s="36" t="s">
        <v>9656</v>
      </c>
      <c r="M859" s="359" t="str">
        <f>VLOOKUP(TRIM(B859),'Team Rosters'!$B$1:$N$3773,2,FALSE)</f>
        <v>BEA</v>
      </c>
      <c r="N859" s="360">
        <f>VLOOKUP(TRIM(B859),BirthdateDraft!$A$1:$M$7842,2,FALSE)</f>
        <v>36008</v>
      </c>
      <c r="O859" s="217" t="str">
        <f>VLOOKUP(TRIM(B859),BirthdateDraft!$A$1:$M$7842,3,FALSE)</f>
        <v>21/3</v>
      </c>
      <c r="P859">
        <v>2024</v>
      </c>
      <c r="Q859" s="37" t="e">
        <f>VLOOKUP(Table16[[#This Row],[Last]],'2025Cuts'!$B$4:$B$77,1,FALSE)</f>
        <v>#N/A</v>
      </c>
    </row>
    <row r="860" spans="1:17" ht="12.75" customHeight="1">
      <c r="A860" s="217" t="s">
        <v>8859</v>
      </c>
      <c r="B860" s="261" t="s">
        <v>7109</v>
      </c>
      <c r="C860" s="357" t="s">
        <v>722</v>
      </c>
      <c r="D860" s="217" t="s">
        <v>10060</v>
      </c>
      <c r="E860" s="358" t="s">
        <v>3552</v>
      </c>
      <c r="F860" s="358"/>
      <c r="G860" s="36">
        <v>2</v>
      </c>
      <c r="M860" s="359" t="str">
        <f>VLOOKUP(TRIM(B860),'Team Rosters'!$B$1:$N$3773,2,FALSE)</f>
        <v>WES</v>
      </c>
      <c r="N860" s="360">
        <f>VLOOKUP(TRIM(B860),BirthdateDraft!$A$1:$M$7842,2,FALSE)</f>
        <v>35643</v>
      </c>
      <c r="O860" s="217" t="str">
        <f>VLOOKUP(TRIM(B860),BirthdateDraft!$A$1:$M$7842,3,FALSE)</f>
        <v>21/6</v>
      </c>
      <c r="P860">
        <v>2024</v>
      </c>
      <c r="Q860" s="37" t="e">
        <f>VLOOKUP(Table16[[#This Row],[Last]],'2025Cuts'!$B$4:$B$77,1,FALSE)</f>
        <v>#N/A</v>
      </c>
    </row>
    <row r="861" spans="1:17" ht="12.75" customHeight="1">
      <c r="A861" s="217" t="s">
        <v>9702</v>
      </c>
      <c r="B861" s="261" t="s">
        <v>6976</v>
      </c>
      <c r="C861" s="357" t="s">
        <v>9633</v>
      </c>
      <c r="D861" s="217" t="s">
        <v>10054</v>
      </c>
      <c r="E861" s="358" t="s">
        <v>3556</v>
      </c>
      <c r="F861" s="358" t="s">
        <v>3556</v>
      </c>
      <c r="G861" s="36">
        <v>0</v>
      </c>
      <c r="M861" s="359" t="e">
        <f>VLOOKUP(TRIM(B861),'Team Rosters'!$B$1:$N$3773,2,FALSE)</f>
        <v>#N/A</v>
      </c>
      <c r="N861" s="360">
        <f>VLOOKUP(TRIM(B861),BirthdateDraft!$A$1:$M$7842,2,FALSE)</f>
        <v>35704</v>
      </c>
      <c r="O861" s="217" t="str">
        <f>VLOOKUP(TRIM(B861),BirthdateDraft!$A$1:$M$7842,3,FALSE)</f>
        <v>21/5</v>
      </c>
      <c r="P861">
        <v>2024</v>
      </c>
      <c r="Q861" s="37" t="e">
        <f>VLOOKUP(Table16[[#This Row],[Last]],'2025Cuts'!$B$4:$B$77,1,FALSE)</f>
        <v>#N/A</v>
      </c>
    </row>
    <row r="862" spans="1:17" ht="12.75" customHeight="1">
      <c r="A862" s="217" t="s">
        <v>1564</v>
      </c>
      <c r="B862" s="261" t="s">
        <v>7398</v>
      </c>
      <c r="C862" s="357" t="s">
        <v>9630</v>
      </c>
      <c r="D862" s="217" t="s">
        <v>1564</v>
      </c>
      <c r="E862" s="358"/>
      <c r="F862" s="358"/>
      <c r="M862" s="359" t="str">
        <f>VLOOKUP(TRIM(B862),'Team Rosters'!$B$1:$N$3773,2,FALSE)</f>
        <v>FER</v>
      </c>
      <c r="N862" s="360">
        <f>VLOOKUP(TRIM(B862),BirthdateDraft!$A$1:$M$7842,2,FALSE)</f>
        <v>36130</v>
      </c>
      <c r="O862" s="217" t="str">
        <f>VLOOKUP(TRIM(B862),BirthdateDraft!$A$1:$M$7842,3,FALSE)</f>
        <v>1//20</v>
      </c>
      <c r="P862">
        <v>2024</v>
      </c>
      <c r="Q862" s="37" t="e">
        <f>VLOOKUP(Table16[[#This Row],[Last]],'2025Cuts'!$B$4:$B$77,1,FALSE)</f>
        <v>#N/A</v>
      </c>
    </row>
    <row r="863" spans="1:17" ht="12.75" customHeight="1">
      <c r="A863" s="217" t="s">
        <v>2517</v>
      </c>
      <c r="B863" s="261" t="s">
        <v>6161</v>
      </c>
      <c r="C863" s="357" t="s">
        <v>9641</v>
      </c>
      <c r="D863" s="217" t="s">
        <v>10047</v>
      </c>
      <c r="E863" s="358" t="s">
        <v>9709</v>
      </c>
      <c r="F863" s="358"/>
      <c r="M863" s="359" t="str">
        <f>VLOOKUP(TRIM(B863),'Team Rosters'!$B$1:$N$3773,2,FALSE)</f>
        <v>CAVE</v>
      </c>
      <c r="N863" s="360">
        <f>VLOOKUP(TRIM(B863),BirthdateDraft!$A$1:$M$7842,2,FALSE)</f>
        <v>35873</v>
      </c>
      <c r="O863" s="217" t="str">
        <f>VLOOKUP(TRIM(B863),BirthdateDraft!$A$1:$M$7842,3,FALSE)</f>
        <v>19/4</v>
      </c>
      <c r="P863">
        <v>2024</v>
      </c>
      <c r="Q863" s="37" t="e">
        <f>VLOOKUP(Table16[[#This Row],[Last]],'2025Cuts'!$B$4:$B$77,1,FALSE)</f>
        <v>#N/A</v>
      </c>
    </row>
    <row r="864" spans="1:17" ht="12.75" customHeight="1">
      <c r="A864" s="217" t="s">
        <v>8980</v>
      </c>
      <c r="B864" s="261" t="s">
        <v>7766</v>
      </c>
      <c r="C864" s="357" t="s">
        <v>9645</v>
      </c>
      <c r="D864" s="217" t="s">
        <v>10012</v>
      </c>
      <c r="E864" s="358"/>
      <c r="F864" s="358"/>
      <c r="I864" s="358">
        <v>0</v>
      </c>
      <c r="J864" s="358"/>
      <c r="K864" s="36">
        <v>5</v>
      </c>
      <c r="M864" s="359" t="str">
        <f>VLOOKUP(TRIM(B864),'Team Rosters'!$B$1:$N$3773,2,FALSE)</f>
        <v>BLD</v>
      </c>
      <c r="N864" s="360">
        <f>VLOOKUP(TRIM(B864),BirthdateDraft!$A$1:$M$7842,2,FALSE)</f>
        <v>36267</v>
      </c>
      <c r="O864" s="217" t="str">
        <f>VLOOKUP(TRIM(B864),BirthdateDraft!$A$1:$M$7842,3,FALSE)</f>
        <v>22/6</v>
      </c>
      <c r="P864">
        <v>2024</v>
      </c>
      <c r="Q864" s="37" t="e">
        <f>VLOOKUP(Table16[[#This Row],[Last]],'2025Cuts'!$B$4:$B$77,1,FALSE)</f>
        <v>#N/A</v>
      </c>
    </row>
    <row r="865" spans="1:17" ht="12.75" customHeight="1">
      <c r="A865" s="217" t="s">
        <v>9702</v>
      </c>
      <c r="B865" s="261" t="s">
        <v>4665</v>
      </c>
      <c r="C865" s="357" t="s">
        <v>9633</v>
      </c>
      <c r="D865" s="217" t="s">
        <v>10054</v>
      </c>
      <c r="E865" s="358" t="s">
        <v>3556</v>
      </c>
      <c r="F865" s="358" t="s">
        <v>3556</v>
      </c>
      <c r="G865" s="36">
        <v>1</v>
      </c>
      <c r="M865" s="359" t="str">
        <f>VLOOKUP(TRIM(B865),'Team Rosters'!$B$1:$N$3773,2,FALSE)</f>
        <v>CHA</v>
      </c>
      <c r="N865" s="360">
        <f>VLOOKUP(TRIM(B865),BirthdateDraft!$A$1:$M$7842,2,FALSE)</f>
        <v>34494</v>
      </c>
      <c r="O865" s="217" t="str">
        <f>VLOOKUP(TRIM(B865),BirthdateDraft!$A$1:$M$7842,3,FALSE)</f>
        <v>16/4</v>
      </c>
      <c r="P865">
        <v>2024</v>
      </c>
      <c r="Q865" s="37" t="e">
        <f>VLOOKUP(Table16[[#This Row],[Last]],'2025Cuts'!$B$4:$B$77,1,FALSE)</f>
        <v>#N/A</v>
      </c>
    </row>
    <row r="866" spans="1:17" ht="12.75" customHeight="1">
      <c r="A866" s="217" t="s">
        <v>8982</v>
      </c>
      <c r="B866" s="261" t="s">
        <v>7796</v>
      </c>
      <c r="C866" s="357" t="s">
        <v>9641</v>
      </c>
      <c r="D866" s="217" t="s">
        <v>10019</v>
      </c>
      <c r="E866" s="358"/>
      <c r="F866" s="358"/>
      <c r="I866" s="358">
        <v>4</v>
      </c>
      <c r="J866" s="358"/>
      <c r="K866" s="36">
        <v>5</v>
      </c>
      <c r="M866" s="359" t="str">
        <f>VLOOKUP(TRIM(B866),'Team Rosters'!$B$1:$N$3773,2,FALSE)</f>
        <v>TOR</v>
      </c>
      <c r="N866" s="360">
        <f>VLOOKUP(TRIM(B866),BirthdateDraft!$A$1:$M$7842,2,FALSE)</f>
        <v>36093</v>
      </c>
      <c r="O866" s="217" t="str">
        <f>VLOOKUP(TRIM(B866),BirthdateDraft!$A$1:$M$7842,3,FALSE)</f>
        <v>22/3</v>
      </c>
      <c r="P866">
        <v>2024</v>
      </c>
      <c r="Q866" s="37" t="e">
        <f>VLOOKUP(Table16[[#This Row],[Last]],'2025Cuts'!$B$4:$B$77,1,FALSE)</f>
        <v>#N/A</v>
      </c>
    </row>
    <row r="867" spans="1:17" ht="12.75" customHeight="1">
      <c r="A867" s="217" t="s">
        <v>9013</v>
      </c>
      <c r="B867" s="261" t="s">
        <v>3852</v>
      </c>
      <c r="C867" s="357" t="s">
        <v>9629</v>
      </c>
      <c r="D867" s="217" t="s">
        <v>10027</v>
      </c>
      <c r="E867" s="358"/>
      <c r="F867" s="358"/>
      <c r="I867" s="358">
        <v>4</v>
      </c>
      <c r="J867" s="358"/>
      <c r="K867" s="36">
        <v>2</v>
      </c>
      <c r="M867" s="359" t="str">
        <f>VLOOKUP(TRIM(B867),'Team Rosters'!$B$1:$N$3773,2,FALSE)</f>
        <v>ROA</v>
      </c>
      <c r="N867" s="360">
        <f>VLOOKUP(TRIM(B867),BirthdateDraft!$A$1:$M$7842,2,FALSE)</f>
        <v>33437</v>
      </c>
      <c r="O867" s="217" t="str">
        <f>VLOOKUP(TRIM(B867),BirthdateDraft!$A$1:$M$7842,3,FALSE)</f>
        <v>14/FA</v>
      </c>
      <c r="P867">
        <v>2024</v>
      </c>
      <c r="Q867" s="37" t="e">
        <f>VLOOKUP(Table16[[#This Row],[Last]],'2025Cuts'!$B$4:$B$77,1,FALSE)</f>
        <v>#N/A</v>
      </c>
    </row>
    <row r="868" spans="1:17" ht="12.75" customHeight="1">
      <c r="A868" s="217" t="s">
        <v>1360</v>
      </c>
      <c r="B868" s="261" t="s">
        <v>8340</v>
      </c>
      <c r="C868" s="357" t="s">
        <v>77</v>
      </c>
      <c r="D868" s="217" t="s">
        <v>1360</v>
      </c>
      <c r="E868" s="358"/>
      <c r="F868" s="358"/>
      <c r="I868" s="358">
        <v>0</v>
      </c>
      <c r="K868" s="358">
        <v>3</v>
      </c>
      <c r="L868" s="36" t="s">
        <v>9652</v>
      </c>
      <c r="M868" s="359" t="str">
        <f>VLOOKUP(TRIM(B868),'Team Rosters'!$B$1:$N$3773,2,FALSE)</f>
        <v>TOR</v>
      </c>
      <c r="N868" s="360">
        <f>VLOOKUP(TRIM(B868),BirthdateDraft!$A$1:$M$7842,2,FALSE)</f>
        <v>36584</v>
      </c>
      <c r="O868" s="217" t="str">
        <f>VLOOKUP(TRIM(B868),BirthdateDraft!$A$1:$M$7842,3,FALSE)</f>
        <v>23/FA</v>
      </c>
      <c r="P868">
        <v>2024</v>
      </c>
      <c r="Q868" s="37" t="e">
        <f>VLOOKUP(Table16[[#This Row],[Last]],'2025Cuts'!$B$4:$B$77,1,FALSE)</f>
        <v>#N/A</v>
      </c>
    </row>
    <row r="869" spans="1:17" ht="12.75" customHeight="1">
      <c r="A869" s="217" t="s">
        <v>1877</v>
      </c>
      <c r="B869" s="261" t="s">
        <v>7645</v>
      </c>
      <c r="C869" s="357" t="s">
        <v>722</v>
      </c>
      <c r="D869" s="217" t="s">
        <v>1877</v>
      </c>
      <c r="E869" s="358" t="s">
        <v>9699</v>
      </c>
      <c r="F869" s="358"/>
      <c r="G869" s="36">
        <v>6</v>
      </c>
      <c r="M869" s="359" t="str">
        <f>VLOOKUP(TRIM(B869),'Team Rosters'!$B$1:$N$3773,2,FALSE)</f>
        <v>BIR</v>
      </c>
      <c r="N869" s="360">
        <f>VLOOKUP(TRIM(B869),BirthdateDraft!$A$1:$M$7842,2,FALSE)</f>
        <v>36175</v>
      </c>
      <c r="O869" s="217" t="str">
        <f>VLOOKUP(TRIM(B869),BirthdateDraft!$A$1:$M$7842,3,FALSE)</f>
        <v>22/7</v>
      </c>
      <c r="P869">
        <v>2024</v>
      </c>
      <c r="Q869" s="37" t="e">
        <f>VLOOKUP(Table16[[#This Row],[Last]],'2025Cuts'!$B$4:$B$77,1,FALSE)</f>
        <v>#N/A</v>
      </c>
    </row>
    <row r="870" spans="1:17" ht="12.75" customHeight="1">
      <c r="A870" s="217" t="s">
        <v>9735</v>
      </c>
      <c r="B870" s="261" t="s">
        <v>4925</v>
      </c>
      <c r="C870" s="357" t="s">
        <v>9635</v>
      </c>
      <c r="D870" s="217" t="s">
        <v>9735</v>
      </c>
      <c r="E870" s="358"/>
      <c r="F870" s="358"/>
      <c r="M870" s="359" t="str">
        <f>VLOOKUP(TRIM(B870),'Team Rosters'!$B$1:$N$3773,2,FALSE)</f>
        <v>NYC</v>
      </c>
      <c r="N870" s="360">
        <f>VLOOKUP(TRIM(B870),BirthdateDraft!$A$1:$M$7842,2,FALSE)</f>
        <v>34522</v>
      </c>
      <c r="O870" s="217" t="str">
        <f>VLOOKUP(TRIM(B870),BirthdateDraft!$A$1:$M$7842,3,FALSE)</f>
        <v>16/FA</v>
      </c>
      <c r="P870">
        <v>2024</v>
      </c>
      <c r="Q870" s="37" t="e">
        <f>VLOOKUP(Table16[[#This Row],[Last]],'2025Cuts'!$B$4:$B$77,1,FALSE)</f>
        <v>#N/A</v>
      </c>
    </row>
    <row r="871" spans="1:17" ht="12.75" customHeight="1">
      <c r="A871" s="217" t="s">
        <v>1873</v>
      </c>
      <c r="B871" s="261" t="s">
        <v>5737</v>
      </c>
      <c r="C871" s="357" t="s">
        <v>9629</v>
      </c>
      <c r="D871" s="217" t="s">
        <v>1873</v>
      </c>
      <c r="E871" s="358" t="s">
        <v>9701</v>
      </c>
      <c r="F871" s="358"/>
      <c r="G871" s="36">
        <v>12</v>
      </c>
      <c r="H871" s="36">
        <v>3</v>
      </c>
      <c r="M871" s="359" t="str">
        <f>VLOOKUP(TRIM(B871),'Team Rosters'!$B$1:$N$3773,2,FALSE)</f>
        <v>WES</v>
      </c>
      <c r="N871" s="360">
        <f>VLOOKUP(TRIM(B871),BirthdateDraft!$A$1:$M$7842,2,FALSE)</f>
        <v>35327</v>
      </c>
      <c r="O871" s="217" t="str">
        <f>VLOOKUP(TRIM(B871),BirthdateDraft!$A$1:$M$7842,3,FALSE)</f>
        <v>18/FA</v>
      </c>
      <c r="P871">
        <v>2024</v>
      </c>
      <c r="Q871" s="37" t="e">
        <f>VLOOKUP(Table16[[#This Row],[Last]],'2025Cuts'!$B$4:$B$77,1,FALSE)</f>
        <v>#N/A</v>
      </c>
    </row>
    <row r="872" spans="1:17" ht="12.75" customHeight="1">
      <c r="A872" s="217" t="s">
        <v>1957</v>
      </c>
      <c r="B872" s="261" t="s">
        <v>6550</v>
      </c>
      <c r="C872" s="357" t="s">
        <v>9640</v>
      </c>
      <c r="D872" s="217" t="s">
        <v>1957</v>
      </c>
      <c r="E872" s="358" t="s">
        <v>9700</v>
      </c>
      <c r="F872" s="358"/>
      <c r="G872" s="36">
        <v>0</v>
      </c>
      <c r="M872" s="359" t="e">
        <f>VLOOKUP(TRIM(B872),'Team Rosters'!$B$1:$N$3773,2,FALSE)</f>
        <v>#N/A</v>
      </c>
      <c r="N872" s="360">
        <f>VLOOKUP(TRIM(B872),BirthdateDraft!$A$1:$M$7842,2,FALSE)</f>
        <v>35475</v>
      </c>
      <c r="O872" s="217" t="str">
        <f>VLOOKUP(TRIM(B872),BirthdateDraft!$A$1:$M$7842,3,FALSE)</f>
        <v>20/FA</v>
      </c>
      <c r="P872">
        <v>2024</v>
      </c>
      <c r="Q872" s="37" t="e">
        <f>VLOOKUP(Table16[[#This Row],[Last]],'2025Cuts'!$B$4:$B$77,1,FALSE)</f>
        <v>#N/A</v>
      </c>
    </row>
    <row r="873" spans="1:17" ht="12.75" customHeight="1">
      <c r="A873" s="217" t="s">
        <v>9702</v>
      </c>
      <c r="B873" s="261" t="s">
        <v>6548</v>
      </c>
      <c r="C873" s="357" t="s">
        <v>9644</v>
      </c>
      <c r="D873" s="217" t="s">
        <v>10054</v>
      </c>
      <c r="E873" s="358" t="s">
        <v>3552</v>
      </c>
      <c r="F873" s="358" t="s">
        <v>3556</v>
      </c>
      <c r="G873" s="36">
        <v>2</v>
      </c>
      <c r="M873" s="359" t="str">
        <f>VLOOKUP(TRIM(B873),'Team Rosters'!$B$1:$N$3773,2,FALSE)</f>
        <v>BLU</v>
      </c>
      <c r="N873" s="360">
        <f>VLOOKUP(TRIM(B873),BirthdateDraft!$A$1:$M$7842,2,FALSE)</f>
        <v>36180</v>
      </c>
      <c r="O873" s="217" t="str">
        <f>VLOOKUP(TRIM(B873),BirthdateDraft!$A$1:$M$7842,3,FALSE)</f>
        <v>20/4</v>
      </c>
      <c r="P873">
        <v>2024</v>
      </c>
      <c r="Q873" s="37" t="e">
        <f>VLOOKUP(Table16[[#This Row],[Last]],'2025Cuts'!$B$4:$B$77,1,FALSE)</f>
        <v>#N/A</v>
      </c>
    </row>
    <row r="874" spans="1:17" ht="12.75" customHeight="1">
      <c r="A874" s="217" t="s">
        <v>1960</v>
      </c>
      <c r="B874" s="261" t="s">
        <v>3609</v>
      </c>
      <c r="C874" s="357" t="s">
        <v>9638</v>
      </c>
      <c r="D874" s="217" t="s">
        <v>1960</v>
      </c>
      <c r="E874" s="358" t="s">
        <v>9708</v>
      </c>
      <c r="F874" s="358"/>
      <c r="G874" s="36">
        <v>9</v>
      </c>
      <c r="M874" s="359" t="str">
        <f>VLOOKUP(TRIM(B874),'Team Rosters'!$B$1:$N$3773,2,FALSE)</f>
        <v>ORL</v>
      </c>
      <c r="N874" s="360">
        <f>VLOOKUP(TRIM(B874),BirthdateDraft!$A$1:$M$7842,2,FALSE)</f>
        <v>33291</v>
      </c>
      <c r="O874" s="217" t="str">
        <f>VLOOKUP(TRIM(B874),BirthdateDraft!$A$1:$M$7842,3,FALSE)</f>
        <v>14/1 (5)</v>
      </c>
      <c r="P874">
        <v>2024</v>
      </c>
      <c r="Q874" s="37" t="e">
        <f>VLOOKUP(Table16[[#This Row],[Last]],'2025Cuts'!$B$4:$B$77,1,FALSE)</f>
        <v>#N/A</v>
      </c>
    </row>
    <row r="875" spans="1:17" ht="12.75" customHeight="1">
      <c r="A875" s="217" t="s">
        <v>8846</v>
      </c>
      <c r="B875" s="261" t="s">
        <v>5756</v>
      </c>
      <c r="C875" s="357" t="s">
        <v>9634</v>
      </c>
      <c r="D875" s="217" t="s">
        <v>10048</v>
      </c>
      <c r="E875" s="358" t="s">
        <v>9699</v>
      </c>
      <c r="F875" s="358"/>
      <c r="M875" s="359" t="e">
        <f>VLOOKUP(TRIM(B875),'Team Rosters'!$B$1:$N$3773,2,FALSE)</f>
        <v>#N/A</v>
      </c>
      <c r="N875" s="360">
        <f>VLOOKUP(TRIM(B875),BirthdateDraft!$A$1:$M$7842,2,FALSE)</f>
        <v>35155</v>
      </c>
      <c r="O875" s="217" t="str">
        <f>VLOOKUP(TRIM(B875),BirthdateDraft!$A$1:$M$7842,3,FALSE)</f>
        <v>18/4</v>
      </c>
      <c r="P875">
        <v>2024</v>
      </c>
      <c r="Q875" s="37" t="e">
        <f>VLOOKUP(Table16[[#This Row],[Last]],'2025Cuts'!$B$4:$B$77,1,FALSE)</f>
        <v>#N/A</v>
      </c>
    </row>
    <row r="876" spans="1:17" ht="12.75" customHeight="1">
      <c r="A876" s="217" t="s">
        <v>1406</v>
      </c>
      <c r="B876" s="362" t="s">
        <v>6590</v>
      </c>
      <c r="C876" s="357" t="s">
        <v>9627</v>
      </c>
      <c r="D876" s="217" t="s">
        <v>10057</v>
      </c>
      <c r="E876" s="358" t="s">
        <v>3553</v>
      </c>
      <c r="F876" s="358"/>
      <c r="G876" s="36">
        <v>6</v>
      </c>
      <c r="M876" s="359" t="str">
        <f>VLOOKUP(TRIM(B876),'Team Rosters'!$B$1:$N$3773,2,FALSE)</f>
        <v>WES</v>
      </c>
      <c r="N876" s="360">
        <f>VLOOKUP(TRIM(B876),BirthdateDraft!$A$1:$M$7842,2,FALSE)</f>
        <v>35751</v>
      </c>
      <c r="O876" s="217" t="str">
        <f>VLOOKUP(TRIM(B876),BirthdateDraft!$A$1:$M$7842,3,FALSE)</f>
        <v>20/3</v>
      </c>
      <c r="P876">
        <v>2024</v>
      </c>
      <c r="Q876" s="37" t="e">
        <f>VLOOKUP(Table16[[#This Row],[Last]],'2025Cuts'!$B$4:$B$77,1,FALSE)</f>
        <v>#N/A</v>
      </c>
    </row>
    <row r="877" spans="1:17" ht="12.75" customHeight="1">
      <c r="A877" s="217" t="s">
        <v>1960</v>
      </c>
      <c r="B877" s="261" t="s">
        <v>7795</v>
      </c>
      <c r="C877" s="357" t="s">
        <v>9641</v>
      </c>
      <c r="D877" s="217" t="s">
        <v>1960</v>
      </c>
      <c r="E877" s="358" t="s">
        <v>9703</v>
      </c>
      <c r="F877" s="358"/>
      <c r="G877" s="36">
        <v>9</v>
      </c>
      <c r="M877" s="359" t="str">
        <f>VLOOKUP(TRIM(B877),'Team Rosters'!$B$1:$N$3773,2,FALSE)</f>
        <v>ACM</v>
      </c>
      <c r="N877" s="360">
        <f>VLOOKUP(TRIM(B877),BirthdateDraft!$A$1:$M$7842,2,FALSE)</f>
        <v>36129</v>
      </c>
      <c r="O877" s="217" t="str">
        <f>VLOOKUP(TRIM(B877),BirthdateDraft!$A$1:$M$7842,3,FALSE)</f>
        <v>22/2</v>
      </c>
      <c r="P877">
        <v>2024</v>
      </c>
      <c r="Q877" s="37" t="e">
        <f>VLOOKUP(Table16[[#This Row],[Last]],'2025Cuts'!$B$4:$B$77,1,FALSE)</f>
        <v>#N/A</v>
      </c>
    </row>
    <row r="878" spans="1:17" ht="12.75" customHeight="1">
      <c r="A878" s="217" t="s">
        <v>1957</v>
      </c>
      <c r="B878" s="261" t="s">
        <v>8915</v>
      </c>
      <c r="C878" s="357" t="s">
        <v>9629</v>
      </c>
      <c r="D878" s="217" t="s">
        <v>1957</v>
      </c>
      <c r="E878" s="358" t="s">
        <v>9700</v>
      </c>
      <c r="F878" s="358"/>
      <c r="G878" s="36">
        <v>0</v>
      </c>
      <c r="M878" s="359" t="str">
        <f>VLOOKUP(TRIM(B878),'Team Rosters'!$B$1:$N$3773,2,FALSE)</f>
        <v>BEA</v>
      </c>
      <c r="N878" s="360">
        <f>VLOOKUP(TRIM(B878),BirthdateDraft!$A$1:$M$7842,2,FALSE)</f>
        <v>36974</v>
      </c>
      <c r="O878" s="217" t="str">
        <f>VLOOKUP(TRIM(B878),BirthdateDraft!$A$1:$M$7842,3,FALSE)</f>
        <v>24/5(139)</v>
      </c>
      <c r="P878">
        <v>2024</v>
      </c>
      <c r="Q878" s="37" t="e">
        <f>VLOOKUP(Table16[[#This Row],[Last]],'2025Cuts'!$B$4:$B$77,1,FALSE)</f>
        <v>#N/A</v>
      </c>
    </row>
    <row r="879" spans="1:17" ht="12.75" customHeight="1">
      <c r="A879" s="217" t="s">
        <v>8991</v>
      </c>
      <c r="B879" s="261" t="s">
        <v>9014</v>
      </c>
      <c r="C879" s="357" t="s">
        <v>78</v>
      </c>
      <c r="D879" s="217" t="s">
        <v>10008</v>
      </c>
      <c r="E879" s="358"/>
      <c r="F879" s="358"/>
      <c r="I879" s="358">
        <v>0</v>
      </c>
      <c r="J879" s="358"/>
      <c r="K879" s="36">
        <v>0</v>
      </c>
      <c r="M879" s="359" t="str">
        <f>VLOOKUP(TRIM(B879),'Team Rosters'!$B$1:$N$3773,2,FALSE)</f>
        <v>TOR</v>
      </c>
      <c r="N879" s="360">
        <f>VLOOKUP(TRIM(B879),BirthdateDraft!$A$1:$M$7842,2,FALSE)</f>
        <v>36810</v>
      </c>
      <c r="O879" s="217" t="str">
        <f>VLOOKUP(TRIM(B879),BirthdateDraft!$A$1:$M$7842,3,FALSE)</f>
        <v>24/6(210)</v>
      </c>
      <c r="P879">
        <v>2024</v>
      </c>
      <c r="Q879" s="37" t="e">
        <f>VLOOKUP(Table16[[#This Row],[Last]],'2025Cuts'!$B$4:$B$77,1,FALSE)</f>
        <v>#N/A</v>
      </c>
    </row>
    <row r="880" spans="1:17" ht="12.75" customHeight="1">
      <c r="A880" s="217" t="s">
        <v>1564</v>
      </c>
      <c r="B880" s="261" t="s">
        <v>5342</v>
      </c>
      <c r="C880" s="357" t="s">
        <v>9640</v>
      </c>
      <c r="D880" s="217" t="s">
        <v>1564</v>
      </c>
      <c r="E880" s="358"/>
      <c r="F880" s="358"/>
      <c r="M880" s="359" t="str">
        <f>VLOOKUP(TRIM(B880),'Team Rosters'!$B$1:$N$3773,2,FALSE)</f>
        <v>VER</v>
      </c>
      <c r="N880" s="360">
        <f>VLOOKUP(TRIM(B880),BirthdateDraft!$A$1:$M$7842,2,FALSE)</f>
        <v>34959</v>
      </c>
      <c r="O880" s="217" t="str">
        <f>VLOOKUP(TRIM(B880),BirthdateDraft!$A$1:$M$7842,3,FALSE)</f>
        <v>17/1 (10)</v>
      </c>
      <c r="P880">
        <v>2024</v>
      </c>
      <c r="Q880" s="37" t="e">
        <f>VLOOKUP(Table16[[#This Row],[Last]],'2025Cuts'!$B$4:$B$77,1,FALSE)</f>
        <v>#N/A</v>
      </c>
    </row>
    <row r="881" spans="1:17" ht="12.75" customHeight="1">
      <c r="A881" s="217" t="s">
        <v>8980</v>
      </c>
      <c r="B881" s="261" t="s">
        <v>6710</v>
      </c>
      <c r="C881" s="357" t="s">
        <v>9634</v>
      </c>
      <c r="D881" s="217" t="s">
        <v>10012</v>
      </c>
      <c r="E881" s="358"/>
      <c r="F881" s="358"/>
      <c r="I881" s="358">
        <v>6</v>
      </c>
      <c r="J881" s="358"/>
      <c r="K881" s="36">
        <v>5</v>
      </c>
      <c r="M881" s="359" t="str">
        <f>VLOOKUP(TRIM(B881),'Team Rosters'!$B$1:$N$3773,2,FALSE)</f>
        <v>ORL</v>
      </c>
      <c r="N881" s="360">
        <f>VLOOKUP(TRIM(B881),BirthdateDraft!$A$1:$M$7842,2,FALSE)</f>
        <v>35520</v>
      </c>
      <c r="O881" s="217" t="str">
        <f>VLOOKUP(TRIM(B881),BirthdateDraft!$A$1:$M$7842,3,FALSE)</f>
        <v>18/7</v>
      </c>
      <c r="P881">
        <v>2024</v>
      </c>
      <c r="Q881" s="37" t="e">
        <f>VLOOKUP(Table16[[#This Row],[Last]],'2025Cuts'!$B$4:$B$77,1,FALSE)</f>
        <v>#N/A</v>
      </c>
    </row>
    <row r="882" spans="1:17" ht="12.75" customHeight="1">
      <c r="A882" s="217" t="s">
        <v>1231</v>
      </c>
      <c r="B882" s="261" t="s">
        <v>8344</v>
      </c>
      <c r="C882" s="357" t="s">
        <v>9628</v>
      </c>
      <c r="D882" s="217" t="s">
        <v>1231</v>
      </c>
      <c r="E882" s="358"/>
      <c r="F882" s="358"/>
      <c r="I882" s="358">
        <v>0</v>
      </c>
      <c r="K882" s="358">
        <v>0</v>
      </c>
      <c r="L882" s="36" t="s">
        <v>9656</v>
      </c>
      <c r="M882" s="359" t="e">
        <f>VLOOKUP(TRIM(B882),'Team Rosters'!$B$1:$N$3773,2,FALSE)</f>
        <v>#N/A</v>
      </c>
      <c r="N882" s="360">
        <f>VLOOKUP(TRIM(B882),BirthdateDraft!$A$1:$M$7842,2,FALSE)</f>
        <v>36333</v>
      </c>
      <c r="O882" s="217" t="str">
        <f>VLOOKUP(TRIM(B882),BirthdateDraft!$A$1:$M$7842,3,FALSE)</f>
        <v>23/5</v>
      </c>
      <c r="P882">
        <v>2024</v>
      </c>
      <c r="Q882" s="37" t="e">
        <f>VLOOKUP(Table16[[#This Row],[Last]],'2025Cuts'!$B$4:$B$77,1,FALSE)</f>
        <v>#N/A</v>
      </c>
    </row>
    <row r="883" spans="1:17" ht="12.75" customHeight="1">
      <c r="A883" s="217" t="s">
        <v>1229</v>
      </c>
      <c r="B883" s="261" t="s">
        <v>7649</v>
      </c>
      <c r="C883" s="357" t="s">
        <v>9650</v>
      </c>
      <c r="D883" s="217" t="s">
        <v>1229</v>
      </c>
      <c r="E883" s="358" t="s">
        <v>9700</v>
      </c>
      <c r="F883" s="358"/>
      <c r="G883" s="36">
        <v>5</v>
      </c>
      <c r="M883" s="359" t="str">
        <f>VLOOKUP(TRIM(B883),'Team Rosters'!$B$1:$N$3773,2,FALSE)</f>
        <v>BLD</v>
      </c>
      <c r="N883" s="360">
        <f>VLOOKUP(TRIM(B883),BirthdateDraft!$A$1:$M$7842,2,FALSE)</f>
        <v>36353</v>
      </c>
      <c r="O883" s="217" t="str">
        <f>VLOOKUP(TRIM(B883),BirthdateDraft!$A$1:$M$7842,3,FALSE)</f>
        <v>22/3</v>
      </c>
      <c r="P883">
        <v>2024</v>
      </c>
      <c r="Q883" s="37" t="e">
        <f>VLOOKUP(Table16[[#This Row],[Last]],'2025Cuts'!$B$4:$B$77,1,FALSE)</f>
        <v>#N/A</v>
      </c>
    </row>
    <row r="884" spans="1:17" ht="12.75" customHeight="1">
      <c r="A884" s="217" t="s">
        <v>9676</v>
      </c>
      <c r="B884" s="261" t="s">
        <v>4808</v>
      </c>
      <c r="C884" s="357" t="s">
        <v>9636</v>
      </c>
      <c r="D884" s="217" t="s">
        <v>9676</v>
      </c>
      <c r="E884" s="358"/>
      <c r="F884" s="358"/>
      <c r="I884" s="358">
        <v>4</v>
      </c>
      <c r="K884" s="358">
        <v>5</v>
      </c>
      <c r="L884" s="36" t="s">
        <v>9655</v>
      </c>
      <c r="M884" s="359" t="str">
        <f>VLOOKUP(TRIM(B884),'Team Rosters'!$B$1:$N$3773,2,FALSE)</f>
        <v>BLD</v>
      </c>
      <c r="N884" s="360">
        <f>VLOOKUP(TRIM(B884),BirthdateDraft!$A$1:$M$7842,2,FALSE)</f>
        <v>33704</v>
      </c>
      <c r="O884" s="217" t="str">
        <f>VLOOKUP(TRIM(B884),BirthdateDraft!$A$1:$M$7842,3,FALSE)</f>
        <v>15/FA</v>
      </c>
      <c r="P884">
        <v>2024</v>
      </c>
      <c r="Q884" s="37" t="e">
        <f>VLOOKUP(Table16[[#This Row],[Last]],'2025Cuts'!$B$4:$B$77,1,FALSE)</f>
        <v>#N/A</v>
      </c>
    </row>
    <row r="885" spans="1:17" ht="12.75" customHeight="1">
      <c r="A885" s="217" t="s">
        <v>9737</v>
      </c>
      <c r="B885" s="261" t="s">
        <v>6810</v>
      </c>
      <c r="C885" s="357" t="s">
        <v>9634</v>
      </c>
      <c r="D885" s="217" t="s">
        <v>9737</v>
      </c>
      <c r="E885" s="358"/>
      <c r="F885" s="358"/>
      <c r="M885" s="359" t="str">
        <f>VLOOKUP(TRIM(B885),'Team Rosters'!$B$1:$N$3773,2,FALSE)</f>
        <v>VIR</v>
      </c>
      <c r="N885" s="360">
        <f>VLOOKUP(TRIM(B885),BirthdateDraft!$A$1:$M$7842,2,FALSE)</f>
        <v>35758</v>
      </c>
      <c r="O885" s="217" t="str">
        <f>VLOOKUP(TRIM(B885),BirthdateDraft!$A$1:$M$7842,3,FALSE)</f>
        <v>20/6</v>
      </c>
      <c r="P885">
        <v>2024</v>
      </c>
      <c r="Q885" s="37" t="e">
        <f>VLOOKUP(Table16[[#This Row],[Last]],'2025Cuts'!$B$4:$B$77,1,FALSE)</f>
        <v>#N/A</v>
      </c>
    </row>
    <row r="886" spans="1:17" ht="12.75" customHeight="1">
      <c r="A886" s="217" t="s">
        <v>8846</v>
      </c>
      <c r="B886" s="261" t="s">
        <v>8346</v>
      </c>
      <c r="C886" s="357" t="s">
        <v>9645</v>
      </c>
      <c r="D886" s="217" t="s">
        <v>10048</v>
      </c>
      <c r="E886" s="358" t="s">
        <v>9700</v>
      </c>
      <c r="F886" s="358"/>
      <c r="M886" s="359" t="e">
        <f>VLOOKUP(TRIM(B886),'Team Rosters'!$B$1:$N$3773,2,FALSE)</f>
        <v>#N/A</v>
      </c>
      <c r="N886" s="360">
        <f>VLOOKUP(TRIM(B886),BirthdateDraft!$A$1:$M$7842,2,FALSE)</f>
        <v>36472</v>
      </c>
      <c r="O886" s="217" t="str">
        <f>VLOOKUP(TRIM(B886),BirthdateDraft!$A$1:$M$7842,3,FALSE)</f>
        <v>23/3</v>
      </c>
      <c r="P886">
        <v>2024</v>
      </c>
      <c r="Q886" s="37" t="e">
        <f>VLOOKUP(Table16[[#This Row],[Last]],'2025Cuts'!$B$4:$B$77,1,FALSE)</f>
        <v>#N/A</v>
      </c>
    </row>
    <row r="887" spans="1:17" ht="12.75" customHeight="1">
      <c r="A887" s="217" t="s">
        <v>1564</v>
      </c>
      <c r="B887" s="261" t="s">
        <v>4397</v>
      </c>
      <c r="C887" s="357" t="s">
        <v>9629</v>
      </c>
      <c r="D887" s="217" t="s">
        <v>1564</v>
      </c>
      <c r="E887" s="358"/>
      <c r="F887" s="358"/>
      <c r="M887" s="359" t="str">
        <f>VLOOKUP(TRIM(B887),'Team Rosters'!$B$1:$N$3773,2,FALSE)</f>
        <v>BLU</v>
      </c>
      <c r="N887" s="360">
        <f>VLOOKUP(TRIM(B887),BirthdateDraft!$A$1:$M$7842,2,FALSE)</f>
        <v>34272</v>
      </c>
      <c r="O887" s="217" t="str">
        <f>VLOOKUP(TRIM(B887),BirthdateDraft!$A$1:$M$7842,3,FALSE)</f>
        <v>15/1 (2)</v>
      </c>
      <c r="P887">
        <v>2024</v>
      </c>
      <c r="Q887" s="37" t="e">
        <f>VLOOKUP(Table16[[#This Row],[Last]],'2025Cuts'!$B$4:$B$77,1,FALSE)</f>
        <v>#N/A</v>
      </c>
    </row>
    <row r="888" spans="1:17" ht="12.75" customHeight="1">
      <c r="A888" s="217" t="s">
        <v>9668</v>
      </c>
      <c r="B888" s="261" t="s">
        <v>7417</v>
      </c>
      <c r="C888" s="357" t="s">
        <v>9649</v>
      </c>
      <c r="D888" s="217" t="s">
        <v>3485</v>
      </c>
      <c r="E888" s="358"/>
      <c r="F888" s="358"/>
      <c r="L888" s="358" t="s">
        <v>9656</v>
      </c>
      <c r="M888" s="359" t="str">
        <f>VLOOKUP(TRIM(B888),'Team Rosters'!$B$1:$N$3773,2,FALSE)</f>
        <v>DAY</v>
      </c>
      <c r="N888" s="360">
        <f>VLOOKUP(TRIM(B888),BirthdateDraft!$A$1:$M$7842,2,FALSE)</f>
        <v>36678</v>
      </c>
      <c r="O888" s="217" t="str">
        <f>VLOOKUP(TRIM(B888),BirthdateDraft!$A$1:$M$7842,3,FALSE)</f>
        <v>21/2</v>
      </c>
      <c r="P888">
        <v>2024</v>
      </c>
      <c r="Q888" s="37" t="e">
        <f>VLOOKUP(Table16[[#This Row],[Last]],'2025Cuts'!$B$4:$B$77,1,FALSE)</f>
        <v>#N/A</v>
      </c>
    </row>
    <row r="889" spans="1:17" ht="12.75" customHeight="1">
      <c r="A889" s="217" t="s">
        <v>9702</v>
      </c>
      <c r="B889" s="261" t="s">
        <v>5769</v>
      </c>
      <c r="C889" s="357" t="s">
        <v>9631</v>
      </c>
      <c r="D889" s="217" t="s">
        <v>10054</v>
      </c>
      <c r="E889" s="358" t="s">
        <v>3556</v>
      </c>
      <c r="F889" s="358" t="s">
        <v>3556</v>
      </c>
      <c r="G889" s="36">
        <v>5</v>
      </c>
      <c r="M889" s="359" t="str">
        <f>VLOOKUP(TRIM(B889),'Team Rosters'!$B$1:$N$3773,2,FALSE)</f>
        <v>WES</v>
      </c>
      <c r="N889" s="360">
        <f>VLOOKUP(TRIM(B889),BirthdateDraft!$A$1:$M$7842,2,FALSE)</f>
        <v>35044</v>
      </c>
      <c r="O889" s="217" t="str">
        <f>VLOOKUP(TRIM(B889),BirthdateDraft!$A$1:$M$7842,3,FALSE)</f>
        <v>18/6</v>
      </c>
      <c r="P889">
        <v>2024</v>
      </c>
      <c r="Q889" s="37" t="e">
        <f>VLOOKUP(Table16[[#This Row],[Last]],'2025Cuts'!$B$4:$B$77,1,FALSE)</f>
        <v>#N/A</v>
      </c>
    </row>
    <row r="890" spans="1:17" ht="12.75" customHeight="1">
      <c r="A890" s="217" t="s">
        <v>2517</v>
      </c>
      <c r="B890" s="330" t="s">
        <v>8348</v>
      </c>
      <c r="C890" s="357" t="s">
        <v>9629</v>
      </c>
      <c r="D890" s="217" t="s">
        <v>10047</v>
      </c>
      <c r="E890" s="358" t="s">
        <v>9712</v>
      </c>
      <c r="F890" s="358"/>
      <c r="M890" s="359" t="str">
        <f>VLOOKUP(TRIM(B890),'Team Rosters'!$B$1:$N$3773,2,FALSE)</f>
        <v>LAS</v>
      </c>
      <c r="N890" s="360">
        <f>VLOOKUP(TRIM(B890),BirthdateDraft!$A$1:$M$7842,2,FALSE)</f>
        <v>36633</v>
      </c>
      <c r="O890" s="217" t="str">
        <f>VLOOKUP(TRIM(B890),BirthdateDraft!$A$1:$M$7842,3,FALSE)</f>
        <v>23/2</v>
      </c>
      <c r="P890">
        <v>2024</v>
      </c>
      <c r="Q890" s="37" t="e">
        <f>VLOOKUP(Table16[[#This Row],[Last]],'2025Cuts'!$B$4:$B$77,1,FALSE)</f>
        <v>#N/A</v>
      </c>
    </row>
    <row r="891" spans="1:17" ht="12.75" customHeight="1">
      <c r="A891" s="217" t="s">
        <v>9737</v>
      </c>
      <c r="B891" s="261" t="s">
        <v>3299</v>
      </c>
      <c r="C891" s="357" t="s">
        <v>9632</v>
      </c>
      <c r="D891" s="217" t="s">
        <v>9737</v>
      </c>
      <c r="E891" s="358"/>
      <c r="F891" s="358"/>
      <c r="M891" s="359" t="e">
        <f>VLOOKUP(TRIM(B891),'Team Rosters'!$B$1:$N$3773,2,FALSE)</f>
        <v>#N/A</v>
      </c>
      <c r="N891" s="360">
        <f>VLOOKUP(TRIM(B891),BirthdateDraft!$A$1:$M$7842,2,FALSE)</f>
        <v>32931</v>
      </c>
      <c r="O891" s="217" t="str">
        <f>VLOOKUP(TRIM(B891),BirthdateDraft!$A$1:$M$7842,3,FALSE)</f>
        <v>13/5</v>
      </c>
      <c r="P891">
        <v>2024</v>
      </c>
      <c r="Q891" s="37" t="e">
        <f>VLOOKUP(Table16[[#This Row],[Last]],'2025Cuts'!$B$4:$B$77,1,FALSE)</f>
        <v>#N/A</v>
      </c>
    </row>
    <row r="892" spans="1:17" ht="12.75" customHeight="1">
      <c r="A892" s="217" t="s">
        <v>8979</v>
      </c>
      <c r="B892" s="261" t="s">
        <v>3784</v>
      </c>
      <c r="C892" s="357" t="s">
        <v>77</v>
      </c>
      <c r="D892" s="217" t="s">
        <v>10006</v>
      </c>
      <c r="E892" s="358"/>
      <c r="F892" s="358"/>
      <c r="I892" s="358">
        <v>4</v>
      </c>
      <c r="J892" s="358"/>
      <c r="K892" s="36">
        <v>7</v>
      </c>
      <c r="M892" s="359" t="str">
        <f>VLOOKUP(TRIM(B892),'Team Rosters'!$B$1:$N$3773,2,FALSE)</f>
        <v>VIR</v>
      </c>
      <c r="N892" s="360">
        <f>VLOOKUP(TRIM(B892),BirthdateDraft!$A$1:$M$7842,2,FALSE)</f>
        <v>33166</v>
      </c>
      <c r="O892" s="217" t="str">
        <f>VLOOKUP(TRIM(B892),BirthdateDraft!$A$1:$M$7842,3,FALSE)</f>
        <v>14/1 (16)</v>
      </c>
      <c r="P892">
        <v>2024</v>
      </c>
      <c r="Q892" s="37" t="e">
        <f>VLOOKUP(Table16[[#This Row],[Last]],'2025Cuts'!$B$4:$B$77,1,FALSE)</f>
        <v>#N/A</v>
      </c>
    </row>
    <row r="893" spans="1:17" ht="12.75" customHeight="1">
      <c r="A893" s="217" t="s">
        <v>2837</v>
      </c>
      <c r="B893" s="261" t="s">
        <v>7584</v>
      </c>
      <c r="C893" s="357" t="s">
        <v>724</v>
      </c>
      <c r="D893" s="217" t="s">
        <v>2837</v>
      </c>
      <c r="E893" s="358"/>
      <c r="F893" s="358"/>
      <c r="I893" s="358">
        <v>4</v>
      </c>
      <c r="K893" s="358">
        <v>0</v>
      </c>
      <c r="L893" s="36" t="s">
        <v>9655</v>
      </c>
      <c r="M893" s="359" t="str">
        <f>VLOOKUP(TRIM(B893),'Team Rosters'!$B$1:$N$3773,2,FALSE)</f>
        <v>ANN</v>
      </c>
      <c r="N893" s="360">
        <f>VLOOKUP(TRIM(B893),BirthdateDraft!$A$1:$M$7842,2,FALSE)</f>
        <v>36304</v>
      </c>
      <c r="O893" s="217" t="str">
        <f>VLOOKUP(TRIM(B893),BirthdateDraft!$A$1:$M$7842,3,FALSE)</f>
        <v>22/FA</v>
      </c>
      <c r="P893">
        <v>2024</v>
      </c>
      <c r="Q893" s="37" t="e">
        <f>VLOOKUP(Table16[[#This Row],[Last]],'2025Cuts'!$B$4:$B$77,1,FALSE)</f>
        <v>#N/A</v>
      </c>
    </row>
    <row r="894" spans="1:17" ht="12.75" customHeight="1">
      <c r="A894" s="217" t="s">
        <v>8979</v>
      </c>
      <c r="B894" s="261" t="s">
        <v>4407</v>
      </c>
      <c r="C894" s="357" t="s">
        <v>9642</v>
      </c>
      <c r="D894" s="217" t="s">
        <v>10006</v>
      </c>
      <c r="E894" s="358"/>
      <c r="F894" s="358"/>
      <c r="I894" s="358">
        <v>4</v>
      </c>
      <c r="J894" s="358"/>
      <c r="K894" s="36">
        <v>2</v>
      </c>
      <c r="M894" s="359" t="str">
        <f>VLOOKUP(TRIM(B894),'Team Rosters'!$B$1:$N$3773,2,FALSE)</f>
        <v>BEA</v>
      </c>
      <c r="N894" s="360">
        <f>VLOOKUP(TRIM(B894),BirthdateDraft!$A$1:$M$7842,2,FALSE)</f>
        <v>34209</v>
      </c>
      <c r="O894" s="217" t="str">
        <f>VLOOKUP(TRIM(B894),BirthdateDraft!$A$1:$M$7842,3,FALSE)</f>
        <v>15/4</v>
      </c>
      <c r="P894">
        <v>2024</v>
      </c>
      <c r="Q894" s="37" t="e">
        <f>VLOOKUP(Table16[[#This Row],[Last]],'2025Cuts'!$B$4:$B$77,1,FALSE)</f>
        <v>#N/A</v>
      </c>
    </row>
    <row r="895" spans="1:17" ht="12.75" customHeight="1">
      <c r="A895" s="217" t="s">
        <v>1957</v>
      </c>
      <c r="B895" s="261" t="s">
        <v>7898</v>
      </c>
      <c r="C895" s="357" t="s">
        <v>9649</v>
      </c>
      <c r="D895" s="217" t="s">
        <v>1957</v>
      </c>
      <c r="E895" s="358" t="s">
        <v>9699</v>
      </c>
      <c r="F895" s="358"/>
      <c r="G895" s="36">
        <v>0</v>
      </c>
      <c r="M895" s="359" t="e">
        <f>VLOOKUP(TRIM(B895),'Team Rosters'!$B$1:$N$3773,2,FALSE)</f>
        <v>#N/A</v>
      </c>
      <c r="N895" s="360">
        <f>VLOOKUP(TRIM(B895),BirthdateDraft!$A$1:$M$7842,2,FALSE)</f>
        <v>35802</v>
      </c>
      <c r="O895" s="217" t="str">
        <f>VLOOKUP(TRIM(B895),BirthdateDraft!$A$1:$M$7842,3,FALSE)</f>
        <v>22/FA</v>
      </c>
      <c r="P895">
        <v>2024</v>
      </c>
      <c r="Q895" s="37" t="e">
        <f>VLOOKUP(Table16[[#This Row],[Last]],'2025Cuts'!$B$4:$B$77,1,FALSE)</f>
        <v>#N/A</v>
      </c>
    </row>
    <row r="896" spans="1:17" ht="12.75" customHeight="1">
      <c r="A896" s="217" t="s">
        <v>2517</v>
      </c>
      <c r="B896" s="261" t="s">
        <v>3301</v>
      </c>
      <c r="C896" s="357" t="s">
        <v>9643</v>
      </c>
      <c r="D896" s="217" t="s">
        <v>10047</v>
      </c>
      <c r="E896" s="358" t="s">
        <v>9712</v>
      </c>
      <c r="F896" s="358"/>
      <c r="M896" s="359" t="str">
        <f>VLOOKUP(TRIM(B896),'Team Rosters'!$B$1:$N$3773,2,FALSE)</f>
        <v>ORL</v>
      </c>
      <c r="N896" s="360">
        <f>VLOOKUP(TRIM(B896),BirthdateDraft!$A$1:$M$7842,2,FALSE)</f>
        <v>33737</v>
      </c>
      <c r="O896" s="217" t="str">
        <f>VLOOKUP(TRIM(B896),BirthdateDraft!$A$1:$M$7842,3,FALSE)</f>
        <v>13/3</v>
      </c>
      <c r="P896">
        <v>2024</v>
      </c>
      <c r="Q896" s="37" t="e">
        <f>VLOOKUP(Table16[[#This Row],[Last]],'2025Cuts'!$B$4:$B$77,1,FALSE)</f>
        <v>#N/A</v>
      </c>
    </row>
    <row r="897" spans="1:17" ht="12.75" customHeight="1">
      <c r="A897" s="217" t="s">
        <v>8846</v>
      </c>
      <c r="B897" s="261" t="s">
        <v>7694</v>
      </c>
      <c r="C897" s="357" t="s">
        <v>9635</v>
      </c>
      <c r="D897" s="217" t="s">
        <v>10048</v>
      </c>
      <c r="E897" s="358" t="s">
        <v>9700</v>
      </c>
      <c r="F897" s="358"/>
      <c r="M897" s="359" t="str">
        <f>VLOOKUP(TRIM(B897),'Team Rosters'!$B$1:$N$3773,2,FALSE)</f>
        <v>ANN</v>
      </c>
      <c r="N897" s="360">
        <f>VLOOKUP(TRIM(B897),BirthdateDraft!$A$1:$M$7842,2,FALSE)</f>
        <v>36262</v>
      </c>
      <c r="O897" s="217" t="str">
        <f>VLOOKUP(TRIM(B897),BirthdateDraft!$A$1:$M$7842,3,FALSE)</f>
        <v>22/4</v>
      </c>
      <c r="P897">
        <v>2024</v>
      </c>
      <c r="Q897" s="37" t="e">
        <f>VLOOKUP(Table16[[#This Row],[Last]],'2025Cuts'!$B$4:$B$77,1,FALSE)</f>
        <v>#N/A</v>
      </c>
    </row>
    <row r="898" spans="1:17" ht="12.75" customHeight="1">
      <c r="A898" s="217" t="s">
        <v>9013</v>
      </c>
      <c r="B898" s="261" t="s">
        <v>7806</v>
      </c>
      <c r="C898" s="357" t="s">
        <v>9629</v>
      </c>
      <c r="D898" s="217" t="s">
        <v>10051</v>
      </c>
      <c r="E898" s="358" t="s">
        <v>3556</v>
      </c>
      <c r="F898" s="358"/>
      <c r="G898" s="36">
        <v>0</v>
      </c>
      <c r="M898" s="359" t="e">
        <f>VLOOKUP(TRIM(B898),'Team Rosters'!$B$1:$N$3773,2,FALSE)</f>
        <v>#N/A</v>
      </c>
      <c r="N898" s="360">
        <f>VLOOKUP(TRIM(B898),BirthdateDraft!$A$1:$M$7842,2,FALSE)</f>
        <v>35911</v>
      </c>
      <c r="O898" s="217" t="str">
        <f>VLOOKUP(TRIM(B898),BirthdateDraft!$A$1:$M$7842,3,FALSE)</f>
        <v>22/2</v>
      </c>
      <c r="P898">
        <v>2024</v>
      </c>
      <c r="Q898" s="37" t="e">
        <f>VLOOKUP(Table16[[#This Row],[Last]],'2025Cuts'!$B$4:$B$77,1,FALSE)</f>
        <v>#N/A</v>
      </c>
    </row>
    <row r="899" spans="1:17" ht="12.75" customHeight="1">
      <c r="A899" s="217" t="s">
        <v>9664</v>
      </c>
      <c r="B899" s="261" t="s">
        <v>8350</v>
      </c>
      <c r="C899" s="357" t="s">
        <v>9638</v>
      </c>
      <c r="D899" s="217" t="s">
        <v>9998</v>
      </c>
      <c r="E899" s="358"/>
      <c r="F899" s="358"/>
      <c r="I899" s="358">
        <v>0</v>
      </c>
      <c r="K899" s="358">
        <v>7</v>
      </c>
      <c r="L899" s="36" t="s">
        <v>9655</v>
      </c>
      <c r="M899" s="359" t="str">
        <f>VLOOKUP(TRIM(B899),'Team Rosters'!$B$1:$N$3773,2,FALSE)</f>
        <v>ROA</v>
      </c>
      <c r="N899" s="360">
        <f>VLOOKUP(TRIM(B899),BirthdateDraft!$A$1:$M$7842,2,FALSE)</f>
        <v>36705</v>
      </c>
      <c r="O899" s="217" t="str">
        <f>VLOOKUP(TRIM(B899),BirthdateDraft!$A$1:$M$7842,3,FALSE)</f>
        <v>23/6</v>
      </c>
      <c r="P899">
        <v>2024</v>
      </c>
      <c r="Q899" s="37" t="e">
        <f>VLOOKUP(Table16[[#This Row],[Last]],'2025Cuts'!$B$4:$B$77,1,FALSE)</f>
        <v>#N/A</v>
      </c>
    </row>
    <row r="900" spans="1:17" ht="12.75" customHeight="1">
      <c r="A900" s="217" t="s">
        <v>8980</v>
      </c>
      <c r="B900" s="261" t="s">
        <v>3834</v>
      </c>
      <c r="C900" s="357" t="s">
        <v>9650</v>
      </c>
      <c r="D900" s="217" t="s">
        <v>10012</v>
      </c>
      <c r="E900" s="358"/>
      <c r="F900" s="358"/>
      <c r="I900" s="358">
        <v>4</v>
      </c>
      <c r="J900" s="358"/>
      <c r="K900" s="36">
        <v>7</v>
      </c>
      <c r="M900" s="359" t="str">
        <f>VLOOKUP(TRIM(B900),'Team Rosters'!$B$1:$N$3773,2,FALSE)</f>
        <v>BLD</v>
      </c>
      <c r="N900" s="360">
        <f>VLOOKUP(TRIM(B900),BirthdateDraft!$A$1:$M$7842,2,FALSE)</f>
        <v>33645</v>
      </c>
      <c r="O900" s="217" t="str">
        <f>VLOOKUP(TRIM(B900),BirthdateDraft!$A$1:$M$7842,3,FALSE)</f>
        <v>14/1 (6)</v>
      </c>
      <c r="P900">
        <v>2024</v>
      </c>
      <c r="Q900" s="37" t="e">
        <f>VLOOKUP(Table16[[#This Row],[Last]],'2025Cuts'!$B$4:$B$77,1,FALSE)</f>
        <v>#N/A</v>
      </c>
    </row>
    <row r="901" spans="1:17" ht="12.75" customHeight="1">
      <c r="A901" s="217" t="s">
        <v>2837</v>
      </c>
      <c r="B901" s="261" t="s">
        <v>6320</v>
      </c>
      <c r="C901" s="357" t="s">
        <v>9649</v>
      </c>
      <c r="D901" s="217" t="s">
        <v>2837</v>
      </c>
      <c r="E901" s="358"/>
      <c r="F901" s="358"/>
      <c r="I901" s="358">
        <v>0</v>
      </c>
      <c r="K901" s="358">
        <v>0</v>
      </c>
      <c r="L901" s="36" t="s">
        <v>9652</v>
      </c>
      <c r="M901" s="359" t="str">
        <f>VLOOKUP(TRIM(B901),'Team Rosters'!$B$1:$N$3773,2,FALSE)</f>
        <v>ROA</v>
      </c>
      <c r="N901" s="360">
        <f>VLOOKUP(TRIM(B901),BirthdateDraft!$A$1:$M$7842,2,FALSE)</f>
        <v>35965</v>
      </c>
      <c r="O901" s="217" t="str">
        <f>VLOOKUP(TRIM(B901),BirthdateDraft!$A$1:$M$7842,3,FALSE)</f>
        <v>19/3</v>
      </c>
      <c r="P901">
        <v>2024</v>
      </c>
      <c r="Q901" s="37" t="e">
        <f>VLOOKUP(Table16[[#This Row],[Last]],'2025Cuts'!$B$4:$B$77,1,FALSE)</f>
        <v>#N/A</v>
      </c>
    </row>
    <row r="902" spans="1:17" ht="12.75" customHeight="1">
      <c r="A902" s="217" t="s">
        <v>8979</v>
      </c>
      <c r="B902" s="261" t="s">
        <v>8352</v>
      </c>
      <c r="C902" s="357" t="s">
        <v>9639</v>
      </c>
      <c r="D902" s="217" t="s">
        <v>10006</v>
      </c>
      <c r="E902" s="358"/>
      <c r="F902" s="358"/>
      <c r="I902" s="358">
        <v>4</v>
      </c>
      <c r="J902" s="358"/>
      <c r="K902" s="36">
        <v>5</v>
      </c>
      <c r="M902" s="359" t="str">
        <f>VLOOKUP(TRIM(B902),'Team Rosters'!$B$1:$N$3773,2,FALSE)</f>
        <v>WES</v>
      </c>
      <c r="N902" s="360">
        <f>VLOOKUP(TRIM(B902),BirthdateDraft!$A$1:$M$7842,2,FALSE)</f>
        <v>36175</v>
      </c>
      <c r="O902" s="217" t="str">
        <f>VLOOKUP(TRIM(B902),BirthdateDraft!$A$1:$M$7842,3,FALSE)</f>
        <v>23/2</v>
      </c>
      <c r="P902">
        <v>2024</v>
      </c>
      <c r="Q902" s="37" t="e">
        <f>VLOOKUP(Table16[[#This Row],[Last]],'2025Cuts'!$B$4:$B$77,1,FALSE)</f>
        <v>#N/A</v>
      </c>
    </row>
    <row r="903" spans="1:17" ht="12.75" customHeight="1">
      <c r="A903" s="217" t="s">
        <v>1564</v>
      </c>
      <c r="B903" s="261" t="s">
        <v>9105</v>
      </c>
      <c r="C903" s="357" t="s">
        <v>9645</v>
      </c>
      <c r="D903" s="217" t="s">
        <v>1564</v>
      </c>
      <c r="E903" s="358"/>
      <c r="F903" s="358"/>
      <c r="M903" s="359" t="str">
        <f>VLOOKUP(TRIM(B903),'Team Rosters'!$B$1:$N$3773,2,FALSE)</f>
        <v>ANN</v>
      </c>
      <c r="N903" s="360">
        <f>VLOOKUP(TRIM(B903),BirthdateDraft!$A$1:$M$7842,2,FALSE)</f>
        <v>37498</v>
      </c>
      <c r="O903" s="217" t="str">
        <f>VLOOKUP(TRIM(B903),BirthdateDraft!$A$1:$M$7842,3,FALSE)</f>
        <v>24/1(3)</v>
      </c>
      <c r="P903">
        <v>2024</v>
      </c>
      <c r="Q903" s="37" t="e">
        <f>VLOOKUP(Table16[[#This Row],[Last]],'2025Cuts'!$B$4:$B$77,1,FALSE)</f>
        <v>#N/A</v>
      </c>
    </row>
    <row r="904" spans="1:17" ht="12.75" customHeight="1">
      <c r="A904" s="217" t="s">
        <v>8846</v>
      </c>
      <c r="B904" s="261" t="s">
        <v>5294</v>
      </c>
      <c r="C904" s="357" t="s">
        <v>9638</v>
      </c>
      <c r="D904" s="217" t="s">
        <v>10048</v>
      </c>
      <c r="E904" s="358" t="s">
        <v>9699</v>
      </c>
      <c r="F904" s="358"/>
      <c r="M904" s="359" t="str">
        <f>VLOOKUP(TRIM(B904),'Team Rosters'!$B$1:$N$3773,2,FALSE)</f>
        <v>TOK</v>
      </c>
      <c r="N904" s="360">
        <f>VLOOKUP(TRIM(B904),BirthdateDraft!$A$1:$M$7842,2,FALSE)</f>
        <v>34037</v>
      </c>
      <c r="O904" s="217" t="str">
        <f>VLOOKUP(TRIM(B904),BirthdateDraft!$A$1:$M$7842,3,FALSE)</f>
        <v>17/2</v>
      </c>
      <c r="P904">
        <v>2024</v>
      </c>
      <c r="Q904" s="37" t="e">
        <f>VLOOKUP(Table16[[#This Row],[Last]],'2025Cuts'!$B$4:$B$77,1,FALSE)</f>
        <v>#N/A</v>
      </c>
    </row>
    <row r="905" spans="1:17" ht="12.75" customHeight="1">
      <c r="A905" s="217" t="s">
        <v>9676</v>
      </c>
      <c r="B905" s="261" t="s">
        <v>8355</v>
      </c>
      <c r="C905" s="357" t="s">
        <v>9649</v>
      </c>
      <c r="D905" s="217" t="s">
        <v>9676</v>
      </c>
      <c r="E905" s="358"/>
      <c r="F905" s="358"/>
      <c r="I905" s="358">
        <v>0</v>
      </c>
      <c r="K905" s="358">
        <v>0</v>
      </c>
      <c r="L905" s="36" t="s">
        <v>9656</v>
      </c>
      <c r="M905" s="359" t="str">
        <f>VLOOKUP(TRIM(B905),'Team Rosters'!$B$1:$N$3773,2,FALSE)</f>
        <v>LAS</v>
      </c>
      <c r="N905" s="360">
        <f>VLOOKUP(TRIM(B905),BirthdateDraft!$A$1:$M$7842,2,FALSE)</f>
        <v>37078</v>
      </c>
      <c r="O905" s="217" t="str">
        <f>VLOOKUP(TRIM(B905),BirthdateDraft!$A$1:$M$7842,3,FALSE)</f>
        <v>23/2</v>
      </c>
      <c r="P905">
        <v>2024</v>
      </c>
      <c r="Q905" s="37" t="e">
        <f>VLOOKUP(Table16[[#This Row],[Last]],'2025Cuts'!$B$4:$B$77,1,FALSE)</f>
        <v>#N/A</v>
      </c>
    </row>
    <row r="906" spans="1:17" ht="12.75" customHeight="1">
      <c r="A906" s="217" t="s">
        <v>1564</v>
      </c>
      <c r="B906" s="261" t="s">
        <v>5798</v>
      </c>
      <c r="C906" s="357" t="s">
        <v>9639</v>
      </c>
      <c r="D906" s="217" t="s">
        <v>1564</v>
      </c>
      <c r="E906" s="358"/>
      <c r="F906" s="358"/>
      <c r="M906" s="359" t="str">
        <f>VLOOKUP(TRIM(B906),'Team Rosters'!$B$1:$N$3773,2,FALSE)</f>
        <v>ORL</v>
      </c>
      <c r="N906" s="360">
        <f>VLOOKUP(TRIM(B906),BirthdateDraft!$A$1:$M$7842,2,FALSE)</f>
        <v>34803</v>
      </c>
      <c r="O906" s="217" t="str">
        <f>VLOOKUP(TRIM(B906),BirthdateDraft!$A$1:$M$7842,3,FALSE)</f>
        <v>18/1 (1)</v>
      </c>
      <c r="P906">
        <v>2024</v>
      </c>
      <c r="Q906" s="37" t="e">
        <f>VLOOKUP(Table16[[#This Row],[Last]],'2025Cuts'!$B$4:$B$77,1,FALSE)</f>
        <v>#N/A</v>
      </c>
    </row>
    <row r="907" spans="1:17" ht="12.75" customHeight="1">
      <c r="A907" s="217" t="s">
        <v>1895</v>
      </c>
      <c r="B907" s="261" t="s">
        <v>7666</v>
      </c>
      <c r="C907" s="357" t="s">
        <v>9648</v>
      </c>
      <c r="D907" s="217" t="s">
        <v>10011</v>
      </c>
      <c r="E907" s="358"/>
      <c r="F907" s="358"/>
      <c r="I907" s="358">
        <v>4</v>
      </c>
      <c r="J907" s="358"/>
      <c r="K907" s="36">
        <v>5</v>
      </c>
      <c r="M907" s="359" t="str">
        <f>VLOOKUP(TRIM(B907),'Team Rosters'!$B$1:$N$3773,2,FALSE)</f>
        <v>BIR</v>
      </c>
      <c r="N907" s="360">
        <f>VLOOKUP(TRIM(B907),BirthdateDraft!$A$1:$M$7842,2,FALSE)</f>
        <v>36276</v>
      </c>
      <c r="O907" s="217" t="str">
        <f>VLOOKUP(TRIM(B907),BirthdateDraft!$A$1:$M$7842,3,FALSE)</f>
        <v>22/6</v>
      </c>
      <c r="P907">
        <v>2024</v>
      </c>
      <c r="Q907" s="37" t="e">
        <f>VLOOKUP(Table16[[#This Row],[Last]],'2025Cuts'!$B$4:$B$77,1,FALSE)</f>
        <v>#N/A</v>
      </c>
    </row>
    <row r="908" spans="1:17" ht="12.75" customHeight="1">
      <c r="A908" s="217" t="s">
        <v>1231</v>
      </c>
      <c r="B908" s="261" t="s">
        <v>7618</v>
      </c>
      <c r="C908" s="357" t="s">
        <v>722</v>
      </c>
      <c r="D908" s="217" t="s">
        <v>1231</v>
      </c>
      <c r="E908" s="358"/>
      <c r="F908" s="358"/>
      <c r="I908" s="358">
        <v>4</v>
      </c>
      <c r="K908" s="358">
        <v>0</v>
      </c>
      <c r="L908" s="36" t="s">
        <v>9652</v>
      </c>
      <c r="M908" s="359" t="str">
        <f>VLOOKUP(TRIM(B908),'Team Rosters'!$B$1:$N$3773,2,FALSE)</f>
        <v>DRA</v>
      </c>
      <c r="N908" s="360">
        <f>VLOOKUP(TRIM(B908),BirthdateDraft!$A$1:$M$7842,2,FALSE)</f>
        <v>36486</v>
      </c>
      <c r="O908" s="217" t="str">
        <f>VLOOKUP(TRIM(B908),BirthdateDraft!$A$1:$M$7842,3,FALSE)</f>
        <v>22/2</v>
      </c>
      <c r="P908">
        <v>2024</v>
      </c>
      <c r="Q908" s="37" t="e">
        <f>VLOOKUP(Table16[[#This Row],[Last]],'2025Cuts'!$B$4:$B$77,1,FALSE)</f>
        <v>#N/A</v>
      </c>
    </row>
    <row r="909" spans="1:17" ht="12.75" customHeight="1">
      <c r="A909" s="217" t="s">
        <v>2837</v>
      </c>
      <c r="B909" s="261" t="s">
        <v>5362</v>
      </c>
      <c r="C909" s="357" t="s">
        <v>724</v>
      </c>
      <c r="D909" s="217" t="s">
        <v>2837</v>
      </c>
      <c r="E909" s="358"/>
      <c r="F909" s="358"/>
      <c r="I909" s="358">
        <v>0</v>
      </c>
      <c r="K909" s="358">
        <v>4</v>
      </c>
      <c r="L909" s="36" t="s">
        <v>9655</v>
      </c>
      <c r="M909" s="359" t="str">
        <f>VLOOKUP(TRIM(B909),'Team Rosters'!$B$1:$N$3773,2,FALSE)</f>
        <v>ORL</v>
      </c>
      <c r="N909" s="360">
        <f>VLOOKUP(TRIM(B909),BirthdateDraft!$A$1:$M$7842,2,FALSE)</f>
        <v>35223</v>
      </c>
      <c r="O909" s="217" t="str">
        <f>VLOOKUP(TRIM(B909),BirthdateDraft!$A$1:$M$7842,3,FALSE)</f>
        <v>17/1 (8)</v>
      </c>
      <c r="P909">
        <v>2024</v>
      </c>
      <c r="Q909" s="37" t="e">
        <f>VLOOKUP(Table16[[#This Row],[Last]],'2025Cuts'!$B$4:$B$77,1,FALSE)</f>
        <v>#N/A</v>
      </c>
    </row>
    <row r="910" spans="1:17" ht="12.75" customHeight="1">
      <c r="A910" s="217" t="s">
        <v>9670</v>
      </c>
      <c r="B910" s="261" t="s">
        <v>9070</v>
      </c>
      <c r="C910" s="357" t="s">
        <v>9629</v>
      </c>
      <c r="D910" s="217" t="s">
        <v>10002</v>
      </c>
      <c r="E910" s="358"/>
      <c r="F910" s="358"/>
      <c r="L910" s="358" t="s">
        <v>9655</v>
      </c>
      <c r="M910" s="359" t="str">
        <f>VLOOKUP(TRIM(B910),'Team Rosters'!$B$1:$N$3773,2,FALSE)</f>
        <v>ORL</v>
      </c>
      <c r="N910" s="360">
        <f>VLOOKUP(TRIM(B910),BirthdateDraft!$A$1:$M$7842,2,FALSE)</f>
        <v>36983</v>
      </c>
      <c r="O910" s="217" t="str">
        <f>VLOOKUP(TRIM(B910),BirthdateDraft!$A$1:$M$7842,3,FALSE)</f>
        <v>24/3(100)</v>
      </c>
      <c r="P910">
        <v>2024</v>
      </c>
      <c r="Q910" s="37" t="e">
        <f>VLOOKUP(Table16[[#This Row],[Last]],'2025Cuts'!$B$4:$B$77,1,FALSE)</f>
        <v>#N/A</v>
      </c>
    </row>
    <row r="911" spans="1:17" ht="12.75" customHeight="1">
      <c r="A911" s="217" t="s">
        <v>2837</v>
      </c>
      <c r="B911" s="261" t="s">
        <v>8981</v>
      </c>
      <c r="C911" s="357" t="s">
        <v>9650</v>
      </c>
      <c r="D911" s="217" t="s">
        <v>2837</v>
      </c>
      <c r="E911" s="358"/>
      <c r="F911" s="358"/>
      <c r="I911" s="358">
        <v>0</v>
      </c>
      <c r="K911" s="358">
        <v>4</v>
      </c>
      <c r="L911" s="36" t="s">
        <v>9656</v>
      </c>
      <c r="M911" s="359" t="e">
        <f>VLOOKUP(TRIM(B911),'Team Rosters'!$B$1:$N$3773,2,FALSE)</f>
        <v>#N/A</v>
      </c>
      <c r="N911" s="360">
        <f>VLOOKUP(TRIM(B911),BirthdateDraft!$A$1:$M$7842,2,FALSE)</f>
        <v>37432</v>
      </c>
      <c r="O911" s="217" t="str">
        <f>VLOOKUP(TRIM(B911),BirthdateDraft!$A$1:$M$7842,3,FALSE)</f>
        <v>24/FA</v>
      </c>
      <c r="P911">
        <v>2024</v>
      </c>
      <c r="Q911" s="37" t="e">
        <f>VLOOKUP(Table16[[#This Row],[Last]],'2025Cuts'!$B$4:$B$77,1,FALSE)</f>
        <v>#N/A</v>
      </c>
    </row>
    <row r="912" spans="1:17" ht="12.75" customHeight="1">
      <c r="A912" s="217" t="s">
        <v>9013</v>
      </c>
      <c r="B912" s="261" t="s">
        <v>9091</v>
      </c>
      <c r="C912" s="357" t="s">
        <v>9647</v>
      </c>
      <c r="D912" s="217" t="s">
        <v>10027</v>
      </c>
      <c r="E912" s="358"/>
      <c r="F912" s="358"/>
      <c r="I912" s="358">
        <v>4</v>
      </c>
      <c r="J912" s="358"/>
      <c r="K912" s="36">
        <v>2</v>
      </c>
      <c r="M912" s="359" t="str">
        <f>VLOOKUP(TRIM(B912),'Team Rosters'!$B$1:$N$3773,2,FALSE)</f>
        <v>ORL</v>
      </c>
      <c r="N912" s="360">
        <f>VLOOKUP(TRIM(B912),BirthdateDraft!$A$1:$M$7842,2,FALSE)</f>
        <v>44307</v>
      </c>
      <c r="O912" s="217" t="str">
        <f>VLOOKUP(TRIM(B912),BirthdateDraft!$A$1:$M$7842,3,FALSE)</f>
        <v>23/5</v>
      </c>
      <c r="P912">
        <v>2024</v>
      </c>
      <c r="Q912" s="37" t="e">
        <f>VLOOKUP(Table16[[#This Row],[Last]],'2025Cuts'!$B$4:$B$77,1,FALSE)</f>
        <v>#N/A</v>
      </c>
    </row>
    <row r="913" spans="1:17" ht="12.75" customHeight="1">
      <c r="A913" s="217" t="s">
        <v>9670</v>
      </c>
      <c r="B913" s="261" t="s">
        <v>6372</v>
      </c>
      <c r="C913" s="357" t="s">
        <v>9650</v>
      </c>
      <c r="D913" s="217" t="s">
        <v>10002</v>
      </c>
      <c r="E913" s="358"/>
      <c r="F913" s="358"/>
      <c r="L913" s="358" t="s">
        <v>1895</v>
      </c>
      <c r="M913" s="359" t="str">
        <f>VLOOKUP(TRIM(B913),'Team Rosters'!$B$1:$N$3773,2,FALSE)</f>
        <v>NYC</v>
      </c>
      <c r="N913" s="360">
        <f>VLOOKUP(TRIM(B913),BirthdateDraft!$A$1:$M$7842,2,FALSE)</f>
        <v>35353</v>
      </c>
      <c r="O913" s="217" t="str">
        <f>VLOOKUP(TRIM(B913),BirthdateDraft!$A$1:$M$7842,3,FALSE)</f>
        <v>18/6</v>
      </c>
      <c r="P913">
        <v>2024</v>
      </c>
      <c r="Q913" s="37" t="e">
        <f>VLOOKUP(Table16[[#This Row],[Last]],'2025Cuts'!$B$4:$B$77,1,FALSE)</f>
        <v>#N/A</v>
      </c>
    </row>
    <row r="914" spans="1:17" ht="12.75" customHeight="1">
      <c r="A914" s="217" t="s">
        <v>8846</v>
      </c>
      <c r="B914" s="261" t="s">
        <v>8916</v>
      </c>
      <c r="C914" s="357" t="s">
        <v>9647</v>
      </c>
      <c r="D914" s="217" t="s">
        <v>10048</v>
      </c>
      <c r="E914" s="358" t="s">
        <v>9706</v>
      </c>
      <c r="F914" s="358"/>
      <c r="M914" s="359" t="str">
        <f>VLOOKUP(TRIM(B914),'Team Rosters'!$B$1:$N$3773,2,FALSE)</f>
        <v>TOR</v>
      </c>
      <c r="N914" s="360">
        <f>VLOOKUP(TRIM(B914),BirthdateDraft!$A$1:$M$7842,2,FALSE)</f>
        <v>36811</v>
      </c>
      <c r="O914" s="217" t="str">
        <f>VLOOKUP(TRIM(B914),BirthdateDraft!$A$1:$M$7842,3,FALSE)</f>
        <v>24/FA</v>
      </c>
      <c r="P914">
        <v>2024</v>
      </c>
      <c r="Q914" s="37" t="e">
        <f>VLOOKUP(Table16[[#This Row],[Last]],'2025Cuts'!$B$4:$B$77,1,FALSE)</f>
        <v>#N/A</v>
      </c>
    </row>
    <row r="915" spans="1:17" ht="12.75" customHeight="1">
      <c r="A915" s="217" t="s">
        <v>1895</v>
      </c>
      <c r="B915" s="261" t="s">
        <v>7138</v>
      </c>
      <c r="C915" s="357" t="s">
        <v>9633</v>
      </c>
      <c r="D915" s="217" t="s">
        <v>10011</v>
      </c>
      <c r="E915" s="358"/>
      <c r="F915" s="358"/>
      <c r="I915" s="358">
        <v>0</v>
      </c>
      <c r="J915" s="358"/>
      <c r="K915" s="36">
        <v>2</v>
      </c>
      <c r="M915" s="359" t="e">
        <f>VLOOKUP(TRIM(B915),'Team Rosters'!$B$1:$N$3773,2,FALSE)</f>
        <v>#N/A</v>
      </c>
      <c r="N915" s="360">
        <f>VLOOKUP(TRIM(B915),BirthdateDraft!$A$1:$M$7842,2,FALSE)</f>
        <v>35855</v>
      </c>
      <c r="O915" s="217" t="str">
        <f>VLOOKUP(TRIM(B915),BirthdateDraft!$A$1:$M$7842,3,FALSE)</f>
        <v>21/FA</v>
      </c>
      <c r="P915">
        <v>2024</v>
      </c>
      <c r="Q915" s="37" t="e">
        <f>VLOOKUP(Table16[[#This Row],[Last]],'2025Cuts'!$B$4:$B$77,1,FALSE)</f>
        <v>#N/A</v>
      </c>
    </row>
    <row r="916" spans="1:17" ht="12.75" customHeight="1">
      <c r="A916" s="217" t="s">
        <v>8846</v>
      </c>
      <c r="B916" s="261" t="s">
        <v>8917</v>
      </c>
      <c r="C916" s="357" t="s">
        <v>9634</v>
      </c>
      <c r="D916" s="217" t="s">
        <v>10048</v>
      </c>
      <c r="E916" s="358" t="s">
        <v>9699</v>
      </c>
      <c r="F916" s="358"/>
      <c r="M916" s="359" t="e">
        <f>VLOOKUP(TRIM(B916),'Team Rosters'!$B$1:$N$3773,2,FALSE)</f>
        <v>#N/A</v>
      </c>
      <c r="N916" s="360">
        <f>VLOOKUP(TRIM(B916),BirthdateDraft!$A$1:$M$7842,2,FALSE)</f>
        <v>36281</v>
      </c>
      <c r="O916" s="217" t="str">
        <f>VLOOKUP(TRIM(B916),BirthdateDraft!$A$1:$M$7842,3,FALSE)</f>
        <v>FA</v>
      </c>
      <c r="P916">
        <v>2024</v>
      </c>
      <c r="Q916" s="37" t="e">
        <f>VLOOKUP(Table16[[#This Row],[Last]],'2025Cuts'!$B$4:$B$77,1,FALSE)</f>
        <v>#N/A</v>
      </c>
    </row>
    <row r="917" spans="1:17" ht="12.75" customHeight="1">
      <c r="A917" s="217" t="s">
        <v>8852</v>
      </c>
      <c r="B917" s="261" t="s">
        <v>7801</v>
      </c>
      <c r="C917" s="357" t="s">
        <v>9639</v>
      </c>
      <c r="D917" s="217" t="s">
        <v>10026</v>
      </c>
      <c r="E917" s="358" t="s">
        <v>3555</v>
      </c>
      <c r="F917" s="358"/>
      <c r="M917" s="359" t="str">
        <f>VLOOKUP(TRIM(B917),'Team Rosters'!$B$1:$N$3773,2,FALSE)</f>
        <v>NYC</v>
      </c>
      <c r="N917" s="360">
        <f>VLOOKUP(TRIM(B917),BirthdateDraft!$A$1:$M$7842,2,FALSE)</f>
        <v>36283</v>
      </c>
      <c r="O917" s="217" t="str">
        <f>VLOOKUP(TRIM(B917),BirthdateDraft!$A$1:$M$7842,3,FALSE)</f>
        <v>22/5</v>
      </c>
      <c r="P917">
        <v>2024</v>
      </c>
      <c r="Q917" s="37" t="e">
        <f>VLOOKUP(Table16[[#This Row],[Last]],'2025Cuts'!$B$4:$B$77,1,FALSE)</f>
        <v>#N/A</v>
      </c>
    </row>
    <row r="918" spans="1:17" ht="12.75" customHeight="1">
      <c r="A918" s="217" t="s">
        <v>9667</v>
      </c>
      <c r="B918" s="261" t="s">
        <v>9110</v>
      </c>
      <c r="C918" s="357" t="s">
        <v>9638</v>
      </c>
      <c r="D918" s="217" t="s">
        <v>3485</v>
      </c>
      <c r="E918" s="358"/>
      <c r="F918" s="358"/>
      <c r="L918" s="358" t="s">
        <v>1895</v>
      </c>
      <c r="M918" s="359" t="str">
        <f>VLOOKUP(TRIM(B918),'Team Rosters'!$B$1:$N$3773,2,FALSE)</f>
        <v>LAS</v>
      </c>
      <c r="N918" s="360">
        <f>VLOOKUP(TRIM(B918),BirthdateDraft!$A$1:$M$7842,2,FALSE)</f>
        <v>37206</v>
      </c>
      <c r="O918" s="217" t="str">
        <f>VLOOKUP(TRIM(B918),BirthdateDraft!$A$1:$M$7842,3,FALSE)</f>
        <v>24/2(34)</v>
      </c>
      <c r="P918">
        <v>2024</v>
      </c>
      <c r="Q918" s="37" t="e">
        <f>VLOOKUP(Table16[[#This Row],[Last]],'2025Cuts'!$B$4:$B$77,1,FALSE)</f>
        <v>#N/A</v>
      </c>
    </row>
    <row r="919" spans="1:17" ht="12.75" customHeight="1">
      <c r="A919" s="217" t="s">
        <v>3485</v>
      </c>
      <c r="B919" s="261" t="s">
        <v>9110</v>
      </c>
      <c r="C919" s="405" t="s">
        <v>8864</v>
      </c>
      <c r="D919" s="217" t="s">
        <v>3485</v>
      </c>
      <c r="E919" s="358"/>
      <c r="F919" s="358"/>
      <c r="M919" s="359" t="str">
        <f>VLOOKUP(TRIM(B919),'Team Rosters'!$B$1:$N$3773,2,FALSE)</f>
        <v>LAS</v>
      </c>
      <c r="N919" s="360">
        <f>VLOOKUP(TRIM(B919),BirthdateDraft!$A$1:$M$7842,2,FALSE)</f>
        <v>37206</v>
      </c>
      <c r="O919" s="217" t="str">
        <f>VLOOKUP(TRIM(B919),BirthdateDraft!$A$1:$M$7842,3,FALSE)</f>
        <v>24/2(34)</v>
      </c>
      <c r="P919">
        <v>2024</v>
      </c>
      <c r="Q919" s="37" t="e">
        <f>VLOOKUP(Table16[[#This Row],[Last]],'2025Cuts'!$B$4:$B$77,1,FALSE)</f>
        <v>#N/A</v>
      </c>
    </row>
    <row r="920" spans="1:17" ht="12.75" customHeight="1">
      <c r="A920" s="217" t="s">
        <v>9685</v>
      </c>
      <c r="B920" s="261" t="s">
        <v>9065</v>
      </c>
      <c r="C920" s="357" t="s">
        <v>9633</v>
      </c>
      <c r="D920" s="217" t="s">
        <v>10007</v>
      </c>
      <c r="E920" s="358"/>
      <c r="F920" s="358"/>
      <c r="I920" s="358">
        <v>0</v>
      </c>
      <c r="J920" s="358">
        <v>4</v>
      </c>
      <c r="K920" s="36">
        <v>3</v>
      </c>
      <c r="M920" s="359" t="str">
        <f>VLOOKUP(TRIM(B920),'Team Rosters'!$B$1:$N$3773,2,FALSE)</f>
        <v>DRA</v>
      </c>
      <c r="N920" s="360">
        <f>VLOOKUP(TRIM(B920),BirthdateDraft!$A$1:$M$7842,2,FALSE)</f>
        <v>36671</v>
      </c>
      <c r="O920" s="217" t="str">
        <f>VLOOKUP(TRIM(B920),BirthdateDraft!$A$1:$M$7842,3,FALSE)</f>
        <v>24/4(119)</v>
      </c>
      <c r="P920">
        <v>2024</v>
      </c>
      <c r="Q920" s="37" t="e">
        <f>VLOOKUP(Table16[[#This Row],[Last]],'2025Cuts'!$B$4:$B$77,1,FALSE)</f>
        <v>#N/A</v>
      </c>
    </row>
    <row r="921" spans="1:17" ht="12.75" customHeight="1">
      <c r="A921" s="217" t="s">
        <v>9685</v>
      </c>
      <c r="B921" s="261" t="s">
        <v>9065</v>
      </c>
      <c r="C921" s="357" t="s">
        <v>9633</v>
      </c>
      <c r="D921" s="217" t="s">
        <v>10007</v>
      </c>
      <c r="E921" s="358"/>
      <c r="F921" s="358"/>
      <c r="I921" s="358">
        <v>0</v>
      </c>
      <c r="K921" s="358">
        <v>3</v>
      </c>
      <c r="L921" s="36" t="s">
        <v>9656</v>
      </c>
      <c r="M921" s="359" t="str">
        <f>VLOOKUP(TRIM(B921),'Team Rosters'!$B$1:$N$3773,2,FALSE)</f>
        <v>DRA</v>
      </c>
      <c r="N921" s="360">
        <f>VLOOKUP(TRIM(B921),BirthdateDraft!$A$1:$M$7842,2,FALSE)</f>
        <v>36671</v>
      </c>
      <c r="O921" s="217" t="str">
        <f>VLOOKUP(TRIM(B921),BirthdateDraft!$A$1:$M$7842,3,FALSE)</f>
        <v>24/4(119)</v>
      </c>
      <c r="P921">
        <v>2024</v>
      </c>
      <c r="Q921" s="37" t="e">
        <f>VLOOKUP(Table16[[#This Row],[Last]],'2025Cuts'!$B$4:$B$77,1,FALSE)</f>
        <v>#N/A</v>
      </c>
    </row>
    <row r="922" spans="1:17" ht="12.75" customHeight="1">
      <c r="A922" s="217" t="s">
        <v>2837</v>
      </c>
      <c r="B922" s="261" t="s">
        <v>9040</v>
      </c>
      <c r="C922" s="357" t="s">
        <v>9649</v>
      </c>
      <c r="D922" s="217" t="s">
        <v>2837</v>
      </c>
      <c r="E922" s="358"/>
      <c r="F922" s="358"/>
      <c r="I922" s="358">
        <v>0</v>
      </c>
      <c r="K922" s="358">
        <v>0</v>
      </c>
      <c r="L922" s="36" t="s">
        <v>9655</v>
      </c>
      <c r="M922" s="359" t="str">
        <f>VLOOKUP(TRIM(B922),'Team Rosters'!$B$1:$N$3773,2,FALSE)</f>
        <v>CAVE</v>
      </c>
      <c r="N922" s="360">
        <f>VLOOKUP(TRIM(B922),BirthdateDraft!$A$1:$M$7842,2,FALSE)</f>
        <v>36779</v>
      </c>
      <c r="O922" s="217" t="str">
        <f>VLOOKUP(TRIM(B922),BirthdateDraft!$A$1:$M$7842,3,FALSE)</f>
        <v>24/FA</v>
      </c>
      <c r="P922">
        <v>2024</v>
      </c>
      <c r="Q922" s="37" t="e">
        <f>VLOOKUP(Table16[[#This Row],[Last]],'2025Cuts'!$B$4:$B$77,1,FALSE)</f>
        <v>#N/A</v>
      </c>
    </row>
    <row r="923" spans="1:17" ht="12.75" customHeight="1">
      <c r="A923" s="217" t="s">
        <v>1895</v>
      </c>
      <c r="B923" s="261" t="s">
        <v>6246</v>
      </c>
      <c r="C923" s="357" t="s">
        <v>9643</v>
      </c>
      <c r="D923" s="217" t="s">
        <v>10011</v>
      </c>
      <c r="E923" s="358"/>
      <c r="F923" s="358"/>
      <c r="I923" s="358">
        <v>5</v>
      </c>
      <c r="J923" s="358"/>
      <c r="K923" s="36">
        <v>7</v>
      </c>
      <c r="M923" s="359" t="str">
        <f>VLOOKUP(TRIM(B923),'Team Rosters'!$B$1:$N$3773,2,FALSE)</f>
        <v>WES</v>
      </c>
      <c r="N923" s="360">
        <f>VLOOKUP(TRIM(B923),BirthdateDraft!$A$1:$M$7842,2,FALSE)</f>
        <v>35669</v>
      </c>
      <c r="O923" s="217" t="str">
        <f>VLOOKUP(TRIM(B923),BirthdateDraft!$A$1:$M$7842,3,FALSE)</f>
        <v>19/2</v>
      </c>
      <c r="P923">
        <v>2024</v>
      </c>
      <c r="Q923" s="37" t="e">
        <f>VLOOKUP(Table16[[#This Row],[Last]],'2025Cuts'!$B$4:$B$77,1,FALSE)</f>
        <v>#N/A</v>
      </c>
    </row>
    <row r="924" spans="1:17" ht="12.75" customHeight="1">
      <c r="A924" s="217" t="s">
        <v>8846</v>
      </c>
      <c r="B924" s="261" t="s">
        <v>7802</v>
      </c>
      <c r="C924" s="357" t="s">
        <v>9644</v>
      </c>
      <c r="D924" s="217" t="s">
        <v>10048</v>
      </c>
      <c r="E924" s="358" t="s">
        <v>9699</v>
      </c>
      <c r="F924" s="358"/>
      <c r="M924" s="359" t="str">
        <f>VLOOKUP(TRIM(B924),'Team Rosters'!$B$1:$N$3773,2,FALSE)</f>
        <v>ROA</v>
      </c>
      <c r="N924" s="360">
        <f>VLOOKUP(TRIM(B924),BirthdateDraft!$A$1:$M$7842,2,FALSE)</f>
        <v>36566</v>
      </c>
      <c r="O924" s="217" t="str">
        <f>VLOOKUP(TRIM(B924),BirthdateDraft!$A$1:$M$7842,3,FALSE)</f>
        <v>22/2</v>
      </c>
      <c r="P924">
        <v>2024</v>
      </c>
      <c r="Q924" s="37" t="e">
        <f>VLOOKUP(Table16[[#This Row],[Last]],'2025Cuts'!$B$4:$B$77,1,FALSE)</f>
        <v>#N/A</v>
      </c>
    </row>
    <row r="925" spans="1:17" ht="12.75" customHeight="1">
      <c r="A925" s="217" t="s">
        <v>1406</v>
      </c>
      <c r="B925" s="261" t="s">
        <v>8357</v>
      </c>
      <c r="C925" s="357" t="s">
        <v>9646</v>
      </c>
      <c r="D925" s="217" t="s">
        <v>10057</v>
      </c>
      <c r="E925" s="358" t="s">
        <v>3556</v>
      </c>
      <c r="F925" s="358"/>
      <c r="G925" s="36">
        <v>12</v>
      </c>
      <c r="H925" s="36">
        <v>1</v>
      </c>
      <c r="M925" s="359" t="str">
        <f>VLOOKUP(TRIM(B925),'Team Rosters'!$B$1:$N$3773,2,FALSE)</f>
        <v>BEA</v>
      </c>
      <c r="N925" s="360">
        <f>VLOOKUP(TRIM(B925),BirthdateDraft!$A$1:$M$7842,2,FALSE)</f>
        <v>36315</v>
      </c>
      <c r="O925" s="217" t="str">
        <f>VLOOKUP(TRIM(B925),BirthdateDraft!$A$1:$M$7842,3,FALSE)</f>
        <v>23/1</v>
      </c>
      <c r="P925">
        <v>2024</v>
      </c>
      <c r="Q925" s="37" t="e">
        <f>VLOOKUP(Table16[[#This Row],[Last]],'2025Cuts'!$B$4:$B$77,1,FALSE)</f>
        <v>#N/A</v>
      </c>
    </row>
    <row r="926" spans="1:17" ht="12.75" customHeight="1">
      <c r="A926" s="217" t="s">
        <v>1872</v>
      </c>
      <c r="B926" s="261" t="s">
        <v>7308</v>
      </c>
      <c r="C926" s="357" t="s">
        <v>9630</v>
      </c>
      <c r="D926" s="217" t="s">
        <v>1872</v>
      </c>
      <c r="E926" s="358" t="s">
        <v>9712</v>
      </c>
      <c r="F926" s="358"/>
      <c r="G926" s="36">
        <v>3</v>
      </c>
      <c r="M926" s="359" t="str">
        <f>VLOOKUP(TRIM(B926),'Team Rosters'!$B$1:$N$3773,2,FALSE)</f>
        <v>ANN</v>
      </c>
      <c r="N926" s="360">
        <f>VLOOKUP(TRIM(B926),BirthdateDraft!$A$1:$M$7842,2,FALSE)</f>
        <v>36342</v>
      </c>
      <c r="O926" s="217" t="str">
        <f>VLOOKUP(TRIM(B926),BirthdateDraft!$A$1:$M$7842,3,FALSE)</f>
        <v>21/6</v>
      </c>
      <c r="P926">
        <v>2024</v>
      </c>
      <c r="Q926" s="37" t="e">
        <f>VLOOKUP(Table16[[#This Row],[Last]],'2025Cuts'!$B$4:$B$77,1,FALSE)</f>
        <v>#N/A</v>
      </c>
    </row>
    <row r="927" spans="1:17" ht="12.75" customHeight="1">
      <c r="A927" s="217" t="s">
        <v>8855</v>
      </c>
      <c r="B927" s="261" t="s">
        <v>7729</v>
      </c>
      <c r="C927" s="357" t="s">
        <v>9640</v>
      </c>
      <c r="D927" s="217" t="s">
        <v>10044</v>
      </c>
      <c r="E927" s="358" t="s">
        <v>3553</v>
      </c>
      <c r="F927" s="358"/>
      <c r="M927" s="359" t="str">
        <f>VLOOKUP(TRIM(B927),'Team Rosters'!$B$1:$N$3773,2,FALSE)</f>
        <v>DRA</v>
      </c>
      <c r="N927" s="360">
        <f>VLOOKUP(TRIM(B927),BirthdateDraft!$A$1:$M$7842,2,FALSE)</f>
        <v>36782</v>
      </c>
      <c r="O927" s="217" t="str">
        <f>VLOOKUP(TRIM(B927),BirthdateDraft!$A$1:$M$7842,3,FALSE)</f>
        <v>22/1</v>
      </c>
      <c r="P927">
        <v>2024</v>
      </c>
      <c r="Q927" s="37" t="e">
        <f>VLOOKUP(Table16[[#This Row],[Last]],'2025Cuts'!$B$4:$B$77,1,FALSE)</f>
        <v>#N/A</v>
      </c>
    </row>
    <row r="928" spans="1:17" ht="12.75" customHeight="1">
      <c r="A928" s="217" t="s">
        <v>1886</v>
      </c>
      <c r="B928" s="261" t="s">
        <v>7779</v>
      </c>
      <c r="C928" s="357" t="s">
        <v>9636</v>
      </c>
      <c r="D928" s="217" t="s">
        <v>1886</v>
      </c>
      <c r="E928" s="358" t="s">
        <v>9699</v>
      </c>
      <c r="F928" s="358"/>
      <c r="G928" s="36">
        <v>8</v>
      </c>
      <c r="M928" s="359" t="str">
        <f>VLOOKUP(TRIM(B928),'Team Rosters'!$B$1:$N$3773,2,FALSE)</f>
        <v>ACM</v>
      </c>
      <c r="N928" s="360">
        <f>VLOOKUP(TRIM(B928),BirthdateDraft!$A$1:$M$7842,2,FALSE)</f>
        <v>36528</v>
      </c>
      <c r="O928" s="217" t="str">
        <f>VLOOKUP(TRIM(B928),BirthdateDraft!$A$1:$M$7842,3,FALSE)</f>
        <v>22/5</v>
      </c>
      <c r="P928">
        <v>2024</v>
      </c>
      <c r="Q928" s="37" t="e">
        <f>VLOOKUP(Table16[[#This Row],[Last]],'2025Cuts'!$B$4:$B$77,1,FALSE)</f>
        <v>#N/A</v>
      </c>
    </row>
    <row r="929" spans="1:17" ht="12.75" customHeight="1">
      <c r="A929" s="217" t="s">
        <v>8982</v>
      </c>
      <c r="B929" s="261" t="s">
        <v>6212</v>
      </c>
      <c r="C929" s="357" t="s">
        <v>9650</v>
      </c>
      <c r="D929" s="217" t="s">
        <v>10019</v>
      </c>
      <c r="E929" s="358"/>
      <c r="F929" s="358"/>
      <c r="I929" s="358">
        <v>5</v>
      </c>
      <c r="J929" s="358"/>
      <c r="K929" s="36">
        <v>4</v>
      </c>
      <c r="M929" s="359" t="str">
        <f>VLOOKUP(TRIM(B929),'Team Rosters'!$B$1:$N$3773,2,FALSE)</f>
        <v>CAVE</v>
      </c>
      <c r="N929" s="360">
        <f>VLOOKUP(TRIM(B929),BirthdateDraft!$A$1:$M$7842,2,FALSE)</f>
        <v>34752</v>
      </c>
      <c r="O929" s="217" t="str">
        <f>VLOOKUP(TRIM(B929),BirthdateDraft!$A$1:$M$7842,3,FALSE)</f>
        <v>19/1 (31)</v>
      </c>
      <c r="P929">
        <v>2024</v>
      </c>
      <c r="Q929" s="37" t="e">
        <f>VLOOKUP(Table16[[#This Row],[Last]],'2025Cuts'!$B$4:$B$77,1,FALSE)</f>
        <v>#N/A</v>
      </c>
    </row>
    <row r="930" spans="1:17" ht="12.75" customHeight="1">
      <c r="A930" s="217" t="s">
        <v>8982</v>
      </c>
      <c r="B930" s="261" t="s">
        <v>5619</v>
      </c>
      <c r="C930" s="357" t="s">
        <v>9635</v>
      </c>
      <c r="D930" s="217" t="s">
        <v>10019</v>
      </c>
      <c r="E930" s="358"/>
      <c r="F930" s="358"/>
      <c r="I930" s="358">
        <v>5</v>
      </c>
      <c r="J930" s="358"/>
      <c r="K930" s="36">
        <v>5</v>
      </c>
      <c r="M930" s="359" t="str">
        <f>VLOOKUP(TRIM(B930),'Team Rosters'!$B$1:$N$3773,2,FALSE)</f>
        <v>DAY</v>
      </c>
      <c r="N930" s="360">
        <f>VLOOKUP(TRIM(B930),BirthdateDraft!$A$1:$M$7842,2,FALSE)</f>
        <v>34346</v>
      </c>
      <c r="O930" s="217" t="str">
        <f>VLOOKUP(TRIM(B930),BirthdateDraft!$A$1:$M$7842,3,FALSE)</f>
        <v>18/1 (9)</v>
      </c>
      <c r="P930">
        <v>2024</v>
      </c>
      <c r="Q930" s="37" t="e">
        <f>VLOOKUP(Table16[[#This Row],[Last]],'2025Cuts'!$B$4:$B$77,1,FALSE)</f>
        <v>#N/A</v>
      </c>
    </row>
    <row r="931" spans="1:17" ht="12.75" customHeight="1">
      <c r="A931" s="217" t="s">
        <v>1895</v>
      </c>
      <c r="B931" s="364" t="s">
        <v>7432</v>
      </c>
      <c r="C931" s="357" t="s">
        <v>9632</v>
      </c>
      <c r="D931" s="217" t="s">
        <v>10011</v>
      </c>
      <c r="E931" s="358"/>
      <c r="F931" s="358"/>
      <c r="I931" s="358">
        <v>4</v>
      </c>
      <c r="J931" s="358"/>
      <c r="K931" s="36">
        <v>7</v>
      </c>
      <c r="M931" s="359" t="str">
        <f>VLOOKUP(TRIM(B931),'Team Rosters'!$B$1:$N$3773,2,FALSE)</f>
        <v>ROA</v>
      </c>
      <c r="N931" s="360">
        <f>VLOOKUP(TRIM(B931),BirthdateDraft!$A$1:$M$7842,2,FALSE)</f>
        <v>35737</v>
      </c>
      <c r="O931" s="217" t="str">
        <f>VLOOKUP(TRIM(B931),BirthdateDraft!$A$1:$M$7842,3,FALSE)</f>
        <v>19/3</v>
      </c>
      <c r="P931">
        <v>2024</v>
      </c>
      <c r="Q931" s="37" t="e">
        <f>VLOOKUP(Table16[[#This Row],[Last]],'2025Cuts'!$B$4:$B$77,1,FALSE)</f>
        <v>#N/A</v>
      </c>
    </row>
    <row r="932" spans="1:17" ht="12.75" customHeight="1">
      <c r="A932" s="217" t="s">
        <v>1895</v>
      </c>
      <c r="B932" s="513" t="s">
        <v>7980</v>
      </c>
      <c r="C932" s="357" t="s">
        <v>9646</v>
      </c>
      <c r="D932" s="217" t="s">
        <v>10011</v>
      </c>
      <c r="E932" s="358"/>
      <c r="F932" s="358"/>
      <c r="I932" s="358">
        <v>0</v>
      </c>
      <c r="J932" s="358"/>
      <c r="K932" s="36">
        <v>0</v>
      </c>
      <c r="M932" s="359" t="e">
        <f>VLOOKUP(TRIM(B932),'Team Rosters'!$B$1:$N$3773,2,FALSE)</f>
        <v>#N/A</v>
      </c>
      <c r="N932" s="360">
        <f>VLOOKUP(TRIM(B932),BirthdateDraft!$A$1:$M$7842,2,FALSE)</f>
        <v>34086</v>
      </c>
      <c r="O932" s="217" t="str">
        <f>VLOOKUP(TRIM(B932),BirthdateDraft!$A$1:$M$7842,3,FALSE)</f>
        <v>16/5</v>
      </c>
      <c r="P932">
        <v>2024</v>
      </c>
      <c r="Q932" s="37" t="e">
        <f>VLOOKUP(Table16[[#This Row],[Last]],'2025Cuts'!$B$4:$B$77,1,FALSE)</f>
        <v>#N/A</v>
      </c>
    </row>
    <row r="933" spans="1:17" ht="12.75" customHeight="1">
      <c r="A933" s="217" t="s">
        <v>144</v>
      </c>
      <c r="B933" s="261" t="s">
        <v>8918</v>
      </c>
      <c r="C933" s="357" t="s">
        <v>9646</v>
      </c>
      <c r="D933" s="217" t="s">
        <v>10053</v>
      </c>
      <c r="E933" s="358" t="s">
        <v>3556</v>
      </c>
      <c r="F933" s="358"/>
      <c r="G933" s="36">
        <v>0</v>
      </c>
      <c r="M933" s="359" t="e">
        <f>VLOOKUP(TRIM(B933),'Team Rosters'!$B$1:$N$3773,2,FALSE)</f>
        <v>#N/A</v>
      </c>
      <c r="N933" s="360">
        <f>VLOOKUP(TRIM(B933),BirthdateDraft!$A$1:$M$7842,2,FALSE)</f>
        <v>37084</v>
      </c>
      <c r="O933" s="217" t="str">
        <f>VLOOKUP(TRIM(B933),BirthdateDraft!$A$1:$M$7842,3,FALSE)</f>
        <v>24/FA</v>
      </c>
      <c r="P933">
        <v>2024</v>
      </c>
      <c r="Q933" s="37" t="e">
        <f>VLOOKUP(Table16[[#This Row],[Last]],'2025Cuts'!$B$4:$B$77,1,FALSE)</f>
        <v>#N/A</v>
      </c>
    </row>
    <row r="934" spans="1:17" ht="12.75" customHeight="1">
      <c r="A934" s="217" t="s">
        <v>1957</v>
      </c>
      <c r="B934" s="261" t="s">
        <v>7359</v>
      </c>
      <c r="C934" s="357" t="s">
        <v>9628</v>
      </c>
      <c r="D934" s="217" t="s">
        <v>1957</v>
      </c>
      <c r="E934" s="358" t="s">
        <v>9700</v>
      </c>
      <c r="F934" s="358"/>
      <c r="G934" s="36">
        <v>0</v>
      </c>
      <c r="M934" s="359" t="str">
        <f>VLOOKUP(TRIM(B934),'Team Rosters'!$B$1:$N$3773,2,FALSE)</f>
        <v>DRA</v>
      </c>
      <c r="N934" s="360">
        <f>VLOOKUP(TRIM(B934),BirthdateDraft!$A$1:$M$7842,2,FALSE)</f>
        <v>36699</v>
      </c>
      <c r="O934" s="217" t="str">
        <f>VLOOKUP(TRIM(B934),BirthdateDraft!$A$1:$M$7842,3,FALSE)</f>
        <v>22/5</v>
      </c>
      <c r="P934">
        <v>2024</v>
      </c>
      <c r="Q934" s="37" t="e">
        <f>VLOOKUP(Table16[[#This Row],[Last]],'2025Cuts'!$B$4:$B$77,1,FALSE)</f>
        <v>#N/A</v>
      </c>
    </row>
    <row r="935" spans="1:17" ht="12.75" customHeight="1">
      <c r="A935" s="217" t="s">
        <v>1410</v>
      </c>
      <c r="B935" s="261" t="s">
        <v>8359</v>
      </c>
      <c r="C935" s="357" t="s">
        <v>9637</v>
      </c>
      <c r="D935" s="217" t="s">
        <v>10063</v>
      </c>
      <c r="E935" s="358" t="s">
        <v>3552</v>
      </c>
      <c r="F935" s="358"/>
      <c r="G935" s="36">
        <v>4</v>
      </c>
      <c r="M935" s="359" t="str">
        <f>VLOOKUP(TRIM(B935),'Team Rosters'!$B$1:$N$3773,2,FALSE)</f>
        <v>ACM</v>
      </c>
      <c r="N935" s="360">
        <f>VLOOKUP(TRIM(B935),BirthdateDraft!$A$1:$M$7842,2,FALSE)</f>
        <v>37099</v>
      </c>
      <c r="O935" s="217" t="str">
        <f>VLOOKUP(TRIM(B935),BirthdateDraft!$A$1:$M$7842,3,FALSE)</f>
        <v>23/4</v>
      </c>
      <c r="P935">
        <v>2024</v>
      </c>
      <c r="Q935" s="37" t="e">
        <f>VLOOKUP(Table16[[#This Row],[Last]],'2025Cuts'!$B$4:$B$77,1,FALSE)</f>
        <v>#N/A</v>
      </c>
    </row>
    <row r="936" spans="1:17" ht="12.75" customHeight="1">
      <c r="A936" s="217" t="s">
        <v>2837</v>
      </c>
      <c r="B936" s="261" t="s">
        <v>8360</v>
      </c>
      <c r="C936" s="357" t="s">
        <v>9641</v>
      </c>
      <c r="D936" s="217" t="s">
        <v>2837</v>
      </c>
      <c r="E936" s="358"/>
      <c r="F936" s="358"/>
      <c r="I936" s="358">
        <v>0</v>
      </c>
      <c r="K936" s="358">
        <v>0</v>
      </c>
      <c r="L936" s="36" t="s">
        <v>9655</v>
      </c>
      <c r="M936" s="359" t="str">
        <f>VLOOKUP(TRIM(B936),'Team Rosters'!$B$1:$N$3773,2,FALSE)</f>
        <v>DAY</v>
      </c>
      <c r="N936" s="360">
        <f>VLOOKUP(TRIM(B936),BirthdateDraft!$A$1:$M$7842,2,FALSE)</f>
        <v>36588</v>
      </c>
      <c r="O936" s="217" t="str">
        <f>VLOOKUP(TRIM(B936),BirthdateDraft!$A$1:$M$7842,3,FALSE)</f>
        <v>23/7</v>
      </c>
      <c r="P936">
        <v>2024</v>
      </c>
      <c r="Q936" s="37" t="e">
        <f>VLOOKUP(Table16[[#This Row],[Last]],'2025Cuts'!$B$4:$B$77,1,FALSE)</f>
        <v>#N/A</v>
      </c>
    </row>
    <row r="937" spans="1:17" ht="12.75" customHeight="1">
      <c r="A937" s="217" t="s">
        <v>1564</v>
      </c>
      <c r="B937" s="261" t="s">
        <v>8361</v>
      </c>
      <c r="C937" s="357" t="s">
        <v>9634</v>
      </c>
      <c r="D937" s="217" t="s">
        <v>1564</v>
      </c>
      <c r="E937" s="358"/>
      <c r="F937" s="358"/>
      <c r="M937" s="359" t="e">
        <f>VLOOKUP(TRIM(B937),'Team Rosters'!$B$1:$N$3773,2,FALSE)</f>
        <v>#N/A</v>
      </c>
      <c r="N937" s="360">
        <f>VLOOKUP(TRIM(B937),BirthdateDraft!$A$1:$M$7842,2,FALSE)</f>
        <v>36643</v>
      </c>
      <c r="O937" s="217" t="str">
        <f>VLOOKUP(TRIM(B937),BirthdateDraft!$A$1:$M$7842,3,FALSE)</f>
        <v>23/6</v>
      </c>
      <c r="P937">
        <v>2024</v>
      </c>
      <c r="Q937" s="37" t="e">
        <f>VLOOKUP(Table16[[#This Row],[Last]],'2025Cuts'!$B$4:$B$77,1,FALSE)</f>
        <v>#N/A</v>
      </c>
    </row>
    <row r="938" spans="1:17" ht="12.75" customHeight="1">
      <c r="A938" s="217" t="s">
        <v>9714</v>
      </c>
      <c r="B938" s="261" t="s">
        <v>5173</v>
      </c>
      <c r="C938" s="357" t="s">
        <v>9646</v>
      </c>
      <c r="D938" s="217" t="s">
        <v>10055</v>
      </c>
      <c r="E938" s="358" t="s">
        <v>3556</v>
      </c>
      <c r="F938" s="358" t="s">
        <v>9700</v>
      </c>
      <c r="G938" s="36">
        <v>3</v>
      </c>
      <c r="M938" s="359" t="e">
        <f>VLOOKUP(TRIM(B938),'Team Rosters'!$B$1:$N$3773,2,FALSE)</f>
        <v>#N/A</v>
      </c>
      <c r="N938" s="360">
        <f>VLOOKUP(TRIM(B938),BirthdateDraft!$A$1:$M$7842,2,FALSE)</f>
        <v>35005</v>
      </c>
      <c r="O938" s="217" t="str">
        <f>VLOOKUP(TRIM(B938),BirthdateDraft!$A$1:$M$7842,3,FALSE)</f>
        <v>17/1 (26)</v>
      </c>
      <c r="P938">
        <v>2024</v>
      </c>
      <c r="Q938" s="37" t="e">
        <f>VLOOKUP(Table16[[#This Row],[Last]],'2025Cuts'!$B$4:$B$77,1,FALSE)</f>
        <v>#N/A</v>
      </c>
    </row>
    <row r="939" spans="1:17" ht="12.75" customHeight="1">
      <c r="A939" s="217" t="s">
        <v>2517</v>
      </c>
      <c r="B939" s="261" t="s">
        <v>6563</v>
      </c>
      <c r="C939" s="357" t="s">
        <v>9630</v>
      </c>
      <c r="D939" s="217" t="s">
        <v>10047</v>
      </c>
      <c r="E939" s="358" t="s">
        <v>9713</v>
      </c>
      <c r="F939" s="358"/>
      <c r="M939" s="359" t="str">
        <f>VLOOKUP(TRIM(B939),'Team Rosters'!$B$1:$N$3773,2,FALSE)</f>
        <v>LON</v>
      </c>
      <c r="N939" s="360">
        <f>VLOOKUP(TRIM(B939),BirthdateDraft!$A$1:$M$7842,2,FALSE)</f>
        <v>36381</v>
      </c>
      <c r="O939" s="217" t="str">
        <f>VLOOKUP(TRIM(B939),BirthdateDraft!$A$1:$M$7842,3,FALSE)</f>
        <v>20/2</v>
      </c>
      <c r="P939">
        <v>2024</v>
      </c>
      <c r="Q939" s="37" t="e">
        <f>VLOOKUP(Table16[[#This Row],[Last]],'2025Cuts'!$B$4:$B$77,1,FALSE)</f>
        <v>#N/A</v>
      </c>
    </row>
    <row r="940" spans="1:17" ht="12.75" customHeight="1">
      <c r="A940" s="217" t="s">
        <v>8855</v>
      </c>
      <c r="B940" s="261" t="s">
        <v>8919</v>
      </c>
      <c r="C940" s="357" t="s">
        <v>9643</v>
      </c>
      <c r="D940" s="217" t="s">
        <v>10044</v>
      </c>
      <c r="E940" s="358" t="s">
        <v>3552</v>
      </c>
      <c r="F940" s="358"/>
      <c r="M940" s="359" t="str">
        <f>VLOOKUP(TRIM(B940),'Team Rosters'!$B$1:$N$3773,2,FALSE)</f>
        <v>DRA</v>
      </c>
      <c r="N940" s="360">
        <f>VLOOKUP(TRIM(B940),BirthdateDraft!$A$1:$M$7842,2,FALSE)</f>
        <v>37529</v>
      </c>
      <c r="O940" s="217" t="str">
        <f>VLOOKUP(TRIM(B940),BirthdateDraft!$A$1:$M$7842,3,FALSE)</f>
        <v>24/2(41)</v>
      </c>
      <c r="P940">
        <v>2024</v>
      </c>
      <c r="Q940" s="37" t="e">
        <f>VLOOKUP(Table16[[#This Row],[Last]],'2025Cuts'!$B$4:$B$77,1,FALSE)</f>
        <v>#N/A</v>
      </c>
    </row>
    <row r="941" spans="1:17" ht="12.75" customHeight="1">
      <c r="A941" s="217" t="s">
        <v>8982</v>
      </c>
      <c r="B941" s="261" t="s">
        <v>6714</v>
      </c>
      <c r="C941" s="357" t="s">
        <v>724</v>
      </c>
      <c r="D941" s="217" t="s">
        <v>10019</v>
      </c>
      <c r="E941" s="358"/>
      <c r="F941" s="358"/>
      <c r="I941" s="358">
        <v>4</v>
      </c>
      <c r="J941" s="358"/>
      <c r="K941" s="36">
        <v>5</v>
      </c>
      <c r="M941" s="359" t="str">
        <f>VLOOKUP(TRIM(B941),'Team Rosters'!$B$1:$N$3773,2,FALSE)</f>
        <v>ROA</v>
      </c>
      <c r="N941" s="360">
        <f>VLOOKUP(TRIM(B941),BirthdateDraft!$A$1:$M$7842,2,FALSE)</f>
        <v>35286</v>
      </c>
      <c r="O941" s="217" t="str">
        <f>VLOOKUP(TRIM(B941),BirthdateDraft!$A$1:$M$7842,3,FALSE)</f>
        <v>20/5</v>
      </c>
      <c r="P941">
        <v>2024</v>
      </c>
      <c r="Q941" s="37" t="e">
        <f>VLOOKUP(Table16[[#This Row],[Last]],'2025Cuts'!$B$4:$B$77,1,FALSE)</f>
        <v>#N/A</v>
      </c>
    </row>
    <row r="942" spans="1:17" ht="12.75" customHeight="1">
      <c r="A942" s="217" t="s">
        <v>9735</v>
      </c>
      <c r="B942" s="261" t="s">
        <v>7407</v>
      </c>
      <c r="C942" s="357" t="s">
        <v>9639</v>
      </c>
      <c r="D942" s="217" t="s">
        <v>9735</v>
      </c>
      <c r="E942" s="358"/>
      <c r="F942" s="358"/>
      <c r="M942" s="359" t="str">
        <f>VLOOKUP(TRIM(B942),'Team Rosters'!$B$1:$N$3773,2,FALSE)</f>
        <v>TOR</v>
      </c>
      <c r="N942" s="360">
        <f>VLOOKUP(TRIM(B942),BirthdateDraft!$A$1:$M$7842,2,FALSE)</f>
        <v>35156</v>
      </c>
      <c r="O942" s="217">
        <f>VLOOKUP(TRIM(B942),BirthdateDraft!$A$1:$M$7842,3,FALSE)</f>
        <v>0</v>
      </c>
      <c r="P942">
        <v>2024</v>
      </c>
      <c r="Q942" s="37" t="e">
        <f>VLOOKUP(Table16[[#This Row],[Last]],'2025Cuts'!$B$4:$B$77,1,FALSE)</f>
        <v>#N/A</v>
      </c>
    </row>
    <row r="943" spans="1:17" ht="12.75" customHeight="1">
      <c r="A943" s="217" t="s">
        <v>2837</v>
      </c>
      <c r="B943" s="261" t="s">
        <v>8363</v>
      </c>
      <c r="C943" s="357" t="s">
        <v>9635</v>
      </c>
      <c r="D943" s="217" t="s">
        <v>2837</v>
      </c>
      <c r="E943" s="358"/>
      <c r="F943" s="358"/>
      <c r="I943" s="358">
        <v>0</v>
      </c>
      <c r="K943" s="358">
        <v>0</v>
      </c>
      <c r="L943" s="36" t="s">
        <v>9652</v>
      </c>
      <c r="M943" s="359" t="str">
        <f>VLOOKUP(TRIM(B943),'Team Rosters'!$B$1:$N$3773,2,FALSE)</f>
        <v>BEA</v>
      </c>
      <c r="N943" s="360">
        <f>VLOOKUP(TRIM(B943),BirthdateDraft!$A$1:$M$7842,2,FALSE)</f>
        <v>36782</v>
      </c>
      <c r="O943" s="217" t="str">
        <f>VLOOKUP(TRIM(B943),BirthdateDraft!$A$1:$M$7842,3,FALSE)</f>
        <v>23/FA</v>
      </c>
      <c r="P943">
        <v>2024</v>
      </c>
      <c r="Q943" s="37" t="e">
        <f>VLOOKUP(Table16[[#This Row],[Last]],'2025Cuts'!$B$4:$B$77,1,FALSE)</f>
        <v>#N/A</v>
      </c>
    </row>
    <row r="944" spans="1:17" ht="12.75" customHeight="1">
      <c r="A944" s="217" t="s">
        <v>8978</v>
      </c>
      <c r="B944" s="261" t="s">
        <v>6271</v>
      </c>
      <c r="C944" s="357" t="s">
        <v>9629</v>
      </c>
      <c r="D944" s="217" t="s">
        <v>3485</v>
      </c>
      <c r="E944" s="358"/>
      <c r="F944" s="358"/>
      <c r="L944" s="358" t="s">
        <v>9655</v>
      </c>
      <c r="M944" s="359" t="str">
        <f>VLOOKUP(TRIM(B944),'Team Rosters'!$B$1:$N$3773,2,FALSE)</f>
        <v>VIR</v>
      </c>
      <c r="N944" s="360">
        <f>VLOOKUP(TRIM(B944),BirthdateDraft!$A$1:$M$7842,2,FALSE)</f>
        <v>34957</v>
      </c>
      <c r="O944" s="217" t="str">
        <f>VLOOKUP(TRIM(B944),BirthdateDraft!$A$1:$M$7842,3,FALSE)</f>
        <v>19/3</v>
      </c>
      <c r="P944">
        <v>2024</v>
      </c>
      <c r="Q944" s="37" t="e">
        <f>VLOOKUP(Table16[[#This Row],[Last]],'2025Cuts'!$B$4:$B$77,1,FALSE)</f>
        <v>#N/A</v>
      </c>
    </row>
    <row r="945" spans="1:17" ht="12.75" customHeight="1">
      <c r="A945" s="217" t="s">
        <v>8846</v>
      </c>
      <c r="B945" s="261" t="s">
        <v>353</v>
      </c>
      <c r="C945" s="357" t="s">
        <v>9637</v>
      </c>
      <c r="D945" s="217" t="s">
        <v>10048</v>
      </c>
      <c r="E945" s="358" t="s">
        <v>9699</v>
      </c>
      <c r="F945" s="358"/>
      <c r="M945" s="359" t="e">
        <f>VLOOKUP(TRIM(B945),'Team Rosters'!$B$1:$N$3773,2,FALSE)</f>
        <v>#N/A</v>
      </c>
      <c r="N945" s="360">
        <f>VLOOKUP(TRIM(B945),BirthdateDraft!$A$1:$M$7842,2,FALSE)</f>
        <v>33047</v>
      </c>
      <c r="O945" s="217" t="str">
        <f>VLOOKUP(TRIM(B945),BirthdateDraft!$A$1:$M$7842,3,FALSE)</f>
        <v>12/FA</v>
      </c>
      <c r="P945">
        <v>2024</v>
      </c>
      <c r="Q945" s="37" t="e">
        <f>VLOOKUP(Table16[[#This Row],[Last]],'2025Cuts'!$B$4:$B$77,1,FALSE)</f>
        <v>#N/A</v>
      </c>
    </row>
    <row r="946" spans="1:17" ht="12.75" customHeight="1">
      <c r="A946" s="217" t="s">
        <v>1895</v>
      </c>
      <c r="B946" s="261" t="s">
        <v>9035</v>
      </c>
      <c r="C946" s="357" t="s">
        <v>9647</v>
      </c>
      <c r="D946" s="217" t="s">
        <v>10011</v>
      </c>
      <c r="E946" s="358"/>
      <c r="F946" s="358"/>
      <c r="I946" s="358">
        <v>0</v>
      </c>
      <c r="J946" s="358"/>
      <c r="K946" s="36">
        <v>0</v>
      </c>
      <c r="M946" s="359" t="e">
        <f>VLOOKUP(TRIM(B946),'Team Rosters'!$B$1:$N$3773,2,FALSE)</f>
        <v>#N/A</v>
      </c>
      <c r="N946" s="360">
        <f>VLOOKUP(TRIM(B946),BirthdateDraft!$A$1:$M$7842,2,FALSE)</f>
        <v>36913</v>
      </c>
      <c r="O946" s="217" t="str">
        <f>VLOOKUP(TRIM(B946),BirthdateDraft!$A$1:$M$7842,3,FALSE)</f>
        <v>24/6(190)</v>
      </c>
      <c r="P946">
        <v>2024</v>
      </c>
      <c r="Q946" s="37" t="e">
        <f>VLOOKUP(Table16[[#This Row],[Last]],'2025Cuts'!$B$4:$B$77,1,FALSE)</f>
        <v>#N/A</v>
      </c>
    </row>
    <row r="947" spans="1:17" ht="12.75" customHeight="1">
      <c r="A947" s="217" t="s">
        <v>9735</v>
      </c>
      <c r="B947" s="261" t="s">
        <v>4448</v>
      </c>
      <c r="C947" s="357" t="s">
        <v>9630</v>
      </c>
      <c r="D947" s="217" t="s">
        <v>9735</v>
      </c>
      <c r="E947" s="358"/>
      <c r="F947" s="358"/>
      <c r="M947" s="359" t="str">
        <f>VLOOKUP(TRIM(B947),'Team Rosters'!$B$1:$N$3773,2,FALSE)</f>
        <v>JER</v>
      </c>
      <c r="N947" s="360">
        <f>VLOOKUP(TRIM(B947),BirthdateDraft!$A$1:$M$7842,2,FALSE)</f>
        <v>33444</v>
      </c>
      <c r="O947" s="217" t="str">
        <f>VLOOKUP(TRIM(B947),BirthdateDraft!$A$1:$M$7842,3,FALSE)</f>
        <v>13/FA</v>
      </c>
      <c r="P947">
        <v>2024</v>
      </c>
      <c r="Q947" s="37" t="e">
        <f>VLOOKUP(Table16[[#This Row],[Last]],'2025Cuts'!$B$4:$B$77,1,FALSE)</f>
        <v>#N/A</v>
      </c>
    </row>
    <row r="948" spans="1:17" ht="12.75" customHeight="1">
      <c r="A948" s="217" t="s">
        <v>9668</v>
      </c>
      <c r="B948" s="261" t="s">
        <v>9079</v>
      </c>
      <c r="C948" s="357" t="s">
        <v>9639</v>
      </c>
      <c r="D948" s="217" t="s">
        <v>3485</v>
      </c>
      <c r="E948" s="358"/>
      <c r="F948" s="358"/>
      <c r="L948" s="358" t="s">
        <v>9655</v>
      </c>
      <c r="M948" s="359" t="str">
        <f>VLOOKUP(TRIM(B948),'Team Rosters'!$B$1:$N$3773,2,FALSE)</f>
        <v>BEA</v>
      </c>
      <c r="N948" s="360">
        <f>VLOOKUP(TRIM(B948),BirthdateDraft!$A$1:$M$7842,2,FALSE)</f>
        <v>37232</v>
      </c>
      <c r="O948" s="217" t="str">
        <f>VLOOKUP(TRIM(B948),BirthdateDraft!$A$1:$M$7842,3,FALSE)</f>
        <v>24/3(92)</v>
      </c>
      <c r="P948">
        <v>2024</v>
      </c>
      <c r="Q948" s="37" t="e">
        <f>VLOOKUP(Table16[[#This Row],[Last]],'2025Cuts'!$B$4:$B$77,1,FALSE)</f>
        <v>#N/A</v>
      </c>
    </row>
    <row r="949" spans="1:17" ht="12.75" customHeight="1">
      <c r="A949" s="217" t="s">
        <v>1957</v>
      </c>
      <c r="B949" s="261" t="s">
        <v>5723</v>
      </c>
      <c r="C949" s="357" t="s">
        <v>9645</v>
      </c>
      <c r="D949" s="217" t="s">
        <v>1957</v>
      </c>
      <c r="E949" s="358" t="s">
        <v>9700</v>
      </c>
      <c r="F949" s="358"/>
      <c r="G949" s="36">
        <v>0</v>
      </c>
      <c r="M949" s="359" t="e">
        <f>VLOOKUP(TRIM(B949),'Team Rosters'!$B$1:$N$3773,2,FALSE)</f>
        <v>#N/A</v>
      </c>
      <c r="N949" s="360">
        <f>VLOOKUP(TRIM(B949),BirthdateDraft!$A$1:$M$7842,2,FALSE)</f>
        <v>35020</v>
      </c>
      <c r="O949" s="217" t="str">
        <f>VLOOKUP(TRIM(B949),BirthdateDraft!$A$1:$M$7842,3,FALSE)</f>
        <v>17/2</v>
      </c>
      <c r="P949">
        <v>2024</v>
      </c>
      <c r="Q949" s="37" t="e">
        <f>VLOOKUP(Table16[[#This Row],[Last]],'2025Cuts'!$B$4:$B$77,1,FALSE)</f>
        <v>#N/A</v>
      </c>
    </row>
    <row r="950" spans="1:17" ht="12.75" customHeight="1">
      <c r="A950" s="217" t="s">
        <v>2710</v>
      </c>
      <c r="B950" s="261" t="s">
        <v>7903</v>
      </c>
      <c r="C950" s="357" t="s">
        <v>9635</v>
      </c>
      <c r="D950" s="217" t="s">
        <v>10034</v>
      </c>
      <c r="E950" s="358" t="s">
        <v>3552</v>
      </c>
      <c r="F950" s="358"/>
      <c r="M950" s="359" t="str">
        <f>VLOOKUP(TRIM(B950),'Team Rosters'!$B$1:$N$3773,2,FALSE)</f>
        <v>DRA</v>
      </c>
      <c r="N950" s="360">
        <f>VLOOKUP(TRIM(B950),BirthdateDraft!$A$1:$M$7842,2,FALSE)</f>
        <v>36681</v>
      </c>
      <c r="O950" s="217" t="str">
        <f>VLOOKUP(TRIM(B950),BirthdateDraft!$A$1:$M$7842,3,FALSE)</f>
        <v>22/FA</v>
      </c>
      <c r="P950">
        <v>2024</v>
      </c>
      <c r="Q950" s="37" t="e">
        <f>VLOOKUP(Table16[[#This Row],[Last]],'2025Cuts'!$B$4:$B$77,1,FALSE)</f>
        <v>#N/A</v>
      </c>
    </row>
    <row r="951" spans="1:17" ht="12.75" customHeight="1">
      <c r="A951" s="217" t="s">
        <v>8980</v>
      </c>
      <c r="B951" s="261" t="s">
        <v>7032</v>
      </c>
      <c r="C951" s="357" t="s">
        <v>78</v>
      </c>
      <c r="D951" s="217" t="s">
        <v>10056</v>
      </c>
      <c r="E951" s="358" t="s">
        <v>3555</v>
      </c>
      <c r="F951" s="358"/>
      <c r="G951" s="36">
        <v>4</v>
      </c>
      <c r="M951" s="359" t="str">
        <f>VLOOKUP(TRIM(B951),'Team Rosters'!$B$1:$N$3773,2,FALSE)</f>
        <v>TOL</v>
      </c>
      <c r="N951" s="360">
        <f>VLOOKUP(TRIM(B951),BirthdateDraft!$A$1:$M$7842,2,FALSE)</f>
        <v>36647</v>
      </c>
      <c r="O951" s="217" t="str">
        <f>VLOOKUP(TRIM(B951),BirthdateDraft!$A$1:$M$7842,3,FALSE)</f>
        <v>21/3</v>
      </c>
      <c r="P951">
        <v>2024</v>
      </c>
      <c r="Q951" s="37" t="e">
        <f>VLOOKUP(Table16[[#This Row],[Last]],'2025Cuts'!$B$4:$B$77,1,FALSE)</f>
        <v>#N/A</v>
      </c>
    </row>
    <row r="952" spans="1:17" ht="12.75" customHeight="1">
      <c r="A952" s="217" t="s">
        <v>9657</v>
      </c>
      <c r="B952" s="261" t="s">
        <v>6783</v>
      </c>
      <c r="C952" s="357" t="s">
        <v>9629</v>
      </c>
      <c r="D952" s="217" t="s">
        <v>9657</v>
      </c>
      <c r="E952" s="358"/>
      <c r="F952" s="358"/>
      <c r="I952" s="358">
        <v>0</v>
      </c>
      <c r="K952" s="358">
        <v>2</v>
      </c>
      <c r="L952" s="36" t="s">
        <v>9656</v>
      </c>
      <c r="M952" s="359" t="str">
        <f>VLOOKUP(TRIM(B952),'Team Rosters'!$B$1:$N$3773,2,FALSE)</f>
        <v>JER</v>
      </c>
      <c r="N952" s="360">
        <f>VLOOKUP(TRIM(B952),BirthdateDraft!$A$1:$M$7842,2,FALSE)</f>
        <v>35059</v>
      </c>
      <c r="O952" s="217" t="str">
        <f>VLOOKUP(TRIM(B952),BirthdateDraft!$A$1:$M$7842,3,FALSE)</f>
        <v>17/5</v>
      </c>
      <c r="P952">
        <v>2024</v>
      </c>
      <c r="Q952" s="37" t="e">
        <f>VLOOKUP(Table16[[#This Row],[Last]],'2025Cuts'!$B$4:$B$77,1,FALSE)</f>
        <v>#N/A</v>
      </c>
    </row>
    <row r="953" spans="1:17" ht="12.75" customHeight="1">
      <c r="A953" s="217" t="s">
        <v>9735</v>
      </c>
      <c r="B953" s="261" t="s">
        <v>7273</v>
      </c>
      <c r="C953" s="357" t="s">
        <v>76</v>
      </c>
      <c r="D953" s="217" t="s">
        <v>9735</v>
      </c>
      <c r="E953" s="358"/>
      <c r="F953" s="358"/>
      <c r="M953" s="359" t="str">
        <f>VLOOKUP(TRIM(B953),'Team Rosters'!$B$1:$N$3773,2,FALSE)</f>
        <v>LAS</v>
      </c>
      <c r="N953" s="360">
        <f>VLOOKUP(TRIM(B953),BirthdateDraft!$A$1:$M$7842,2,FALSE)</f>
        <v>36342</v>
      </c>
      <c r="O953" s="217" t="str">
        <f>VLOOKUP(TRIM(B953),BirthdateDraft!$A$1:$M$7842,3,FALSE)</f>
        <v>21/5</v>
      </c>
      <c r="P953">
        <v>2024</v>
      </c>
      <c r="Q953" s="37" t="e">
        <f>VLOOKUP(Table16[[#This Row],[Last]],'2025Cuts'!$B$4:$B$77,1,FALSE)</f>
        <v>#N/A</v>
      </c>
    </row>
    <row r="954" spans="1:17" ht="12.75" customHeight="1">
      <c r="A954" s="217" t="s">
        <v>8979</v>
      </c>
      <c r="B954" s="261" t="s">
        <v>7206</v>
      </c>
      <c r="C954" s="357" t="s">
        <v>9635</v>
      </c>
      <c r="D954" s="217" t="s">
        <v>10006</v>
      </c>
      <c r="E954" s="358"/>
      <c r="F954" s="358"/>
      <c r="I954" s="358">
        <v>6</v>
      </c>
      <c r="J954" s="358"/>
      <c r="K954" s="36">
        <v>7</v>
      </c>
      <c r="M954" s="359" t="str">
        <f>VLOOKUP(TRIM(B954),'Team Rosters'!$B$1:$N$3773,2,FALSE)</f>
        <v>FER</v>
      </c>
      <c r="N954" s="360">
        <f>VLOOKUP(TRIM(B954),BirthdateDraft!$A$1:$M$7842,2,FALSE)</f>
        <v>36100</v>
      </c>
      <c r="O954" s="217" t="str">
        <f>VLOOKUP(TRIM(B954),BirthdateDraft!$A$1:$M$7842,3,FALSE)</f>
        <v>21/3</v>
      </c>
      <c r="P954">
        <v>2024</v>
      </c>
      <c r="Q954" s="37" t="e">
        <f>VLOOKUP(Table16[[#This Row],[Last]],'2025Cuts'!$B$4:$B$77,1,FALSE)</f>
        <v>#N/A</v>
      </c>
    </row>
    <row r="955" spans="1:17" ht="12.75" customHeight="1">
      <c r="A955" s="217" t="s">
        <v>9688</v>
      </c>
      <c r="B955" s="261" t="s">
        <v>6214</v>
      </c>
      <c r="C955" s="357" t="s">
        <v>9627</v>
      </c>
      <c r="D955" s="217" t="s">
        <v>10016</v>
      </c>
      <c r="E955" s="358"/>
      <c r="F955" s="358"/>
      <c r="I955" s="358">
        <v>4</v>
      </c>
      <c r="J955" s="358">
        <v>4</v>
      </c>
      <c r="K955" s="36">
        <v>5</v>
      </c>
      <c r="M955" s="359" t="str">
        <f>VLOOKUP(TRIM(B955),'Team Rosters'!$B$1:$N$3773,2,FALSE)</f>
        <v>BIR</v>
      </c>
      <c r="N955" s="360">
        <f>VLOOKUP(TRIM(B955),BirthdateDraft!$A$1:$M$7842,2,FALSE)</f>
        <v>35655</v>
      </c>
      <c r="O955" s="217" t="str">
        <f>VLOOKUP(TRIM(B955),BirthdateDraft!$A$1:$M$7842,3,FALSE)</f>
        <v>19/FA</v>
      </c>
      <c r="P955">
        <v>2024</v>
      </c>
      <c r="Q955" s="37" t="e">
        <f>VLOOKUP(Table16[[#This Row],[Last]],'2025Cuts'!$B$4:$B$77,1,FALSE)</f>
        <v>#N/A</v>
      </c>
    </row>
    <row r="956" spans="1:17" ht="12.75" customHeight="1">
      <c r="A956" s="217" t="s">
        <v>8846</v>
      </c>
      <c r="B956" s="261" t="s">
        <v>8920</v>
      </c>
      <c r="C956" s="357" t="s">
        <v>722</v>
      </c>
      <c r="D956" s="217" t="s">
        <v>10048</v>
      </c>
      <c r="E956" s="358" t="s">
        <v>9700</v>
      </c>
      <c r="F956" s="358"/>
      <c r="M956" s="359" t="str">
        <f>VLOOKUP(TRIM(B956),'Team Rosters'!$B$1:$N$3773,2,FALSE)</f>
        <v>BLD</v>
      </c>
      <c r="N956" s="360">
        <f>VLOOKUP(TRIM(B956),BirthdateDraft!$A$1:$M$7842,2,FALSE)</f>
        <v>37361</v>
      </c>
      <c r="O956" s="217" t="str">
        <f>VLOOKUP(TRIM(B956),BirthdateDraft!$A$1:$M$7842,3,FALSE)</f>
        <v>24/2(43)</v>
      </c>
      <c r="P956">
        <v>2024</v>
      </c>
      <c r="Q956" s="37" t="e">
        <f>VLOOKUP(Table16[[#This Row],[Last]],'2025Cuts'!$B$4:$B$77,1,FALSE)</f>
        <v>#N/A</v>
      </c>
    </row>
    <row r="957" spans="1:17" ht="12.75" customHeight="1">
      <c r="A957" s="217" t="s">
        <v>8991</v>
      </c>
      <c r="B957" s="261" t="s">
        <v>7904</v>
      </c>
      <c r="C957" s="357" t="s">
        <v>9649</v>
      </c>
      <c r="D957" s="217" t="s">
        <v>10008</v>
      </c>
      <c r="E957" s="358"/>
      <c r="F957" s="358"/>
      <c r="I957" s="358">
        <v>4</v>
      </c>
      <c r="J957" s="358"/>
      <c r="K957" s="36">
        <v>0</v>
      </c>
      <c r="M957" s="359" t="str">
        <f>VLOOKUP(TRIM(B957),'Team Rosters'!$B$1:$N$3773,2,FALSE)</f>
        <v>JER</v>
      </c>
      <c r="N957" s="360">
        <f>VLOOKUP(TRIM(B957),BirthdateDraft!$A$1:$M$7842,2,FALSE)</f>
        <v>35799</v>
      </c>
      <c r="O957" s="217" t="str">
        <f>VLOOKUP(TRIM(B957),BirthdateDraft!$A$1:$M$7842,3,FALSE)</f>
        <v>22/FA</v>
      </c>
      <c r="P957">
        <v>2024</v>
      </c>
      <c r="Q957" s="37" t="e">
        <f>VLOOKUP(Table16[[#This Row],[Last]],'2025Cuts'!$B$4:$B$77,1,FALSE)</f>
        <v>#N/A</v>
      </c>
    </row>
    <row r="958" spans="1:17" ht="12.75" customHeight="1">
      <c r="A958" s="217" t="s">
        <v>8846</v>
      </c>
      <c r="B958" s="261" t="s">
        <v>8366</v>
      </c>
      <c r="C958" s="357" t="s">
        <v>9639</v>
      </c>
      <c r="D958" s="217" t="s">
        <v>10048</v>
      </c>
      <c r="E958" s="358" t="s">
        <v>9699</v>
      </c>
      <c r="F958" s="358"/>
      <c r="M958" s="359" t="e">
        <f>VLOOKUP(TRIM(B958),'Team Rosters'!$B$1:$N$3773,2,FALSE)</f>
        <v>#N/A</v>
      </c>
      <c r="N958" s="360">
        <f>VLOOKUP(TRIM(B958),BirthdateDraft!$A$1:$M$7842,2,FALSE)</f>
        <v>36514</v>
      </c>
      <c r="O958" s="217" t="str">
        <f>VLOOKUP(TRIM(B958),BirthdateDraft!$A$1:$M$7842,3,FALSE)</f>
        <v>23/FA</v>
      </c>
      <c r="P958">
        <v>2024</v>
      </c>
      <c r="Q958" s="37" t="e">
        <f>VLOOKUP(Table16[[#This Row],[Last]],'2025Cuts'!$B$4:$B$77,1,FALSE)</f>
        <v>#N/A</v>
      </c>
    </row>
    <row r="959" spans="1:17" ht="12.75" customHeight="1">
      <c r="A959" s="217" t="s">
        <v>8978</v>
      </c>
      <c r="B959" s="261" t="s">
        <v>6264</v>
      </c>
      <c r="C959" s="357" t="s">
        <v>9641</v>
      </c>
      <c r="D959" s="217" t="s">
        <v>3485</v>
      </c>
      <c r="E959" s="358"/>
      <c r="F959" s="358"/>
      <c r="L959" s="358" t="s">
        <v>9655</v>
      </c>
      <c r="M959" s="359" t="str">
        <f>VLOOKUP(TRIM(B959),'Team Rosters'!$B$1:$N$3773,2,FALSE)</f>
        <v>TOK</v>
      </c>
      <c r="N959" s="360">
        <f>VLOOKUP(TRIM(B959),BirthdateDraft!$A$1:$M$7842,2,FALSE)</f>
        <v>35778</v>
      </c>
      <c r="O959" s="217" t="str">
        <f>VLOOKUP(TRIM(B959),BirthdateDraft!$A$1:$M$7842,3,FALSE)</f>
        <v>19/2</v>
      </c>
      <c r="P959">
        <v>2024</v>
      </c>
      <c r="Q959" s="37" t="e">
        <f>VLOOKUP(Table16[[#This Row],[Last]],'2025Cuts'!$B$4:$B$77,1,FALSE)</f>
        <v>#N/A</v>
      </c>
    </row>
    <row r="960" spans="1:17" ht="12.75" customHeight="1">
      <c r="A960" s="217" t="s">
        <v>9668</v>
      </c>
      <c r="B960" s="261" t="s">
        <v>8367</v>
      </c>
      <c r="C960" s="357" t="s">
        <v>9642</v>
      </c>
      <c r="D960" s="217" t="s">
        <v>3485</v>
      </c>
      <c r="E960" s="358"/>
      <c r="F960" s="358"/>
      <c r="L960" s="358" t="s">
        <v>9656</v>
      </c>
      <c r="M960" s="359" t="str">
        <f>VLOOKUP(TRIM(B960),'Team Rosters'!$B$1:$N$3773,2,FALSE)</f>
        <v>CAVE</v>
      </c>
      <c r="N960" s="360">
        <f>VLOOKUP(TRIM(B960),BirthdateDraft!$A$1:$M$7842,2,FALSE)</f>
        <v>36725</v>
      </c>
      <c r="O960" s="217" t="str">
        <f>VLOOKUP(TRIM(B960),BirthdateDraft!$A$1:$M$7842,3,FALSE)</f>
        <v>23/2</v>
      </c>
      <c r="P960">
        <v>2024</v>
      </c>
      <c r="Q960" s="37" t="e">
        <f>VLOOKUP(Table16[[#This Row],[Last]],'2025Cuts'!$B$4:$B$77,1,FALSE)</f>
        <v>#N/A</v>
      </c>
    </row>
    <row r="961" spans="1:17" ht="12.75" customHeight="1">
      <c r="A961" s="217" t="s">
        <v>8921</v>
      </c>
      <c r="B961" s="261" t="s">
        <v>7057</v>
      </c>
      <c r="C961" s="357" t="s">
        <v>2310</v>
      </c>
      <c r="D961" s="217" t="s">
        <v>10037</v>
      </c>
      <c r="E961" s="358" t="s">
        <v>3552</v>
      </c>
      <c r="F961" s="358" t="s">
        <v>9703</v>
      </c>
      <c r="M961" s="359" t="str">
        <f>VLOOKUP(TRIM(B961),'Team Rosters'!$B$1:$N$3773,2,FALSE)</f>
        <v>BIR</v>
      </c>
      <c r="N961" s="360">
        <f>VLOOKUP(TRIM(B961),BirthdateDraft!$A$1:$M$7842,2,FALSE)</f>
        <v>35796</v>
      </c>
      <c r="O961" s="217" t="str">
        <f>VLOOKUP(TRIM(B961),BirthdateDraft!$A$1:$M$7842,3,FALSE)</f>
        <v>20/6</v>
      </c>
      <c r="P961">
        <v>2024</v>
      </c>
      <c r="Q961" s="37" t="e">
        <f>VLOOKUP(Table16[[#This Row],[Last]],'2025Cuts'!$B$4:$B$77,1,FALSE)</f>
        <v>#N/A</v>
      </c>
    </row>
    <row r="962" spans="1:17" ht="12.75" customHeight="1">
      <c r="A962" s="217" t="s">
        <v>1895</v>
      </c>
      <c r="B962" s="261" t="s">
        <v>9042</v>
      </c>
      <c r="C962" s="357" t="s">
        <v>1407</v>
      </c>
      <c r="D962" s="217" t="s">
        <v>10011</v>
      </c>
      <c r="E962" s="358"/>
      <c r="F962" s="358"/>
      <c r="I962" s="358">
        <v>0</v>
      </c>
      <c r="J962" s="358"/>
      <c r="K962" s="36">
        <v>0</v>
      </c>
      <c r="M962" s="359" t="e">
        <f>VLOOKUP(TRIM(B962),'Team Rosters'!$B$1:$N$3773,2,FALSE)</f>
        <v>#N/A</v>
      </c>
      <c r="N962" s="360">
        <f>VLOOKUP(TRIM(B962),BirthdateDraft!$A$1:$M$7842,2,FALSE)</f>
        <v>36526</v>
      </c>
      <c r="O962" s="217" t="str">
        <f>VLOOKUP(TRIM(B962),BirthdateDraft!$A$1:$M$7842,3,FALSE)</f>
        <v>FA</v>
      </c>
      <c r="P962">
        <v>2024</v>
      </c>
      <c r="Q962" s="37" t="e">
        <f>VLOOKUP(Table16[[#This Row],[Last]],'2025Cuts'!$B$4:$B$77,1,FALSE)</f>
        <v>#N/A</v>
      </c>
    </row>
    <row r="963" spans="1:17" ht="12.75" customHeight="1">
      <c r="A963" s="217" t="s">
        <v>9667</v>
      </c>
      <c r="B963" s="261" t="s">
        <v>6274</v>
      </c>
      <c r="C963" s="357" t="s">
        <v>9649</v>
      </c>
      <c r="D963" s="217" t="s">
        <v>3485</v>
      </c>
      <c r="E963" s="358"/>
      <c r="F963" s="358"/>
      <c r="L963" s="358" t="s">
        <v>9655</v>
      </c>
      <c r="M963" s="359" t="str">
        <f>VLOOKUP(TRIM(B963),'Team Rosters'!$B$1:$N$3773,2,FALSE)</f>
        <v>NYC</v>
      </c>
      <c r="N963" s="360">
        <f>VLOOKUP(TRIM(B963),BirthdateDraft!$A$1:$M$7842,2,FALSE)</f>
        <v>35378</v>
      </c>
      <c r="O963" s="217" t="str">
        <f>VLOOKUP(TRIM(B963),BirthdateDraft!$A$1:$M$7842,3,FALSE)</f>
        <v>19/FA</v>
      </c>
      <c r="P963">
        <v>2024</v>
      </c>
      <c r="Q963" s="37" t="e">
        <f>VLOOKUP(Table16[[#This Row],[Last]],'2025Cuts'!$B$4:$B$77,1,FALSE)</f>
        <v>#N/A</v>
      </c>
    </row>
    <row r="964" spans="1:17" ht="12.75" customHeight="1">
      <c r="A964" s="217" t="s">
        <v>1895</v>
      </c>
      <c r="B964" s="365" t="s">
        <v>9564</v>
      </c>
      <c r="C964" s="357" t="s">
        <v>9636</v>
      </c>
      <c r="D964" s="217" t="s">
        <v>10011</v>
      </c>
      <c r="E964" s="358"/>
      <c r="F964" s="358"/>
      <c r="I964" s="358">
        <v>4</v>
      </c>
      <c r="J964" s="358"/>
      <c r="K964" s="36">
        <v>2</v>
      </c>
      <c r="M964" s="359" t="str">
        <f>VLOOKUP(TRIM(B964),'Team Rosters'!$B$1:$N$3773,2,FALSE)</f>
        <v>DRA</v>
      </c>
      <c r="N964" s="360">
        <f>VLOOKUP(TRIM(B964),BirthdateDraft!$A$1:$M$7842,2,FALSE)</f>
        <v>36238</v>
      </c>
      <c r="O964" s="217" t="str">
        <f>VLOOKUP(TRIM(B964),BirthdateDraft!$A$1:$M$7842,3,FALSE)</f>
        <v>23/2</v>
      </c>
      <c r="P964">
        <v>2024</v>
      </c>
      <c r="Q964" s="37" t="e">
        <f>VLOOKUP(Table16[[#This Row],[Last]],'2025Cuts'!$B$4:$B$77,1,FALSE)</f>
        <v>#N/A</v>
      </c>
    </row>
    <row r="965" spans="1:17" ht="12.75" customHeight="1">
      <c r="A965" s="217" t="s">
        <v>2837</v>
      </c>
      <c r="B965" s="261" t="s">
        <v>8368</v>
      </c>
      <c r="C965" s="357" t="s">
        <v>9643</v>
      </c>
      <c r="D965" s="217" t="s">
        <v>2837</v>
      </c>
      <c r="E965" s="358"/>
      <c r="F965" s="358"/>
      <c r="I965" s="358">
        <v>0</v>
      </c>
      <c r="K965" s="358">
        <v>0</v>
      </c>
      <c r="L965" s="36" t="s">
        <v>9655</v>
      </c>
      <c r="M965" s="359" t="str">
        <f>VLOOKUP(TRIM(B965),'Team Rosters'!$B$1:$N$3773,2,FALSE)</f>
        <v>BLU</v>
      </c>
      <c r="N965" s="360">
        <f>VLOOKUP(TRIM(B965),BirthdateDraft!$A$1:$M$7842,2,FALSE)</f>
        <v>37418</v>
      </c>
      <c r="O965" s="217" t="str">
        <f>VLOOKUP(TRIM(B965),BirthdateDraft!$A$1:$M$7842,3,FALSE)</f>
        <v>23/3</v>
      </c>
      <c r="P965">
        <v>2024</v>
      </c>
      <c r="Q965" s="37" t="e">
        <f>VLOOKUP(Table16[[#This Row],[Last]],'2025Cuts'!$B$4:$B$77,1,FALSE)</f>
        <v>#N/A</v>
      </c>
    </row>
    <row r="966" spans="1:17" ht="12.75" customHeight="1">
      <c r="A966" s="217" t="s">
        <v>8980</v>
      </c>
      <c r="B966" s="261" t="s">
        <v>5613</v>
      </c>
      <c r="C966" s="357" t="s">
        <v>9649</v>
      </c>
      <c r="D966" s="217" t="s">
        <v>10012</v>
      </c>
      <c r="E966" s="358"/>
      <c r="F966" s="358"/>
      <c r="I966" s="358">
        <v>5</v>
      </c>
      <c r="J966" s="358"/>
      <c r="K966" s="36">
        <v>7</v>
      </c>
      <c r="M966" s="359" t="str">
        <f>VLOOKUP(TRIM(B966),'Team Rosters'!$B$1:$N$3773,2,FALSE)</f>
        <v>WES</v>
      </c>
      <c r="N966" s="360">
        <f>VLOOKUP(TRIM(B966),BirthdateDraft!$A$1:$M$7842,2,FALSE)</f>
        <v>34944</v>
      </c>
      <c r="O966" s="217" t="str">
        <f>VLOOKUP(TRIM(B966),BirthdateDraft!$A$1:$M$7842,3,FALSE)</f>
        <v>18/1 (15)</v>
      </c>
      <c r="P966">
        <v>2024</v>
      </c>
      <c r="Q966" s="37" t="e">
        <f>VLOOKUP(Table16[[#This Row],[Last]],'2025Cuts'!$B$4:$B$77,1,FALSE)</f>
        <v>#N/A</v>
      </c>
    </row>
    <row r="967" spans="1:17" ht="12.75" customHeight="1">
      <c r="A967" s="217" t="s">
        <v>9668</v>
      </c>
      <c r="B967" s="261" t="s">
        <v>360</v>
      </c>
      <c r="C967" s="357" t="s">
        <v>9639</v>
      </c>
      <c r="D967" s="217" t="s">
        <v>3485</v>
      </c>
      <c r="E967" s="358"/>
      <c r="F967" s="358"/>
      <c r="L967" s="358" t="s">
        <v>9655</v>
      </c>
      <c r="M967" s="359" t="e">
        <f>VLOOKUP(TRIM(B967),'Team Rosters'!$B$1:$N$3773,2,FALSE)</f>
        <v>#N/A</v>
      </c>
      <c r="N967" s="360">
        <f>VLOOKUP(TRIM(B967),BirthdateDraft!$A$1:$M$7842,2,FALSE)</f>
        <v>32695</v>
      </c>
      <c r="O967" s="217" t="str">
        <f>VLOOKUP(TRIM(B967),BirthdateDraft!$A$1:$M$7842,3,FALSE)</f>
        <v>12/5</v>
      </c>
      <c r="P967">
        <v>2024</v>
      </c>
      <c r="Q967" s="37" t="e">
        <f>VLOOKUP(Table16[[#This Row],[Last]],'2025Cuts'!$B$4:$B$77,1,FALSE)</f>
        <v>#N/A</v>
      </c>
    </row>
    <row r="968" spans="1:17" ht="12.75" customHeight="1">
      <c r="A968" s="217" t="s">
        <v>9668</v>
      </c>
      <c r="B968" s="261" t="s">
        <v>6285</v>
      </c>
      <c r="C968" s="357" t="s">
        <v>9633</v>
      </c>
      <c r="D968" s="217" t="s">
        <v>3485</v>
      </c>
      <c r="E968" s="358"/>
      <c r="F968" s="358"/>
      <c r="L968" s="358" t="s">
        <v>9655</v>
      </c>
      <c r="M968" s="359" t="str">
        <f>VLOOKUP(TRIM(B968),'Team Rosters'!$B$1:$N$3773,2,FALSE)</f>
        <v>LAS</v>
      </c>
      <c r="N968" s="360">
        <f>VLOOKUP(TRIM(B968),BirthdateDraft!$A$1:$M$7842,2,FALSE)</f>
        <v>35642</v>
      </c>
      <c r="O968" s="217" t="str">
        <f>VLOOKUP(TRIM(B968),BirthdateDraft!$A$1:$M$7842,3,FALSE)</f>
        <v>19/6</v>
      </c>
      <c r="P968">
        <v>2024</v>
      </c>
      <c r="Q968" s="37" t="e">
        <f>VLOOKUP(Table16[[#This Row],[Last]],'2025Cuts'!$B$4:$B$77,1,FALSE)</f>
        <v>#N/A</v>
      </c>
    </row>
    <row r="969" spans="1:17" ht="12.75" customHeight="1">
      <c r="A969" s="217" t="s">
        <v>1872</v>
      </c>
      <c r="B969" s="261" t="s">
        <v>8369</v>
      </c>
      <c r="C969" s="357" t="s">
        <v>9651</v>
      </c>
      <c r="D969" s="217" t="s">
        <v>1872</v>
      </c>
      <c r="E969" s="358" t="s">
        <v>9699</v>
      </c>
      <c r="F969" s="358"/>
      <c r="G969" s="36">
        <v>0</v>
      </c>
      <c r="M969" s="359" t="str">
        <f>VLOOKUP(TRIM(B969),'Team Rosters'!$B$1:$N$3773,2,FALSE)</f>
        <v>ROA</v>
      </c>
      <c r="N969" s="360">
        <f>VLOOKUP(TRIM(B969),BirthdateDraft!$A$1:$M$7842,2,FALSE)</f>
        <v>36175</v>
      </c>
      <c r="O969" s="217" t="str">
        <f>VLOOKUP(TRIM(B969),BirthdateDraft!$A$1:$M$7842,3,FALSE)</f>
        <v>23/4</v>
      </c>
      <c r="P969">
        <v>2024</v>
      </c>
      <c r="Q969" s="37" t="e">
        <f>VLOOKUP(Table16[[#This Row],[Last]],'2025Cuts'!$B$4:$B$77,1,FALSE)</f>
        <v>#N/A</v>
      </c>
    </row>
    <row r="970" spans="1:17" ht="12.75" customHeight="1">
      <c r="A970" s="217" t="s">
        <v>9714</v>
      </c>
      <c r="B970" s="261" t="s">
        <v>739</v>
      </c>
      <c r="C970" s="357" t="s">
        <v>9632</v>
      </c>
      <c r="D970" s="217" t="s">
        <v>10055</v>
      </c>
      <c r="E970" s="358" t="s">
        <v>3556</v>
      </c>
      <c r="F970" s="358" t="s">
        <v>9700</v>
      </c>
      <c r="G970" s="36">
        <v>8</v>
      </c>
      <c r="M970" s="359" t="str">
        <f>VLOOKUP(TRIM(B970),'Team Rosters'!$B$1:$N$3773,2,FALSE)</f>
        <v>TOK</v>
      </c>
      <c r="N970" s="360">
        <f>VLOOKUP(TRIM(B970),BirthdateDraft!$A$1:$M$7842,2,FALSE)</f>
        <v>32593</v>
      </c>
      <c r="O970" s="217" t="str">
        <f>VLOOKUP(TRIM(B970),BirthdateDraft!$A$1:$M$7842,3,FALSE)</f>
        <v>11/1 (2)</v>
      </c>
      <c r="P970">
        <v>2024</v>
      </c>
      <c r="Q970" s="37" t="e">
        <f>VLOOKUP(Table16[[#This Row],[Last]],'2025Cuts'!$B$4:$B$77,1,FALSE)</f>
        <v>#N/A</v>
      </c>
    </row>
    <row r="971" spans="1:17" ht="12.75" customHeight="1">
      <c r="A971" s="217" t="s">
        <v>1564</v>
      </c>
      <c r="B971" s="261" t="s">
        <v>7310</v>
      </c>
      <c r="C971" s="357" t="s">
        <v>9642</v>
      </c>
      <c r="D971" s="217" t="s">
        <v>1564</v>
      </c>
      <c r="E971" s="358"/>
      <c r="F971" s="358"/>
      <c r="M971" s="359" t="e">
        <f>VLOOKUP(TRIM(B971),'Team Rosters'!$B$1:$N$3773,2,FALSE)</f>
        <v>#N/A</v>
      </c>
      <c r="N971" s="360">
        <f>VLOOKUP(TRIM(B971),BirthdateDraft!$A$1:$M$7842,2,FALSE)</f>
        <v>36069</v>
      </c>
      <c r="O971" s="217" t="str">
        <f>VLOOKUP(TRIM(B971),BirthdateDraft!$A$1:$M$7842,3,FALSE)</f>
        <v>21/3</v>
      </c>
      <c r="P971">
        <v>2024</v>
      </c>
      <c r="Q971" s="37" t="e">
        <f>VLOOKUP(Table16[[#This Row],[Last]],'2025Cuts'!$B$4:$B$77,1,FALSE)</f>
        <v>#N/A</v>
      </c>
    </row>
    <row r="972" spans="1:17" ht="12.75" customHeight="1">
      <c r="A972" s="217" t="s">
        <v>8858</v>
      </c>
      <c r="B972" s="261" t="s">
        <v>4695</v>
      </c>
      <c r="C972" s="357" t="s">
        <v>9646</v>
      </c>
      <c r="D972" s="217" t="s">
        <v>10025</v>
      </c>
      <c r="E972" s="358" t="s">
        <v>9712</v>
      </c>
      <c r="F972" s="358"/>
      <c r="M972" s="359" t="str">
        <f>VLOOKUP(TRIM(B972),'Team Rosters'!$B$1:$N$3773,2,FALSE)</f>
        <v>ORL</v>
      </c>
      <c r="N972" s="360">
        <f>VLOOKUP(TRIM(B972),BirthdateDraft!$A$1:$M$7842,2,FALSE)</f>
        <v>34430</v>
      </c>
      <c r="O972" s="217" t="str">
        <f>VLOOKUP(TRIM(B972),BirthdateDraft!$A$1:$M$7842,3,FALSE)</f>
        <v>16/7</v>
      </c>
      <c r="P972">
        <v>2024</v>
      </c>
      <c r="Q972" s="37" t="e">
        <f>VLOOKUP(Table16[[#This Row],[Last]],'2025Cuts'!$B$4:$B$77,1,FALSE)</f>
        <v>#N/A</v>
      </c>
    </row>
    <row r="973" spans="1:17" ht="12.75" customHeight="1">
      <c r="A973" s="217" t="s">
        <v>9672</v>
      </c>
      <c r="B973" s="261" t="s">
        <v>9092</v>
      </c>
      <c r="C973" s="357" t="s">
        <v>9635</v>
      </c>
      <c r="D973" s="217" t="s">
        <v>10003</v>
      </c>
      <c r="E973" s="358"/>
      <c r="F973" s="358"/>
      <c r="L973" s="358" t="s">
        <v>9653</v>
      </c>
      <c r="M973" s="359" t="str">
        <f>VLOOKUP(TRIM(B973),'Team Rosters'!$B$1:$N$3773,2,FALSE)</f>
        <v>LON</v>
      </c>
      <c r="N973" s="360">
        <f>VLOOKUP(TRIM(B973),BirthdateDraft!$A$1:$M$7842,2,FALSE)</f>
        <v>37334</v>
      </c>
      <c r="O973" s="217" t="str">
        <f>VLOOKUP(TRIM(B973),BirthdateDraft!$A$1:$M$7842,3,FALSE)</f>
        <v>23/2</v>
      </c>
      <c r="P973">
        <v>2024</v>
      </c>
      <c r="Q973" s="37" t="e">
        <f>VLOOKUP(Table16[[#This Row],[Last]],'2025Cuts'!$B$4:$B$77,1,FALSE)</f>
        <v>#N/A</v>
      </c>
    </row>
    <row r="974" spans="1:17" ht="12.75" customHeight="1">
      <c r="A974" s="217" t="s">
        <v>8982</v>
      </c>
      <c r="B974" s="261" t="s">
        <v>9002</v>
      </c>
      <c r="C974" s="357" t="s">
        <v>76</v>
      </c>
      <c r="D974" s="217" t="s">
        <v>10019</v>
      </c>
      <c r="E974" s="358"/>
      <c r="F974" s="358"/>
      <c r="I974" s="358">
        <v>0</v>
      </c>
      <c r="J974" s="358"/>
      <c r="K974" s="36">
        <v>4</v>
      </c>
      <c r="M974" s="359" t="str">
        <f>VLOOKUP(TRIM(B974),'Team Rosters'!$B$1:$N$3773,2,FALSE)</f>
        <v>BLU</v>
      </c>
      <c r="N974" s="360">
        <f>VLOOKUP(TRIM(B974),BirthdateDraft!$A$1:$M$7842,2,FALSE)</f>
        <v>37543</v>
      </c>
      <c r="O974" s="217" t="str">
        <f>VLOOKUP(TRIM(B974),BirthdateDraft!$A$1:$M$7842,3,FALSE)</f>
        <v>24/1(18)</v>
      </c>
      <c r="P974">
        <v>2024</v>
      </c>
      <c r="Q974" s="37" t="e">
        <f>VLOOKUP(Table16[[#This Row],[Last]],'2025Cuts'!$B$4:$B$77,1,FALSE)</f>
        <v>#N/A</v>
      </c>
    </row>
    <row r="975" spans="1:17" ht="12.75" customHeight="1">
      <c r="A975" s="217" t="s">
        <v>9662</v>
      </c>
      <c r="B975" s="261" t="s">
        <v>9661</v>
      </c>
      <c r="C975" s="357" t="s">
        <v>9643</v>
      </c>
      <c r="D975" s="217" t="s">
        <v>10001</v>
      </c>
      <c r="E975" s="358"/>
      <c r="F975" s="358"/>
      <c r="I975" s="358">
        <v>0</v>
      </c>
      <c r="K975" s="358">
        <v>0</v>
      </c>
      <c r="L975" s="36" t="s">
        <v>9652</v>
      </c>
      <c r="M975" s="359" t="str">
        <f>VLOOKUP(TRIM(B975),'Team Rosters'!$B$1:$N$3773,2,FALSE)</f>
        <v>FER</v>
      </c>
      <c r="N975" s="360">
        <f>VLOOKUP(TRIM(B975),BirthdateDraft!$A$1:$M$7842,2,FALSE)</f>
        <v>36312</v>
      </c>
      <c r="O975" s="217" t="str">
        <f>VLOOKUP(TRIM(B975),BirthdateDraft!$A$1:$M$7842,3,FALSE)</f>
        <v>23/FA</v>
      </c>
      <c r="P975">
        <v>2024</v>
      </c>
      <c r="Q975" s="37" t="e">
        <f>VLOOKUP(Table16[[#This Row],[Last]],'2025Cuts'!$B$4:$B$77,1,FALSE)</f>
        <v>#N/A</v>
      </c>
    </row>
    <row r="976" spans="1:17" ht="12.75" customHeight="1">
      <c r="A976" s="217" t="s">
        <v>9662</v>
      </c>
      <c r="B976" s="261" t="s">
        <v>9661</v>
      </c>
      <c r="C976" s="357" t="s">
        <v>9643</v>
      </c>
      <c r="D976" s="217" t="s">
        <v>10001</v>
      </c>
      <c r="E976" s="358"/>
      <c r="F976" s="358"/>
      <c r="L976" s="358" t="s">
        <v>9652</v>
      </c>
      <c r="M976" s="359" t="str">
        <f>VLOOKUP(TRIM(B976),'Team Rosters'!$B$1:$N$3773,2,FALSE)</f>
        <v>FER</v>
      </c>
      <c r="N976" s="360">
        <f>VLOOKUP(TRIM(B976),BirthdateDraft!$A$1:$M$7842,2,FALSE)</f>
        <v>36312</v>
      </c>
      <c r="O976" s="217" t="str">
        <f>VLOOKUP(TRIM(B976),BirthdateDraft!$A$1:$M$7842,3,FALSE)</f>
        <v>23/FA</v>
      </c>
      <c r="P976">
        <v>2024</v>
      </c>
      <c r="Q976" s="37" t="e">
        <f>VLOOKUP(Table16[[#This Row],[Last]],'2025Cuts'!$B$4:$B$77,1,FALSE)</f>
        <v>#N/A</v>
      </c>
    </row>
    <row r="977" spans="1:17" ht="12.75" customHeight="1">
      <c r="A977" s="217" t="s">
        <v>9668</v>
      </c>
      <c r="B977" s="261" t="s">
        <v>8370</v>
      </c>
      <c r="C977" s="357" t="s">
        <v>77</v>
      </c>
      <c r="D977" s="217" t="s">
        <v>3485</v>
      </c>
      <c r="E977" s="358"/>
      <c r="F977" s="358"/>
      <c r="L977" s="358" t="s">
        <v>9656</v>
      </c>
      <c r="M977" s="359" t="str">
        <f>VLOOKUP(TRIM(B977),'Team Rosters'!$B$1:$N$3773,2,FALSE)</f>
        <v>CHA</v>
      </c>
      <c r="N977" s="360">
        <f>VLOOKUP(TRIM(B977),BirthdateDraft!$A$1:$M$7842,2,FALSE)</f>
        <v>37001</v>
      </c>
      <c r="O977" s="217" t="str">
        <f>VLOOKUP(TRIM(B977),BirthdateDraft!$A$1:$M$7842,3,FALSE)</f>
        <v>23/2</v>
      </c>
      <c r="P977">
        <v>2024</v>
      </c>
      <c r="Q977" s="37" t="e">
        <f>VLOOKUP(Table16[[#This Row],[Last]],'2025Cuts'!$B$4:$B$77,1,FALSE)</f>
        <v>#N/A</v>
      </c>
    </row>
    <row r="978" spans="1:17" ht="12.75" customHeight="1">
      <c r="A978" s="217" t="s">
        <v>1564</v>
      </c>
      <c r="B978" s="261" t="s">
        <v>6323</v>
      </c>
      <c r="C978" s="357" t="s">
        <v>9649</v>
      </c>
      <c r="D978" s="217" t="s">
        <v>1564</v>
      </c>
      <c r="E978" s="358"/>
      <c r="F978" s="358"/>
      <c r="M978" s="359" t="str">
        <f>VLOOKUP(TRIM(B978),'Team Rosters'!$B$1:$N$3773,2,FALSE)</f>
        <v>BIR</v>
      </c>
      <c r="N978" s="360">
        <f>VLOOKUP(TRIM(B978),BirthdateDraft!$A$1:$M$7842,2,FALSE)</f>
        <v>35201</v>
      </c>
      <c r="O978" s="217" t="str">
        <f>VLOOKUP(TRIM(B978),BirthdateDraft!$A$1:$M$7842,3,FALSE)</f>
        <v>19/6</v>
      </c>
      <c r="P978">
        <v>2024</v>
      </c>
      <c r="Q978" s="37" t="e">
        <f>VLOOKUP(Table16[[#This Row],[Last]],'2025Cuts'!$B$4:$B$77,1,FALSE)</f>
        <v>#N/A</v>
      </c>
    </row>
    <row r="979" spans="1:17" ht="12.75" customHeight="1">
      <c r="A979" s="217" t="s">
        <v>9668</v>
      </c>
      <c r="B979" s="261" t="s">
        <v>9025</v>
      </c>
      <c r="C979" s="357" t="s">
        <v>9628</v>
      </c>
      <c r="D979" s="217" t="s">
        <v>3485</v>
      </c>
      <c r="E979" s="358"/>
      <c r="F979" s="358"/>
      <c r="L979" s="358" t="s">
        <v>1895</v>
      </c>
      <c r="M979" s="359" t="str">
        <f>VLOOKUP(TRIM(B979),'Team Rosters'!$B$1:$N$3773,2,FALSE)</f>
        <v>FER</v>
      </c>
      <c r="N979" s="360">
        <f>VLOOKUP(TRIM(B979),BirthdateDraft!$A$1:$M$7842,2,FALSE)</f>
        <v>37537</v>
      </c>
      <c r="O979" s="217" t="str">
        <f>VLOOKUP(TRIM(B979),BirthdateDraft!$A$1:$M$7842,3,FALSE)</f>
        <v>24/2(52)</v>
      </c>
      <c r="P979">
        <v>2024</v>
      </c>
      <c r="Q979" s="37" t="e">
        <f>VLOOKUP(Table16[[#This Row],[Last]],'2025Cuts'!$B$4:$B$77,1,FALSE)</f>
        <v>#N/A</v>
      </c>
    </row>
    <row r="980" spans="1:17" ht="12.75" customHeight="1">
      <c r="A980" s="217" t="s">
        <v>8846</v>
      </c>
      <c r="B980" s="261" t="s">
        <v>8371</v>
      </c>
      <c r="C980" s="357" t="s">
        <v>9637</v>
      </c>
      <c r="D980" s="217" t="s">
        <v>10048</v>
      </c>
      <c r="E980" s="358" t="s">
        <v>9700</v>
      </c>
      <c r="F980" s="358"/>
      <c r="M980" s="359" t="e">
        <f>VLOOKUP(TRIM(B980),'Team Rosters'!$B$1:$N$3773,2,FALSE)</f>
        <v>#N/A</v>
      </c>
      <c r="N980" s="360">
        <f>VLOOKUP(TRIM(B980),BirthdateDraft!$A$1:$M$7842,2,FALSE)</f>
        <v>37142</v>
      </c>
      <c r="O980" s="217" t="str">
        <f>VLOOKUP(TRIM(B980),BirthdateDraft!$A$1:$M$7842,3,FALSE)</f>
        <v>23/5</v>
      </c>
      <c r="P980">
        <v>2024</v>
      </c>
      <c r="Q980" s="37" t="e">
        <f>VLOOKUP(Table16[[#This Row],[Last]],'2025Cuts'!$B$4:$B$77,1,FALSE)</f>
        <v>#N/A</v>
      </c>
    </row>
    <row r="981" spans="1:17" ht="12.75" customHeight="1">
      <c r="A981" s="217" t="s">
        <v>2837</v>
      </c>
      <c r="B981" s="261" t="s">
        <v>8372</v>
      </c>
      <c r="C981" s="357" t="s">
        <v>9627</v>
      </c>
      <c r="D981" s="217" t="s">
        <v>2837</v>
      </c>
      <c r="E981" s="358"/>
      <c r="F981" s="358"/>
      <c r="I981" s="358">
        <v>0</v>
      </c>
      <c r="K981" s="358">
        <v>4</v>
      </c>
      <c r="L981" s="36" t="s">
        <v>1895</v>
      </c>
      <c r="M981" s="359" t="str">
        <f>VLOOKUP(TRIM(B981),'Team Rosters'!$B$1:$N$3773,2,FALSE)</f>
        <v>TOK</v>
      </c>
      <c r="N981" s="360">
        <f>VLOOKUP(TRIM(B981),BirthdateDraft!$A$1:$M$7842,2,FALSE)</f>
        <v>37273</v>
      </c>
      <c r="O981" s="217" t="str">
        <f>VLOOKUP(TRIM(B981),BirthdateDraft!$A$1:$M$7842,3,FALSE)</f>
        <v>23/FA</v>
      </c>
      <c r="P981">
        <v>2024</v>
      </c>
      <c r="Q981" s="37" t="e">
        <f>VLOOKUP(Table16[[#This Row],[Last]],'2025Cuts'!$B$4:$B$77,1,FALSE)</f>
        <v>#N/A</v>
      </c>
    </row>
    <row r="982" spans="1:17" ht="12.75" customHeight="1">
      <c r="A982" s="217" t="s">
        <v>9006</v>
      </c>
      <c r="B982" s="261" t="s">
        <v>7783</v>
      </c>
      <c r="C982" s="357" t="s">
        <v>9646</v>
      </c>
      <c r="D982" s="217" t="s">
        <v>10029</v>
      </c>
      <c r="E982" s="358"/>
      <c r="F982" s="358"/>
      <c r="I982" s="358">
        <v>4</v>
      </c>
      <c r="J982" s="358">
        <v>0</v>
      </c>
      <c r="K982" s="36">
        <v>2</v>
      </c>
      <c r="M982" s="359" t="str">
        <f>VLOOKUP(TRIM(B982),'Team Rosters'!$B$1:$N$3773,2,FALSE)</f>
        <v>BLU</v>
      </c>
      <c r="N982" s="360">
        <f>VLOOKUP(TRIM(B982),BirthdateDraft!$A$1:$M$7842,2,FALSE)</f>
        <v>36445</v>
      </c>
      <c r="O982" s="217" t="str">
        <f>VLOOKUP(TRIM(B982),BirthdateDraft!$A$1:$M$7842,3,FALSE)</f>
        <v>22/4</v>
      </c>
      <c r="P982">
        <v>2024</v>
      </c>
      <c r="Q982" s="37" t="e">
        <f>VLOOKUP(Table16[[#This Row],[Last]],'2025Cuts'!$B$4:$B$77,1,FALSE)</f>
        <v>#N/A</v>
      </c>
    </row>
    <row r="983" spans="1:17" ht="12.75" customHeight="1">
      <c r="A983" s="217" t="s">
        <v>8855</v>
      </c>
      <c r="B983" s="261" t="s">
        <v>8922</v>
      </c>
      <c r="C983" s="357" t="s">
        <v>9634</v>
      </c>
      <c r="D983" s="217" t="s">
        <v>10044</v>
      </c>
      <c r="E983" s="358" t="s">
        <v>3555</v>
      </c>
      <c r="F983" s="358"/>
      <c r="M983" s="359" t="str">
        <f>VLOOKUP(TRIM(B983),'Team Rosters'!$B$1:$N$3773,2,FALSE)</f>
        <v>BLD</v>
      </c>
      <c r="N983" s="360">
        <f>VLOOKUP(TRIM(B983),BirthdateDraft!$A$1:$M$7842,2,FALSE)</f>
        <v>37090</v>
      </c>
      <c r="O983" s="217" t="str">
        <f>VLOOKUP(TRIM(B983),BirthdateDraft!$A$1:$M$7842,3,FALSE)</f>
        <v>24/1(22)</v>
      </c>
      <c r="P983">
        <v>2024</v>
      </c>
      <c r="Q983" s="37" t="e">
        <f>VLOOKUP(Table16[[#This Row],[Last]],'2025Cuts'!$B$4:$B$77,1,FALSE)</f>
        <v>#N/A</v>
      </c>
    </row>
    <row r="984" spans="1:17" ht="12.75" customHeight="1">
      <c r="A984" s="217" t="s">
        <v>2837</v>
      </c>
      <c r="B984" s="261" t="s">
        <v>5360</v>
      </c>
      <c r="C984" s="357" t="s">
        <v>9642</v>
      </c>
      <c r="D984" s="217" t="s">
        <v>2837</v>
      </c>
      <c r="E984" s="358"/>
      <c r="F984" s="358"/>
      <c r="I984" s="358">
        <v>4</v>
      </c>
      <c r="K984" s="358">
        <v>0</v>
      </c>
      <c r="L984" s="36" t="s">
        <v>9652</v>
      </c>
      <c r="M984" s="359" t="str">
        <f>VLOOKUP(TRIM(B984),'Team Rosters'!$B$1:$N$3773,2,FALSE)</f>
        <v>TOL</v>
      </c>
      <c r="N984" s="360">
        <f>VLOOKUP(TRIM(B984),BirthdateDraft!$A$1:$M$7842,2,FALSE)</f>
        <v>35270</v>
      </c>
      <c r="O984" s="217" t="str">
        <f>VLOOKUP(TRIM(B984),BirthdateDraft!$A$1:$M$7842,3,FALSE)</f>
        <v>17/2</v>
      </c>
      <c r="P984">
        <v>2024</v>
      </c>
      <c r="Q984" s="37" t="e">
        <f>VLOOKUP(Table16[[#This Row],[Last]],'2025Cuts'!$B$4:$B$77,1,FALSE)</f>
        <v>#N/A</v>
      </c>
    </row>
    <row r="985" spans="1:17" ht="12.75" customHeight="1">
      <c r="A985" s="217" t="s">
        <v>2517</v>
      </c>
      <c r="B985" s="362" t="s">
        <v>6996</v>
      </c>
      <c r="C985" s="357" t="s">
        <v>9649</v>
      </c>
      <c r="D985" s="217" t="s">
        <v>10047</v>
      </c>
      <c r="E985" s="358" t="s">
        <v>9716</v>
      </c>
      <c r="F985" s="358"/>
      <c r="M985" s="359" t="str">
        <f>VLOOKUP(TRIM(B985),'Team Rosters'!$B$1:$N$3773,2,FALSE)</f>
        <v>WES</v>
      </c>
      <c r="N985" s="360">
        <f>VLOOKUP(TRIM(B985),BirthdateDraft!$A$1:$M$7842,2,FALSE)</f>
        <v>36312</v>
      </c>
      <c r="O985" s="217" t="str">
        <f>VLOOKUP(TRIM(B985),BirthdateDraft!$A$1:$M$7842,3,FALSE)</f>
        <v>21/2</v>
      </c>
      <c r="P985">
        <v>2024</v>
      </c>
      <c r="Q985" s="37" t="e">
        <f>VLOOKUP(Table16[[#This Row],[Last]],'2025Cuts'!$B$4:$B$77,1,FALSE)</f>
        <v>#N/A</v>
      </c>
    </row>
    <row r="986" spans="1:17" ht="12.75" customHeight="1">
      <c r="A986" s="217" t="s">
        <v>8923</v>
      </c>
      <c r="B986" s="261" t="s">
        <v>6975</v>
      </c>
      <c r="C986" s="357" t="s">
        <v>9638</v>
      </c>
      <c r="D986" s="217" t="s">
        <v>10038</v>
      </c>
      <c r="E986" s="358" t="s">
        <v>3555</v>
      </c>
      <c r="F986" s="358" t="s">
        <v>9717</v>
      </c>
      <c r="M986" s="359" t="str">
        <f>VLOOKUP(TRIM(B986),'Team Rosters'!$B$1:$N$3773,2,FALSE)</f>
        <v>TOL</v>
      </c>
      <c r="N986" s="360">
        <f>VLOOKUP(TRIM(B986),BirthdateDraft!$A$1:$M$7842,2,FALSE)</f>
        <v>36161</v>
      </c>
      <c r="O986" s="217" t="str">
        <f>VLOOKUP(TRIM(B986),BirthdateDraft!$A$1:$M$7842,3,FALSE)</f>
        <v>21/3</v>
      </c>
      <c r="P986">
        <v>2024</v>
      </c>
      <c r="Q986" s="37" t="e">
        <f>VLOOKUP(Table16[[#This Row],[Last]],'2025Cuts'!$B$4:$B$77,1,FALSE)</f>
        <v>#N/A</v>
      </c>
    </row>
    <row r="987" spans="1:17" ht="12.75" customHeight="1">
      <c r="A987" s="217" t="s">
        <v>2837</v>
      </c>
      <c r="B987" s="261" t="s">
        <v>6310</v>
      </c>
      <c r="C987" s="357" t="s">
        <v>78</v>
      </c>
      <c r="D987" s="217" t="s">
        <v>2837</v>
      </c>
      <c r="E987" s="358"/>
      <c r="F987" s="358"/>
      <c r="I987" s="358">
        <v>0</v>
      </c>
      <c r="K987" s="358">
        <v>0</v>
      </c>
      <c r="L987" s="36" t="s">
        <v>9652</v>
      </c>
      <c r="M987" s="359" t="str">
        <f>VLOOKUP(TRIM(B987),'Team Rosters'!$B$1:$N$3773,2,FALSE)</f>
        <v>CAVE</v>
      </c>
      <c r="N987" s="360">
        <f>VLOOKUP(TRIM(B987),BirthdateDraft!$A$1:$M$7842,2,FALSE)</f>
        <v>35588</v>
      </c>
      <c r="O987" s="217" t="str">
        <f>VLOOKUP(TRIM(B987),BirthdateDraft!$A$1:$M$7842,3,FALSE)</f>
        <v>19/3</v>
      </c>
      <c r="P987">
        <v>2024</v>
      </c>
      <c r="Q987" s="37" t="e">
        <f>VLOOKUP(Table16[[#This Row],[Last]],'2025Cuts'!$B$4:$B$77,1,FALSE)</f>
        <v>#N/A</v>
      </c>
    </row>
    <row r="988" spans="1:17" ht="12.75" customHeight="1">
      <c r="A988" s="217" t="s">
        <v>9735</v>
      </c>
      <c r="B988" s="261" t="s">
        <v>8373</v>
      </c>
      <c r="C988" s="357" t="s">
        <v>724</v>
      </c>
      <c r="D988" s="217" t="s">
        <v>9735</v>
      </c>
      <c r="E988" s="358"/>
      <c r="F988" s="358"/>
      <c r="M988" s="359" t="e">
        <f>VLOOKUP(TRIM(B988),'Team Rosters'!$B$1:$N$3773,2,FALSE)</f>
        <v>#N/A</v>
      </c>
      <c r="N988" s="360">
        <f>VLOOKUP(TRIM(B988),BirthdateDraft!$A$1:$M$7842,2,FALSE)</f>
        <v>36487</v>
      </c>
      <c r="O988" s="217" t="str">
        <f>VLOOKUP(TRIM(B988),BirthdateDraft!$A$1:$M$7842,3,FALSE)</f>
        <v>23/3</v>
      </c>
      <c r="P988">
        <v>2024</v>
      </c>
      <c r="Q988" s="37" t="e">
        <f>VLOOKUP(Table16[[#This Row],[Last]],'2025Cuts'!$B$4:$B$77,1,FALSE)</f>
        <v>#N/A</v>
      </c>
    </row>
    <row r="989" spans="1:17" ht="12.75" customHeight="1">
      <c r="A989" s="217" t="s">
        <v>1229</v>
      </c>
      <c r="B989" s="261" t="s">
        <v>8924</v>
      </c>
      <c r="C989" s="357" t="s">
        <v>9633</v>
      </c>
      <c r="D989" s="217" t="s">
        <v>1229</v>
      </c>
      <c r="E989" s="358" t="s">
        <v>9700</v>
      </c>
      <c r="F989" s="358"/>
      <c r="G989" s="36">
        <v>0</v>
      </c>
      <c r="M989" s="359" t="e">
        <f>VLOOKUP(TRIM(B989),'Team Rosters'!$B$1:$N$3773,2,FALSE)</f>
        <v>#N/A</v>
      </c>
      <c r="N989" s="360">
        <f>VLOOKUP(TRIM(B989),BirthdateDraft!$A$1:$M$7842,2,FALSE)</f>
        <v>36008</v>
      </c>
      <c r="O989" s="217" t="str">
        <f>VLOOKUP(TRIM(B989),BirthdateDraft!$A$1:$M$7842,3,FALSE)</f>
        <v>FA</v>
      </c>
      <c r="P989">
        <v>2024</v>
      </c>
      <c r="Q989" s="37" t="e">
        <f>VLOOKUP(Table16[[#This Row],[Last]],'2025Cuts'!$B$4:$B$77,1,FALSE)</f>
        <v>#N/A</v>
      </c>
    </row>
    <row r="990" spans="1:17" ht="12.75" customHeight="1">
      <c r="A990" s="217" t="s">
        <v>9667</v>
      </c>
      <c r="B990" s="261" t="s">
        <v>6790</v>
      </c>
      <c r="C990" s="357" t="s">
        <v>9650</v>
      </c>
      <c r="D990" s="217" t="s">
        <v>3485</v>
      </c>
      <c r="E990" s="358"/>
      <c r="F990" s="358"/>
      <c r="L990" s="358" t="s">
        <v>9655</v>
      </c>
      <c r="M990" s="359" t="str">
        <f>VLOOKUP(TRIM(B990),'Team Rosters'!$B$1:$N$3773,2,FALSE)</f>
        <v>ROA</v>
      </c>
      <c r="N990" s="360">
        <f>VLOOKUP(TRIM(B990),BirthdateDraft!$A$1:$M$7842,2,FALSE)</f>
        <v>35732</v>
      </c>
      <c r="O990" s="217" t="str">
        <f>VLOOKUP(TRIM(B990),BirthdateDraft!$A$1:$M$7842,3,FALSE)</f>
        <v>20/5</v>
      </c>
      <c r="P990">
        <v>2024</v>
      </c>
      <c r="Q990" s="37" t="e">
        <f>VLOOKUP(Table16[[#This Row],[Last]],'2025Cuts'!$B$4:$B$77,1,FALSE)</f>
        <v>#N/A</v>
      </c>
    </row>
    <row r="991" spans="1:17" ht="12.75" customHeight="1">
      <c r="A991" s="217" t="s">
        <v>2710</v>
      </c>
      <c r="B991" s="261" t="s">
        <v>7009</v>
      </c>
      <c r="C991" s="357" t="s">
        <v>9628</v>
      </c>
      <c r="D991" s="217" t="s">
        <v>10034</v>
      </c>
      <c r="E991" s="358" t="s">
        <v>3555</v>
      </c>
      <c r="F991" s="358"/>
      <c r="M991" s="359" t="str">
        <f>VLOOKUP(TRIM(B991),'Team Rosters'!$B$1:$N$3773,2,FALSE)</f>
        <v>LON</v>
      </c>
      <c r="N991" s="360">
        <f>VLOOKUP(TRIM(B991),BirthdateDraft!$A$1:$M$7842,2,FALSE)</f>
        <v>34912</v>
      </c>
      <c r="O991" s="217" t="str">
        <f>VLOOKUP(TRIM(B991),BirthdateDraft!$A$1:$M$7842,3,FALSE)</f>
        <v>FA</v>
      </c>
      <c r="P991">
        <v>2024</v>
      </c>
      <c r="Q991" s="37" t="e">
        <f>VLOOKUP(Table16[[#This Row],[Last]],'2025Cuts'!$B$4:$B$77,1,FALSE)</f>
        <v>#N/A</v>
      </c>
    </row>
    <row r="992" spans="1:17" ht="12.75" customHeight="1">
      <c r="A992" s="217" t="s">
        <v>8980</v>
      </c>
      <c r="B992" s="261" t="s">
        <v>7528</v>
      </c>
      <c r="C992" s="357" t="s">
        <v>9633</v>
      </c>
      <c r="D992" s="217" t="s">
        <v>10012</v>
      </c>
      <c r="E992" s="358"/>
      <c r="F992" s="358"/>
      <c r="I992" s="358">
        <v>4</v>
      </c>
      <c r="J992" s="358"/>
      <c r="K992" s="36">
        <v>5</v>
      </c>
      <c r="M992" s="359" t="str">
        <f>VLOOKUP(TRIM(B992),'Team Rosters'!$B$1:$N$3773,2,FALSE)</f>
        <v>LAS</v>
      </c>
      <c r="N992" s="360">
        <f>VLOOKUP(TRIM(B992),BirthdateDraft!$A$1:$M$7842,2,FALSE)</f>
        <v>0</v>
      </c>
      <c r="O992" s="217" t="str">
        <f>VLOOKUP(TRIM(B992),BirthdateDraft!$A$1:$M$7842,3,FALSE)</f>
        <v>FA</v>
      </c>
      <c r="P992">
        <v>2024</v>
      </c>
      <c r="Q992" s="37" t="e">
        <f>VLOOKUP(Table16[[#This Row],[Last]],'2025Cuts'!$B$4:$B$77,1,FALSE)</f>
        <v>#N/A</v>
      </c>
    </row>
    <row r="993" spans="1:17" ht="12.75" customHeight="1">
      <c r="A993" s="217" t="s">
        <v>8978</v>
      </c>
      <c r="B993" s="261" t="s">
        <v>2960</v>
      </c>
      <c r="C993" s="357" t="s">
        <v>9631</v>
      </c>
      <c r="D993" s="217" t="s">
        <v>3485</v>
      </c>
      <c r="E993" s="358"/>
      <c r="F993" s="358"/>
      <c r="L993" s="358" t="s">
        <v>9652</v>
      </c>
      <c r="M993" s="359" t="str">
        <f>VLOOKUP(TRIM(B993),'Team Rosters'!$B$1:$N$3773,2,FALSE)</f>
        <v>BLU</v>
      </c>
      <c r="N993" s="360">
        <f>VLOOKUP(TRIM(B993),BirthdateDraft!$A$1:$M$7842,2,FALSE)</f>
        <v>35534</v>
      </c>
      <c r="O993" s="217" t="str">
        <f>VLOOKUP(TRIM(B993),BirthdateDraft!$A$1:$M$7842,3,FALSE)</f>
        <v>18/1 (24)</v>
      </c>
      <c r="P993">
        <v>2024</v>
      </c>
      <c r="Q993" s="37" t="e">
        <f>VLOOKUP(Table16[[#This Row],[Last]],'2025Cuts'!$B$4:$B$77,1,FALSE)</f>
        <v>#N/A</v>
      </c>
    </row>
    <row r="994" spans="1:17" ht="12.75" customHeight="1">
      <c r="A994" s="217" t="s">
        <v>9668</v>
      </c>
      <c r="B994" s="261" t="s">
        <v>5854</v>
      </c>
      <c r="C994" s="357" t="s">
        <v>9648</v>
      </c>
      <c r="D994" s="217" t="s">
        <v>3485</v>
      </c>
      <c r="E994" s="358"/>
      <c r="F994" s="358"/>
      <c r="L994" s="358" t="s">
        <v>9656</v>
      </c>
      <c r="M994" s="359" t="str">
        <f>VLOOKUP(TRIM(B994),'Team Rosters'!$B$1:$N$3773,2,FALSE)</f>
        <v>VIR</v>
      </c>
      <c r="N994" s="360">
        <f>VLOOKUP(TRIM(B994),BirthdateDraft!$A$1:$M$7842,2,FALSE)</f>
        <v>34715</v>
      </c>
      <c r="O994" s="217" t="str">
        <f>VLOOKUP(TRIM(B994),BirthdateDraft!$A$1:$M$7842,3,FALSE)</f>
        <v>17/7</v>
      </c>
      <c r="P994">
        <v>2024</v>
      </c>
      <c r="Q994" s="37" t="e">
        <f>VLOOKUP(Table16[[#This Row],[Last]],'2025Cuts'!$B$4:$B$77,1,FALSE)</f>
        <v>#N/A</v>
      </c>
    </row>
    <row r="995" spans="1:17" ht="12.75" customHeight="1">
      <c r="A995" s="217" t="s">
        <v>9667</v>
      </c>
      <c r="B995" s="261" t="s">
        <v>7236</v>
      </c>
      <c r="C995" s="357" t="s">
        <v>9637</v>
      </c>
      <c r="D995" s="217" t="s">
        <v>3485</v>
      </c>
      <c r="E995" s="358"/>
      <c r="F995" s="358"/>
      <c r="L995" s="358" t="s">
        <v>9656</v>
      </c>
      <c r="M995" s="359" t="str">
        <f>VLOOKUP(TRIM(B995),'Team Rosters'!$B$1:$N$3773,2,FALSE)</f>
        <v>ANN</v>
      </c>
      <c r="N995" s="360">
        <f>VLOOKUP(TRIM(B995),BirthdateDraft!$A$1:$M$7842,2,FALSE)</f>
        <v>36586</v>
      </c>
      <c r="O995" s="217" t="str">
        <f>VLOOKUP(TRIM(B995),BirthdateDraft!$A$1:$M$7842,3,FALSE)</f>
        <v>21/2</v>
      </c>
      <c r="P995">
        <v>2024</v>
      </c>
      <c r="Q995" s="37" t="e">
        <f>VLOOKUP(Table16[[#This Row],[Last]],'2025Cuts'!$B$4:$B$77,1,FALSE)</f>
        <v>#N/A</v>
      </c>
    </row>
    <row r="996" spans="1:17" ht="12.75" customHeight="1">
      <c r="A996" s="217" t="s">
        <v>9680</v>
      </c>
      <c r="B996" s="261" t="s">
        <v>7172</v>
      </c>
      <c r="C996" s="357" t="s">
        <v>724</v>
      </c>
      <c r="D996" s="217" t="s">
        <v>10028</v>
      </c>
      <c r="E996" s="358"/>
      <c r="F996" s="358"/>
      <c r="I996" s="358">
        <v>4</v>
      </c>
      <c r="J996" s="358">
        <v>4</v>
      </c>
      <c r="K996" s="36">
        <v>0</v>
      </c>
      <c r="M996" s="359" t="str">
        <f>VLOOKUP(TRIM(B996),'Team Rosters'!$B$1:$N$3773,2,FALSE)</f>
        <v>ROS</v>
      </c>
      <c r="N996" s="360">
        <f>VLOOKUP(TRIM(B996),BirthdateDraft!$A$1:$M$7842,2,FALSE)</f>
        <v>35796</v>
      </c>
      <c r="O996" s="217" t="str">
        <f>VLOOKUP(TRIM(B996),BirthdateDraft!$A$1:$M$7842,3,FALSE)</f>
        <v>21/5</v>
      </c>
      <c r="P996">
        <v>2024</v>
      </c>
      <c r="Q996" s="37" t="e">
        <f>VLOOKUP(Table16[[#This Row],[Last]],'2025Cuts'!$B$4:$B$77,1,FALSE)</f>
        <v>#N/A</v>
      </c>
    </row>
    <row r="997" spans="1:17" ht="12.75" customHeight="1">
      <c r="A997" s="217" t="s">
        <v>9680</v>
      </c>
      <c r="B997" s="261" t="s">
        <v>7172</v>
      </c>
      <c r="C997" s="357" t="s">
        <v>724</v>
      </c>
      <c r="D997" s="217" t="s">
        <v>10028</v>
      </c>
      <c r="E997" s="358"/>
      <c r="F997" s="358"/>
      <c r="I997" s="358">
        <v>4</v>
      </c>
      <c r="K997" s="358">
        <v>0</v>
      </c>
      <c r="L997" s="36" t="s">
        <v>9656</v>
      </c>
      <c r="M997" s="359" t="str">
        <f>VLOOKUP(TRIM(B997),'Team Rosters'!$B$1:$N$3773,2,FALSE)</f>
        <v>ROS</v>
      </c>
      <c r="N997" s="360">
        <f>VLOOKUP(TRIM(B997),BirthdateDraft!$A$1:$M$7842,2,FALSE)</f>
        <v>35796</v>
      </c>
      <c r="O997" s="217" t="str">
        <f>VLOOKUP(TRIM(B997),BirthdateDraft!$A$1:$M$7842,3,FALSE)</f>
        <v>21/5</v>
      </c>
      <c r="P997">
        <v>2024</v>
      </c>
      <c r="Q997" s="37" t="e">
        <f>VLOOKUP(Table16[[#This Row],[Last]],'2025Cuts'!$B$4:$B$77,1,FALSE)</f>
        <v>#N/A</v>
      </c>
    </row>
    <row r="998" spans="1:17" ht="12.75" customHeight="1">
      <c r="A998" s="217" t="s">
        <v>8846</v>
      </c>
      <c r="B998" s="261" t="s">
        <v>5794</v>
      </c>
      <c r="C998" s="357" t="s">
        <v>2310</v>
      </c>
      <c r="D998" s="217" t="s">
        <v>10048</v>
      </c>
      <c r="E998" s="358" t="s">
        <v>9699</v>
      </c>
      <c r="F998" s="358"/>
      <c r="M998" s="359" t="str">
        <f>VLOOKUP(TRIM(B998),'Team Rosters'!$B$1:$N$3773,2,FALSE)</f>
        <v>BIR</v>
      </c>
      <c r="N998" s="360">
        <f>VLOOKUP(TRIM(B998),BirthdateDraft!$A$1:$M$7842,2,FALSE)</f>
        <v>34433</v>
      </c>
      <c r="O998" s="217" t="str">
        <f>VLOOKUP(TRIM(B998),BirthdateDraft!$A$1:$M$7842,3,FALSE)</f>
        <v>17/3</v>
      </c>
      <c r="P998">
        <v>2024</v>
      </c>
      <c r="Q998" s="37" t="e">
        <f>VLOOKUP(Table16[[#This Row],[Last]],'2025Cuts'!$B$4:$B$77,1,FALSE)</f>
        <v>#N/A</v>
      </c>
    </row>
    <row r="999" spans="1:17" ht="12.75" customHeight="1">
      <c r="A999" s="217" t="s">
        <v>9676</v>
      </c>
      <c r="B999" s="261" t="s">
        <v>6358</v>
      </c>
      <c r="C999" s="357" t="s">
        <v>9643</v>
      </c>
      <c r="D999" s="217" t="s">
        <v>9676</v>
      </c>
      <c r="E999" s="358"/>
      <c r="F999" s="358"/>
      <c r="I999" s="358">
        <v>0</v>
      </c>
      <c r="K999" s="358">
        <v>3</v>
      </c>
      <c r="L999" s="36" t="s">
        <v>1895</v>
      </c>
      <c r="M999" s="359" t="str">
        <f>VLOOKUP(TRIM(B999),'Team Rosters'!$B$1:$N$3773,2,FALSE)</f>
        <v>ROS</v>
      </c>
      <c r="N999" s="360">
        <f>VLOOKUP(TRIM(B999),BirthdateDraft!$A$1:$M$7842,2,FALSE)</f>
        <v>35556</v>
      </c>
      <c r="O999" s="217" t="str">
        <f>VLOOKUP(TRIM(B999),BirthdateDraft!$A$1:$M$7842,3,FALSE)</f>
        <v>19/4</v>
      </c>
      <c r="P999">
        <v>2024</v>
      </c>
      <c r="Q999" s="37" t="e">
        <f>VLOOKUP(Table16[[#This Row],[Last]],'2025Cuts'!$B$4:$B$77,1,FALSE)</f>
        <v>#N/A</v>
      </c>
    </row>
    <row r="1000" spans="1:17" ht="12.75" customHeight="1">
      <c r="A1000" s="217" t="s">
        <v>8991</v>
      </c>
      <c r="B1000" s="261" t="s">
        <v>9018</v>
      </c>
      <c r="C1000" s="357" t="s">
        <v>9630</v>
      </c>
      <c r="D1000" s="217" t="s">
        <v>10008</v>
      </c>
      <c r="E1000" s="358"/>
      <c r="F1000" s="358"/>
      <c r="I1000" s="358">
        <v>0</v>
      </c>
      <c r="J1000" s="358"/>
      <c r="K1000" s="36">
        <v>2</v>
      </c>
      <c r="M1000" s="359" t="str">
        <f>VLOOKUP(TRIM(B1000),'Team Rosters'!$B$1:$N$3773,2,FALSE)</f>
        <v>LON</v>
      </c>
      <c r="N1000" s="360">
        <f>VLOOKUP(TRIM(B1000),BirthdateDraft!$A$1:$M$7842,2,FALSE)</f>
        <v>37107</v>
      </c>
      <c r="O1000" s="217" t="str">
        <f>VLOOKUP(TRIM(B1000),BirthdateDraft!$A$1:$M$7842,3,FALSE)</f>
        <v>24/1(25)</v>
      </c>
      <c r="P1000">
        <v>2024</v>
      </c>
      <c r="Q1000" s="37" t="e">
        <f>VLOOKUP(Table16[[#This Row],[Last]],'2025Cuts'!$B$4:$B$77,1,FALSE)</f>
        <v>#N/A</v>
      </c>
    </row>
    <row r="1001" spans="1:17" ht="12.75" customHeight="1">
      <c r="A1001" s="217" t="s">
        <v>9702</v>
      </c>
      <c r="B1001" s="261" t="s">
        <v>8374</v>
      </c>
      <c r="C1001" s="357" t="s">
        <v>9641</v>
      </c>
      <c r="D1001" s="217" t="s">
        <v>10054</v>
      </c>
      <c r="E1001" s="358" t="s">
        <v>3556</v>
      </c>
      <c r="F1001" s="358" t="s">
        <v>3556</v>
      </c>
      <c r="G1001" s="36">
        <v>0</v>
      </c>
      <c r="M1001" s="359" t="e">
        <f>VLOOKUP(TRIM(B1001),'Team Rosters'!$B$1:$N$3773,2,FALSE)</f>
        <v>#N/A</v>
      </c>
      <c r="N1001" s="360">
        <f>VLOOKUP(TRIM(B1001),BirthdateDraft!$A$1:$M$7842,2,FALSE)</f>
        <v>37003</v>
      </c>
      <c r="O1001" s="217" t="str">
        <f>VLOOKUP(TRIM(B1001),BirthdateDraft!$A$1:$M$7842,3,FALSE)</f>
        <v>23/5</v>
      </c>
      <c r="P1001">
        <v>2024</v>
      </c>
      <c r="Q1001" s="37" t="e">
        <f>VLOOKUP(Table16[[#This Row],[Last]],'2025Cuts'!$B$4:$B$77,1,FALSE)</f>
        <v>#N/A</v>
      </c>
    </row>
    <row r="1002" spans="1:17" ht="12.75" customHeight="1">
      <c r="A1002" s="217" t="s">
        <v>728</v>
      </c>
      <c r="B1002" s="261" t="s">
        <v>7624</v>
      </c>
      <c r="C1002" s="357" t="s">
        <v>9632</v>
      </c>
      <c r="D1002" s="217" t="s">
        <v>728</v>
      </c>
      <c r="E1002" s="358"/>
      <c r="F1002" s="358"/>
      <c r="I1002" s="358">
        <v>0</v>
      </c>
      <c r="K1002" s="358">
        <v>0</v>
      </c>
      <c r="L1002" s="36" t="s">
        <v>9655</v>
      </c>
      <c r="M1002" s="359" t="e">
        <f>VLOOKUP(TRIM(B1002),'Team Rosters'!$B$1:$N$3773,2,FALSE)</f>
        <v>#N/A</v>
      </c>
      <c r="N1002" s="360">
        <f>VLOOKUP(TRIM(B1002),BirthdateDraft!$A$1:$M$7842,2,FALSE)</f>
        <v>36181</v>
      </c>
      <c r="O1002" s="217" t="str">
        <f>VLOOKUP(TRIM(B1002),BirthdateDraft!$A$1:$M$7842,3,FALSE)</f>
        <v>22/FA</v>
      </c>
      <c r="P1002">
        <v>2024</v>
      </c>
      <c r="Q1002" s="37" t="e">
        <f>VLOOKUP(Table16[[#This Row],[Last]],'2025Cuts'!$B$4:$B$77,1,FALSE)</f>
        <v>#N/A</v>
      </c>
    </row>
    <row r="1003" spans="1:17" ht="12.75" customHeight="1">
      <c r="A1003" s="217" t="s">
        <v>8980</v>
      </c>
      <c r="B1003" s="261" t="s">
        <v>8375</v>
      </c>
      <c r="C1003" s="357" t="s">
        <v>9640</v>
      </c>
      <c r="D1003" s="217" t="s">
        <v>10012</v>
      </c>
      <c r="E1003" s="358"/>
      <c r="F1003" s="358"/>
      <c r="I1003" s="358">
        <v>0</v>
      </c>
      <c r="J1003" s="358"/>
      <c r="K1003" s="36">
        <v>2</v>
      </c>
      <c r="M1003" s="359" t="str">
        <f>VLOOKUP(TRIM(B1003),'Team Rosters'!$B$1:$N$3773,2,FALSE)</f>
        <v>VER</v>
      </c>
      <c r="N1003" s="360">
        <f>VLOOKUP(TRIM(B1003),BirthdateDraft!$A$1:$M$7842,2,FALSE)</f>
        <v>36809</v>
      </c>
      <c r="O1003" s="217" t="str">
        <f>VLOOKUP(TRIM(B1003),BirthdateDraft!$A$1:$M$7842,3,FALSE)</f>
        <v>23/3</v>
      </c>
      <c r="P1003">
        <v>2024</v>
      </c>
      <c r="Q1003" s="37" t="e">
        <f>VLOOKUP(Table16[[#This Row],[Last]],'2025Cuts'!$B$4:$B$77,1,FALSE)</f>
        <v>#N/A</v>
      </c>
    </row>
    <row r="1004" spans="1:17" ht="12.75" customHeight="1">
      <c r="A1004" s="217" t="s">
        <v>1895</v>
      </c>
      <c r="B1004" s="261" t="s">
        <v>4420</v>
      </c>
      <c r="C1004" s="357" t="s">
        <v>9651</v>
      </c>
      <c r="D1004" s="217" t="s">
        <v>10011</v>
      </c>
      <c r="E1004" s="358"/>
      <c r="F1004" s="358"/>
      <c r="I1004" s="358">
        <v>4</v>
      </c>
      <c r="J1004" s="358"/>
      <c r="K1004" s="36">
        <v>4</v>
      </c>
      <c r="M1004" s="359" t="str">
        <f>VLOOKUP(TRIM(B1004),'Team Rosters'!$B$1:$N$3773,2,FALSE)</f>
        <v>VER</v>
      </c>
      <c r="N1004" s="360">
        <f>VLOOKUP(TRIM(B1004),BirthdateDraft!$A$1:$M$7842,2,FALSE)</f>
        <v>33715</v>
      </c>
      <c r="O1004" s="217" t="str">
        <f>VLOOKUP(TRIM(B1004),BirthdateDraft!$A$1:$M$7842,3,FALSE)</f>
        <v>15/2</v>
      </c>
      <c r="P1004">
        <v>2024</v>
      </c>
      <c r="Q1004" s="37" t="e">
        <f>VLOOKUP(Table16[[#This Row],[Last]],'2025Cuts'!$B$4:$B$77,1,FALSE)</f>
        <v>#N/A</v>
      </c>
    </row>
    <row r="1005" spans="1:17" ht="12.75" customHeight="1">
      <c r="A1005" s="217" t="s">
        <v>9737</v>
      </c>
      <c r="B1005" s="261" t="s">
        <v>2108</v>
      </c>
      <c r="C1005" s="357" t="s">
        <v>9646</v>
      </c>
      <c r="D1005" s="217" t="s">
        <v>9737</v>
      </c>
      <c r="E1005" s="358"/>
      <c r="F1005" s="358"/>
      <c r="M1005" s="359" t="str">
        <f>VLOOKUP(TRIM(B1005),'Team Rosters'!$B$1:$N$3773,2,FALSE)</f>
        <v>VER</v>
      </c>
      <c r="N1005" s="360">
        <f>VLOOKUP(TRIM(B1005),BirthdateDraft!$A$1:$M$7842,2,FALSE)</f>
        <v>31479</v>
      </c>
      <c r="O1005" s="217" t="str">
        <f>VLOOKUP(TRIM(B1005),BirthdateDraft!$A$1:$M$7842,3,FALSE)</f>
        <v>09/5</v>
      </c>
      <c r="P1005">
        <v>2024</v>
      </c>
      <c r="Q1005" s="37" t="e">
        <f>VLOOKUP(Table16[[#This Row],[Last]],'2025Cuts'!$B$4:$B$77,1,FALSE)</f>
        <v>#N/A</v>
      </c>
    </row>
    <row r="1006" spans="1:17" ht="12.75" customHeight="1">
      <c r="A1006" s="217" t="s">
        <v>9714</v>
      </c>
      <c r="B1006" s="261" t="s">
        <v>7907</v>
      </c>
      <c r="C1006" s="357" t="s">
        <v>9630</v>
      </c>
      <c r="D1006" s="217" t="s">
        <v>10055</v>
      </c>
      <c r="E1006" s="358" t="s">
        <v>3552</v>
      </c>
      <c r="F1006" s="358" t="s">
        <v>9699</v>
      </c>
      <c r="G1006" s="36">
        <v>2</v>
      </c>
      <c r="M1006" s="359" t="str">
        <f>VLOOKUP(TRIM(B1006),'Team Rosters'!$B$1:$N$3773,2,FALSE)</f>
        <v>BIR</v>
      </c>
      <c r="N1006" s="360">
        <f>VLOOKUP(TRIM(B1006),BirthdateDraft!$A$1:$M$7842,2,FALSE)</f>
        <v>36263</v>
      </c>
      <c r="O1006" s="217" t="str">
        <f>VLOOKUP(TRIM(B1006),BirthdateDraft!$A$1:$M$7842,3,FALSE)</f>
        <v>22/FA</v>
      </c>
      <c r="P1006">
        <v>2024</v>
      </c>
      <c r="Q1006" s="37" t="e">
        <f>VLOOKUP(Table16[[#This Row],[Last]],'2025Cuts'!$B$4:$B$77,1,FALSE)</f>
        <v>#N/A</v>
      </c>
    </row>
    <row r="1007" spans="1:17" ht="12.75" customHeight="1">
      <c r="A1007" s="217" t="s">
        <v>8982</v>
      </c>
      <c r="B1007" s="261" t="s">
        <v>3787</v>
      </c>
      <c r="C1007" s="357" t="s">
        <v>9646</v>
      </c>
      <c r="D1007" s="217" t="s">
        <v>10019</v>
      </c>
      <c r="E1007" s="358"/>
      <c r="F1007" s="358"/>
      <c r="I1007" s="358">
        <v>4</v>
      </c>
      <c r="J1007" s="358"/>
      <c r="K1007" s="36">
        <v>4</v>
      </c>
      <c r="M1007" s="359" t="str">
        <f>VLOOKUP(TRIM(B1007),'Team Rosters'!$B$1:$N$3773,2,FALSE)</f>
        <v>LON</v>
      </c>
      <c r="N1007" s="360">
        <f>VLOOKUP(TRIM(B1007),BirthdateDraft!$A$1:$M$7842,2,FALSE)</f>
        <v>33300</v>
      </c>
      <c r="O1007" s="217" t="str">
        <f>VLOOKUP(TRIM(B1007),BirthdateDraft!$A$1:$M$7842,3,FALSE)</f>
        <v>14/3</v>
      </c>
      <c r="P1007">
        <v>2024</v>
      </c>
      <c r="Q1007" s="37" t="e">
        <f>VLOOKUP(Table16[[#This Row],[Last]],'2025Cuts'!$B$4:$B$77,1,FALSE)</f>
        <v>#N/A</v>
      </c>
    </row>
    <row r="1008" spans="1:17" ht="12.75" customHeight="1">
      <c r="A1008" s="217" t="s">
        <v>8852</v>
      </c>
      <c r="B1008" s="261" t="s">
        <v>8376</v>
      </c>
      <c r="C1008" s="357" t="s">
        <v>9635</v>
      </c>
      <c r="D1008" s="217" t="s">
        <v>10026</v>
      </c>
      <c r="E1008" s="358" t="s">
        <v>3552</v>
      </c>
      <c r="F1008" s="358"/>
      <c r="M1008" s="359" t="str">
        <f>VLOOKUP(TRIM(B1008),'Team Rosters'!$B$1:$N$3773,2,FALSE)</f>
        <v>LAS</v>
      </c>
      <c r="N1008" s="360">
        <f>VLOOKUP(TRIM(B1008),BirthdateDraft!$A$1:$M$7842,2,FALSE)</f>
        <v>36588</v>
      </c>
      <c r="O1008" s="217" t="str">
        <f>VLOOKUP(TRIM(B1008),BirthdateDraft!$A$1:$M$7842,3,FALSE)</f>
        <v>23/3</v>
      </c>
      <c r="P1008">
        <v>2024</v>
      </c>
      <c r="Q1008" s="37" t="e">
        <f>VLOOKUP(Table16[[#This Row],[Last]],'2025Cuts'!$B$4:$B$77,1,FALSE)</f>
        <v>#N/A</v>
      </c>
    </row>
    <row r="1009" spans="1:17" ht="12.75" customHeight="1">
      <c r="A1009" s="217" t="s">
        <v>2837</v>
      </c>
      <c r="B1009" s="261" t="s">
        <v>6733</v>
      </c>
      <c r="C1009" s="357" t="s">
        <v>76</v>
      </c>
      <c r="D1009" s="217" t="s">
        <v>2837</v>
      </c>
      <c r="E1009" s="358"/>
      <c r="F1009" s="358"/>
      <c r="I1009" s="358">
        <v>0</v>
      </c>
      <c r="K1009" s="358">
        <v>0</v>
      </c>
      <c r="L1009" s="36" t="s">
        <v>9652</v>
      </c>
      <c r="M1009" s="359" t="str">
        <f>VLOOKUP(TRIM(B1009),'Team Rosters'!$B$1:$N$3773,2,FALSE)</f>
        <v>ROS</v>
      </c>
      <c r="N1009" s="360">
        <f>VLOOKUP(TRIM(B1009),BirthdateDraft!$A$1:$M$7842,2,FALSE)</f>
        <v>35779</v>
      </c>
      <c r="O1009" s="217" t="str">
        <f>VLOOKUP(TRIM(B1009),BirthdateDraft!$A$1:$M$7842,3,FALSE)</f>
        <v>20/3</v>
      </c>
      <c r="P1009">
        <v>2024</v>
      </c>
      <c r="Q1009" s="37" t="e">
        <f>VLOOKUP(Table16[[#This Row],[Last]],'2025Cuts'!$B$4:$B$77,1,FALSE)</f>
        <v>#N/A</v>
      </c>
    </row>
    <row r="1010" spans="1:17" ht="12.75" customHeight="1">
      <c r="A1010" s="217" t="s">
        <v>2837</v>
      </c>
      <c r="B1010" s="261" t="s">
        <v>4464</v>
      </c>
      <c r="C1010" s="357" t="s">
        <v>1407</v>
      </c>
      <c r="D1010" s="217" t="s">
        <v>2837</v>
      </c>
      <c r="E1010" s="358"/>
      <c r="F1010" s="358"/>
      <c r="I1010" s="358">
        <v>0</v>
      </c>
      <c r="K1010" s="358">
        <v>2</v>
      </c>
      <c r="L1010" s="36" t="s">
        <v>9652</v>
      </c>
      <c r="M1010" s="359" t="str">
        <f>VLOOKUP(TRIM(B1010),'Team Rosters'!$B$1:$N$3773,2,FALSE)</f>
        <v>TOK</v>
      </c>
      <c r="N1010" s="360">
        <f>VLOOKUP(TRIM(B1010),BirthdateDraft!$A$1:$M$7842,2,FALSE)</f>
        <v>33703</v>
      </c>
      <c r="O1010" s="217" t="str">
        <f>VLOOKUP(TRIM(B1010),BirthdateDraft!$A$1:$M$7842,3,FALSE)</f>
        <v>15/FA</v>
      </c>
      <c r="P1010">
        <v>2024</v>
      </c>
      <c r="Q1010" s="37" t="e">
        <f>VLOOKUP(Table16[[#This Row],[Last]],'2025Cuts'!$B$4:$B$77,1,FALSE)</f>
        <v>#N/A</v>
      </c>
    </row>
    <row r="1011" spans="1:17" ht="12.75" customHeight="1">
      <c r="A1011" s="217" t="s">
        <v>8982</v>
      </c>
      <c r="B1011" s="261" t="s">
        <v>5128</v>
      </c>
      <c r="C1011" s="357" t="s">
        <v>9648</v>
      </c>
      <c r="D1011" s="217" t="s">
        <v>10019</v>
      </c>
      <c r="E1011" s="358"/>
      <c r="F1011" s="358"/>
      <c r="I1011" s="358">
        <v>4</v>
      </c>
      <c r="J1011" s="358"/>
      <c r="K1011" s="36">
        <v>7</v>
      </c>
      <c r="M1011" s="359" t="str">
        <f>VLOOKUP(TRIM(B1011),'Team Rosters'!$B$1:$N$3773,2,FALSE)</f>
        <v>DRA</v>
      </c>
      <c r="N1011" s="360">
        <f>VLOOKUP(TRIM(B1011),BirthdateDraft!$A$1:$M$7842,2,FALSE)</f>
        <v>34564</v>
      </c>
      <c r="O1011" s="217" t="str">
        <f>VLOOKUP(TRIM(B1011),BirthdateDraft!$A$1:$M$7842,3,FALSE)</f>
        <v>17/2</v>
      </c>
      <c r="P1011">
        <v>2024</v>
      </c>
      <c r="Q1011" s="37" t="e">
        <f>VLOOKUP(Table16[[#This Row],[Last]],'2025Cuts'!$B$4:$B$77,1,FALSE)</f>
        <v>#N/A</v>
      </c>
    </row>
    <row r="1012" spans="1:17" ht="12.75" customHeight="1">
      <c r="A1012" s="217" t="s">
        <v>1960</v>
      </c>
      <c r="B1012" s="261" t="s">
        <v>8925</v>
      </c>
      <c r="C1012" s="357" t="s">
        <v>9636</v>
      </c>
      <c r="D1012" s="217" t="s">
        <v>1960</v>
      </c>
      <c r="E1012" s="358" t="s">
        <v>9699</v>
      </c>
      <c r="F1012" s="358"/>
      <c r="G1012" s="36">
        <v>0</v>
      </c>
      <c r="M1012" s="359" t="str">
        <f>VLOOKUP(TRIM(B1012),'Team Rosters'!$B$1:$N$3773,2,FALSE)</f>
        <v>BLU</v>
      </c>
      <c r="N1012" s="360">
        <f>VLOOKUP(TRIM(B1012),BirthdateDraft!$A$1:$M$7842,2,FALSE)</f>
        <v>36932</v>
      </c>
      <c r="O1012" s="217" t="str">
        <f>VLOOKUP(TRIM(B1012),BirthdateDraft!$A$1:$M$7842,3,FALSE)</f>
        <v>24/6(183)</v>
      </c>
      <c r="P1012">
        <v>2024</v>
      </c>
      <c r="Q1012" s="37" t="e">
        <f>VLOOKUP(Table16[[#This Row],[Last]],'2025Cuts'!$B$4:$B$77,1,FALSE)</f>
        <v>#N/A</v>
      </c>
    </row>
    <row r="1013" spans="1:17" ht="12.75" customHeight="1">
      <c r="A1013" s="217" t="s">
        <v>144</v>
      </c>
      <c r="B1013" s="261" t="s">
        <v>5695</v>
      </c>
      <c r="C1013" s="357" t="s">
        <v>78</v>
      </c>
      <c r="D1013" s="217" t="s">
        <v>10053</v>
      </c>
      <c r="E1013" s="358" t="s">
        <v>3556</v>
      </c>
      <c r="F1013" s="358"/>
      <c r="G1013" s="36">
        <v>4</v>
      </c>
      <c r="M1013" s="359" t="e">
        <f>VLOOKUP(TRIM(B1013),'Team Rosters'!$B$1:$N$3773,2,FALSE)</f>
        <v>#N/A</v>
      </c>
      <c r="N1013" s="360">
        <f>VLOOKUP(TRIM(B1013),BirthdateDraft!$A$1:$M$7842,2,FALSE)</f>
        <v>34786</v>
      </c>
      <c r="O1013" s="217" t="str">
        <f>VLOOKUP(TRIM(B1013),BirthdateDraft!$A$1:$M$7842,3,FALSE)</f>
        <v>17/6</v>
      </c>
      <c r="P1013">
        <v>2024</v>
      </c>
      <c r="Q1013" s="37" t="e">
        <f>VLOOKUP(Table16[[#This Row],[Last]],'2025Cuts'!$B$4:$B$77,1,FALSE)</f>
        <v>#N/A</v>
      </c>
    </row>
    <row r="1014" spans="1:17" ht="12.75" customHeight="1">
      <c r="A1014" s="217" t="s">
        <v>8846</v>
      </c>
      <c r="B1014" s="261" t="s">
        <v>7298</v>
      </c>
      <c r="C1014" s="357" t="s">
        <v>77</v>
      </c>
      <c r="D1014" s="217" t="s">
        <v>10048</v>
      </c>
      <c r="E1014" s="358" t="s">
        <v>9700</v>
      </c>
      <c r="F1014" s="358"/>
      <c r="M1014" s="359" t="e">
        <f>VLOOKUP(TRIM(B1014),'Team Rosters'!$B$1:$N$3773,2,FALSE)</f>
        <v>#N/A</v>
      </c>
      <c r="N1014" s="360">
        <f>VLOOKUP(TRIM(B1014),BirthdateDraft!$A$1:$M$7842,2,FALSE)</f>
        <v>36100</v>
      </c>
      <c r="O1014" s="217" t="str">
        <f>VLOOKUP(TRIM(B1014),BirthdateDraft!$A$1:$M$7842,3,FALSE)</f>
        <v>21/6</v>
      </c>
      <c r="P1014">
        <v>2024</v>
      </c>
      <c r="Q1014" s="37" t="e">
        <f>VLOOKUP(Table16[[#This Row],[Last]],'2025Cuts'!$B$4:$B$77,1,FALSE)</f>
        <v>#N/A</v>
      </c>
    </row>
    <row r="1015" spans="1:17" ht="12.75" customHeight="1">
      <c r="A1015" s="217" t="s">
        <v>1564</v>
      </c>
      <c r="B1015" s="261" t="s">
        <v>5799</v>
      </c>
      <c r="C1015" s="357" t="s">
        <v>2310</v>
      </c>
      <c r="D1015" s="217" t="s">
        <v>1564</v>
      </c>
      <c r="E1015" s="358"/>
      <c r="F1015" s="358"/>
      <c r="M1015" s="359" t="e">
        <f>VLOOKUP(TRIM(B1015),'Team Rosters'!$B$1:$N$3773,2,FALSE)</f>
        <v>#N/A</v>
      </c>
      <c r="N1015" s="360">
        <f>VLOOKUP(TRIM(B1015),BirthdateDraft!$A$1:$M$7842,2,FALSE)</f>
        <v>34779</v>
      </c>
      <c r="O1015" s="217" t="str">
        <f>VLOOKUP(TRIM(B1015),BirthdateDraft!$A$1:$M$7842,3,FALSE)</f>
        <v>17/FA</v>
      </c>
      <c r="P1015">
        <v>2024</v>
      </c>
      <c r="Q1015" s="37" t="e">
        <f>VLOOKUP(Table16[[#This Row],[Last]],'2025Cuts'!$B$4:$B$77,1,FALSE)</f>
        <v>#N/A</v>
      </c>
    </row>
    <row r="1016" spans="1:17" ht="12.75" customHeight="1">
      <c r="A1016" s="217" t="s">
        <v>1957</v>
      </c>
      <c r="B1016" s="261" t="s">
        <v>7726</v>
      </c>
      <c r="C1016" s="357" t="s">
        <v>9651</v>
      </c>
      <c r="D1016" s="217" t="s">
        <v>1957</v>
      </c>
      <c r="E1016" s="358" t="s">
        <v>9700</v>
      </c>
      <c r="F1016" s="358"/>
      <c r="G1016" s="36">
        <v>0</v>
      </c>
      <c r="M1016" s="359" t="str">
        <f>VLOOKUP(TRIM(B1016),'Team Rosters'!$B$1:$N$3773,2,FALSE)</f>
        <v>BIR</v>
      </c>
      <c r="N1016" s="360">
        <f>VLOOKUP(TRIM(B1016),BirthdateDraft!$A$1:$M$7842,2,FALSE)</f>
        <v>36390</v>
      </c>
      <c r="O1016" s="217" t="str">
        <f>VLOOKUP(TRIM(B1016),BirthdateDraft!$A$1:$M$7842,3,FALSE)</f>
        <v>22/3</v>
      </c>
      <c r="P1016">
        <v>2024</v>
      </c>
      <c r="Q1016" s="37" t="e">
        <f>VLOOKUP(Table16[[#This Row],[Last]],'2025Cuts'!$B$4:$B$77,1,FALSE)</f>
        <v>#N/A</v>
      </c>
    </row>
    <row r="1017" spans="1:17" ht="12.75" customHeight="1">
      <c r="A1017" s="217" t="s">
        <v>728</v>
      </c>
      <c r="B1017" s="261" t="s">
        <v>5886</v>
      </c>
      <c r="C1017" s="357" t="s">
        <v>2310</v>
      </c>
      <c r="D1017" s="217" t="s">
        <v>728</v>
      </c>
      <c r="E1017" s="358"/>
      <c r="F1017" s="358"/>
      <c r="I1017" s="358">
        <v>0</v>
      </c>
      <c r="K1017" s="358">
        <v>0</v>
      </c>
      <c r="L1017" s="36" t="s">
        <v>9655</v>
      </c>
      <c r="M1017" s="359" t="str">
        <f>VLOOKUP(TRIM(B1017),'Team Rosters'!$B$1:$N$3773,2,FALSE)</f>
        <v>BEA</v>
      </c>
      <c r="N1017" s="360">
        <f>VLOOKUP(TRIM(B1017),BirthdateDraft!$A$1:$M$7842,2,FALSE)</f>
        <v>34661</v>
      </c>
      <c r="O1017" s="217" t="str">
        <f>VLOOKUP(TRIM(B1017),BirthdateDraft!$A$1:$M$7842,3,FALSE)</f>
        <v>17/FA</v>
      </c>
      <c r="P1017">
        <v>2024</v>
      </c>
      <c r="Q1017" s="37" t="e">
        <f>VLOOKUP(Table16[[#This Row],[Last]],'2025Cuts'!$B$4:$B$77,1,FALSE)</f>
        <v>#N/A</v>
      </c>
    </row>
    <row r="1018" spans="1:17" ht="12.75" customHeight="1">
      <c r="A1018" s="217" t="s">
        <v>9680</v>
      </c>
      <c r="B1018" s="261" t="s">
        <v>9093</v>
      </c>
      <c r="C1018" s="357" t="s">
        <v>9649</v>
      </c>
      <c r="D1018" s="217" t="s">
        <v>10028</v>
      </c>
      <c r="E1018" s="358"/>
      <c r="F1018" s="358"/>
      <c r="I1018" s="358">
        <v>0</v>
      </c>
      <c r="K1018" s="358">
        <v>0</v>
      </c>
      <c r="L1018" s="36" t="s">
        <v>9656</v>
      </c>
      <c r="M1018" s="359" t="str">
        <f>VLOOKUP(TRIM(B1018),'Team Rosters'!$B$1:$N$3773,2,FALSE)</f>
        <v>NYC</v>
      </c>
      <c r="N1018" s="360">
        <f>VLOOKUP(TRIM(B1018),BirthdateDraft!$A$1:$M$7842,2,FALSE)</f>
        <v>36421</v>
      </c>
      <c r="O1018" s="217" t="str">
        <f>VLOOKUP(TRIM(B1018),BirthdateDraft!$A$1:$M$7842,3,FALSE)</f>
        <v>22/7</v>
      </c>
      <c r="P1018">
        <v>2024</v>
      </c>
      <c r="Q1018" s="37" t="e">
        <f>VLOOKUP(Table16[[#This Row],[Last]],'2025Cuts'!$B$4:$B$77,1,FALSE)</f>
        <v>#N/A</v>
      </c>
    </row>
    <row r="1019" spans="1:17" ht="12.75" customHeight="1">
      <c r="A1019" s="217" t="s">
        <v>9680</v>
      </c>
      <c r="B1019" s="261" t="s">
        <v>9093</v>
      </c>
      <c r="C1019" s="357" t="s">
        <v>9649</v>
      </c>
      <c r="D1019" s="217" t="s">
        <v>10028</v>
      </c>
      <c r="E1019" s="358"/>
      <c r="F1019" s="358"/>
      <c r="I1019" s="358">
        <v>0</v>
      </c>
      <c r="J1019" s="358">
        <v>4</v>
      </c>
      <c r="K1019" s="36">
        <v>0</v>
      </c>
      <c r="M1019" s="359" t="str">
        <f>VLOOKUP(TRIM(B1019),'Team Rosters'!$B$1:$N$3773,2,FALSE)</f>
        <v>NYC</v>
      </c>
      <c r="N1019" s="360">
        <f>VLOOKUP(TRIM(B1019),BirthdateDraft!$A$1:$M$7842,2,FALSE)</f>
        <v>36421</v>
      </c>
      <c r="O1019" s="217" t="str">
        <f>VLOOKUP(TRIM(B1019),BirthdateDraft!$A$1:$M$7842,3,FALSE)</f>
        <v>22/7</v>
      </c>
      <c r="P1019">
        <v>2024</v>
      </c>
      <c r="Q1019" s="37" t="e">
        <f>VLOOKUP(Table16[[#This Row],[Last]],'2025Cuts'!$B$4:$B$77,1,FALSE)</f>
        <v>#N/A</v>
      </c>
    </row>
    <row r="1020" spans="1:17" ht="12.75" customHeight="1">
      <c r="A1020" s="217" t="s">
        <v>8859</v>
      </c>
      <c r="B1020" s="261" t="s">
        <v>8926</v>
      </c>
      <c r="C1020" s="357" t="s">
        <v>9641</v>
      </c>
      <c r="D1020" s="217" t="s">
        <v>10060</v>
      </c>
      <c r="E1020" s="358" t="s">
        <v>3552</v>
      </c>
      <c r="F1020" s="358"/>
      <c r="G1020" s="36">
        <v>1</v>
      </c>
      <c r="M1020" s="359" t="str">
        <f>VLOOKUP(TRIM(B1020),'Team Rosters'!$B$1:$N$3773,2,FALSE)</f>
        <v>FER</v>
      </c>
      <c r="N1020" s="360">
        <f>VLOOKUP(TRIM(B1020),BirthdateDraft!$A$1:$M$7842,2,FALSE)</f>
        <v>37507</v>
      </c>
      <c r="O1020" s="217" t="str">
        <f>VLOOKUP(TRIM(B1020),BirthdateDraft!$A$1:$M$7842,3,FALSE)</f>
        <v>24/1(16)</v>
      </c>
      <c r="P1020">
        <v>2024</v>
      </c>
      <c r="Q1020" s="37" t="e">
        <f>VLOOKUP(Table16[[#This Row],[Last]],'2025Cuts'!$B$4:$B$77,1,FALSE)</f>
        <v>#N/A</v>
      </c>
    </row>
    <row r="1021" spans="1:17" ht="12.75" customHeight="1">
      <c r="A1021" s="217" t="s">
        <v>8852</v>
      </c>
      <c r="B1021" s="261" t="s">
        <v>6051</v>
      </c>
      <c r="C1021" s="357" t="s">
        <v>2310</v>
      </c>
      <c r="D1021" s="217" t="s">
        <v>10026</v>
      </c>
      <c r="E1021" s="358" t="s">
        <v>3553</v>
      </c>
      <c r="F1021" s="358"/>
      <c r="M1021" s="359" t="str">
        <f>VLOOKUP(TRIM(B1021),'Team Rosters'!$B$1:$N$3773,2,FALSE)</f>
        <v>DAY</v>
      </c>
      <c r="N1021" s="360">
        <f>VLOOKUP(TRIM(B1021),BirthdateDraft!$A$1:$M$7842,2,FALSE)</f>
        <v>35813</v>
      </c>
      <c r="O1021" s="217" t="str">
        <f>VLOOKUP(TRIM(B1021),BirthdateDraft!$A$1:$M$7842,3,FALSE)</f>
        <v>19/2</v>
      </c>
      <c r="P1021">
        <v>2024</v>
      </c>
      <c r="Q1021" s="37" t="e">
        <f>VLOOKUP(Table16[[#This Row],[Last]],'2025Cuts'!$B$4:$B$77,1,FALSE)</f>
        <v>#N/A</v>
      </c>
    </row>
    <row r="1022" spans="1:17" ht="12.75" customHeight="1">
      <c r="A1022" s="217" t="s">
        <v>144</v>
      </c>
      <c r="B1022" s="261" t="s">
        <v>8378</v>
      </c>
      <c r="C1022" s="357" t="s">
        <v>76</v>
      </c>
      <c r="D1022" s="217" t="s">
        <v>10053</v>
      </c>
      <c r="E1022" s="358" t="s">
        <v>3556</v>
      </c>
      <c r="F1022" s="358"/>
      <c r="G1022" s="36">
        <v>0</v>
      </c>
      <c r="M1022" s="359" t="str">
        <f>VLOOKUP(TRIM(B1022),'Team Rosters'!$B$1:$N$3773,2,FALSE)</f>
        <v>ORL</v>
      </c>
      <c r="N1022" s="360">
        <f>VLOOKUP(TRIM(B1022),BirthdateDraft!$A$1:$M$7842,2,FALSE)</f>
        <v>37259</v>
      </c>
      <c r="O1022" s="217" t="str">
        <f>VLOOKUP(TRIM(B1022),BirthdateDraft!$A$1:$M$7842,3,FALSE)</f>
        <v>23/1</v>
      </c>
      <c r="P1022">
        <v>2024</v>
      </c>
      <c r="Q1022" s="37" t="e">
        <f>VLOOKUP(Table16[[#This Row],[Last]],'2025Cuts'!$B$4:$B$77,1,FALSE)</f>
        <v>#N/A</v>
      </c>
    </row>
    <row r="1023" spans="1:17" ht="12.75" customHeight="1">
      <c r="A1023" s="217" t="s">
        <v>8855</v>
      </c>
      <c r="B1023" s="261" t="s">
        <v>6192</v>
      </c>
      <c r="C1023" s="357" t="s">
        <v>722</v>
      </c>
      <c r="D1023" s="217" t="s">
        <v>10044</v>
      </c>
      <c r="E1023" s="358" t="s">
        <v>3552</v>
      </c>
      <c r="F1023" s="358"/>
      <c r="M1023" s="359" t="str">
        <f>VLOOKUP(TRIM(B1023),'Team Rosters'!$B$1:$N$3773,2,FALSE)</f>
        <v>ACM</v>
      </c>
      <c r="N1023" s="360">
        <f>VLOOKUP(TRIM(B1023),BirthdateDraft!$A$1:$M$7842,2,FALSE)</f>
        <v>35600</v>
      </c>
      <c r="O1023" s="217" t="str">
        <f>VLOOKUP(TRIM(B1023),BirthdateDraft!$A$1:$M$7842,3,FALSE)</f>
        <v>19/2</v>
      </c>
      <c r="P1023">
        <v>2024</v>
      </c>
      <c r="Q1023" s="37" t="e">
        <f>VLOOKUP(Table16[[#This Row],[Last]],'2025Cuts'!$B$4:$B$77,1,FALSE)</f>
        <v>#N/A</v>
      </c>
    </row>
    <row r="1024" spans="1:17" ht="12.75" customHeight="1">
      <c r="A1024" s="217" t="s">
        <v>2517</v>
      </c>
      <c r="B1024" s="261" t="s">
        <v>4644</v>
      </c>
      <c r="C1024" s="357" t="s">
        <v>9642</v>
      </c>
      <c r="D1024" s="217" t="s">
        <v>10047</v>
      </c>
      <c r="E1024" s="358" t="s">
        <v>9712</v>
      </c>
      <c r="F1024" s="358"/>
      <c r="M1024" s="359" t="str">
        <f>VLOOKUP(TRIM(B1024),'Team Rosters'!$B$1:$N$3773,2,FALSE)</f>
        <v>ACM</v>
      </c>
      <c r="N1024" s="360">
        <f>VLOOKUP(TRIM(B1024),BirthdateDraft!$A$1:$M$7842,2,FALSE)</f>
        <v>34341</v>
      </c>
      <c r="O1024" s="217" t="str">
        <f>VLOOKUP(TRIM(B1024),BirthdateDraft!$A$1:$M$7842,3,FALSE)</f>
        <v>16/4</v>
      </c>
      <c r="P1024">
        <v>2024</v>
      </c>
      <c r="Q1024" s="37" t="e">
        <f>VLOOKUP(Table16[[#This Row],[Last]],'2025Cuts'!$B$4:$B$77,1,FALSE)</f>
        <v>#N/A</v>
      </c>
    </row>
    <row r="1025" spans="1:17" ht="12.75" customHeight="1">
      <c r="A1025" s="217" t="s">
        <v>1891</v>
      </c>
      <c r="B1025" s="261" t="s">
        <v>6636</v>
      </c>
      <c r="C1025" s="357" t="s">
        <v>9644</v>
      </c>
      <c r="D1025" s="217" t="s">
        <v>1891</v>
      </c>
      <c r="E1025" s="358" t="s">
        <v>9712</v>
      </c>
      <c r="F1025" s="358"/>
      <c r="G1025" s="36">
        <v>8</v>
      </c>
      <c r="M1025" s="359" t="str">
        <f>VLOOKUP(TRIM(B1025),'Team Rosters'!$B$1:$N$3773,2,FALSE)</f>
        <v>TOL</v>
      </c>
      <c r="N1025" s="360">
        <f>VLOOKUP(TRIM(B1025),BirthdateDraft!$A$1:$M$7842,2,FALSE)</f>
        <v>36115</v>
      </c>
      <c r="O1025" s="217" t="str">
        <f>VLOOKUP(TRIM(B1025),BirthdateDraft!$A$1:$M$7842,3,FALSE)</f>
        <v>20/1</v>
      </c>
      <c r="P1025">
        <v>2024</v>
      </c>
      <c r="Q1025" s="37" t="e">
        <f>VLOOKUP(Table16[[#This Row],[Last]],'2025Cuts'!$B$4:$B$77,1,FALSE)</f>
        <v>#N/A</v>
      </c>
    </row>
    <row r="1026" spans="1:17" ht="12.75" customHeight="1">
      <c r="A1026" s="217" t="s">
        <v>1564</v>
      </c>
      <c r="B1026" s="261" t="s">
        <v>6327</v>
      </c>
      <c r="C1026" s="357" t="s">
        <v>722</v>
      </c>
      <c r="D1026" s="217" t="s">
        <v>1564</v>
      </c>
      <c r="E1026" s="358"/>
      <c r="F1026" s="358"/>
      <c r="M1026" s="359" t="str">
        <f>VLOOKUP(TRIM(B1026),'Team Rosters'!$B$1:$N$3773,2,FALSE)</f>
        <v>ACM</v>
      </c>
      <c r="N1026" s="360">
        <f>VLOOKUP(TRIM(B1026),BirthdateDraft!$A$1:$M$7842,2,FALSE)</f>
        <v>35649</v>
      </c>
      <c r="O1026" s="217" t="str">
        <f>VLOOKUP(TRIM(B1026),BirthdateDraft!$A$1:$M$7842,3,FALSE)</f>
        <v>19/1 (1)</v>
      </c>
      <c r="P1026">
        <v>2024</v>
      </c>
      <c r="Q1026" s="37" t="e">
        <f>VLOOKUP(Table16[[#This Row],[Last]],'2025Cuts'!$B$4:$B$77,1,FALSE)</f>
        <v>#N/A</v>
      </c>
    </row>
    <row r="1027" spans="1:17" ht="12.75" customHeight="1">
      <c r="A1027" s="217" t="s">
        <v>728</v>
      </c>
      <c r="B1027" s="261" t="s">
        <v>8379</v>
      </c>
      <c r="C1027" s="357" t="s">
        <v>9630</v>
      </c>
      <c r="D1027" s="217" t="s">
        <v>728</v>
      </c>
      <c r="E1027" s="358"/>
      <c r="F1027" s="358"/>
      <c r="I1027" s="358">
        <v>0</v>
      </c>
      <c r="K1027" s="358">
        <v>0</v>
      </c>
      <c r="L1027" s="36" t="s">
        <v>9656</v>
      </c>
      <c r="M1027" s="359" t="str">
        <f>VLOOKUP(TRIM(B1027),'Team Rosters'!$B$1:$N$3773,2,FALSE)</f>
        <v>CHA</v>
      </c>
      <c r="N1027" s="360">
        <f>VLOOKUP(TRIM(B1027),BirthdateDraft!$A$1:$M$7842,2,FALSE)</f>
        <v>36771</v>
      </c>
      <c r="O1027" s="217" t="str">
        <f>VLOOKUP(TRIM(B1027),BirthdateDraft!$A$1:$M$7842,3,FALSE)</f>
        <v>23/2</v>
      </c>
      <c r="P1027">
        <v>2024</v>
      </c>
      <c r="Q1027" s="37" t="e">
        <f>VLOOKUP(Table16[[#This Row],[Last]],'2025Cuts'!$B$4:$B$77,1,FALSE)</f>
        <v>#N/A</v>
      </c>
    </row>
    <row r="1028" spans="1:17" ht="12.75" customHeight="1">
      <c r="A1028" s="217" t="s">
        <v>2515</v>
      </c>
      <c r="B1028" s="261" t="s">
        <v>8927</v>
      </c>
      <c r="C1028" s="357" t="s">
        <v>724</v>
      </c>
      <c r="D1028" s="217" t="s">
        <v>10021</v>
      </c>
      <c r="E1028" s="358" t="s">
        <v>9712</v>
      </c>
      <c r="F1028" s="358"/>
      <c r="M1028" s="359" t="str">
        <f>VLOOKUP(TRIM(B1028),'Team Rosters'!$B$1:$N$3773,2,FALSE)</f>
        <v>ROA</v>
      </c>
      <c r="N1028" s="360">
        <f>VLOOKUP(TRIM(B1028),BirthdateDraft!$A$1:$M$7842,2,FALSE)</f>
        <v>37432</v>
      </c>
      <c r="O1028" s="217" t="str">
        <f>VLOOKUP(TRIM(B1028),BirthdateDraft!$A$1:$M$7842,3,FALSE)</f>
        <v>24/4(124)</v>
      </c>
      <c r="P1028">
        <v>2024</v>
      </c>
      <c r="Q1028" s="37" t="e">
        <f>VLOOKUP(Table16[[#This Row],[Last]],'2025Cuts'!$B$4:$B$77,1,FALSE)</f>
        <v>#N/A</v>
      </c>
    </row>
    <row r="1029" spans="1:17" ht="12.75" customHeight="1">
      <c r="A1029" s="217" t="s">
        <v>9689</v>
      </c>
      <c r="B1029" s="261" t="s">
        <v>6676</v>
      </c>
      <c r="C1029" s="357" t="s">
        <v>9638</v>
      </c>
      <c r="D1029" s="217" t="s">
        <v>10031</v>
      </c>
      <c r="E1029" s="358"/>
      <c r="F1029" s="358"/>
      <c r="I1029" s="358">
        <v>0</v>
      </c>
      <c r="J1029" s="358">
        <v>0</v>
      </c>
      <c r="K1029" s="36">
        <v>0</v>
      </c>
      <c r="M1029" s="359" t="str">
        <f>VLOOKUP(TRIM(B1029),'Team Rosters'!$B$1:$N$3773,2,FALSE)</f>
        <v>ANN</v>
      </c>
      <c r="N1029" s="360">
        <f>VLOOKUP(TRIM(B1029),BirthdateDraft!$A$1:$M$7842,2,FALSE)</f>
        <v>35290</v>
      </c>
      <c r="O1029" s="217" t="str">
        <f>VLOOKUP(TRIM(B1029),BirthdateDraft!$A$1:$M$7842,3,FALSE)</f>
        <v>20/FA</v>
      </c>
      <c r="P1029">
        <v>2024</v>
      </c>
      <c r="Q1029" s="37" t="e">
        <f>VLOOKUP(Table16[[#This Row],[Last]],'2025Cuts'!$B$4:$B$77,1,FALSE)</f>
        <v>#N/A</v>
      </c>
    </row>
    <row r="1030" spans="1:17" ht="12.75" customHeight="1">
      <c r="A1030" s="217" t="s">
        <v>9735</v>
      </c>
      <c r="B1030" s="261" t="s">
        <v>4451</v>
      </c>
      <c r="C1030" s="357" t="s">
        <v>9641</v>
      </c>
      <c r="D1030" s="217" t="s">
        <v>9735</v>
      </c>
      <c r="E1030" s="358"/>
      <c r="F1030" s="358"/>
      <c r="M1030" s="359" t="str">
        <f>VLOOKUP(TRIM(B1030),'Team Rosters'!$B$1:$N$3773,2,FALSE)</f>
        <v>ACM</v>
      </c>
      <c r="N1030" s="360">
        <f>VLOOKUP(TRIM(B1030),BirthdateDraft!$A$1:$M$7842,2,FALSE)</f>
        <v>33370</v>
      </c>
      <c r="O1030" s="217" t="str">
        <f>VLOOKUP(TRIM(B1030),BirthdateDraft!$A$1:$M$7842,3,FALSE)</f>
        <v>13/FA</v>
      </c>
      <c r="P1030">
        <v>2024</v>
      </c>
      <c r="Q1030" s="37" t="e">
        <f>VLOOKUP(Table16[[#This Row],[Last]],'2025Cuts'!$B$4:$B$77,1,FALSE)</f>
        <v>#N/A</v>
      </c>
    </row>
    <row r="1031" spans="1:17" ht="12.75" customHeight="1">
      <c r="A1031" s="217" t="s">
        <v>1895</v>
      </c>
      <c r="B1031" s="261" t="s">
        <v>7146</v>
      </c>
      <c r="C1031" s="357" t="s">
        <v>9630</v>
      </c>
      <c r="D1031" s="217" t="s">
        <v>10011</v>
      </c>
      <c r="E1031" s="358"/>
      <c r="F1031" s="358"/>
      <c r="I1031" s="358">
        <v>0</v>
      </c>
      <c r="J1031" s="358"/>
      <c r="K1031" s="36">
        <v>3</v>
      </c>
      <c r="M1031" s="359" t="str">
        <f>VLOOKUP(TRIM(B1031),'Team Rosters'!$B$1:$N$3773,2,FALSE)</f>
        <v>LON</v>
      </c>
      <c r="N1031" s="360">
        <f>VLOOKUP(TRIM(B1031),BirthdateDraft!$A$1:$M$7842,2,FALSE)</f>
        <v>35977</v>
      </c>
      <c r="O1031" s="217" t="str">
        <f>VLOOKUP(TRIM(B1031),BirthdateDraft!$A$1:$M$7842,3,FALSE)</f>
        <v>21/2</v>
      </c>
      <c r="P1031">
        <v>2024</v>
      </c>
      <c r="Q1031" s="37" t="e">
        <f>VLOOKUP(Table16[[#This Row],[Last]],'2025Cuts'!$B$4:$B$77,1,FALSE)</f>
        <v>#N/A</v>
      </c>
    </row>
    <row r="1032" spans="1:17" ht="12.75" customHeight="1">
      <c r="A1032" s="217" t="s">
        <v>9667</v>
      </c>
      <c r="B1032" s="261" t="s">
        <v>9106</v>
      </c>
      <c r="C1032" s="357" t="s">
        <v>9636</v>
      </c>
      <c r="D1032" s="217" t="s">
        <v>3485</v>
      </c>
      <c r="E1032" s="358"/>
      <c r="F1032" s="358"/>
      <c r="L1032" s="358" t="s">
        <v>1895</v>
      </c>
      <c r="M1032" s="359" t="str">
        <f>VLOOKUP(TRIM(B1032),'Team Rosters'!$B$1:$N$3773,2,FALSE)</f>
        <v>TOL</v>
      </c>
      <c r="N1032" s="360">
        <f>VLOOKUP(TRIM(B1032),BirthdateDraft!$A$1:$M$7842,2,FALSE)</f>
        <v>37830</v>
      </c>
      <c r="O1032" s="217" t="str">
        <f>VLOOKUP(TRIM(B1032),BirthdateDraft!$A$1:$M$7842,3,FALSE)</f>
        <v>24/1(6)</v>
      </c>
      <c r="P1032">
        <v>2024</v>
      </c>
      <c r="Q1032" s="37" t="e">
        <f>VLOOKUP(Table16[[#This Row],[Last]],'2025Cuts'!$B$4:$B$77,1,FALSE)</f>
        <v>#N/A</v>
      </c>
    </row>
    <row r="1033" spans="1:17" ht="12.75" customHeight="1">
      <c r="A1033" s="217" t="s">
        <v>8978</v>
      </c>
      <c r="B1033" s="261" t="s">
        <v>8381</v>
      </c>
      <c r="C1033" s="357" t="s">
        <v>9647</v>
      </c>
      <c r="D1033" s="217" t="s">
        <v>3485</v>
      </c>
      <c r="E1033" s="358"/>
      <c r="F1033" s="358"/>
      <c r="L1033" s="358" t="s">
        <v>1895</v>
      </c>
      <c r="M1033" s="359" t="str">
        <f>VLOOKUP(TRIM(B1033),'Team Rosters'!$B$1:$N$3773,2,FALSE)</f>
        <v>BLU</v>
      </c>
      <c r="N1033" s="360">
        <f>VLOOKUP(TRIM(B1033),BirthdateDraft!$A$1:$M$7842,2,FALSE)</f>
        <v>37040</v>
      </c>
      <c r="O1033" s="217" t="str">
        <f>VLOOKUP(TRIM(B1033),BirthdateDraft!$A$1:$M$7842,3,FALSE)</f>
        <v>23/5</v>
      </c>
      <c r="P1033">
        <v>2024</v>
      </c>
      <c r="Q1033" s="37" t="e">
        <f>VLOOKUP(Table16[[#This Row],[Last]],'2025Cuts'!$B$4:$B$77,1,FALSE)</f>
        <v>#N/A</v>
      </c>
    </row>
    <row r="1034" spans="1:17" ht="12.75" customHeight="1">
      <c r="A1034" s="217" t="s">
        <v>9668</v>
      </c>
      <c r="B1034" s="261" t="s">
        <v>7595</v>
      </c>
      <c r="C1034" s="357" t="s">
        <v>2310</v>
      </c>
      <c r="D1034" s="217" t="s">
        <v>3485</v>
      </c>
      <c r="E1034" s="358"/>
      <c r="F1034" s="358"/>
      <c r="L1034" s="358" t="s">
        <v>9655</v>
      </c>
      <c r="M1034" s="359" t="str">
        <f>VLOOKUP(TRIM(B1034),'Team Rosters'!$B$1:$N$3773,2,FALSE)</f>
        <v>LON</v>
      </c>
      <c r="N1034" s="360">
        <f>VLOOKUP(TRIM(B1034),BirthdateDraft!$A$1:$M$7842,2,FALSE)</f>
        <v>36221</v>
      </c>
      <c r="O1034" s="217" t="str">
        <f>VLOOKUP(TRIM(B1034),BirthdateDraft!$A$1:$M$7842,3,FALSE)</f>
        <v>22/6</v>
      </c>
      <c r="P1034">
        <v>2024</v>
      </c>
      <c r="Q1034" s="37" t="e">
        <f>VLOOKUP(Table16[[#This Row],[Last]],'2025Cuts'!$B$4:$B$77,1,FALSE)</f>
        <v>#N/A</v>
      </c>
    </row>
    <row r="1035" spans="1:17" ht="12.75" customHeight="1">
      <c r="A1035" s="217" t="s">
        <v>8982</v>
      </c>
      <c r="B1035" s="261" t="s">
        <v>7776</v>
      </c>
      <c r="C1035" s="357" t="s">
        <v>9636</v>
      </c>
      <c r="D1035" s="217" t="s">
        <v>10019</v>
      </c>
      <c r="E1035" s="358"/>
      <c r="F1035" s="358"/>
      <c r="I1035" s="358">
        <v>5</v>
      </c>
      <c r="J1035" s="358"/>
      <c r="K1035" s="36">
        <v>3</v>
      </c>
      <c r="M1035" s="359" t="str">
        <f>VLOOKUP(TRIM(B1035),'Team Rosters'!$B$1:$N$3773,2,FALSE)</f>
        <v>BEA</v>
      </c>
      <c r="N1035" s="360">
        <f>VLOOKUP(TRIM(B1035),BirthdateDraft!$A$1:$M$7842,2,FALSE)</f>
        <v>36788</v>
      </c>
      <c r="O1035" s="217" t="str">
        <f>VLOOKUP(TRIM(B1035),BirthdateDraft!$A$1:$M$7842,3,FALSE)</f>
        <v>22/1</v>
      </c>
      <c r="P1035">
        <v>2024</v>
      </c>
      <c r="Q1035" s="37" t="e">
        <f>VLOOKUP(Table16[[#This Row],[Last]],'2025Cuts'!$B$4:$B$77,1,FALSE)</f>
        <v>#N/A</v>
      </c>
    </row>
    <row r="1036" spans="1:17" ht="12.75" customHeight="1">
      <c r="A1036" s="217" t="s">
        <v>9714</v>
      </c>
      <c r="B1036" s="261" t="s">
        <v>6193</v>
      </c>
      <c r="C1036" s="357" t="s">
        <v>9639</v>
      </c>
      <c r="D1036" s="217" t="s">
        <v>10055</v>
      </c>
      <c r="E1036" s="358" t="s">
        <v>3556</v>
      </c>
      <c r="F1036" s="358" t="s">
        <v>9700</v>
      </c>
      <c r="G1036" s="36">
        <v>4</v>
      </c>
      <c r="M1036" s="359" t="e">
        <f>VLOOKUP(TRIM(B1036),'Team Rosters'!$B$1:$N$3773,2,FALSE)</f>
        <v>#N/A</v>
      </c>
      <c r="N1036" s="360">
        <f>VLOOKUP(TRIM(B1036),BirthdateDraft!$A$1:$M$7842,2,FALSE)</f>
        <v>35493</v>
      </c>
      <c r="O1036" s="217" t="str">
        <f>VLOOKUP(TRIM(B1036),BirthdateDraft!$A$1:$M$7842,3,FALSE)</f>
        <v>19/4</v>
      </c>
      <c r="P1036">
        <v>2024</v>
      </c>
      <c r="Q1036" s="37" t="e">
        <f>VLOOKUP(Table16[[#This Row],[Last]],'2025Cuts'!$B$4:$B$77,1,FALSE)</f>
        <v>#N/A</v>
      </c>
    </row>
    <row r="1037" spans="1:17" ht="12.75" customHeight="1">
      <c r="A1037" s="217" t="s">
        <v>8977</v>
      </c>
      <c r="B1037" s="261" t="s">
        <v>5601</v>
      </c>
      <c r="C1037" s="357" t="s">
        <v>9628</v>
      </c>
      <c r="D1037" s="217" t="s">
        <v>10010</v>
      </c>
      <c r="E1037" s="358"/>
      <c r="F1037" s="358"/>
      <c r="I1037" s="358">
        <v>6</v>
      </c>
      <c r="J1037" s="358"/>
      <c r="K1037" s="36">
        <v>7</v>
      </c>
      <c r="M1037" s="359" t="str">
        <f>VLOOKUP(TRIM(B1037),'Team Rosters'!$B$1:$N$3773,2,FALSE)</f>
        <v>ANN</v>
      </c>
      <c r="N1037" s="360">
        <f>VLOOKUP(TRIM(B1037),BirthdateDraft!$A$1:$M$7842,2,FALSE)</f>
        <v>35143</v>
      </c>
      <c r="O1037" s="217" t="str">
        <f>VLOOKUP(TRIM(B1037),BirthdateDraft!$A$1:$M$7842,3,FALSE)</f>
        <v>18/1 (6)</v>
      </c>
      <c r="P1037">
        <v>2024</v>
      </c>
      <c r="Q1037" s="37" t="e">
        <f>VLOOKUP(Table16[[#This Row],[Last]],'2025Cuts'!$B$4:$B$77,1,FALSE)</f>
        <v>#N/A</v>
      </c>
    </row>
    <row r="1038" spans="1:17" ht="12.75" customHeight="1">
      <c r="A1038" s="217" t="s">
        <v>1895</v>
      </c>
      <c r="B1038" s="261" t="s">
        <v>7910</v>
      </c>
      <c r="C1038" s="357" t="s">
        <v>9650</v>
      </c>
      <c r="D1038" s="217" t="s">
        <v>10011</v>
      </c>
      <c r="E1038" s="358"/>
      <c r="F1038" s="358"/>
      <c r="I1038" s="358">
        <v>4</v>
      </c>
      <c r="J1038" s="358"/>
      <c r="K1038" s="36">
        <v>3</v>
      </c>
      <c r="M1038" s="359" t="str">
        <f>VLOOKUP(TRIM(B1038),'Team Rosters'!$B$1:$N$3773,2,FALSE)</f>
        <v>BLU</v>
      </c>
      <c r="N1038" s="360">
        <f>VLOOKUP(TRIM(B1038),BirthdateDraft!$A$1:$M$7842,2,FALSE)</f>
        <v>35642</v>
      </c>
      <c r="O1038" s="217" t="str">
        <f>VLOOKUP(TRIM(B1038),BirthdateDraft!$A$1:$M$7842,3,FALSE)</f>
        <v>22/FA</v>
      </c>
      <c r="P1038">
        <v>2024</v>
      </c>
      <c r="Q1038" s="37" t="e">
        <f>VLOOKUP(Table16[[#This Row],[Last]],'2025Cuts'!$B$4:$B$77,1,FALSE)</f>
        <v>#N/A</v>
      </c>
    </row>
    <row r="1039" spans="1:17" ht="12.75" customHeight="1">
      <c r="A1039" s="217" t="s">
        <v>9013</v>
      </c>
      <c r="B1039" s="261" t="s">
        <v>7141</v>
      </c>
      <c r="C1039" s="357" t="s">
        <v>9639</v>
      </c>
      <c r="D1039" s="217" t="s">
        <v>10027</v>
      </c>
      <c r="E1039" s="358"/>
      <c r="F1039" s="358"/>
      <c r="I1039" s="358">
        <v>0</v>
      </c>
      <c r="J1039" s="358"/>
      <c r="K1039" s="36">
        <v>0</v>
      </c>
      <c r="M1039" s="359" t="e">
        <f>VLOOKUP(TRIM(B1039),'Team Rosters'!$B$1:$N$3773,2,FALSE)</f>
        <v>#N/A</v>
      </c>
      <c r="N1039" s="360">
        <f>VLOOKUP(TRIM(B1039),BirthdateDraft!$A$1:$M$7842,2,FALSE)</f>
        <v>35643</v>
      </c>
      <c r="O1039" s="217" t="str">
        <f>VLOOKUP(TRIM(B1039),BirthdateDraft!$A$1:$M$7842,3,FALSE)</f>
        <v>21/4</v>
      </c>
      <c r="P1039">
        <v>2024</v>
      </c>
      <c r="Q1039" s="37" t="e">
        <f>VLOOKUP(Table16[[#This Row],[Last]],'2025Cuts'!$B$4:$B$77,1,FALSE)</f>
        <v>#N/A</v>
      </c>
    </row>
    <row r="1040" spans="1:17" ht="12.75" customHeight="1">
      <c r="A1040" s="217" t="s">
        <v>8991</v>
      </c>
      <c r="B1040" s="261" t="s">
        <v>7911</v>
      </c>
      <c r="C1040" s="357" t="s">
        <v>9646</v>
      </c>
      <c r="D1040" s="217" t="s">
        <v>10008</v>
      </c>
      <c r="E1040" s="358"/>
      <c r="F1040" s="358"/>
      <c r="I1040" s="358">
        <v>0</v>
      </c>
      <c r="J1040" s="358"/>
      <c r="K1040" s="36">
        <v>0</v>
      </c>
      <c r="M1040" s="359" t="e">
        <f>VLOOKUP(TRIM(B1040),'Team Rosters'!$B$1:$N$3773,2,FALSE)</f>
        <v>#N/A</v>
      </c>
      <c r="N1040" s="360">
        <f>VLOOKUP(TRIM(B1040),BirthdateDraft!$A$1:$M$7842,2,FALSE)</f>
        <v>36376</v>
      </c>
      <c r="O1040" s="217" t="str">
        <f>VLOOKUP(TRIM(B1040),BirthdateDraft!$A$1:$M$7842,3,FALSE)</f>
        <v>22/FA</v>
      </c>
      <c r="P1040">
        <v>2024</v>
      </c>
      <c r="Q1040" s="37" t="e">
        <f>VLOOKUP(Table16[[#This Row],[Last]],'2025Cuts'!$B$4:$B$77,1,FALSE)</f>
        <v>#N/A</v>
      </c>
    </row>
    <row r="1041" spans="1:17" ht="12.75" customHeight="1">
      <c r="A1041" s="217" t="s">
        <v>8846</v>
      </c>
      <c r="B1041" s="261" t="s">
        <v>7099</v>
      </c>
      <c r="C1041" s="357" t="s">
        <v>9637</v>
      </c>
      <c r="D1041" s="217" t="s">
        <v>10048</v>
      </c>
      <c r="E1041" s="358" t="s">
        <v>9700</v>
      </c>
      <c r="F1041" s="358"/>
      <c r="M1041" s="359" t="str">
        <f>VLOOKUP(TRIM(B1041),'Team Rosters'!$B$1:$N$3773,2,FALSE)</f>
        <v>BEA</v>
      </c>
      <c r="N1041" s="360">
        <f>VLOOKUP(TRIM(B1041),BirthdateDraft!$A$1:$M$7842,2,FALSE)</f>
        <v>36647</v>
      </c>
      <c r="O1041" s="217" t="str">
        <f>VLOOKUP(TRIM(B1041),BirthdateDraft!$A$1:$M$7842,3,FALSE)</f>
        <v>21/1(26)</v>
      </c>
      <c r="P1041">
        <v>2024</v>
      </c>
      <c r="Q1041" s="37" t="e">
        <f>VLOOKUP(Table16[[#This Row],[Last]],'2025Cuts'!$B$4:$B$77,1,FALSE)</f>
        <v>#N/A</v>
      </c>
    </row>
    <row r="1042" spans="1:17" ht="12.75" customHeight="1">
      <c r="A1042" s="217" t="s">
        <v>9013</v>
      </c>
      <c r="B1042" s="261" t="s">
        <v>8928</v>
      </c>
      <c r="C1042" s="357" t="s">
        <v>9629</v>
      </c>
      <c r="D1042" s="217" t="s">
        <v>10051</v>
      </c>
      <c r="E1042" s="358" t="s">
        <v>3556</v>
      </c>
      <c r="F1042" s="358"/>
      <c r="G1042" s="36">
        <v>4</v>
      </c>
      <c r="M1042" s="359" t="str">
        <f>VLOOKUP(TRIM(B1042),'Team Rosters'!$B$1:$N$3773,2,FALSE)</f>
        <v>TOK</v>
      </c>
      <c r="N1042" s="360">
        <f>VLOOKUP(TRIM(B1042),BirthdateDraft!$A$1:$M$7842,2,FALSE)</f>
        <v>37499</v>
      </c>
      <c r="O1042" s="217" t="str">
        <f>VLOOKUP(TRIM(B1042),BirthdateDraft!$A$1:$M$7842,3,FALSE)</f>
        <v>24/2(36)</v>
      </c>
      <c r="P1042">
        <v>2024</v>
      </c>
      <c r="Q1042" s="37" t="e">
        <f>VLOOKUP(Table16[[#This Row],[Last]],'2025Cuts'!$B$4:$B$77,1,FALSE)</f>
        <v>#N/A</v>
      </c>
    </row>
    <row r="1043" spans="1:17" ht="12.75" customHeight="1">
      <c r="A1043" s="217" t="s">
        <v>8852</v>
      </c>
      <c r="B1043" s="261" t="s">
        <v>8929</v>
      </c>
      <c r="C1043" s="357" t="s">
        <v>76</v>
      </c>
      <c r="D1043" s="217" t="s">
        <v>10026</v>
      </c>
      <c r="E1043" s="358" t="s">
        <v>3552</v>
      </c>
      <c r="F1043" s="358"/>
      <c r="M1043" s="359" t="str">
        <f>VLOOKUP(TRIM(B1043),'Team Rosters'!$B$1:$N$3773,2,FALSE)</f>
        <v>ANN</v>
      </c>
      <c r="N1043" s="360">
        <f>VLOOKUP(TRIM(B1043),BirthdateDraft!$A$1:$M$7842,2,FALSE)</f>
        <v>36783</v>
      </c>
      <c r="O1043" s="217" t="str">
        <f>VLOOKUP(TRIM(B1043),BirthdateDraft!$A$1:$M$7842,3,FALSE)</f>
        <v>24/5(149)</v>
      </c>
      <c r="P1043">
        <v>2024</v>
      </c>
      <c r="Q1043" s="37" t="e">
        <f>VLOOKUP(Table16[[#This Row],[Last]],'2025Cuts'!$B$4:$B$77,1,FALSE)</f>
        <v>#N/A</v>
      </c>
    </row>
    <row r="1044" spans="1:17" ht="12.75" customHeight="1">
      <c r="A1044" s="217" t="s">
        <v>144</v>
      </c>
      <c r="B1044" s="261" t="s">
        <v>4700</v>
      </c>
      <c r="C1044" s="357" t="s">
        <v>9645</v>
      </c>
      <c r="D1044" s="217" t="s">
        <v>10053</v>
      </c>
      <c r="E1044" s="358" t="s">
        <v>3556</v>
      </c>
      <c r="F1044" s="358"/>
      <c r="G1044" s="36">
        <v>2</v>
      </c>
      <c r="M1044" s="359" t="str">
        <f>VLOOKUP(TRIM(B1044),'Team Rosters'!$B$1:$N$3773,2,FALSE)</f>
        <v>ROS</v>
      </c>
      <c r="N1044" s="360">
        <f>VLOOKUP(TRIM(B1044),BirthdateDraft!$A$1:$M$7842,2,FALSE)</f>
        <v>34789</v>
      </c>
      <c r="O1044" s="217" t="str">
        <f>VLOOKUP(TRIM(B1044),BirthdateDraft!$A$1:$M$7842,3,FALSE)</f>
        <v>16/3</v>
      </c>
      <c r="P1044">
        <v>2024</v>
      </c>
      <c r="Q1044" s="37" t="e">
        <f>VLOOKUP(Table16[[#This Row],[Last]],'2025Cuts'!$B$4:$B$77,1,FALSE)</f>
        <v>#N/A</v>
      </c>
    </row>
    <row r="1045" spans="1:17" ht="12.75" customHeight="1">
      <c r="A1045" s="217" t="s">
        <v>9702</v>
      </c>
      <c r="B1045" s="261" t="s">
        <v>5654</v>
      </c>
      <c r="C1045" s="357" t="s">
        <v>722</v>
      </c>
      <c r="D1045" s="217" t="s">
        <v>10054</v>
      </c>
      <c r="E1045" s="358" t="s">
        <v>3556</v>
      </c>
      <c r="F1045" s="358" t="s">
        <v>3556</v>
      </c>
      <c r="G1045" s="36">
        <v>0</v>
      </c>
      <c r="M1045" s="359" t="e">
        <f>VLOOKUP(TRIM(B1045),'Team Rosters'!$B$1:$N$3773,2,FALSE)</f>
        <v>#N/A</v>
      </c>
      <c r="N1045" s="360">
        <f>VLOOKUP(TRIM(B1045),BirthdateDraft!$A$1:$M$7842,2,FALSE)</f>
        <v>35322</v>
      </c>
      <c r="O1045" s="217" t="str">
        <f>VLOOKUP(TRIM(B1045),BirthdateDraft!$A$1:$M$7842,3,FALSE)</f>
        <v>18/5</v>
      </c>
      <c r="P1045">
        <v>2024</v>
      </c>
      <c r="Q1045" s="37" t="e">
        <f>VLOOKUP(Table16[[#This Row],[Last]],'2025Cuts'!$B$4:$B$77,1,FALSE)</f>
        <v>#N/A</v>
      </c>
    </row>
    <row r="1046" spans="1:17" ht="12.75" customHeight="1">
      <c r="A1046" s="217" t="s">
        <v>1957</v>
      </c>
      <c r="B1046" s="261" t="s">
        <v>5706</v>
      </c>
      <c r="C1046" s="357" t="s">
        <v>78</v>
      </c>
      <c r="D1046" s="217" t="s">
        <v>1957</v>
      </c>
      <c r="E1046" s="358" t="s">
        <v>9699</v>
      </c>
      <c r="F1046" s="358"/>
      <c r="G1046" s="36">
        <v>0</v>
      </c>
      <c r="M1046" s="359" t="e">
        <f>VLOOKUP(TRIM(B1046),'Team Rosters'!$B$1:$N$3773,2,FALSE)</f>
        <v>#N/A</v>
      </c>
      <c r="N1046" s="360">
        <f>VLOOKUP(TRIM(B1046),BirthdateDraft!$A$1:$M$7842,2,FALSE)</f>
        <v>34907</v>
      </c>
      <c r="O1046" s="217" t="str">
        <f>VLOOKUP(TRIM(B1046),BirthdateDraft!$A$1:$M$7842,3,FALSE)</f>
        <v>18/FA</v>
      </c>
      <c r="P1046">
        <v>2024</v>
      </c>
      <c r="Q1046" s="37" t="e">
        <f>VLOOKUP(Table16[[#This Row],[Last]],'2025Cuts'!$B$4:$B$77,1,FALSE)</f>
        <v>#N/A</v>
      </c>
    </row>
    <row r="1047" spans="1:17" ht="12.75" customHeight="1">
      <c r="A1047" s="217" t="s">
        <v>9686</v>
      </c>
      <c r="B1047" t="s">
        <v>9015</v>
      </c>
      <c r="C1047" s="357" t="s">
        <v>78</v>
      </c>
      <c r="D1047" s="217" t="s">
        <v>10033</v>
      </c>
      <c r="E1047" s="358"/>
      <c r="F1047" s="358"/>
      <c r="I1047" s="358">
        <v>0</v>
      </c>
      <c r="J1047" s="358">
        <v>0</v>
      </c>
      <c r="K1047" s="36">
        <v>0</v>
      </c>
      <c r="M1047" s="359" t="e">
        <f>VLOOKUP(TRIM(B1047),'Team Rosters'!$B$1:$N$3773,2,FALSE)</f>
        <v>#N/A</v>
      </c>
      <c r="N1047" s="360">
        <f>VLOOKUP(TRIM(B1047),BirthdateDraft!$A$1:$M$7842,2,FALSE)</f>
        <v>35796</v>
      </c>
      <c r="O1047" s="217" t="str">
        <f>VLOOKUP(TRIM(B1047),BirthdateDraft!$A$1:$M$7842,3,FALSE)</f>
        <v>FA</v>
      </c>
      <c r="P1047">
        <v>2024</v>
      </c>
      <c r="Q1047" s="37" t="e">
        <f>VLOOKUP(Table16[[#This Row],[Last]],'2025Cuts'!$B$4:$B$77,1,FALSE)</f>
        <v>#N/A</v>
      </c>
    </row>
    <row r="1048" spans="1:17" ht="12.75" customHeight="1">
      <c r="A1048" s="217" t="s">
        <v>9013</v>
      </c>
      <c r="B1048" s="261" t="s">
        <v>6692</v>
      </c>
      <c r="C1048" s="357" t="s">
        <v>9648</v>
      </c>
      <c r="D1048" s="217" t="s">
        <v>10027</v>
      </c>
      <c r="E1048" s="358"/>
      <c r="F1048" s="358"/>
      <c r="I1048" s="358">
        <v>0</v>
      </c>
      <c r="J1048" s="358"/>
      <c r="K1048" s="36">
        <v>2</v>
      </c>
      <c r="M1048" s="359" t="str">
        <f>VLOOKUP(TRIM(B1048),'Team Rosters'!$B$1:$N$3773,2,FALSE)</f>
        <v>BIR</v>
      </c>
      <c r="N1048" s="360">
        <f>VLOOKUP(TRIM(B1048),BirthdateDraft!$A$1:$M$7842,2,FALSE)</f>
        <v>35066</v>
      </c>
      <c r="O1048" s="217" t="str">
        <f>VLOOKUP(TRIM(B1048),BirthdateDraft!$A$1:$M$7842,3,FALSE)</f>
        <v>20/FA</v>
      </c>
      <c r="P1048">
        <v>2024</v>
      </c>
      <c r="Q1048" s="37" t="e">
        <f>VLOOKUP(Table16[[#This Row],[Last]],'2025Cuts'!$B$4:$B$77,1,FALSE)</f>
        <v>#N/A</v>
      </c>
    </row>
    <row r="1049" spans="1:17" ht="12.75" customHeight="1">
      <c r="A1049" s="217" t="s">
        <v>3719</v>
      </c>
      <c r="B1049" t="s">
        <v>9108</v>
      </c>
      <c r="C1049" s="357" t="s">
        <v>9635</v>
      </c>
      <c r="D1049" s="217" t="s">
        <v>3719</v>
      </c>
      <c r="E1049" s="358"/>
      <c r="F1049" s="358"/>
      <c r="M1049" s="359" t="str">
        <f>VLOOKUP(TRIM(B1049),'Team Rosters'!$B$1:$N$3773,2,FALSE)</f>
        <v>FER</v>
      </c>
      <c r="N1049" s="360">
        <f>VLOOKUP(TRIM(B1049),BirthdateDraft!$A$1:$M$7842,2,FALSE)</f>
        <v>36581</v>
      </c>
      <c r="O1049" s="217" t="str">
        <f>VLOOKUP(TRIM(B1049),BirthdateDraft!$A$1:$M$7842,3,FALSE)</f>
        <v>24/1(12)</v>
      </c>
      <c r="P1049">
        <v>2024</v>
      </c>
      <c r="Q1049" s="37" t="e">
        <f>VLOOKUP(Table16[[#This Row],[Last]],'2025Cuts'!$B$4:$B$77,1,FALSE)</f>
        <v>#N/A</v>
      </c>
    </row>
    <row r="1050" spans="1:17" ht="12.75" customHeight="1">
      <c r="A1050" s="217" t="s">
        <v>9722</v>
      </c>
      <c r="B1050" t="s">
        <v>6169</v>
      </c>
      <c r="C1050" s="357" t="s">
        <v>9630</v>
      </c>
      <c r="D1050" s="217" t="s">
        <v>10045</v>
      </c>
      <c r="E1050" s="358" t="s">
        <v>3555</v>
      </c>
      <c r="F1050" s="358"/>
      <c r="M1050" s="359" t="str">
        <f>VLOOKUP(TRIM(B1050),'Team Rosters'!$B$1:$N$3773,2,FALSE)</f>
        <v>WES</v>
      </c>
      <c r="N1050" s="360">
        <f>VLOOKUP(TRIM(B1050),BirthdateDraft!$A$1:$M$7842,2,FALSE)</f>
        <v>35603</v>
      </c>
      <c r="O1050" s="217" t="str">
        <f>VLOOKUP(TRIM(B1050),BirthdateDraft!$A$1:$M$7842,3,FALSE)</f>
        <v>19/FA</v>
      </c>
      <c r="P1050">
        <v>2024</v>
      </c>
      <c r="Q1050" s="37" t="e">
        <f>VLOOKUP(Table16[[#This Row],[Last]],'2025Cuts'!$B$4:$B$77,1,FALSE)</f>
        <v>#N/A</v>
      </c>
    </row>
    <row r="1051" spans="1:17" ht="12.75" customHeight="1">
      <c r="A1051" s="217" t="s">
        <v>1231</v>
      </c>
      <c r="B1051" s="261" t="s">
        <v>5402</v>
      </c>
      <c r="C1051" s="357" t="s">
        <v>9637</v>
      </c>
      <c r="D1051" s="217" t="s">
        <v>1231</v>
      </c>
      <c r="E1051" s="358"/>
      <c r="F1051" s="358"/>
      <c r="I1051" s="358">
        <v>0</v>
      </c>
      <c r="K1051" s="358">
        <v>0</v>
      </c>
      <c r="L1051" s="36" t="s">
        <v>9655</v>
      </c>
      <c r="M1051" s="359" t="str">
        <f>VLOOKUP(TRIM(B1051),'Team Rosters'!$B$1:$N$3773,2,FALSE)</f>
        <v>TOL</v>
      </c>
      <c r="N1051" s="360">
        <f>VLOOKUP(TRIM(B1051),BirthdateDraft!$A$1:$M$7842,2,FALSE)</f>
        <v>35256</v>
      </c>
      <c r="O1051" s="217" t="str">
        <f>VLOOKUP(TRIM(B1051),BirthdateDraft!$A$1:$M$7842,3,FALSE)</f>
        <v>17/1 (29)</v>
      </c>
      <c r="P1051">
        <v>2024</v>
      </c>
      <c r="Q1051" s="37" t="e">
        <f>VLOOKUP(Table16[[#This Row],[Last]],'2025Cuts'!$B$4:$B$77,1,FALSE)</f>
        <v>#N/A</v>
      </c>
    </row>
    <row r="1052" spans="1:17" ht="12.75" customHeight="1">
      <c r="A1052" s="217" t="s">
        <v>1957</v>
      </c>
      <c r="B1052" t="s">
        <v>8930</v>
      </c>
      <c r="C1052" s="357" t="s">
        <v>76</v>
      </c>
      <c r="D1052" s="217" t="s">
        <v>1957</v>
      </c>
      <c r="E1052" s="358" t="s">
        <v>9700</v>
      </c>
      <c r="F1052" s="358"/>
      <c r="G1052" s="36">
        <v>0</v>
      </c>
      <c r="M1052" s="359" t="e">
        <f>VLOOKUP(TRIM(B1052),'Team Rosters'!$B$1:$N$3773,2,FALSE)</f>
        <v>#N/A</v>
      </c>
      <c r="N1052" s="360">
        <f>VLOOKUP(TRIM(B1052),BirthdateDraft!$A$1:$M$7842,2,FALSE)</f>
        <v>36959</v>
      </c>
      <c r="O1052" s="217" t="str">
        <f>VLOOKUP(TRIM(B1052),BirthdateDraft!$A$1:$M$7842,3,FALSE)</f>
        <v>24/FA</v>
      </c>
      <c r="P1052">
        <v>2024</v>
      </c>
      <c r="Q1052" s="37" t="e">
        <f>VLOOKUP(Table16[[#This Row],[Last]],'2025Cuts'!$B$4:$B$77,1,FALSE)</f>
        <v>#N/A</v>
      </c>
    </row>
    <row r="1053" spans="1:17" ht="12.75" customHeight="1">
      <c r="A1053" s="217" t="s">
        <v>9013</v>
      </c>
      <c r="B1053" s="261" t="s">
        <v>5707</v>
      </c>
      <c r="C1053" s="357" t="s">
        <v>9640</v>
      </c>
      <c r="D1053" s="217" t="s">
        <v>10051</v>
      </c>
      <c r="E1053" s="358" t="s">
        <v>3556</v>
      </c>
      <c r="F1053" s="358"/>
      <c r="G1053" s="36">
        <v>0</v>
      </c>
      <c r="M1053" s="359" t="str">
        <f>VLOOKUP(TRIM(B1053),'Team Rosters'!$B$1:$N$3773,2,FALSE)</f>
        <v>WES</v>
      </c>
      <c r="N1053" s="360">
        <f>VLOOKUP(TRIM(B1053),BirthdateDraft!$A$1:$M$7842,2,FALSE)</f>
        <v>35194</v>
      </c>
      <c r="O1053" s="217" t="str">
        <f>VLOOKUP(TRIM(B1053),BirthdateDraft!$A$1:$M$7842,3,FALSE)</f>
        <v>18/3</v>
      </c>
      <c r="P1053">
        <v>2024</v>
      </c>
      <c r="Q1053" s="37" t="e">
        <f>VLOOKUP(Table16[[#This Row],[Last]],'2025Cuts'!$B$4:$B$77,1,FALSE)</f>
        <v>#N/A</v>
      </c>
    </row>
    <row r="1054" spans="1:17" ht="12.75" customHeight="1">
      <c r="A1054" s="217" t="s">
        <v>9013</v>
      </c>
      <c r="B1054" s="261" t="s">
        <v>6759</v>
      </c>
      <c r="C1054" s="357" t="s">
        <v>9650</v>
      </c>
      <c r="D1054" s="217" t="s">
        <v>10027</v>
      </c>
      <c r="E1054" s="358"/>
      <c r="F1054" s="358"/>
      <c r="I1054" s="358">
        <v>4</v>
      </c>
      <c r="J1054" s="358"/>
      <c r="K1054" s="36">
        <v>2</v>
      </c>
      <c r="M1054" s="359" t="str">
        <f>VLOOKUP(TRIM(B1054),'Team Rosters'!$B$1:$N$3773,2,FALSE)</f>
        <v>WES</v>
      </c>
      <c r="N1054" s="360">
        <f>VLOOKUP(TRIM(B1054),BirthdateDraft!$A$1:$M$7842,2,FALSE)</f>
        <v>34470</v>
      </c>
      <c r="O1054" s="217" t="str">
        <f>VLOOKUP(TRIM(B1054),BirthdateDraft!$A$1:$M$7842,3,FALSE)</f>
        <v>18/FA</v>
      </c>
      <c r="P1054">
        <v>2024</v>
      </c>
      <c r="Q1054" s="37" t="e">
        <f>VLOOKUP(Table16[[#This Row],[Last]],'2025Cuts'!$B$4:$B$77,1,FALSE)</f>
        <v>#N/A</v>
      </c>
    </row>
    <row r="1055" spans="1:17" ht="12.75" customHeight="1">
      <c r="A1055" s="217" t="s">
        <v>9013</v>
      </c>
      <c r="B1055" s="261" t="s">
        <v>5608</v>
      </c>
      <c r="C1055" s="357" t="s">
        <v>9647</v>
      </c>
      <c r="D1055" s="217" t="s">
        <v>10027</v>
      </c>
      <c r="E1055" s="358"/>
      <c r="F1055" s="358"/>
      <c r="I1055" s="358">
        <v>4</v>
      </c>
      <c r="J1055" s="358"/>
      <c r="K1055" s="36">
        <v>2</v>
      </c>
      <c r="M1055" s="359" t="str">
        <f>VLOOKUP(TRIM(B1055),'Team Rosters'!$B$1:$N$3773,2,FALSE)</f>
        <v>ROA</v>
      </c>
      <c r="N1055" s="360">
        <f>VLOOKUP(TRIM(B1055),BirthdateDraft!$A$1:$M$7842,2,FALSE)</f>
        <v>34869</v>
      </c>
      <c r="O1055" s="217" t="str">
        <f>VLOOKUP(TRIM(B1055),BirthdateDraft!$A$1:$M$7842,3,FALSE)</f>
        <v>18/3</v>
      </c>
      <c r="P1055">
        <v>2024</v>
      </c>
      <c r="Q1055" s="37" t="e">
        <f>VLOOKUP(Table16[[#This Row],[Last]],'2025Cuts'!$B$4:$B$77,1,FALSE)</f>
        <v>#N/A</v>
      </c>
    </row>
    <row r="1056" spans="1:17" ht="12.75" customHeight="1">
      <c r="A1056" s="217" t="s">
        <v>1895</v>
      </c>
      <c r="B1056" s="261" t="s">
        <v>9028</v>
      </c>
      <c r="C1056" s="357" t="s">
        <v>9640</v>
      </c>
      <c r="D1056" s="217" t="s">
        <v>10011</v>
      </c>
      <c r="E1056" s="358"/>
      <c r="F1056" s="358"/>
      <c r="I1056" s="358">
        <v>0</v>
      </c>
      <c r="J1056" s="358"/>
      <c r="K1056" s="36">
        <v>0</v>
      </c>
      <c r="M1056" s="359" t="e">
        <f>VLOOKUP(TRIM(B1056),'Team Rosters'!$B$1:$N$3773,2,FALSE)</f>
        <v>#N/A</v>
      </c>
      <c r="N1056" s="360">
        <f>VLOOKUP(TRIM(B1056),BirthdateDraft!$A$1:$M$7842,2,FALSE)</f>
        <v>36856</v>
      </c>
      <c r="O1056" s="217" t="str">
        <f>VLOOKUP(TRIM(B1056),BirthdateDraft!$A$1:$M$7842,3,FALSE)</f>
        <v>24/5(159)</v>
      </c>
      <c r="P1056">
        <v>2024</v>
      </c>
      <c r="Q1056" s="37" t="e">
        <f>VLOOKUP(Table16[[#This Row],[Last]],'2025Cuts'!$B$4:$B$77,1,FALSE)</f>
        <v>#N/A</v>
      </c>
    </row>
    <row r="1057" spans="1:17" ht="12.75" customHeight="1">
      <c r="A1057" s="217" t="s">
        <v>1957</v>
      </c>
      <c r="B1057" s="261" t="s">
        <v>8382</v>
      </c>
      <c r="C1057" s="357" t="s">
        <v>78</v>
      </c>
      <c r="D1057" s="217" t="s">
        <v>1957</v>
      </c>
      <c r="E1057" s="358" t="s">
        <v>9700</v>
      </c>
      <c r="F1057" s="358"/>
      <c r="G1057" s="36">
        <v>4</v>
      </c>
      <c r="M1057" s="359" t="str">
        <f>VLOOKUP(TRIM(B1057),'Team Rosters'!$B$1:$N$3773,2,FALSE)</f>
        <v>WES</v>
      </c>
      <c r="N1057" s="360">
        <f>VLOOKUP(TRIM(B1057),BirthdateDraft!$A$1:$M$7842,2,FALSE)</f>
        <v>36106</v>
      </c>
      <c r="O1057" s="217" t="str">
        <f>VLOOKUP(TRIM(B1057),BirthdateDraft!$A$1:$M$7842,3,FALSE)</f>
        <v>23/FA</v>
      </c>
      <c r="P1057">
        <v>2024</v>
      </c>
      <c r="Q1057" s="37" t="e">
        <f>VLOOKUP(Table16[[#This Row],[Last]],'2025Cuts'!$B$4:$B$77,1,FALSE)</f>
        <v>#N/A</v>
      </c>
    </row>
    <row r="1058" spans="1:17" ht="12.75" customHeight="1">
      <c r="A1058" s="217" t="s">
        <v>2515</v>
      </c>
      <c r="B1058" s="261" t="s">
        <v>8931</v>
      </c>
      <c r="C1058" s="357" t="s">
        <v>9636</v>
      </c>
      <c r="D1058" s="217" t="s">
        <v>10021</v>
      </c>
      <c r="E1058" s="358" t="s">
        <v>9703</v>
      </c>
      <c r="F1058" s="358"/>
      <c r="M1058" s="359" t="str">
        <f>VLOOKUP(TRIM(B1058),'Team Rosters'!$B$1:$N$3773,2,FALSE)</f>
        <v>VIR</v>
      </c>
      <c r="N1058" s="360">
        <f>VLOOKUP(TRIM(B1058),BirthdateDraft!$A$1:$M$7842,2,FALSE)</f>
        <v>37056</v>
      </c>
      <c r="O1058" s="217" t="str">
        <f>VLOOKUP(TRIM(B1058),BirthdateDraft!$A$1:$M$7842,3,FALSE)</f>
        <v>24/2(47)</v>
      </c>
      <c r="P1058">
        <v>2024</v>
      </c>
      <c r="Q1058" s="37" t="e">
        <f>VLOOKUP(Table16[[#This Row],[Last]],'2025Cuts'!$B$4:$B$77,1,FALSE)</f>
        <v>#N/A</v>
      </c>
    </row>
    <row r="1059" spans="1:17" ht="12.75" customHeight="1">
      <c r="A1059" s="217" t="s">
        <v>1406</v>
      </c>
      <c r="B1059" s="261" t="s">
        <v>4261</v>
      </c>
      <c r="C1059" s="357" t="s">
        <v>9636</v>
      </c>
      <c r="D1059" s="217" t="s">
        <v>10057</v>
      </c>
      <c r="E1059" s="358" t="s">
        <v>3556</v>
      </c>
      <c r="F1059" s="358"/>
      <c r="G1059" s="36">
        <v>3</v>
      </c>
      <c r="M1059" s="359" t="e">
        <f>VLOOKUP(TRIM(B1059),'Team Rosters'!$B$1:$N$3773,2,FALSE)</f>
        <v>#N/A</v>
      </c>
      <c r="N1059" s="360">
        <f>VLOOKUP(TRIM(B1059),BirthdateDraft!$A$1:$M$7842,2,FALSE)</f>
        <v>34153</v>
      </c>
      <c r="O1059" s="217" t="str">
        <f>VLOOKUP(TRIM(B1059),BirthdateDraft!$A$1:$M$7842,3,FALSE)</f>
        <v>15/6</v>
      </c>
      <c r="P1059">
        <v>2024</v>
      </c>
      <c r="Q1059" s="37" t="e">
        <f>VLOOKUP(Table16[[#This Row],[Last]],'2025Cuts'!$B$4:$B$77,1,FALSE)</f>
        <v>#N/A</v>
      </c>
    </row>
    <row r="1060" spans="1:17" ht="12.75" customHeight="1">
      <c r="A1060" s="217" t="s">
        <v>9740</v>
      </c>
      <c r="B1060" s="261" t="s">
        <v>7157</v>
      </c>
      <c r="C1060" s="357" t="s">
        <v>9646</v>
      </c>
      <c r="D1060" s="217" t="s">
        <v>9740</v>
      </c>
      <c r="E1060" s="358"/>
      <c r="F1060" s="358"/>
      <c r="M1060" s="359" t="str">
        <f>VLOOKUP(TRIM(B1060),'Team Rosters'!$B$1:$N$3773,2,FALSE)</f>
        <v>BLU</v>
      </c>
      <c r="N1060" s="360">
        <f>VLOOKUP(TRIM(B1060),BirthdateDraft!$A$1:$M$7842,2,FALSE)</f>
        <v>35827</v>
      </c>
      <c r="O1060" s="217" t="str">
        <f>VLOOKUP(TRIM(B1060),BirthdateDraft!$A$1:$M$7842,3,FALSE)</f>
        <v>21/4</v>
      </c>
      <c r="P1060">
        <v>2024</v>
      </c>
      <c r="Q1060" s="37" t="e">
        <f>VLOOKUP(Table16[[#This Row],[Last]],'2025Cuts'!$B$4:$B$77,1,FALSE)</f>
        <v>#N/A</v>
      </c>
    </row>
    <row r="1061" spans="1:17" ht="12.75" customHeight="1">
      <c r="A1061" s="217" t="s">
        <v>1229</v>
      </c>
      <c r="B1061" s="261" t="s">
        <v>5716</v>
      </c>
      <c r="C1061" s="357" t="s">
        <v>9641</v>
      </c>
      <c r="D1061" s="217" t="s">
        <v>1229</v>
      </c>
      <c r="E1061" s="358" t="s">
        <v>9699</v>
      </c>
      <c r="F1061" s="358"/>
      <c r="G1061" s="36">
        <v>4</v>
      </c>
      <c r="M1061" s="359" t="str">
        <f>VLOOKUP(TRIM(B1061),'Team Rosters'!$B$1:$N$3773,2,FALSE)</f>
        <v>LON</v>
      </c>
      <c r="N1061" s="360">
        <f>VLOOKUP(TRIM(B1061),BirthdateDraft!$A$1:$M$7842,2,FALSE)</f>
        <v>35427</v>
      </c>
      <c r="O1061" s="217" t="str">
        <f>VLOOKUP(TRIM(B1061),BirthdateDraft!$A$1:$M$7842,3,FALSE)</f>
        <v>18/2</v>
      </c>
      <c r="P1061">
        <v>2024</v>
      </c>
      <c r="Q1061" s="37" t="e">
        <f>VLOOKUP(Table16[[#This Row],[Last]],'2025Cuts'!$B$4:$B$77,1,FALSE)</f>
        <v>#N/A</v>
      </c>
    </row>
    <row r="1062" spans="1:17" ht="12.75" customHeight="1">
      <c r="A1062" s="217" t="s">
        <v>1564</v>
      </c>
      <c r="B1062" s="261" t="s">
        <v>8383</v>
      </c>
      <c r="C1062" s="357" t="s">
        <v>9649</v>
      </c>
      <c r="D1062" s="217" t="s">
        <v>1564</v>
      </c>
      <c r="E1062" s="358"/>
      <c r="F1062" s="358"/>
      <c r="M1062" s="359" t="str">
        <f>VLOOKUP(TRIM(B1062),'Team Rosters'!$B$1:$N$3773,2,FALSE)</f>
        <v>BLU</v>
      </c>
      <c r="N1062" s="360">
        <f>VLOOKUP(TRIM(B1062),BirthdateDraft!$A$1:$M$7842,2,FALSE)</f>
        <v>36039</v>
      </c>
      <c r="O1062" s="217" t="str">
        <f>VLOOKUP(TRIM(B1062),BirthdateDraft!$A$1:$M$7842,3,FALSE)</f>
        <v>23/4</v>
      </c>
      <c r="P1062">
        <v>2024</v>
      </c>
      <c r="Q1062" s="37" t="e">
        <f>VLOOKUP(Table16[[#This Row],[Last]],'2025Cuts'!$B$4:$B$77,1,FALSE)</f>
        <v>#N/A</v>
      </c>
    </row>
    <row r="1063" spans="1:17" ht="12.75" customHeight="1">
      <c r="A1063" s="217" t="s">
        <v>9013</v>
      </c>
      <c r="B1063" s="261" t="s">
        <v>6194</v>
      </c>
      <c r="C1063" s="357" t="s">
        <v>78</v>
      </c>
      <c r="D1063" s="217" t="s">
        <v>10051</v>
      </c>
      <c r="E1063" s="358" t="s">
        <v>3556</v>
      </c>
      <c r="F1063" s="358"/>
      <c r="G1063" s="36">
        <v>2</v>
      </c>
      <c r="M1063" s="359" t="e">
        <f>VLOOKUP(TRIM(B1063),'Team Rosters'!$B$1:$N$3773,2,FALSE)</f>
        <v>#N/A</v>
      </c>
      <c r="N1063" s="360">
        <f>VLOOKUP(TRIM(B1063),BirthdateDraft!$A$1:$M$7842,2,FALSE)</f>
        <v>34274</v>
      </c>
      <c r="O1063" s="217" t="str">
        <f>VLOOKUP(TRIM(B1063),BirthdateDraft!$A$1:$M$7842,3,FALSE)</f>
        <v>17/7</v>
      </c>
      <c r="P1063">
        <v>2024</v>
      </c>
      <c r="Q1063" s="37" t="e">
        <f>VLOOKUP(Table16[[#This Row],[Last]],'2025Cuts'!$B$4:$B$77,1,FALSE)</f>
        <v>#N/A</v>
      </c>
    </row>
    <row r="1064" spans="1:17" ht="12.75" customHeight="1">
      <c r="A1064" s="217" t="s">
        <v>1410</v>
      </c>
      <c r="B1064" s="261" t="s">
        <v>7007</v>
      </c>
      <c r="C1064" s="357" t="s">
        <v>9628</v>
      </c>
      <c r="D1064" s="217" t="s">
        <v>10063</v>
      </c>
      <c r="E1064" s="358" t="s">
        <v>3552</v>
      </c>
      <c r="F1064" s="358"/>
      <c r="G1064" s="36">
        <v>5</v>
      </c>
      <c r="M1064" s="359" t="str">
        <f>VLOOKUP(TRIM(B1064),'Team Rosters'!$B$1:$N$3773,2,FALSE)</f>
        <v>JER</v>
      </c>
      <c r="N1064" s="360">
        <f>VLOOKUP(TRIM(B1064),BirthdateDraft!$A$1:$M$7842,2,FALSE)</f>
        <v>36404</v>
      </c>
      <c r="O1064" s="217" t="str">
        <f>VLOOKUP(TRIM(B1064),BirthdateDraft!$A$1:$M$7842,3,FALSE)</f>
        <v>21/2</v>
      </c>
      <c r="P1064">
        <v>2024</v>
      </c>
      <c r="Q1064" s="37" t="e">
        <f>VLOOKUP(Table16[[#This Row],[Last]],'2025Cuts'!$B$4:$B$77,1,FALSE)</f>
        <v>#N/A</v>
      </c>
    </row>
    <row r="1065" spans="1:17" ht="12.75" customHeight="1">
      <c r="A1065" s="217" t="s">
        <v>8982</v>
      </c>
      <c r="B1065" s="261" t="s">
        <v>7026</v>
      </c>
      <c r="C1065" s="357" t="s">
        <v>77</v>
      </c>
      <c r="D1065" s="217" t="s">
        <v>10062</v>
      </c>
      <c r="E1065" s="358" t="s">
        <v>3556</v>
      </c>
      <c r="F1065" s="358"/>
      <c r="G1065" s="36">
        <v>6</v>
      </c>
      <c r="M1065" s="359" t="str">
        <f>VLOOKUP(TRIM(B1065),'Team Rosters'!$B$1:$N$3773,2,FALSE)</f>
        <v>LAS</v>
      </c>
      <c r="N1065" s="360">
        <f>VLOOKUP(TRIM(B1065),BirthdateDraft!$A$1:$M$7842,2,FALSE)</f>
        <v>36008</v>
      </c>
      <c r="O1065" s="217" t="str">
        <f>VLOOKUP(TRIM(B1065),BirthdateDraft!$A$1:$M$7842,3,FALSE)</f>
        <v>21/3</v>
      </c>
      <c r="P1065">
        <v>2024</v>
      </c>
      <c r="Q1065" s="37" t="e">
        <f>VLOOKUP(Table16[[#This Row],[Last]],'2025Cuts'!$B$4:$B$77,1,FALSE)</f>
        <v>#N/A</v>
      </c>
    </row>
    <row r="1066" spans="1:17" ht="12.75" customHeight="1">
      <c r="A1066" s="217" t="s">
        <v>9737</v>
      </c>
      <c r="B1066" s="261" t="s">
        <v>3889</v>
      </c>
      <c r="C1066" s="357" t="s">
        <v>724</v>
      </c>
      <c r="D1066" s="217" t="s">
        <v>9737</v>
      </c>
      <c r="E1066" s="358"/>
      <c r="F1066" s="358"/>
      <c r="M1066" s="359" t="e">
        <f>VLOOKUP(TRIM(B1066),'Team Rosters'!$B$1:$N$3773,2,FALSE)</f>
        <v>#N/A</v>
      </c>
      <c r="N1066" s="360">
        <f>VLOOKUP(TRIM(B1066),BirthdateDraft!$A$1:$M$7842,2,FALSE)</f>
        <v>33291</v>
      </c>
      <c r="O1066" s="217" t="str">
        <f>VLOOKUP(TRIM(B1066),BirthdateDraft!$A$1:$M$7842,3,FALSE)</f>
        <v>14/6</v>
      </c>
      <c r="P1066">
        <v>2024</v>
      </c>
      <c r="Q1066" s="37" t="e">
        <f>VLOOKUP(Table16[[#This Row],[Last]],'2025Cuts'!$B$4:$B$77,1,FALSE)</f>
        <v>#N/A</v>
      </c>
    </row>
    <row r="1067" spans="1:17" ht="12.75" customHeight="1">
      <c r="A1067" s="217" t="s">
        <v>8858</v>
      </c>
      <c r="B1067" s="261" t="s">
        <v>5696</v>
      </c>
      <c r="C1067" s="357" t="s">
        <v>724</v>
      </c>
      <c r="D1067" s="217" t="s">
        <v>10025</v>
      </c>
      <c r="E1067" s="358" t="s">
        <v>9699</v>
      </c>
      <c r="F1067" s="358"/>
      <c r="M1067" s="359" t="e">
        <f>VLOOKUP(TRIM(B1067),'Team Rosters'!$B$1:$N$3773,2,FALSE)</f>
        <v>#N/A</v>
      </c>
      <c r="N1067" s="360">
        <f>VLOOKUP(TRIM(B1067),BirthdateDraft!$A$1:$M$7842,2,FALSE)</f>
        <v>34276</v>
      </c>
      <c r="O1067" s="217" t="str">
        <f>VLOOKUP(TRIM(B1067),BirthdateDraft!$A$1:$M$7842,3,FALSE)</f>
        <v>18/FA</v>
      </c>
      <c r="P1067">
        <v>2024</v>
      </c>
      <c r="Q1067" s="37" t="e">
        <f>VLOOKUP(Table16[[#This Row],[Last]],'2025Cuts'!$B$4:$B$77,1,FALSE)</f>
        <v>#N/A</v>
      </c>
    </row>
    <row r="1068" spans="1:17" ht="12.75" customHeight="1">
      <c r="A1068" s="217" t="s">
        <v>9668</v>
      </c>
      <c r="B1068" s="261" t="s">
        <v>8998</v>
      </c>
      <c r="C1068" s="357" t="s">
        <v>9631</v>
      </c>
      <c r="D1068" s="217" t="s">
        <v>3485</v>
      </c>
      <c r="E1068" s="358"/>
      <c r="F1068" s="358"/>
      <c r="L1068" s="358" t="s">
        <v>1895</v>
      </c>
      <c r="M1068" s="359" t="str">
        <f>VLOOKUP(TRIM(B1068),'Team Rosters'!$B$1:$N$3773,2,FALSE)</f>
        <v>ROA</v>
      </c>
      <c r="N1068" s="360">
        <f>VLOOKUP(TRIM(B1068),BirthdateDraft!$A$1:$M$7842,2,FALSE)</f>
        <v>37410</v>
      </c>
      <c r="O1068" s="217" t="str">
        <f>VLOOKUP(TRIM(B1068),BirthdateDraft!$A$1:$M$7842,3,FALSE)</f>
        <v>24/1(9)</v>
      </c>
      <c r="P1068">
        <v>2024</v>
      </c>
      <c r="Q1068" s="37" t="e">
        <f>VLOOKUP(Table16[[#This Row],[Last]],'2025Cuts'!$B$4:$B$77,1,FALSE)</f>
        <v>#N/A</v>
      </c>
    </row>
    <row r="1069" spans="1:17" ht="12.75" customHeight="1">
      <c r="A1069" s="217" t="s">
        <v>1410</v>
      </c>
      <c r="B1069" s="261" t="s">
        <v>4668</v>
      </c>
      <c r="C1069" s="357" t="s">
        <v>1407</v>
      </c>
      <c r="D1069" s="217" t="s">
        <v>10063</v>
      </c>
      <c r="E1069" s="358" t="s">
        <v>3555</v>
      </c>
      <c r="F1069" s="358"/>
      <c r="G1069" s="36">
        <v>5</v>
      </c>
      <c r="M1069" s="359" t="str">
        <f>VLOOKUP(TRIM(B1069),'Team Rosters'!$B$1:$N$3773,2,FALSE)</f>
        <v>VER</v>
      </c>
      <c r="N1069" s="360">
        <f>VLOOKUP(TRIM(B1069),BirthdateDraft!$A$1:$M$7842,2,FALSE)</f>
        <v>34279</v>
      </c>
      <c r="O1069" s="217" t="str">
        <f>VLOOKUP(TRIM(B1069),BirthdateDraft!$A$1:$M$7842,3,FALSE)</f>
        <v>16/2</v>
      </c>
      <c r="P1069">
        <v>2024</v>
      </c>
      <c r="Q1069" s="37" t="e">
        <f>VLOOKUP(Table16[[#This Row],[Last]],'2025Cuts'!$B$4:$B$77,1,FALSE)</f>
        <v>#N/A</v>
      </c>
    </row>
    <row r="1070" spans="1:17" ht="12.75" customHeight="1">
      <c r="A1070" s="217" t="s">
        <v>1957</v>
      </c>
      <c r="B1070" s="261" t="s">
        <v>6995</v>
      </c>
      <c r="C1070" s="357" t="s">
        <v>9631</v>
      </c>
      <c r="D1070" s="217" t="s">
        <v>1957</v>
      </c>
      <c r="E1070" s="358" t="s">
        <v>9700</v>
      </c>
      <c r="F1070" s="358"/>
      <c r="G1070" s="36">
        <v>4</v>
      </c>
      <c r="M1070" s="359" t="e">
        <f>VLOOKUP(TRIM(B1070),'Team Rosters'!$B$1:$N$3773,2,FALSE)</f>
        <v>#N/A</v>
      </c>
      <c r="N1070" s="360">
        <f>VLOOKUP(TRIM(B1070),BirthdateDraft!$A$1:$M$7842,2,FALSE)</f>
        <v>36039</v>
      </c>
      <c r="O1070" s="217" t="str">
        <f>VLOOKUP(TRIM(B1070),BirthdateDraft!$A$1:$M$7842,3,FALSE)</f>
        <v>FA</v>
      </c>
      <c r="P1070">
        <v>2024</v>
      </c>
      <c r="Q1070" s="37" t="e">
        <f>VLOOKUP(Table16[[#This Row],[Last]],'2025Cuts'!$B$4:$B$77,1,FALSE)</f>
        <v>#N/A</v>
      </c>
    </row>
    <row r="1071" spans="1:17" ht="12.75" customHeight="1">
      <c r="A1071" s="217" t="s">
        <v>8859</v>
      </c>
      <c r="B1071" s="261" t="s">
        <v>7744</v>
      </c>
      <c r="C1071" s="357" t="s">
        <v>9638</v>
      </c>
      <c r="D1071" s="217" t="s">
        <v>10060</v>
      </c>
      <c r="E1071" s="358" t="s">
        <v>3552</v>
      </c>
      <c r="F1071" s="358"/>
      <c r="G1071" s="36">
        <v>0</v>
      </c>
      <c r="M1071" s="359" t="str">
        <f>VLOOKUP(TRIM(B1071),'Team Rosters'!$B$1:$N$3773,2,FALSE)</f>
        <v>TOK</v>
      </c>
      <c r="N1071" s="360">
        <f>VLOOKUP(TRIM(B1071),BirthdateDraft!$A$1:$M$7842,2,FALSE)</f>
        <v>37228</v>
      </c>
      <c r="O1071" s="217" t="str">
        <f>VLOOKUP(TRIM(B1071),BirthdateDraft!$A$1:$M$7842,3,FALSE)</f>
        <v>22/5</v>
      </c>
      <c r="P1071">
        <v>2024</v>
      </c>
      <c r="Q1071" s="37" t="e">
        <f>VLOOKUP(Table16[[#This Row],[Last]],'2025Cuts'!$B$4:$B$77,1,FALSE)</f>
        <v>#N/A</v>
      </c>
    </row>
    <row r="1072" spans="1:17" ht="12.75" customHeight="1">
      <c r="A1072" s="217" t="s">
        <v>728</v>
      </c>
      <c r="B1072" s="261" t="s">
        <v>8385</v>
      </c>
      <c r="C1072" s="357" t="s">
        <v>9628</v>
      </c>
      <c r="D1072" s="217" t="s">
        <v>728</v>
      </c>
      <c r="E1072" s="358"/>
      <c r="F1072" s="358"/>
      <c r="I1072" s="358">
        <v>5</v>
      </c>
      <c r="K1072" s="358">
        <v>0</v>
      </c>
      <c r="L1072" s="36" t="s">
        <v>9655</v>
      </c>
      <c r="M1072" s="359" t="str">
        <f>VLOOKUP(TRIM(B1072),'Team Rosters'!$B$1:$N$3773,2,FALSE)</f>
        <v>VIR</v>
      </c>
      <c r="N1072" s="360">
        <f>VLOOKUP(TRIM(B1072),BirthdateDraft!$A$1:$M$7842,2,FALSE)</f>
        <v>36004</v>
      </c>
      <c r="O1072" s="217" t="str">
        <f>VLOOKUP(TRIM(B1072),BirthdateDraft!$A$1:$M$7842,3,FALSE)</f>
        <v>23/6</v>
      </c>
      <c r="P1072">
        <v>2024</v>
      </c>
      <c r="Q1072" s="37" t="e">
        <f>VLOOKUP(Table16[[#This Row],[Last]],'2025Cuts'!$B$4:$B$77,1,FALSE)</f>
        <v>#N/A</v>
      </c>
    </row>
    <row r="1073" spans="1:17" ht="12.75" customHeight="1">
      <c r="A1073" s="217" t="s">
        <v>2837</v>
      </c>
      <c r="B1073" s="261" t="s">
        <v>5900</v>
      </c>
      <c r="C1073" s="357" t="s">
        <v>9642</v>
      </c>
      <c r="D1073" s="217" t="s">
        <v>2837</v>
      </c>
      <c r="E1073" s="358"/>
      <c r="F1073" s="358"/>
      <c r="I1073" s="358">
        <v>0</v>
      </c>
      <c r="K1073" s="358">
        <v>0</v>
      </c>
      <c r="L1073" s="36" t="s">
        <v>9652</v>
      </c>
      <c r="M1073" s="359" t="str">
        <f>VLOOKUP(TRIM(B1073),'Team Rosters'!$B$1:$N$3773,2,FALSE)</f>
        <v>FER</v>
      </c>
      <c r="N1073" s="360">
        <f>VLOOKUP(TRIM(B1073),BirthdateDraft!$A$1:$M$7842,2,FALSE)</f>
        <v>34458</v>
      </c>
      <c r="O1073" s="217" t="str">
        <f>VLOOKUP(TRIM(B1073),BirthdateDraft!$A$1:$M$7842,3,FALSE)</f>
        <v>17/FA</v>
      </c>
      <c r="P1073">
        <v>2024</v>
      </c>
      <c r="Q1073" s="37" t="e">
        <f>VLOOKUP(Table16[[#This Row],[Last]],'2025Cuts'!$B$4:$B$77,1,FALSE)</f>
        <v>#N/A</v>
      </c>
    </row>
    <row r="1074" spans="1:17" ht="12.75" customHeight="1">
      <c r="A1074" s="217" t="s">
        <v>1406</v>
      </c>
      <c r="B1074" s="261" t="s">
        <v>5203</v>
      </c>
      <c r="C1074" s="357" t="s">
        <v>9633</v>
      </c>
      <c r="D1074" s="217" t="s">
        <v>10057</v>
      </c>
      <c r="E1074" s="358" t="s">
        <v>3552</v>
      </c>
      <c r="F1074" s="358"/>
      <c r="G1074" s="36">
        <v>2</v>
      </c>
      <c r="M1074" s="359" t="str">
        <f>VLOOKUP(TRIM(B1074),'Team Rosters'!$B$1:$N$3773,2,FALSE)</f>
        <v>ROA</v>
      </c>
      <c r="N1074" s="360">
        <f>VLOOKUP(TRIM(B1074),BirthdateDraft!$A$1:$M$7842,2,FALSE)</f>
        <v>34488</v>
      </c>
      <c r="O1074" s="217" t="str">
        <f>VLOOKUP(TRIM(B1074),BirthdateDraft!$A$1:$M$7842,3,FALSE)</f>
        <v>17/3</v>
      </c>
      <c r="P1074">
        <v>2024</v>
      </c>
      <c r="Q1074" s="37" t="e">
        <f>VLOOKUP(Table16[[#This Row],[Last]],'2025Cuts'!$B$4:$B$77,1,FALSE)</f>
        <v>#N/A</v>
      </c>
    </row>
    <row r="1075" spans="1:17" ht="12.75" customHeight="1">
      <c r="A1075" s="217" t="s">
        <v>1229</v>
      </c>
      <c r="B1075" s="261" t="s">
        <v>7652</v>
      </c>
      <c r="C1075" s="357" t="s">
        <v>9627</v>
      </c>
      <c r="D1075" s="217" t="s">
        <v>1229</v>
      </c>
      <c r="E1075" s="358" t="s">
        <v>9700</v>
      </c>
      <c r="F1075" s="358"/>
      <c r="G1075" s="36">
        <v>4</v>
      </c>
      <c r="M1075" s="359" t="str">
        <f>VLOOKUP(TRIM(B1075),'Team Rosters'!$B$1:$N$3773,2,FALSE)</f>
        <v>VIR</v>
      </c>
      <c r="N1075" s="360">
        <f>VLOOKUP(TRIM(B1075),BirthdateDraft!$A$1:$M$7842,2,FALSE)</f>
        <v>36663</v>
      </c>
      <c r="O1075" s="217" t="str">
        <f>VLOOKUP(TRIM(B1075),BirthdateDraft!$A$1:$M$7842,3,FALSE)</f>
        <v>22/2</v>
      </c>
      <c r="P1075">
        <v>2024</v>
      </c>
      <c r="Q1075" s="37" t="e">
        <f>VLOOKUP(Table16[[#This Row],[Last]],'2025Cuts'!$B$4:$B$77,1,FALSE)</f>
        <v>#N/A</v>
      </c>
    </row>
    <row r="1076" spans="1:17" ht="12.75" customHeight="1">
      <c r="A1076" s="217" t="s">
        <v>9702</v>
      </c>
      <c r="B1076" s="261" t="s">
        <v>8386</v>
      </c>
      <c r="C1076" s="357" t="s">
        <v>9634</v>
      </c>
      <c r="D1076" s="217" t="s">
        <v>10054</v>
      </c>
      <c r="E1076" s="358" t="s">
        <v>3556</v>
      </c>
      <c r="F1076" s="358" t="s">
        <v>3556</v>
      </c>
      <c r="G1076" s="36">
        <v>0</v>
      </c>
      <c r="M1076" s="359" t="str">
        <f>VLOOKUP(TRIM(B1076),'Team Rosters'!$B$1:$N$3773,2,FALSE)</f>
        <v>TOR</v>
      </c>
      <c r="N1076" s="360">
        <f>VLOOKUP(TRIM(B1076),BirthdateDraft!$A$1:$M$7842,2,FALSE)</f>
        <v>37118</v>
      </c>
      <c r="O1076" s="217" t="str">
        <f>VLOOKUP(TRIM(B1076),BirthdateDraft!$A$1:$M$7842,3,FALSE)</f>
        <v>23/7</v>
      </c>
      <c r="P1076">
        <v>2024</v>
      </c>
      <c r="Q1076" s="37" t="e">
        <f>VLOOKUP(Table16[[#This Row],[Last]],'2025Cuts'!$B$4:$B$77,1,FALSE)</f>
        <v>#N/A</v>
      </c>
    </row>
    <row r="1077" spans="1:17" ht="12.75" customHeight="1">
      <c r="A1077" s="217" t="s">
        <v>9680</v>
      </c>
      <c r="B1077" s="261" t="s">
        <v>8387</v>
      </c>
      <c r="C1077" s="357" t="s">
        <v>9644</v>
      </c>
      <c r="D1077" s="217" t="s">
        <v>10028</v>
      </c>
      <c r="E1077" s="358"/>
      <c r="F1077" s="358"/>
      <c r="I1077" s="358">
        <v>0</v>
      </c>
      <c r="J1077" s="358">
        <v>4</v>
      </c>
      <c r="K1077" s="36">
        <v>0</v>
      </c>
      <c r="M1077" s="359" t="e">
        <f>VLOOKUP(TRIM(B1077),'Team Rosters'!$B$1:$N$3773,2,FALSE)</f>
        <v>#N/A</v>
      </c>
      <c r="N1077" s="360">
        <f>VLOOKUP(TRIM(B1077),BirthdateDraft!$A$1:$M$7842,2,FALSE)</f>
        <v>36169</v>
      </c>
      <c r="O1077" s="217" t="str">
        <f>VLOOKUP(TRIM(B1077),BirthdateDraft!$A$1:$M$7842,3,FALSE)</f>
        <v>23/FA</v>
      </c>
      <c r="P1077">
        <v>2024</v>
      </c>
      <c r="Q1077" s="37" t="e">
        <f>VLOOKUP(Table16[[#This Row],[Last]],'2025Cuts'!$B$4:$B$77,1,FALSE)</f>
        <v>#N/A</v>
      </c>
    </row>
    <row r="1078" spans="1:17" ht="12.75" customHeight="1">
      <c r="A1078" s="217" t="s">
        <v>9680</v>
      </c>
      <c r="B1078" s="261" t="s">
        <v>8387</v>
      </c>
      <c r="C1078" s="357" t="s">
        <v>9644</v>
      </c>
      <c r="D1078" s="217" t="s">
        <v>10028</v>
      </c>
      <c r="E1078" s="358"/>
      <c r="F1078" s="358"/>
      <c r="I1078" s="358">
        <v>0</v>
      </c>
      <c r="K1078" s="358">
        <v>0</v>
      </c>
      <c r="L1078" s="36" t="s">
        <v>9656</v>
      </c>
      <c r="M1078" s="359" t="e">
        <f>VLOOKUP(TRIM(B1078),'Team Rosters'!$B$1:$N$3773,2,FALSE)</f>
        <v>#N/A</v>
      </c>
      <c r="N1078" s="360">
        <f>VLOOKUP(TRIM(B1078),BirthdateDraft!$A$1:$M$7842,2,FALSE)</f>
        <v>36169</v>
      </c>
      <c r="O1078" s="217" t="str">
        <f>VLOOKUP(TRIM(B1078),BirthdateDraft!$A$1:$M$7842,3,FALSE)</f>
        <v>23/FA</v>
      </c>
      <c r="P1078">
        <v>2024</v>
      </c>
      <c r="Q1078" s="37" t="e">
        <f>VLOOKUP(Table16[[#This Row],[Last]],'2025Cuts'!$B$4:$B$77,1,FALSE)</f>
        <v>#N/A</v>
      </c>
    </row>
    <row r="1079" spans="1:17" ht="12.75" customHeight="1">
      <c r="A1079" s="217" t="s">
        <v>1229</v>
      </c>
      <c r="B1079" s="261" t="s">
        <v>7063</v>
      </c>
      <c r="C1079" s="357" t="s">
        <v>9636</v>
      </c>
      <c r="D1079" s="217" t="s">
        <v>1229</v>
      </c>
      <c r="E1079" s="358" t="s">
        <v>9700</v>
      </c>
      <c r="F1079" s="358"/>
      <c r="G1079" s="36">
        <v>11</v>
      </c>
      <c r="M1079" s="359" t="str">
        <f>VLOOKUP(TRIM(B1079),'Team Rosters'!$B$1:$N$3773,2,FALSE)</f>
        <v>LAS</v>
      </c>
      <c r="N1079" s="360">
        <f>VLOOKUP(TRIM(B1079),BirthdateDraft!$A$1:$M$7842,2,FALSE)</f>
        <v>36678</v>
      </c>
      <c r="O1079" s="217" t="str">
        <f>VLOOKUP(TRIM(B1079),BirthdateDraft!$A$1:$M$7842,3,FALSE)</f>
        <v>21/2</v>
      </c>
      <c r="P1079">
        <v>2024</v>
      </c>
      <c r="Q1079" s="37" t="e">
        <f>VLOOKUP(Table16[[#This Row],[Last]],'2025Cuts'!$B$4:$B$77,1,FALSE)</f>
        <v>#N/A</v>
      </c>
    </row>
    <row r="1080" spans="1:17" ht="12.75" customHeight="1">
      <c r="A1080" s="217" t="s">
        <v>8846</v>
      </c>
      <c r="B1080" s="261" t="s">
        <v>8932</v>
      </c>
      <c r="C1080" s="357" t="s">
        <v>9641</v>
      </c>
      <c r="D1080" s="217" t="s">
        <v>10048</v>
      </c>
      <c r="E1080" s="358" t="s">
        <v>9700</v>
      </c>
      <c r="F1080" s="358"/>
      <c r="M1080" s="359" t="e">
        <f>VLOOKUP(TRIM(B1080),'Team Rosters'!$B$1:$N$3773,2,FALSE)</f>
        <v>#N/A</v>
      </c>
      <c r="N1080" s="360">
        <f>VLOOKUP(TRIM(B1080),BirthdateDraft!$A$1:$M$7842,2,FALSE)</f>
        <v>36312</v>
      </c>
      <c r="O1080" s="217" t="str">
        <f>VLOOKUP(TRIM(B1080),BirthdateDraft!$A$1:$M$7842,3,FALSE)</f>
        <v>FA</v>
      </c>
      <c r="P1080">
        <v>2024</v>
      </c>
      <c r="Q1080" s="37" t="e">
        <f>VLOOKUP(Table16[[#This Row],[Last]],'2025Cuts'!$B$4:$B$77,1,FALSE)</f>
        <v>#N/A</v>
      </c>
    </row>
    <row r="1081" spans="1:17" ht="12.75" customHeight="1">
      <c r="A1081" s="217" t="s">
        <v>1891</v>
      </c>
      <c r="B1081" s="261" t="s">
        <v>6102</v>
      </c>
      <c r="C1081" s="357" t="s">
        <v>9636</v>
      </c>
      <c r="D1081" s="217" t="s">
        <v>1891</v>
      </c>
      <c r="E1081" s="358" t="s">
        <v>9712</v>
      </c>
      <c r="F1081" s="358"/>
      <c r="G1081" s="36">
        <v>6</v>
      </c>
      <c r="M1081" s="359" t="str">
        <f>VLOOKUP(TRIM(B1081),'Team Rosters'!$B$1:$N$3773,2,FALSE)</f>
        <v>DRA</v>
      </c>
      <c r="N1081" s="360">
        <f>VLOOKUP(TRIM(B1081),BirthdateDraft!$A$1:$M$7842,2,FALSE)</f>
        <v>35275</v>
      </c>
      <c r="O1081" s="217" t="str">
        <f>VLOOKUP(TRIM(B1081),BirthdateDraft!$A$1:$M$7842,3,FALSE)</f>
        <v>19/3</v>
      </c>
      <c r="P1081">
        <v>2024</v>
      </c>
      <c r="Q1081" s="37" t="e">
        <f>VLOOKUP(Table16[[#This Row],[Last]],'2025Cuts'!$B$4:$B$77,1,FALSE)</f>
        <v>#N/A</v>
      </c>
    </row>
    <row r="1082" spans="1:17" ht="12.75" customHeight="1">
      <c r="A1082" s="217" t="s">
        <v>9676</v>
      </c>
      <c r="B1082" s="261" t="s">
        <v>7611</v>
      </c>
      <c r="C1082" s="357" t="s">
        <v>9644</v>
      </c>
      <c r="D1082" s="217" t="s">
        <v>9676</v>
      </c>
      <c r="E1082" s="358"/>
      <c r="F1082" s="358"/>
      <c r="I1082" s="358">
        <v>0</v>
      </c>
      <c r="K1082" s="358">
        <v>4</v>
      </c>
      <c r="L1082" s="36" t="s">
        <v>1895</v>
      </c>
      <c r="M1082" s="359" t="str">
        <f>VLOOKUP(TRIM(B1082),'Team Rosters'!$B$1:$N$3773,2,FALSE)</f>
        <v>ACM</v>
      </c>
      <c r="N1082" s="360">
        <f>VLOOKUP(TRIM(B1082),BirthdateDraft!$A$1:$M$7842,2,FALSE)</f>
        <v>36411</v>
      </c>
      <c r="O1082" s="217" t="str">
        <f>VLOOKUP(TRIM(B1082),BirthdateDraft!$A$1:$M$7842,3,FALSE)</f>
        <v>22/5</v>
      </c>
      <c r="P1082">
        <v>2024</v>
      </c>
      <c r="Q1082" s="37" t="e">
        <f>VLOOKUP(Table16[[#This Row],[Last]],'2025Cuts'!$B$4:$B$77,1,FALSE)</f>
        <v>#N/A</v>
      </c>
    </row>
    <row r="1083" spans="1:17" ht="12.75" customHeight="1">
      <c r="A1083" s="217" t="s">
        <v>144</v>
      </c>
      <c r="B1083" s="261" t="s">
        <v>6124</v>
      </c>
      <c r="C1083" s="357" t="s">
        <v>9637</v>
      </c>
      <c r="D1083" s="217" t="s">
        <v>10053</v>
      </c>
      <c r="E1083" s="358" t="s">
        <v>3556</v>
      </c>
      <c r="F1083" s="358"/>
      <c r="G1083" s="36">
        <v>5</v>
      </c>
      <c r="M1083" s="359" t="str">
        <f>VLOOKUP(TRIM(B1083),'Team Rosters'!$B$1:$N$3773,2,FALSE)</f>
        <v>VER</v>
      </c>
      <c r="N1083" s="360">
        <f>VLOOKUP(TRIM(B1083),BirthdateDraft!$A$1:$M$7842,2,FALSE)</f>
        <v>34813</v>
      </c>
      <c r="O1083" s="217" t="str">
        <f>VLOOKUP(TRIM(B1083),BirthdateDraft!$A$1:$M$7842,3,FALSE)</f>
        <v>18/5</v>
      </c>
      <c r="P1083">
        <v>2024</v>
      </c>
      <c r="Q1083" s="37" t="e">
        <f>VLOOKUP(Table16[[#This Row],[Last]],'2025Cuts'!$B$4:$B$77,1,FALSE)</f>
        <v>#N/A</v>
      </c>
    </row>
    <row r="1084" spans="1:17" ht="12.75" customHeight="1">
      <c r="A1084" s="217" t="s">
        <v>144</v>
      </c>
      <c r="B1084" s="261" t="s">
        <v>7913</v>
      </c>
      <c r="C1084" s="357" t="s">
        <v>724</v>
      </c>
      <c r="D1084" s="217" t="s">
        <v>10053</v>
      </c>
      <c r="E1084" s="358" t="s">
        <v>3556</v>
      </c>
      <c r="F1084" s="358"/>
      <c r="G1084" s="36">
        <v>5</v>
      </c>
      <c r="M1084" s="359" t="str">
        <f>VLOOKUP(TRIM(B1084),'Team Rosters'!$B$1:$N$3773,2,FALSE)</f>
        <v>NYC</v>
      </c>
      <c r="N1084" s="360">
        <f>VLOOKUP(TRIM(B1084),BirthdateDraft!$A$1:$M$7842,2,FALSE)</f>
        <v>35916</v>
      </c>
      <c r="O1084" s="217" t="str">
        <f>VLOOKUP(TRIM(B1084),BirthdateDraft!$A$1:$M$7842,3,FALSE)</f>
        <v>22/FA</v>
      </c>
      <c r="P1084">
        <v>2024</v>
      </c>
      <c r="Q1084" s="37" t="e">
        <f>VLOOKUP(Table16[[#This Row],[Last]],'2025Cuts'!$B$4:$B$77,1,FALSE)</f>
        <v>#N/A</v>
      </c>
    </row>
    <row r="1085" spans="1:17" ht="12.75" customHeight="1">
      <c r="A1085" s="217" t="s">
        <v>8846</v>
      </c>
      <c r="B1085" s="261" t="s">
        <v>6533</v>
      </c>
      <c r="C1085" s="357" t="s">
        <v>9642</v>
      </c>
      <c r="D1085" s="217" t="s">
        <v>10048</v>
      </c>
      <c r="E1085" s="358" t="s">
        <v>9700</v>
      </c>
      <c r="F1085" s="358"/>
      <c r="M1085" s="359" t="str">
        <f>VLOOKUP(TRIM(B1085),'Team Rosters'!$B$1:$N$3773,2,FALSE)</f>
        <v>TOL</v>
      </c>
      <c r="N1085" s="360">
        <f>VLOOKUP(TRIM(B1085),BirthdateDraft!$A$1:$M$7842,2,FALSE)</f>
        <v>36193</v>
      </c>
      <c r="O1085" s="217" t="str">
        <f>VLOOKUP(TRIM(B1085),BirthdateDraft!$A$1:$M$7842,3,FALSE)</f>
        <v>20/1</v>
      </c>
      <c r="P1085">
        <v>2024</v>
      </c>
      <c r="Q1085" s="37" t="e">
        <f>VLOOKUP(Table16[[#This Row],[Last]],'2025Cuts'!$B$4:$B$77,1,FALSE)</f>
        <v>#N/A</v>
      </c>
    </row>
    <row r="1086" spans="1:17" ht="12.75" customHeight="1">
      <c r="A1086" s="217" t="s">
        <v>1229</v>
      </c>
      <c r="B1086" s="261" t="s">
        <v>6532</v>
      </c>
      <c r="C1086" s="357" t="s">
        <v>722</v>
      </c>
      <c r="D1086" s="217" t="s">
        <v>1229</v>
      </c>
      <c r="E1086" s="358" t="s">
        <v>9699</v>
      </c>
      <c r="F1086" s="358"/>
      <c r="G1086" s="36">
        <v>4</v>
      </c>
      <c r="M1086" s="359" t="str">
        <f>VLOOKUP(TRIM(B1086),'Team Rosters'!$B$1:$N$3773,2,FALSE)</f>
        <v>VER</v>
      </c>
      <c r="N1086" s="360">
        <f>VLOOKUP(TRIM(B1086),BirthdateDraft!$A$1:$M$7842,2,FALSE)</f>
        <v>35791</v>
      </c>
      <c r="O1086" s="217" t="str">
        <f>VLOOKUP(TRIM(B1086),BirthdateDraft!$A$1:$M$7842,3,FALSE)</f>
        <v>20/3</v>
      </c>
      <c r="P1086">
        <v>2024</v>
      </c>
      <c r="Q1086" s="37" t="e">
        <f>VLOOKUP(Table16[[#This Row],[Last]],'2025Cuts'!$B$4:$B$77,1,FALSE)</f>
        <v>#N/A</v>
      </c>
    </row>
    <row r="1087" spans="1:17" ht="12.75" customHeight="1">
      <c r="A1087" s="217" t="s">
        <v>8846</v>
      </c>
      <c r="B1087" s="261" t="s">
        <v>8933</v>
      </c>
      <c r="C1087" s="357" t="s">
        <v>9630</v>
      </c>
      <c r="D1087" s="217" t="s">
        <v>10048</v>
      </c>
      <c r="E1087" s="358" t="s">
        <v>9700</v>
      </c>
      <c r="F1087" s="358"/>
      <c r="M1087" s="359" t="e">
        <f>VLOOKUP(TRIM(B1087),'Team Rosters'!$B$1:$N$3773,2,FALSE)</f>
        <v>#N/A</v>
      </c>
      <c r="N1087" s="360">
        <f>VLOOKUP(TRIM(B1087),BirthdateDraft!$A$1:$M$7842,2,FALSE)</f>
        <v>36809</v>
      </c>
      <c r="O1087" s="217" t="str">
        <f>VLOOKUP(TRIM(B1087),BirthdateDraft!$A$1:$M$7842,3,FALSE)</f>
        <v>24/5(169)</v>
      </c>
      <c r="P1087">
        <v>2024</v>
      </c>
      <c r="Q1087" s="37" t="e">
        <f>VLOOKUP(Table16[[#This Row],[Last]],'2025Cuts'!$B$4:$B$77,1,FALSE)</f>
        <v>#N/A</v>
      </c>
    </row>
    <row r="1088" spans="1:17" ht="12.75" customHeight="1">
      <c r="A1088" s="217" t="s">
        <v>8978</v>
      </c>
      <c r="B1088" s="261" t="s">
        <v>7609</v>
      </c>
      <c r="C1088" s="357" t="s">
        <v>9643</v>
      </c>
      <c r="D1088" s="217" t="s">
        <v>3485</v>
      </c>
      <c r="E1088" s="358"/>
      <c r="F1088" s="358"/>
      <c r="L1088" s="358" t="s">
        <v>9655</v>
      </c>
      <c r="M1088" s="359" t="str">
        <f>VLOOKUP(TRIM(B1088),'Team Rosters'!$B$1:$N$3773,2,FALSE)</f>
        <v>BEA</v>
      </c>
      <c r="N1088" s="360">
        <f>VLOOKUP(TRIM(B1088),BirthdateDraft!$A$1:$M$7842,2,FALSE)</f>
        <v>36704</v>
      </c>
      <c r="O1088" s="217" t="str">
        <f>VLOOKUP(TRIM(B1088),BirthdateDraft!$A$1:$M$7842,3,FALSE)</f>
        <v>22/1</v>
      </c>
      <c r="P1088">
        <v>2024</v>
      </c>
      <c r="Q1088" s="37" t="e">
        <f>VLOOKUP(Table16[[#This Row],[Last]],'2025Cuts'!$B$4:$B$77,1,FALSE)</f>
        <v>#N/A</v>
      </c>
    </row>
    <row r="1089" spans="1:17" ht="12.75" customHeight="1">
      <c r="A1089" s="217" t="s">
        <v>9668</v>
      </c>
      <c r="B1089" s="261" t="s">
        <v>9082</v>
      </c>
      <c r="C1089" s="357" t="s">
        <v>9644</v>
      </c>
      <c r="D1089" s="217" t="s">
        <v>3485</v>
      </c>
      <c r="E1089" s="358"/>
      <c r="F1089" s="358"/>
      <c r="L1089" s="358" t="s">
        <v>9656</v>
      </c>
      <c r="M1089" s="359" t="e">
        <f>VLOOKUP(TRIM(B1089),'Team Rosters'!$B$1:$N$3773,2,FALSE)</f>
        <v>#N/A</v>
      </c>
      <c r="N1089" s="360">
        <f>VLOOKUP(TRIM(B1089),BirthdateDraft!$A$1:$M$7842,2,FALSE)</f>
        <v>36665</v>
      </c>
      <c r="O1089" s="217" t="str">
        <f>VLOOKUP(TRIM(B1089),BirthdateDraft!$A$1:$M$7842,3,FALSE)</f>
        <v>24/FA</v>
      </c>
      <c r="P1089">
        <v>2024</v>
      </c>
      <c r="Q1089" s="37" t="e">
        <f>VLOOKUP(Table16[[#This Row],[Last]],'2025Cuts'!$B$4:$B$77,1,FALSE)</f>
        <v>#N/A</v>
      </c>
    </row>
    <row r="1090" spans="1:17" ht="12.75" customHeight="1">
      <c r="A1090" s="217" t="s">
        <v>8982</v>
      </c>
      <c r="B1090" s="261" t="s">
        <v>6061</v>
      </c>
      <c r="C1090" s="357" t="s">
        <v>9632</v>
      </c>
      <c r="D1090" s="217" t="s">
        <v>10062</v>
      </c>
      <c r="E1090" s="358" t="s">
        <v>3552</v>
      </c>
      <c r="F1090" s="358"/>
      <c r="G1090" s="36">
        <v>5</v>
      </c>
      <c r="M1090" s="359" t="str">
        <f>VLOOKUP(TRIM(B1090),'Team Rosters'!$B$1:$N$3773,2,FALSE)</f>
        <v>BEA</v>
      </c>
      <c r="N1090" s="360">
        <f>VLOOKUP(TRIM(B1090),BirthdateDraft!$A$1:$M$7842,2,FALSE)</f>
        <v>35776</v>
      </c>
      <c r="O1090" s="217" t="str">
        <f>VLOOKUP(TRIM(B1090),BirthdateDraft!$A$1:$M$7842,3,FALSE)</f>
        <v>19/1 (9)</v>
      </c>
      <c r="P1090">
        <v>2024</v>
      </c>
      <c r="Q1090" s="37" t="e">
        <f>VLOOKUP(Table16[[#This Row],[Last]],'2025Cuts'!$B$4:$B$77,1,FALSE)</f>
        <v>#N/A</v>
      </c>
    </row>
    <row r="1091" spans="1:17" ht="12.75" customHeight="1">
      <c r="A1091" s="217" t="s">
        <v>2710</v>
      </c>
      <c r="B1091" s="261" t="s">
        <v>5630</v>
      </c>
      <c r="C1091" s="357" t="s">
        <v>9646</v>
      </c>
      <c r="D1091" s="217" t="s">
        <v>10034</v>
      </c>
      <c r="E1091" s="358" t="s">
        <v>3552</v>
      </c>
      <c r="F1091" s="358"/>
      <c r="M1091" s="359" t="str">
        <f>VLOOKUP(TRIM(B1091),'Team Rosters'!$B$1:$N$3773,2,FALSE)</f>
        <v>NYC</v>
      </c>
      <c r="N1091" s="360">
        <f>VLOOKUP(TRIM(B1091),BirthdateDraft!$A$1:$M$7842,2,FALSE)</f>
        <v>35338</v>
      </c>
      <c r="O1091" s="217" t="str">
        <f>VLOOKUP(TRIM(B1091),BirthdateDraft!$A$1:$M$7842,3,FALSE)</f>
        <v>18/2</v>
      </c>
      <c r="P1091">
        <v>2024</v>
      </c>
      <c r="Q1091" s="37" t="e">
        <f>VLOOKUP(Table16[[#This Row],[Last]],'2025Cuts'!$B$4:$B$77,1,FALSE)</f>
        <v>#N/A</v>
      </c>
    </row>
    <row r="1092" spans="1:17" ht="12.75" customHeight="1">
      <c r="A1092" s="217" t="s">
        <v>1231</v>
      </c>
      <c r="B1092" s="261" t="s">
        <v>7188</v>
      </c>
      <c r="C1092" s="357" t="s">
        <v>2310</v>
      </c>
      <c r="D1092" s="217" t="s">
        <v>1231</v>
      </c>
      <c r="E1092" s="358"/>
      <c r="F1092" s="358"/>
      <c r="I1092" s="358">
        <v>5</v>
      </c>
      <c r="K1092" s="358">
        <v>0</v>
      </c>
      <c r="L1092" s="36" t="s">
        <v>1895</v>
      </c>
      <c r="M1092" s="359" t="str">
        <f>VLOOKUP(TRIM(B1092),'Team Rosters'!$B$1:$N$3773,2,FALSE)</f>
        <v>LON</v>
      </c>
      <c r="N1092" s="360">
        <f>VLOOKUP(TRIM(B1092),BirthdateDraft!$A$1:$M$7842,2,FALSE)</f>
        <v>35490</v>
      </c>
      <c r="O1092" s="217" t="str">
        <f>VLOOKUP(TRIM(B1092),BirthdateDraft!$A$1:$M$7842,3,FALSE)</f>
        <v>FA</v>
      </c>
      <c r="P1092">
        <v>2024</v>
      </c>
      <c r="Q1092" s="37" t="e">
        <f>VLOOKUP(Table16[[#This Row],[Last]],'2025Cuts'!$B$4:$B$77,1,FALSE)</f>
        <v>#N/A</v>
      </c>
    </row>
    <row r="1093" spans="1:17" ht="12.75" customHeight="1">
      <c r="A1093" s="217" t="s">
        <v>1957</v>
      </c>
      <c r="B1093" s="261" t="s">
        <v>7914</v>
      </c>
      <c r="C1093" s="357" t="s">
        <v>9628</v>
      </c>
      <c r="D1093" s="217" t="s">
        <v>1957</v>
      </c>
      <c r="E1093" s="358" t="s">
        <v>9700</v>
      </c>
      <c r="F1093" s="358"/>
      <c r="G1093" s="36">
        <v>0</v>
      </c>
      <c r="M1093" s="359" t="str">
        <f>VLOOKUP(TRIM(B1093),'Team Rosters'!$B$1:$N$3773,2,FALSE)</f>
        <v>DRA</v>
      </c>
      <c r="N1093" s="360">
        <f>VLOOKUP(TRIM(B1093),BirthdateDraft!$A$1:$M$7842,2,FALSE)</f>
        <v>36465</v>
      </c>
      <c r="O1093" s="217" t="str">
        <f>VLOOKUP(TRIM(B1093),BirthdateDraft!$A$1:$M$7842,3,FALSE)</f>
        <v>22/FA</v>
      </c>
      <c r="P1093">
        <v>2024</v>
      </c>
      <c r="Q1093" s="37" t="e">
        <f>VLOOKUP(Table16[[#This Row],[Last]],'2025Cuts'!$B$4:$B$77,1,FALSE)</f>
        <v>#N/A</v>
      </c>
    </row>
    <row r="1094" spans="1:17" ht="12.75" customHeight="1">
      <c r="A1094" s="217" t="s">
        <v>1873</v>
      </c>
      <c r="B1094" s="261" t="s">
        <v>7015</v>
      </c>
      <c r="C1094" s="357" t="s">
        <v>9651</v>
      </c>
      <c r="D1094" s="217" t="s">
        <v>1873</v>
      </c>
      <c r="E1094" s="358" t="s">
        <v>9712</v>
      </c>
      <c r="F1094" s="358"/>
      <c r="G1094" s="36">
        <v>3</v>
      </c>
      <c r="M1094" s="359" t="str">
        <f>VLOOKUP(TRIM(B1094),'Team Rosters'!$B$1:$N$3773,2,FALSE)</f>
        <v>JER</v>
      </c>
      <c r="N1094" s="360">
        <f>VLOOKUP(TRIM(B1094),BirthdateDraft!$A$1:$M$7842,2,FALSE)</f>
        <v>34913</v>
      </c>
      <c r="O1094" s="217" t="str">
        <f>VLOOKUP(TRIM(B1094),BirthdateDraft!$A$1:$M$7842,3,FALSE)</f>
        <v>18/6</v>
      </c>
      <c r="P1094">
        <v>2024</v>
      </c>
      <c r="Q1094" s="37" t="e">
        <f>VLOOKUP(Table16[[#This Row],[Last]],'2025Cuts'!$B$4:$B$77,1,FALSE)</f>
        <v>#N/A</v>
      </c>
    </row>
    <row r="1095" spans="1:17" ht="12.75" customHeight="1">
      <c r="A1095" s="217" t="s">
        <v>1895</v>
      </c>
      <c r="B1095" s="261" t="s">
        <v>8389</v>
      </c>
      <c r="C1095" s="357" t="s">
        <v>9641</v>
      </c>
      <c r="D1095" s="217" t="s">
        <v>10011</v>
      </c>
      <c r="E1095" s="358"/>
      <c r="F1095" s="358"/>
      <c r="I1095" s="358">
        <v>4</v>
      </c>
      <c r="J1095" s="358"/>
      <c r="K1095" s="36">
        <v>0</v>
      </c>
      <c r="M1095" s="359" t="str">
        <f>VLOOKUP(TRIM(B1095),'Team Rosters'!$B$1:$N$3773,2,FALSE)</f>
        <v>CAVE</v>
      </c>
      <c r="N1095" s="360">
        <f>VLOOKUP(TRIM(B1095),BirthdateDraft!$A$1:$M$7842,2,FALSE)</f>
        <v>36367</v>
      </c>
      <c r="O1095" s="217" t="str">
        <f>VLOOKUP(TRIM(B1095),BirthdateDraft!$A$1:$M$7842,3,FALSE)</f>
        <v>23/FA</v>
      </c>
      <c r="P1095">
        <v>2024</v>
      </c>
      <c r="Q1095" s="37" t="e">
        <f>VLOOKUP(Table16[[#This Row],[Last]],'2025Cuts'!$B$4:$B$77,1,FALSE)</f>
        <v>#N/A</v>
      </c>
    </row>
    <row r="1096" spans="1:17" ht="12.75" customHeight="1">
      <c r="A1096" s="217" t="s">
        <v>9702</v>
      </c>
      <c r="B1096" s="261" t="s">
        <v>6099</v>
      </c>
      <c r="C1096" s="357" t="s">
        <v>9640</v>
      </c>
      <c r="D1096" s="217" t="s">
        <v>10054</v>
      </c>
      <c r="E1096" s="358" t="s">
        <v>3552</v>
      </c>
      <c r="F1096" s="358" t="s">
        <v>3556</v>
      </c>
      <c r="G1096" s="36">
        <v>3</v>
      </c>
      <c r="M1096" s="359" t="str">
        <f>VLOOKUP(TRIM(B1096),'Team Rosters'!$B$1:$N$3773,2,FALSE)</f>
        <v>VER</v>
      </c>
      <c r="N1096" s="360">
        <f>VLOOKUP(TRIM(B1096),BirthdateDraft!$A$1:$M$7842,2,FALSE)</f>
        <v>35662</v>
      </c>
      <c r="O1096" s="217" t="str">
        <f>VLOOKUP(TRIM(B1096),BirthdateDraft!$A$1:$M$7842,3,FALSE)</f>
        <v>19/5</v>
      </c>
      <c r="P1096">
        <v>2024</v>
      </c>
      <c r="Q1096" s="37" t="e">
        <f>VLOOKUP(Table16[[#This Row],[Last]],'2025Cuts'!$B$4:$B$77,1,FALSE)</f>
        <v>#N/A</v>
      </c>
    </row>
    <row r="1097" spans="1:17" ht="12.75" customHeight="1">
      <c r="A1097" s="217" t="s">
        <v>8982</v>
      </c>
      <c r="B1097" s="261" t="s">
        <v>5609</v>
      </c>
      <c r="C1097" s="357" t="s">
        <v>2310</v>
      </c>
      <c r="D1097" s="217" t="s">
        <v>10019</v>
      </c>
      <c r="E1097" s="358"/>
      <c r="F1097" s="358"/>
      <c r="I1097" s="358">
        <v>5</v>
      </c>
      <c r="J1097" s="358"/>
      <c r="K1097" s="36">
        <v>7</v>
      </c>
      <c r="M1097" s="359" t="str">
        <f>VLOOKUP(TRIM(B1097),'Team Rosters'!$B$1:$N$3773,2,FALSE)</f>
        <v>DAY</v>
      </c>
      <c r="N1097" s="360">
        <f>VLOOKUP(TRIM(B1097),BirthdateDraft!$A$1:$M$7842,2,FALSE)</f>
        <v>34957</v>
      </c>
      <c r="O1097" s="217" t="str">
        <f>VLOOKUP(TRIM(B1097),BirthdateDraft!$A$1:$M$7842,3,FALSE)</f>
        <v>18/2</v>
      </c>
      <c r="P1097">
        <v>2024</v>
      </c>
      <c r="Q1097" s="37" t="e">
        <f>VLOOKUP(Table16[[#This Row],[Last]],'2025Cuts'!$B$4:$B$77,1,FALSE)</f>
        <v>#N/A</v>
      </c>
    </row>
    <row r="1098" spans="1:17" ht="12.75" customHeight="1">
      <c r="A1098" s="217" t="s">
        <v>9690</v>
      </c>
      <c r="B1098" s="362" t="s">
        <v>6769</v>
      </c>
      <c r="C1098" s="357" t="s">
        <v>9645</v>
      </c>
      <c r="D1098" s="217" t="s">
        <v>10018</v>
      </c>
      <c r="E1098" s="358"/>
      <c r="F1098" s="358"/>
      <c r="I1098" s="358">
        <v>4</v>
      </c>
      <c r="J1098" s="358">
        <v>4</v>
      </c>
      <c r="K1098" s="36">
        <v>5</v>
      </c>
      <c r="M1098" s="359" t="str">
        <f>VLOOKUP(TRIM(B1098),'Team Rosters'!$B$1:$N$3773,2,FALSE)</f>
        <v>LAS</v>
      </c>
      <c r="N1098" s="360">
        <f>VLOOKUP(TRIM(B1098),BirthdateDraft!$A$1:$M$7842,2,FALSE)</f>
        <v>35774</v>
      </c>
      <c r="O1098" s="217" t="str">
        <f>VLOOKUP(TRIM(B1098),BirthdateDraft!$A$1:$M$7842,3,FALSE)</f>
        <v>20/6</v>
      </c>
      <c r="P1098">
        <v>2024</v>
      </c>
      <c r="Q1098" s="37" t="e">
        <f>VLOOKUP(Table16[[#This Row],[Last]],'2025Cuts'!$B$4:$B$77,1,FALSE)</f>
        <v>#N/A</v>
      </c>
    </row>
    <row r="1099" spans="1:17" ht="12.75" customHeight="1">
      <c r="A1099" s="217" t="s">
        <v>9702</v>
      </c>
      <c r="B1099" s="261" t="s">
        <v>7034</v>
      </c>
      <c r="C1099" s="357" t="s">
        <v>78</v>
      </c>
      <c r="D1099" s="217" t="s">
        <v>10054</v>
      </c>
      <c r="E1099" s="358" t="s">
        <v>3552</v>
      </c>
      <c r="F1099" s="358" t="s">
        <v>3552</v>
      </c>
      <c r="G1099" s="36">
        <v>2</v>
      </c>
      <c r="M1099" s="359" t="str">
        <f>VLOOKUP(TRIM(B1099),'Team Rosters'!$B$1:$N$3773,2,FALSE)</f>
        <v>ORL</v>
      </c>
      <c r="N1099" s="360">
        <f>VLOOKUP(TRIM(B1099),BirthdateDraft!$A$1:$M$7842,2,FALSE)</f>
        <v>35855</v>
      </c>
      <c r="O1099" s="217" t="str">
        <f>VLOOKUP(TRIM(B1099),BirthdateDraft!$A$1:$M$7842,3,FALSE)</f>
        <v>21/2</v>
      </c>
      <c r="P1099">
        <v>2024</v>
      </c>
      <c r="Q1099" s="37" t="e">
        <f>VLOOKUP(Table16[[#This Row],[Last]],'2025Cuts'!$B$4:$B$77,1,FALSE)</f>
        <v>#N/A</v>
      </c>
    </row>
    <row r="1100" spans="1:17" ht="12.75" customHeight="1">
      <c r="A1100" s="217" t="s">
        <v>1410</v>
      </c>
      <c r="B1100" s="261" t="s">
        <v>4724</v>
      </c>
      <c r="C1100" s="357" t="s">
        <v>9650</v>
      </c>
      <c r="D1100" s="217" t="s">
        <v>10063</v>
      </c>
      <c r="E1100" s="358" t="s">
        <v>3552</v>
      </c>
      <c r="F1100" s="358"/>
      <c r="G1100" s="36">
        <v>3</v>
      </c>
      <c r="M1100" s="359" t="str">
        <f>VLOOKUP(TRIM(B1100),'Team Rosters'!$B$1:$N$3773,2,FALSE)</f>
        <v>ORL</v>
      </c>
      <c r="N1100" s="360">
        <f>VLOOKUP(TRIM(B1100),BirthdateDraft!$A$1:$M$7842,2,FALSE)</f>
        <v>33921</v>
      </c>
      <c r="O1100" s="217" t="str">
        <f>VLOOKUP(TRIM(B1100),BirthdateDraft!$A$1:$M$7842,3,FALSE)</f>
        <v>16/4</v>
      </c>
      <c r="P1100">
        <v>2024</v>
      </c>
      <c r="Q1100" s="37" t="e">
        <f>VLOOKUP(Table16[[#This Row],[Last]],'2025Cuts'!$B$4:$B$77,1,FALSE)</f>
        <v>#N/A</v>
      </c>
    </row>
    <row r="1101" spans="1:17" ht="12.75" customHeight="1">
      <c r="A1101" s="217" t="s">
        <v>9702</v>
      </c>
      <c r="B1101" s="261" t="s">
        <v>8934</v>
      </c>
      <c r="C1101" s="357" t="s">
        <v>9650</v>
      </c>
      <c r="D1101" s="217" t="s">
        <v>10054</v>
      </c>
      <c r="E1101" s="358" t="s">
        <v>3556</v>
      </c>
      <c r="F1101" s="358" t="s">
        <v>3556</v>
      </c>
      <c r="G1101" s="36">
        <v>0</v>
      </c>
      <c r="M1101" s="359" t="str">
        <f>VLOOKUP(TRIM(B1101),'Team Rosters'!$B$1:$N$3773,2,FALSE)</f>
        <v>CAVE</v>
      </c>
      <c r="N1101" s="360">
        <f>VLOOKUP(TRIM(B1101),BirthdateDraft!$A$1:$M$7842,2,FALSE)</f>
        <v>37177</v>
      </c>
      <c r="O1101" s="217" t="str">
        <f>VLOOKUP(TRIM(B1101),BirthdateDraft!$A$1:$M$7842,3,FALSE)</f>
        <v>24/2(35)</v>
      </c>
      <c r="P1101">
        <v>2024</v>
      </c>
      <c r="Q1101" s="37" t="e">
        <f>VLOOKUP(Table16[[#This Row],[Last]],'2025Cuts'!$B$4:$B$77,1,FALSE)</f>
        <v>#N/A</v>
      </c>
    </row>
    <row r="1102" spans="1:17" ht="12.75" customHeight="1">
      <c r="A1102" s="217" t="s">
        <v>1957</v>
      </c>
      <c r="B1102" s="261" t="s">
        <v>8935</v>
      </c>
      <c r="C1102" s="357" t="s">
        <v>9643</v>
      </c>
      <c r="D1102" s="217" t="s">
        <v>1957</v>
      </c>
      <c r="E1102" s="358" t="s">
        <v>9700</v>
      </c>
      <c r="F1102" s="358"/>
      <c r="G1102" s="36">
        <v>0</v>
      </c>
      <c r="M1102" s="359" t="e">
        <f>VLOOKUP(TRIM(B1102),'Team Rosters'!$B$1:$N$3773,2,FALSE)</f>
        <v>#N/A</v>
      </c>
      <c r="N1102" s="360">
        <f>VLOOKUP(TRIM(B1102),BirthdateDraft!$A$1:$M$7842,2,FALSE)</f>
        <v>36805</v>
      </c>
      <c r="O1102" s="217" t="str">
        <f>VLOOKUP(TRIM(B1102),BirthdateDraft!$A$1:$M$7842,3,FALSE)</f>
        <v>24/FA</v>
      </c>
      <c r="P1102">
        <v>2024</v>
      </c>
      <c r="Q1102" s="37" t="e">
        <f>VLOOKUP(Table16[[#This Row],[Last]],'2025Cuts'!$B$4:$B$77,1,FALSE)</f>
        <v>#N/A</v>
      </c>
    </row>
    <row r="1103" spans="1:17" ht="12.75" customHeight="1">
      <c r="A1103" s="217" t="s">
        <v>2710</v>
      </c>
      <c r="B1103" s="261" t="s">
        <v>6081</v>
      </c>
      <c r="C1103" s="357" t="s">
        <v>77</v>
      </c>
      <c r="D1103" s="217" t="s">
        <v>10034</v>
      </c>
      <c r="E1103" s="358" t="s">
        <v>3552</v>
      </c>
      <c r="F1103" s="358"/>
      <c r="M1103" s="359" t="str">
        <f>VLOOKUP(TRIM(B1103),'Team Rosters'!$B$1:$N$3773,2,FALSE)</f>
        <v>BIR</v>
      </c>
      <c r="N1103" s="360">
        <f>VLOOKUP(TRIM(B1103),BirthdateDraft!$A$1:$M$7842,2,FALSE)</f>
        <v>35104</v>
      </c>
      <c r="O1103" s="217" t="str">
        <f>VLOOKUP(TRIM(B1103),BirthdateDraft!$A$1:$M$7842,3,FALSE)</f>
        <v>19/5</v>
      </c>
      <c r="P1103">
        <v>2024</v>
      </c>
      <c r="Q1103" s="37" t="e">
        <f>VLOOKUP(Table16[[#This Row],[Last]],'2025Cuts'!$B$4:$B$77,1,FALSE)</f>
        <v>#N/A</v>
      </c>
    </row>
    <row r="1104" spans="1:17" ht="12.75" customHeight="1">
      <c r="A1104" s="217" t="s">
        <v>144</v>
      </c>
      <c r="B1104" s="261" t="s">
        <v>7271</v>
      </c>
      <c r="C1104" s="357" t="s">
        <v>76</v>
      </c>
      <c r="D1104" s="217" t="s">
        <v>10053</v>
      </c>
      <c r="E1104" s="358" t="s">
        <v>3556</v>
      </c>
      <c r="F1104" s="358"/>
      <c r="G1104" s="36">
        <v>6</v>
      </c>
      <c r="M1104" s="359" t="str">
        <f>VLOOKUP(TRIM(B1104),'Team Rosters'!$B$1:$N$3773,2,FALSE)</f>
        <v>DAY</v>
      </c>
      <c r="N1104" s="360">
        <f>VLOOKUP(TRIM(B1104),BirthdateDraft!$A$1:$M$7842,2,FALSE)</f>
        <v>36629</v>
      </c>
      <c r="O1104" s="217" t="str">
        <f>VLOOKUP(TRIM(B1104),BirthdateDraft!$A$1:$M$7842,3,FALSE)</f>
        <v>21/3</v>
      </c>
      <c r="P1104">
        <v>2024</v>
      </c>
      <c r="Q1104" s="37" t="e">
        <f>VLOOKUP(Table16[[#This Row],[Last]],'2025Cuts'!$B$4:$B$77,1,FALSE)</f>
        <v>#N/A</v>
      </c>
    </row>
    <row r="1105" spans="1:17" ht="12.75" customHeight="1">
      <c r="A1105" s="217" t="s">
        <v>9013</v>
      </c>
      <c r="B1105" s="261" t="s">
        <v>7764</v>
      </c>
      <c r="C1105" s="357" t="s">
        <v>9651</v>
      </c>
      <c r="D1105" s="217" t="s">
        <v>10051</v>
      </c>
      <c r="E1105" s="358" t="s">
        <v>3556</v>
      </c>
      <c r="F1105" s="358"/>
      <c r="G1105" s="36">
        <v>1</v>
      </c>
      <c r="M1105" s="359" t="e">
        <f>VLOOKUP(TRIM(B1105),'Team Rosters'!$B$1:$N$3773,2,FALSE)</f>
        <v>#N/A</v>
      </c>
      <c r="N1105" s="360">
        <f>VLOOKUP(TRIM(B1105),BirthdateDraft!$A$1:$M$7842,2,FALSE)</f>
        <v>36228</v>
      </c>
      <c r="O1105" s="217" t="str">
        <f>VLOOKUP(TRIM(B1105),BirthdateDraft!$A$1:$M$7842,3,FALSE)</f>
        <v>22/5</v>
      </c>
      <c r="P1105">
        <v>2024</v>
      </c>
      <c r="Q1105" s="37" t="e">
        <f>VLOOKUP(Table16[[#This Row],[Last]],'2025Cuts'!$B$4:$B$77,1,FALSE)</f>
        <v>#N/A</v>
      </c>
    </row>
    <row r="1106" spans="1:17" ht="12.75" customHeight="1">
      <c r="A1106" s="217" t="s">
        <v>1231</v>
      </c>
      <c r="B1106" t="s">
        <v>7613</v>
      </c>
      <c r="C1106" s="357" t="s">
        <v>9639</v>
      </c>
      <c r="D1106" s="217" t="s">
        <v>1231</v>
      </c>
      <c r="E1106" s="358"/>
      <c r="F1106" s="358"/>
      <c r="I1106" s="358">
        <v>4</v>
      </c>
      <c r="K1106" s="358">
        <v>0</v>
      </c>
      <c r="L1106" s="36" t="s">
        <v>1895</v>
      </c>
      <c r="M1106" s="359" t="str">
        <f>VLOOKUP(TRIM(B1106),'Team Rosters'!$B$1:$N$3773,2,FALSE)</f>
        <v>TOL</v>
      </c>
      <c r="N1106" s="360">
        <f>VLOOKUP(TRIM(B1106),BirthdateDraft!$A$1:$M$7842,2,FALSE)</f>
        <v>36265</v>
      </c>
      <c r="O1106" s="217" t="str">
        <f>VLOOKUP(TRIM(B1106),BirthdateDraft!$A$1:$M$7842,3,FALSE)</f>
        <v>22/4</v>
      </c>
      <c r="P1106">
        <v>2024</v>
      </c>
      <c r="Q1106" s="37" t="e">
        <f>VLOOKUP(Table16[[#This Row],[Last]],'2025Cuts'!$B$4:$B$77,1,FALSE)</f>
        <v>#N/A</v>
      </c>
    </row>
    <row r="1107" spans="1:17" ht="12.75" customHeight="1">
      <c r="A1107" s="217" t="s">
        <v>1872</v>
      </c>
      <c r="B1107" s="261" t="s">
        <v>8392</v>
      </c>
      <c r="C1107" s="357" t="s">
        <v>77</v>
      </c>
      <c r="D1107" s="217" t="s">
        <v>1872</v>
      </c>
      <c r="E1107" s="358" t="s">
        <v>9699</v>
      </c>
      <c r="F1107" s="358"/>
      <c r="G1107" s="36">
        <v>8</v>
      </c>
      <c r="M1107" s="359" t="str">
        <f>VLOOKUP(TRIM(B1107),'Team Rosters'!$B$1:$N$3773,2,FALSE)</f>
        <v>ORL</v>
      </c>
      <c r="N1107" s="360">
        <f>VLOOKUP(TRIM(B1107),BirthdateDraft!$A$1:$M$7842,2,FALSE)</f>
        <v>36751</v>
      </c>
      <c r="O1107" s="217" t="str">
        <f>VLOOKUP(TRIM(B1107),BirthdateDraft!$A$1:$M$7842,3,FALSE)</f>
        <v>23/3</v>
      </c>
      <c r="P1107">
        <v>2024</v>
      </c>
      <c r="Q1107" s="37" t="e">
        <f>VLOOKUP(Table16[[#This Row],[Last]],'2025Cuts'!$B$4:$B$77,1,FALSE)</f>
        <v>#N/A</v>
      </c>
    </row>
    <row r="1108" spans="1:17" ht="12.75" customHeight="1">
      <c r="A1108" s="217" t="s">
        <v>1229</v>
      </c>
      <c r="B1108" s="261" t="s">
        <v>7089</v>
      </c>
      <c r="C1108" s="357" t="s">
        <v>9627</v>
      </c>
      <c r="D1108" s="217" t="s">
        <v>1229</v>
      </c>
      <c r="E1108" s="358" t="s">
        <v>9699</v>
      </c>
      <c r="F1108" s="358"/>
      <c r="G1108" s="36">
        <v>11</v>
      </c>
      <c r="M1108" s="359" t="str">
        <f>VLOOKUP(TRIM(B1108),'Team Rosters'!$B$1:$N$3773,2,FALSE)</f>
        <v>WES</v>
      </c>
      <c r="N1108" s="360">
        <f>VLOOKUP(TRIM(B1108),BirthdateDraft!$A$1:$M$7842,2,FALSE)</f>
        <v>36144</v>
      </c>
      <c r="O1108" s="217" t="str">
        <f>VLOOKUP(TRIM(B1108),BirthdateDraft!$A$1:$M$7842,3,FALSE)</f>
        <v>21/1(31)</v>
      </c>
      <c r="P1108">
        <v>2024</v>
      </c>
      <c r="Q1108" s="37" t="e">
        <f>VLOOKUP(Table16[[#This Row],[Last]],'2025Cuts'!$B$4:$B$77,1,FALSE)</f>
        <v>#N/A</v>
      </c>
    </row>
    <row r="1109" spans="1:17" ht="12.75" customHeight="1">
      <c r="A1109" s="217" t="s">
        <v>8846</v>
      </c>
      <c r="B1109" s="261" t="s">
        <v>7113</v>
      </c>
      <c r="C1109" s="357" t="s">
        <v>9631</v>
      </c>
      <c r="D1109" s="217" t="s">
        <v>10048</v>
      </c>
      <c r="E1109" s="358" t="s">
        <v>9705</v>
      </c>
      <c r="F1109" s="358"/>
      <c r="M1109" s="359" t="str">
        <f>VLOOKUP(TRIM(B1109),'Team Rosters'!$B$1:$N$3773,2,FALSE)</f>
        <v>CAVE</v>
      </c>
      <c r="N1109" s="360">
        <f>VLOOKUP(TRIM(B1109),BirthdateDraft!$A$1:$M$7842,2,FALSE)</f>
        <v>34881</v>
      </c>
      <c r="O1109" s="217" t="str">
        <f>VLOOKUP(TRIM(B1109),BirthdateDraft!$A$1:$M$7842,3,FALSE)</f>
        <v>FA</v>
      </c>
      <c r="P1109">
        <v>2024</v>
      </c>
      <c r="Q1109" s="37" t="e">
        <f>VLOOKUP(Table16[[#This Row],[Last]],'2025Cuts'!$B$4:$B$77,1,FALSE)</f>
        <v>#N/A</v>
      </c>
    </row>
    <row r="1110" spans="1:17" ht="12.75" customHeight="1">
      <c r="A1110" s="217" t="s">
        <v>1873</v>
      </c>
      <c r="B1110" s="261" t="s">
        <v>7964</v>
      </c>
      <c r="C1110" s="357" t="s">
        <v>9637</v>
      </c>
      <c r="D1110" s="217" t="s">
        <v>1873</v>
      </c>
      <c r="E1110" s="358" t="s">
        <v>9716</v>
      </c>
      <c r="F1110" s="358"/>
      <c r="G1110" s="36">
        <v>6</v>
      </c>
      <c r="M1110" s="359" t="str">
        <f>VLOOKUP(TRIM(B1110),'Team Rosters'!$B$1:$N$3773,2,FALSE)</f>
        <v>FER</v>
      </c>
      <c r="N1110" s="360">
        <f>VLOOKUP(TRIM(B1110),BirthdateDraft!$A$1:$M$7842,2,FALSE)</f>
        <v>36465</v>
      </c>
      <c r="O1110" s="217" t="str">
        <f>VLOOKUP(TRIM(B1110),BirthdateDraft!$A$1:$M$7842,3,FALSE)</f>
        <v>21/2</v>
      </c>
      <c r="P1110">
        <v>2024</v>
      </c>
      <c r="Q1110" s="37" t="e">
        <f>VLOOKUP(Table16[[#This Row],[Last]],'2025Cuts'!$B$4:$B$77,1,FALSE)</f>
        <v>#N/A</v>
      </c>
    </row>
    <row r="1111" spans="1:17" ht="12.75" customHeight="1">
      <c r="A1111" s="217" t="s">
        <v>1891</v>
      </c>
      <c r="B1111" t="s">
        <v>9579</v>
      </c>
      <c r="C1111" s="357" t="s">
        <v>2310</v>
      </c>
      <c r="D1111" s="217" t="s">
        <v>1891</v>
      </c>
      <c r="E1111" s="358" t="s">
        <v>9716</v>
      </c>
      <c r="F1111" s="358"/>
      <c r="G1111" s="36">
        <v>4</v>
      </c>
      <c r="M1111" s="359" t="str">
        <f>VLOOKUP(TRIM(B1111),'Team Rosters'!$B$1:$N$3773,2,FALSE)</f>
        <v>TOL</v>
      </c>
      <c r="N1111" s="360">
        <f>VLOOKUP(TRIM(B1111),BirthdateDraft!$A$1:$M$7842,2,FALSE)</f>
        <v>36876</v>
      </c>
      <c r="O1111" s="217" t="str">
        <f>VLOOKUP(TRIM(B1111),BirthdateDraft!$A$1:$M$7842,3,FALSE)</f>
        <v>23/FA</v>
      </c>
      <c r="P1111">
        <v>2024</v>
      </c>
      <c r="Q1111" s="37" t="e">
        <f>VLOOKUP(Table16[[#This Row],[Last]],'2025Cuts'!$B$4:$B$77,1,FALSE)</f>
        <v>#N/A</v>
      </c>
    </row>
    <row r="1112" spans="1:17" ht="12.75" customHeight="1">
      <c r="A1112" s="217" t="s">
        <v>2837</v>
      </c>
      <c r="B1112" s="261" t="s">
        <v>7582</v>
      </c>
      <c r="C1112" s="357" t="s">
        <v>9640</v>
      </c>
      <c r="D1112" s="217" t="s">
        <v>2837</v>
      </c>
      <c r="E1112" s="358"/>
      <c r="F1112" s="358"/>
      <c r="I1112" s="358">
        <v>0</v>
      </c>
      <c r="K1112" s="358">
        <v>2</v>
      </c>
      <c r="L1112" s="36" t="s">
        <v>9652</v>
      </c>
      <c r="M1112" s="359" t="str">
        <f>VLOOKUP(TRIM(B1112),'Team Rosters'!$B$1:$N$3773,2,FALSE)</f>
        <v>BIR</v>
      </c>
      <c r="N1112" s="360">
        <f>VLOOKUP(TRIM(B1112),BirthdateDraft!$A$1:$M$7842,2,FALSE)</f>
        <v>36221</v>
      </c>
      <c r="O1112" s="217" t="str">
        <f>VLOOKUP(TRIM(B1112),BirthdateDraft!$A$1:$M$7842,3,FALSE)</f>
        <v>22/7</v>
      </c>
      <c r="P1112">
        <v>2024</v>
      </c>
      <c r="Q1112" s="37" t="e">
        <f>VLOOKUP(Table16[[#This Row],[Last]],'2025Cuts'!$B$4:$B$77,1,FALSE)</f>
        <v>#N/A</v>
      </c>
    </row>
    <row r="1113" spans="1:17" ht="12.75" customHeight="1">
      <c r="A1113" s="217" t="s">
        <v>9006</v>
      </c>
      <c r="B1113" s="261" t="s">
        <v>9012</v>
      </c>
      <c r="C1113" s="357" t="s">
        <v>9635</v>
      </c>
      <c r="D1113" s="217" t="s">
        <v>10029</v>
      </c>
      <c r="E1113" s="358"/>
      <c r="F1113" s="358"/>
      <c r="I1113" s="358">
        <v>4</v>
      </c>
      <c r="J1113" s="358">
        <v>0</v>
      </c>
      <c r="K1113" s="36">
        <v>3</v>
      </c>
      <c r="M1113" s="359" t="str">
        <f>VLOOKUP(TRIM(B1113),'Team Rosters'!$B$1:$N$3773,2,FALSE)</f>
        <v>DAY</v>
      </c>
      <c r="N1113" s="360">
        <f>VLOOKUP(TRIM(B1113),BirthdateDraft!$A$1:$M$7842,2,FALSE)</f>
        <v>36375</v>
      </c>
      <c r="O1113" s="217" t="str">
        <f>VLOOKUP(TRIM(B1113),BirthdateDraft!$A$1:$M$7842,3,FALSE)</f>
        <v>24/FA</v>
      </c>
      <c r="P1113">
        <v>2024</v>
      </c>
      <c r="Q1113" s="37" t="e">
        <f>VLOOKUP(Table16[[#This Row],[Last]],'2025Cuts'!$B$4:$B$77,1,FALSE)</f>
        <v>#N/A</v>
      </c>
    </row>
    <row r="1114" spans="1:17" ht="12.75" customHeight="1">
      <c r="A1114" s="217" t="s">
        <v>9668</v>
      </c>
      <c r="B1114" s="261" t="s">
        <v>7230</v>
      </c>
      <c r="C1114" s="357" t="s">
        <v>9638</v>
      </c>
      <c r="D1114" s="217" t="s">
        <v>3485</v>
      </c>
      <c r="E1114" s="358"/>
      <c r="F1114" s="358"/>
      <c r="L1114" s="358" t="s">
        <v>9656</v>
      </c>
      <c r="M1114" s="359" t="str">
        <f>VLOOKUP(TRIM(B1114),'Team Rosters'!$B$1:$N$3773,2,FALSE)</f>
        <v>DRA</v>
      </c>
      <c r="N1114" s="360">
        <f>VLOOKUP(TRIM(B1114),BirthdateDraft!$A$1:$M$7842,2,FALSE)</f>
        <v>36039</v>
      </c>
      <c r="O1114" s="217" t="str">
        <f>VLOOKUP(TRIM(B1114),BirthdateDraft!$A$1:$M$7842,3,FALSE)</f>
        <v>21/3</v>
      </c>
      <c r="P1114">
        <v>2024</v>
      </c>
      <c r="Q1114" s="37" t="e">
        <f>VLOOKUP(Table16[[#This Row],[Last]],'2025Cuts'!$B$4:$B$77,1,FALSE)</f>
        <v>#N/A</v>
      </c>
    </row>
    <row r="1115" spans="1:17" ht="12.75" customHeight="1">
      <c r="A1115" s="217" t="s">
        <v>9675</v>
      </c>
      <c r="B1115" s="261" t="s">
        <v>8395</v>
      </c>
      <c r="C1115" s="357" t="s">
        <v>9639</v>
      </c>
      <c r="D1115" s="217" t="s">
        <v>10000</v>
      </c>
      <c r="E1115" s="358"/>
      <c r="F1115" s="358"/>
      <c r="L1115" s="358" t="s">
        <v>9656</v>
      </c>
      <c r="M1115" s="359" t="str">
        <f>VLOOKUP(TRIM(B1115),'Team Rosters'!$B$1:$N$3773,2,FALSE)</f>
        <v>LAS</v>
      </c>
      <c r="N1115" s="360">
        <f>VLOOKUP(TRIM(B1115),BirthdateDraft!$A$1:$M$7842,2,FALSE)</f>
        <v>36983</v>
      </c>
      <c r="O1115" s="217" t="str">
        <f>VLOOKUP(TRIM(B1115),BirthdateDraft!$A$1:$M$7842,3,FALSE)</f>
        <v>23/6</v>
      </c>
      <c r="P1115">
        <v>2024</v>
      </c>
      <c r="Q1115" s="37" t="e">
        <f>VLOOKUP(Table16[[#This Row],[Last]],'2025Cuts'!$B$4:$B$77,1,FALSE)</f>
        <v>#N/A</v>
      </c>
    </row>
    <row r="1116" spans="1:17" ht="12.75" customHeight="1">
      <c r="A1116" s="217" t="s">
        <v>8979</v>
      </c>
      <c r="B1116" s="261" t="s">
        <v>7737</v>
      </c>
      <c r="C1116" s="357" t="s">
        <v>9649</v>
      </c>
      <c r="D1116" s="217" t="s">
        <v>10006</v>
      </c>
      <c r="E1116" s="358"/>
      <c r="F1116" s="358"/>
      <c r="I1116" s="358">
        <v>5</v>
      </c>
      <c r="J1116" s="358"/>
      <c r="K1116" s="36">
        <v>4</v>
      </c>
      <c r="M1116" s="359" t="str">
        <f>VLOOKUP(TRIM(B1116),'Team Rosters'!$B$1:$N$3773,2,FALSE)</f>
        <v>ACM</v>
      </c>
      <c r="N1116" s="360">
        <f>VLOOKUP(TRIM(B1116),BirthdateDraft!$A$1:$M$7842,2,FALSE)</f>
        <v>36396</v>
      </c>
      <c r="O1116" s="217">
        <f>VLOOKUP(TRIM(B1116),BirthdateDraft!$A$1:$M$7842,3,FALSE)</f>
        <v>0</v>
      </c>
      <c r="P1116">
        <v>2024</v>
      </c>
      <c r="Q1116" s="37" t="e">
        <f>VLOOKUP(Table16[[#This Row],[Last]],'2025Cuts'!$B$4:$B$77,1,FALSE)</f>
        <v>#N/A</v>
      </c>
    </row>
    <row r="1117" spans="1:17" ht="12.75" customHeight="1">
      <c r="A1117" s="217" t="s">
        <v>1231</v>
      </c>
      <c r="B1117" s="261" t="s">
        <v>7176</v>
      </c>
      <c r="C1117" s="357" t="s">
        <v>9647</v>
      </c>
      <c r="D1117" s="217" t="s">
        <v>1231</v>
      </c>
      <c r="E1117" s="358"/>
      <c r="F1117" s="358"/>
      <c r="I1117" s="358">
        <v>4</v>
      </c>
      <c r="K1117" s="358">
        <v>0</v>
      </c>
      <c r="L1117" s="36" t="s">
        <v>1895</v>
      </c>
      <c r="M1117" s="359" t="str">
        <f>VLOOKUP(TRIM(B1117),'Team Rosters'!$B$1:$N$3773,2,FALSE)</f>
        <v>CHA</v>
      </c>
      <c r="N1117" s="360">
        <f>VLOOKUP(TRIM(B1117),BirthdateDraft!$A$1:$M$7842,2,FALSE)</f>
        <v>36161</v>
      </c>
      <c r="O1117" s="217" t="str">
        <f>VLOOKUP(TRIM(B1117),BirthdateDraft!$A$1:$M$7842,3,FALSE)</f>
        <v>20/4</v>
      </c>
      <c r="P1117">
        <v>2024</v>
      </c>
      <c r="Q1117" s="37" t="e">
        <f>VLOOKUP(Table16[[#This Row],[Last]],'2025Cuts'!$B$4:$B$77,1,FALSE)</f>
        <v>#N/A</v>
      </c>
    </row>
    <row r="1118" spans="1:17" ht="12.75" customHeight="1">
      <c r="A1118" s="217" t="s">
        <v>9720</v>
      </c>
      <c r="B1118" s="261" t="s">
        <v>7027</v>
      </c>
      <c r="C1118" s="357" t="s">
        <v>77</v>
      </c>
      <c r="D1118" s="217" t="s">
        <v>10064</v>
      </c>
      <c r="E1118" s="358" t="s">
        <v>3553</v>
      </c>
      <c r="F1118" s="358" t="s">
        <v>9701</v>
      </c>
      <c r="G1118" s="36">
        <v>12</v>
      </c>
      <c r="H1118" s="36">
        <v>3</v>
      </c>
      <c r="M1118" s="359" t="str">
        <f>VLOOKUP(TRIM(B1118),'Team Rosters'!$B$1:$N$3773,2,FALSE)</f>
        <v>BIR</v>
      </c>
      <c r="N1118" s="360">
        <f>VLOOKUP(TRIM(B1118),BirthdateDraft!$A$1:$M$7842,2,FALSE)</f>
        <v>36281</v>
      </c>
      <c r="O1118" s="217" t="str">
        <f>VLOOKUP(TRIM(B1118),BirthdateDraft!$A$1:$M$7842,3,FALSE)</f>
        <v>21/1(12)</v>
      </c>
      <c r="P1118">
        <v>2024</v>
      </c>
      <c r="Q1118" s="37" t="e">
        <f>VLOOKUP(Table16[[#This Row],[Last]],'2025Cuts'!$B$4:$B$77,1,FALSE)</f>
        <v>#N/A</v>
      </c>
    </row>
    <row r="1119" spans="1:17" ht="12.75" customHeight="1">
      <c r="A1119" s="217" t="s">
        <v>1410</v>
      </c>
      <c r="B1119" s="261" t="s">
        <v>7703</v>
      </c>
      <c r="C1119" s="357" t="s">
        <v>78</v>
      </c>
      <c r="D1119" s="217" t="s">
        <v>10063</v>
      </c>
      <c r="E1119" s="358" t="s">
        <v>3552</v>
      </c>
      <c r="F1119" s="358"/>
      <c r="G1119" s="36">
        <v>3</v>
      </c>
      <c r="M1119" s="359" t="str">
        <f>VLOOKUP(TRIM(B1119),'Team Rosters'!$B$1:$N$3773,2,FALSE)</f>
        <v>BLD</v>
      </c>
      <c r="N1119" s="360">
        <f>VLOOKUP(TRIM(B1119),BirthdateDraft!$A$1:$M$7842,2,FALSE)</f>
        <v>36511</v>
      </c>
      <c r="O1119" s="217" t="str">
        <f>VLOOKUP(TRIM(B1119),BirthdateDraft!$A$1:$M$7842,3,FALSE)</f>
        <v>22/3</v>
      </c>
      <c r="P1119">
        <v>2024</v>
      </c>
      <c r="Q1119" s="37" t="e">
        <f>VLOOKUP(Table16[[#This Row],[Last]],'2025Cuts'!$B$4:$B$77,1,FALSE)</f>
        <v>#N/A</v>
      </c>
    </row>
    <row r="1120" spans="1:17" ht="12.75" customHeight="1">
      <c r="A1120" s="217" t="s">
        <v>8977</v>
      </c>
      <c r="B1120" s="261" t="s">
        <v>5136</v>
      </c>
      <c r="C1120" s="357" t="s">
        <v>9643</v>
      </c>
      <c r="D1120" s="217" t="s">
        <v>10010</v>
      </c>
      <c r="E1120" s="358"/>
      <c r="F1120" s="358"/>
      <c r="I1120" s="358">
        <v>4</v>
      </c>
      <c r="J1120" s="358"/>
      <c r="K1120" s="36">
        <v>4</v>
      </c>
      <c r="M1120" s="359" t="str">
        <f>VLOOKUP(TRIM(B1120),'Team Rosters'!$B$1:$N$3773,2,FALSE)</f>
        <v>TOL</v>
      </c>
      <c r="N1120" s="360">
        <f>VLOOKUP(TRIM(B1120),BirthdateDraft!$A$1:$M$7842,2,FALSE)</f>
        <v>34180</v>
      </c>
      <c r="O1120" s="217" t="str">
        <f>VLOOKUP(TRIM(B1120),BirthdateDraft!$A$1:$M$7842,3,FALSE)</f>
        <v>16/FA</v>
      </c>
      <c r="P1120">
        <v>2024</v>
      </c>
      <c r="Q1120" s="37" t="e">
        <f>VLOOKUP(Table16[[#This Row],[Last]],'2025Cuts'!$B$4:$B$77,1,FALSE)</f>
        <v>#N/A</v>
      </c>
    </row>
    <row r="1121" spans="1:17" ht="12.75" customHeight="1">
      <c r="A1121" s="217" t="s">
        <v>9668</v>
      </c>
      <c r="B1121" s="261" t="s">
        <v>5849</v>
      </c>
      <c r="C1121" s="357" t="s">
        <v>78</v>
      </c>
      <c r="D1121" s="217" t="s">
        <v>3485</v>
      </c>
      <c r="E1121" s="358"/>
      <c r="F1121" s="358"/>
      <c r="L1121" s="358" t="s">
        <v>9655</v>
      </c>
      <c r="M1121" s="359" t="str">
        <f>VLOOKUP(TRIM(B1121),'Team Rosters'!$B$1:$N$3773,2,FALSE)</f>
        <v>VIR</v>
      </c>
      <c r="N1121" s="360">
        <f>VLOOKUP(TRIM(B1121),BirthdateDraft!$A$1:$M$7842,2,FALSE)</f>
        <v>34296</v>
      </c>
      <c r="O1121" s="217" t="str">
        <f>VLOOKUP(TRIM(B1121),BirthdateDraft!$A$1:$M$7842,3,FALSE)</f>
        <v>17/FA</v>
      </c>
      <c r="P1121">
        <v>2024</v>
      </c>
      <c r="Q1121" s="37" t="e">
        <f>VLOOKUP(Table16[[#This Row],[Last]],'2025Cuts'!$B$4:$B$77,1,FALSE)</f>
        <v>#N/A</v>
      </c>
    </row>
    <row r="1122" spans="1:17" ht="12.75" customHeight="1">
      <c r="A1122" s="217" t="s">
        <v>9654</v>
      </c>
      <c r="B1122" s="366" t="s">
        <v>9599</v>
      </c>
      <c r="C1122" s="357" t="s">
        <v>9633</v>
      </c>
      <c r="D1122" s="217" t="s">
        <v>9654</v>
      </c>
      <c r="E1122" s="358"/>
      <c r="F1122" s="358"/>
      <c r="I1122" s="358">
        <v>0</v>
      </c>
      <c r="K1122" s="358">
        <v>0</v>
      </c>
      <c r="L1122" s="36" t="s">
        <v>9655</v>
      </c>
      <c r="M1122" s="359" t="str">
        <f>VLOOKUP(TRIM(B1122),'Team Rosters'!$B$1:$N$3773,2,FALSE)</f>
        <v>CHA</v>
      </c>
      <c r="N1122" s="360">
        <f>VLOOKUP(TRIM(B1122),BirthdateDraft!$A$1:$M$7842,2,FALSE)</f>
        <v>33314</v>
      </c>
      <c r="O1122" s="217" t="str">
        <f>VLOOKUP(TRIM(B1122),BirthdateDraft!$A$1:$M$7842,3,FALSE)</f>
        <v>13/1 (29)</v>
      </c>
      <c r="P1122">
        <v>2024</v>
      </c>
      <c r="Q1122" s="37" t="e">
        <f>VLOOKUP(Table16[[#This Row],[Last]],'2025Cuts'!$B$4:$B$77,1,FALSE)</f>
        <v>#N/A</v>
      </c>
    </row>
    <row r="1123" spans="1:17" ht="12.75" customHeight="1">
      <c r="A1123" s="217" t="s">
        <v>9691</v>
      </c>
      <c r="B1123" s="261" t="s">
        <v>8397</v>
      </c>
      <c r="C1123" s="357" t="s">
        <v>9642</v>
      </c>
      <c r="D1123" s="217" t="s">
        <v>10039</v>
      </c>
      <c r="E1123" s="358"/>
      <c r="F1123" s="358"/>
      <c r="I1123" s="358">
        <v>4</v>
      </c>
      <c r="J1123" s="358">
        <v>0</v>
      </c>
      <c r="K1123" s="36">
        <v>0</v>
      </c>
      <c r="M1123" s="359" t="str">
        <f>VLOOKUP(TRIM(B1123),'Team Rosters'!$B$1:$N$3773,2,FALSE)</f>
        <v>BEA</v>
      </c>
      <c r="N1123" s="360">
        <f>VLOOKUP(TRIM(B1123),BirthdateDraft!$A$1:$M$7842,2,FALSE)</f>
        <v>36404</v>
      </c>
      <c r="O1123" s="217" t="str">
        <f>VLOOKUP(TRIM(B1123),BirthdateDraft!$A$1:$M$7842,3,FALSE)</f>
        <v>23/6</v>
      </c>
      <c r="P1123">
        <v>2024</v>
      </c>
      <c r="Q1123" s="37" t="e">
        <f>VLOOKUP(Table16[[#This Row],[Last]],'2025Cuts'!$B$4:$B$77,1,FALSE)</f>
        <v>#N/A</v>
      </c>
    </row>
    <row r="1124" spans="1:17" ht="12.75" customHeight="1">
      <c r="A1124" s="217" t="s">
        <v>9013</v>
      </c>
      <c r="B1124" s="261" t="s">
        <v>9043</v>
      </c>
      <c r="C1124" s="357" t="s">
        <v>1407</v>
      </c>
      <c r="D1124" s="217" t="s">
        <v>10027</v>
      </c>
      <c r="E1124" s="358"/>
      <c r="F1124" s="358"/>
      <c r="I1124" s="358">
        <v>0</v>
      </c>
      <c r="J1124" s="358"/>
      <c r="K1124" s="36">
        <v>3</v>
      </c>
      <c r="M1124" s="359" t="str">
        <f>VLOOKUP(TRIM(B1124),'Team Rosters'!$B$1:$N$3773,2,FALSE)</f>
        <v>CAVE</v>
      </c>
      <c r="N1124" s="360">
        <f>VLOOKUP(TRIM(B1124),BirthdateDraft!$A$1:$M$7842,2,FALSE)</f>
        <v>37196</v>
      </c>
      <c r="O1124" s="217" t="str">
        <f>VLOOKUP(TRIM(B1124),BirthdateDraft!$A$1:$M$7842,3,FALSE)</f>
        <v>24/2(55)</v>
      </c>
      <c r="P1124">
        <v>2024</v>
      </c>
      <c r="Q1124" s="37" t="e">
        <f>VLOOKUP(Table16[[#This Row],[Last]],'2025Cuts'!$B$4:$B$77,1,FALSE)</f>
        <v>#N/A</v>
      </c>
    </row>
    <row r="1125" spans="1:17" ht="12.75" customHeight="1">
      <c r="A1125" s="217" t="s">
        <v>1406</v>
      </c>
      <c r="B1125" s="261" t="s">
        <v>7006</v>
      </c>
      <c r="C1125" s="357" t="s">
        <v>9628</v>
      </c>
      <c r="D1125" s="217" t="s">
        <v>10057</v>
      </c>
      <c r="E1125" s="358" t="s">
        <v>3555</v>
      </c>
      <c r="F1125" s="358"/>
      <c r="G1125" s="36">
        <v>10</v>
      </c>
      <c r="M1125" s="359" t="str">
        <f>VLOOKUP(TRIM(B1125),'Team Rosters'!$B$1:$N$3773,2,FALSE)</f>
        <v>WES</v>
      </c>
      <c r="N1125" s="360">
        <f>VLOOKUP(TRIM(B1125),BirthdateDraft!$A$1:$M$7842,2,FALSE)</f>
        <v>36100</v>
      </c>
      <c r="O1125" s="217" t="str">
        <f>VLOOKUP(TRIM(B1125),BirthdateDraft!$A$1:$M$7842,3,FALSE)</f>
        <v>21/1(21)</v>
      </c>
      <c r="P1125">
        <v>2024</v>
      </c>
      <c r="Q1125" s="37" t="e">
        <f>VLOOKUP(Table16[[#This Row],[Last]],'2025Cuts'!$B$4:$B$77,1,FALSE)</f>
        <v>#N/A</v>
      </c>
    </row>
    <row r="1126" spans="1:17" ht="12.75" customHeight="1">
      <c r="A1126" s="217" t="s">
        <v>8980</v>
      </c>
      <c r="B1126" s="261" t="s">
        <v>5795</v>
      </c>
      <c r="C1126" s="357" t="s">
        <v>9629</v>
      </c>
      <c r="D1126" s="217" t="s">
        <v>10056</v>
      </c>
      <c r="E1126" s="358" t="s">
        <v>3555</v>
      </c>
      <c r="F1126" s="358"/>
      <c r="G1126" s="36">
        <v>6</v>
      </c>
      <c r="M1126" s="359" t="str">
        <f>VLOOKUP(TRIM(B1126),'Team Rosters'!$B$1:$N$3773,2,FALSE)</f>
        <v>TOL</v>
      </c>
      <c r="N1126" s="360">
        <f>VLOOKUP(TRIM(B1126),BirthdateDraft!$A$1:$M$7842,2,FALSE)</f>
        <v>35577</v>
      </c>
      <c r="O1126" s="217" t="str">
        <f>VLOOKUP(TRIM(B1126),BirthdateDraft!$A$1:$M$7842,3,FALSE)</f>
        <v>18/1 (13)</v>
      </c>
      <c r="P1126">
        <v>2024</v>
      </c>
      <c r="Q1126" s="37" t="e">
        <f>VLOOKUP(Table16[[#This Row],[Last]],'2025Cuts'!$B$4:$B$77,1,FALSE)</f>
        <v>#N/A</v>
      </c>
    </row>
    <row r="1127" spans="1:17" ht="12.75" customHeight="1">
      <c r="A1127" s="217" t="s">
        <v>9668</v>
      </c>
      <c r="B1127" s="261" t="s">
        <v>9073</v>
      </c>
      <c r="C1127" s="357" t="s">
        <v>724</v>
      </c>
      <c r="D1127" s="217" t="s">
        <v>3485</v>
      </c>
      <c r="E1127" s="358"/>
      <c r="F1127" s="358"/>
      <c r="L1127" s="358" t="s">
        <v>9655</v>
      </c>
      <c r="M1127" s="359" t="str">
        <f>VLOOKUP(TRIM(B1127),'Team Rosters'!$B$1:$N$3773,2,FALSE)</f>
        <v>ROS</v>
      </c>
      <c r="N1127" s="360">
        <f>VLOOKUP(TRIM(B1127),BirthdateDraft!$A$1:$M$7842,2,FALSE)</f>
        <v>36778</v>
      </c>
      <c r="O1127" s="217" t="str">
        <f>VLOOKUP(TRIM(B1127),BirthdateDraft!$A$1:$M$7842,3,FALSE)</f>
        <v>24/1(31)</v>
      </c>
      <c r="P1127">
        <v>2024</v>
      </c>
      <c r="Q1127" s="37" t="e">
        <f>VLOOKUP(Table16[[#This Row],[Last]],'2025Cuts'!$B$4:$B$77,1,FALSE)</f>
        <v>#N/A</v>
      </c>
    </row>
    <row r="1128" spans="1:17" ht="12.75" customHeight="1">
      <c r="A1128" s="217" t="s">
        <v>9680</v>
      </c>
      <c r="B1128" s="261" t="s">
        <v>6706</v>
      </c>
      <c r="C1128" s="357" t="s">
        <v>9635</v>
      </c>
      <c r="D1128" s="217" t="s">
        <v>10028</v>
      </c>
      <c r="E1128" s="358"/>
      <c r="F1128" s="358"/>
      <c r="I1128" s="358">
        <v>4</v>
      </c>
      <c r="K1128" s="358">
        <v>3</v>
      </c>
      <c r="L1128" s="36" t="s">
        <v>9656</v>
      </c>
      <c r="M1128" s="359" t="str">
        <f>VLOOKUP(TRIM(B1128),'Team Rosters'!$B$1:$N$3773,2,FALSE)</f>
        <v>BEA</v>
      </c>
      <c r="N1128" s="360">
        <f>VLOOKUP(TRIM(B1128),BirthdateDraft!$A$1:$M$7842,2,FALSE)</f>
        <v>35592</v>
      </c>
      <c r="O1128" s="217" t="str">
        <f>VLOOKUP(TRIM(B1128),BirthdateDraft!$A$1:$M$7842,3,FALSE)</f>
        <v>20/3</v>
      </c>
      <c r="P1128">
        <v>2024</v>
      </c>
      <c r="Q1128" s="37" t="e">
        <f>VLOOKUP(Table16[[#This Row],[Last]],'2025Cuts'!$B$4:$B$77,1,FALSE)</f>
        <v>#N/A</v>
      </c>
    </row>
    <row r="1129" spans="1:17" ht="12.75" customHeight="1">
      <c r="A1129" s="217" t="s">
        <v>9680</v>
      </c>
      <c r="B1129" s="261" t="s">
        <v>6706</v>
      </c>
      <c r="C1129" s="357" t="s">
        <v>9635</v>
      </c>
      <c r="D1129" s="217" t="s">
        <v>10028</v>
      </c>
      <c r="E1129" s="358"/>
      <c r="F1129" s="358"/>
      <c r="I1129" s="358">
        <v>4</v>
      </c>
      <c r="J1129" s="358">
        <v>4</v>
      </c>
      <c r="K1129" s="36">
        <v>3</v>
      </c>
      <c r="M1129" s="359" t="str">
        <f>VLOOKUP(TRIM(B1129),'Team Rosters'!$B$1:$N$3773,2,FALSE)</f>
        <v>BEA</v>
      </c>
      <c r="N1129" s="360">
        <f>VLOOKUP(TRIM(B1129),BirthdateDraft!$A$1:$M$7842,2,FALSE)</f>
        <v>35592</v>
      </c>
      <c r="O1129" s="217" t="str">
        <f>VLOOKUP(TRIM(B1129),BirthdateDraft!$A$1:$M$7842,3,FALSE)</f>
        <v>20/3</v>
      </c>
      <c r="P1129">
        <v>2024</v>
      </c>
      <c r="Q1129" s="37" t="e">
        <f>VLOOKUP(Table16[[#This Row],[Last]],'2025Cuts'!$B$4:$B$77,1,FALSE)</f>
        <v>#N/A</v>
      </c>
    </row>
    <row r="1130" spans="1:17" ht="12.75" customHeight="1">
      <c r="A1130" s="217" t="s">
        <v>9678</v>
      </c>
      <c r="B1130" s="261" t="s">
        <v>4392</v>
      </c>
      <c r="C1130" s="357" t="s">
        <v>9649</v>
      </c>
      <c r="D1130" s="217" t="s">
        <v>10030</v>
      </c>
      <c r="E1130" s="358"/>
      <c r="F1130" s="358"/>
      <c r="I1130" s="358">
        <v>0</v>
      </c>
      <c r="K1130" s="358">
        <v>0</v>
      </c>
      <c r="L1130" s="36" t="s">
        <v>9656</v>
      </c>
      <c r="M1130" s="359" t="str">
        <f>VLOOKUP(TRIM(B1130),'Team Rosters'!$B$1:$N$3773,2,FALSE)</f>
        <v>NYC</v>
      </c>
      <c r="N1130" s="360">
        <f>VLOOKUP(TRIM(B1130),BirthdateDraft!$A$1:$M$7842,2,FALSE)</f>
        <v>34277</v>
      </c>
      <c r="O1130" s="217" t="str">
        <f>VLOOKUP(TRIM(B1130),BirthdateDraft!$A$1:$M$7842,3,FALSE)</f>
        <v>15/1 (13)</v>
      </c>
      <c r="P1130">
        <v>2024</v>
      </c>
      <c r="Q1130" s="37" t="e">
        <f>VLOOKUP(Table16[[#This Row],[Last]],'2025Cuts'!$B$4:$B$77,1,FALSE)</f>
        <v>#N/A</v>
      </c>
    </row>
    <row r="1131" spans="1:17" ht="12.75" customHeight="1">
      <c r="A1131" s="217" t="s">
        <v>9678</v>
      </c>
      <c r="B1131" t="s">
        <v>4392</v>
      </c>
      <c r="C1131" s="357" t="s">
        <v>9649</v>
      </c>
      <c r="D1131" s="217" t="s">
        <v>10030</v>
      </c>
      <c r="E1131" s="358"/>
      <c r="F1131" s="358"/>
      <c r="I1131" s="358">
        <v>0</v>
      </c>
      <c r="J1131" s="358">
        <v>0</v>
      </c>
      <c r="K1131" s="36">
        <v>0</v>
      </c>
      <c r="M1131" s="359" t="str">
        <f>VLOOKUP(TRIM(B1131),'Team Rosters'!$B$1:$N$3773,2,FALSE)</f>
        <v>NYC</v>
      </c>
      <c r="N1131" s="360">
        <f>VLOOKUP(TRIM(B1131),BirthdateDraft!$A$1:$M$7842,2,FALSE)</f>
        <v>34277</v>
      </c>
      <c r="O1131" s="217" t="str">
        <f>VLOOKUP(TRIM(B1131),BirthdateDraft!$A$1:$M$7842,3,FALSE)</f>
        <v>15/1 (13)</v>
      </c>
      <c r="P1131">
        <v>2024</v>
      </c>
      <c r="Q1131" s="37" t="e">
        <f>VLOOKUP(Table16[[#This Row],[Last]],'2025Cuts'!$B$4:$B$77,1,FALSE)</f>
        <v>#N/A</v>
      </c>
    </row>
    <row r="1132" spans="1:17" ht="12.75" customHeight="1">
      <c r="A1132" s="217" t="s">
        <v>9013</v>
      </c>
      <c r="B1132" s="261" t="s">
        <v>7916</v>
      </c>
      <c r="C1132" s="357" t="s">
        <v>9648</v>
      </c>
      <c r="D1132" s="217" t="s">
        <v>10051</v>
      </c>
      <c r="E1132" s="358" t="s">
        <v>3556</v>
      </c>
      <c r="F1132" s="358"/>
      <c r="G1132" s="36">
        <v>3</v>
      </c>
      <c r="M1132" s="359" t="e">
        <f>VLOOKUP(TRIM(B1132),'Team Rosters'!$B$1:$N$3773,2,FALSE)</f>
        <v>#N/A</v>
      </c>
      <c r="N1132" s="360">
        <f>VLOOKUP(TRIM(B1132),BirthdateDraft!$A$1:$M$7842,2,FALSE)</f>
        <v>36406</v>
      </c>
      <c r="O1132" s="217" t="str">
        <f>VLOOKUP(TRIM(B1132),BirthdateDraft!$A$1:$M$7842,3,FALSE)</f>
        <v>22/FA</v>
      </c>
      <c r="P1132">
        <v>2024</v>
      </c>
      <c r="Q1132" s="37" t="e">
        <f>VLOOKUP(Table16[[#This Row],[Last]],'2025Cuts'!$B$4:$B$77,1,FALSE)</f>
        <v>#N/A</v>
      </c>
    </row>
    <row r="1133" spans="1:17" ht="12.75" customHeight="1">
      <c r="A1133" s="217" t="s">
        <v>1564</v>
      </c>
      <c r="B1133" s="261" t="s">
        <v>9744</v>
      </c>
      <c r="C1133" s="357" t="s">
        <v>9650</v>
      </c>
      <c r="D1133" s="217" t="s">
        <v>1564</v>
      </c>
      <c r="E1133" s="358"/>
      <c r="F1133" s="358"/>
      <c r="M1133" s="359" t="str">
        <f>VLOOKUP(TRIM(B1133),'Team Rosters'!$B$1:$N$3773,2,FALSE)</f>
        <v>CAVE</v>
      </c>
      <c r="N1133" s="360">
        <f>VLOOKUP(TRIM(B1133),BirthdateDraft!$A$1:$M$7842,2,FALSE)</f>
        <v>36654</v>
      </c>
      <c r="O1133" s="217" t="str">
        <f>VLOOKUP(TRIM(B1133),BirthdateDraft!$A$1:$M$7842,3,FALSE)</f>
        <v>24/1(8)</v>
      </c>
      <c r="P1133">
        <v>2024</v>
      </c>
      <c r="Q1133" s="37" t="e">
        <f>VLOOKUP(Table16[[#This Row],[Last]],'2025Cuts'!$B$4:$B$77,1,FALSE)</f>
        <v>#N/A</v>
      </c>
    </row>
    <row r="1134" spans="1:17" ht="12.75" customHeight="1">
      <c r="A1134" s="217" t="s">
        <v>9013</v>
      </c>
      <c r="B1134" s="261" t="s">
        <v>3686</v>
      </c>
      <c r="C1134" s="357" t="s">
        <v>9640</v>
      </c>
      <c r="D1134" s="217" t="s">
        <v>10051</v>
      </c>
      <c r="E1134" s="358" t="s">
        <v>3552</v>
      </c>
      <c r="F1134" s="358"/>
      <c r="G1134" s="36">
        <v>5</v>
      </c>
      <c r="M1134" s="359" t="str">
        <f>VLOOKUP(TRIM(B1134),'Team Rosters'!$B$1:$N$3773,2,FALSE)</f>
        <v>ORL</v>
      </c>
      <c r="N1134" s="360">
        <f>VLOOKUP(TRIM(B1134),BirthdateDraft!$A$1:$M$7842,2,FALSE)</f>
        <v>33367</v>
      </c>
      <c r="O1134" s="217" t="str">
        <f>VLOOKUP(TRIM(B1134),BirthdateDraft!$A$1:$M$7842,3,FALSE)</f>
        <v>14/FA</v>
      </c>
      <c r="P1134">
        <v>2024</v>
      </c>
      <c r="Q1134" s="37" t="e">
        <f>VLOOKUP(Table16[[#This Row],[Last]],'2025Cuts'!$B$4:$B$77,1,FALSE)</f>
        <v>#N/A</v>
      </c>
    </row>
    <row r="1135" spans="1:17" ht="12.75" customHeight="1">
      <c r="A1135" s="217" t="s">
        <v>8982</v>
      </c>
      <c r="B1135" s="261" t="s">
        <v>7629</v>
      </c>
      <c r="C1135" s="357" t="s">
        <v>9643</v>
      </c>
      <c r="D1135" s="217" t="s">
        <v>10019</v>
      </c>
      <c r="E1135" s="358"/>
      <c r="F1135" s="358"/>
      <c r="I1135" s="358">
        <v>5</v>
      </c>
      <c r="J1135" s="358"/>
      <c r="K1135" s="36">
        <v>4</v>
      </c>
      <c r="M1135" s="359" t="str">
        <f>VLOOKUP(TRIM(B1135),'Team Rosters'!$B$1:$N$3773,2,FALSE)</f>
        <v>TOL</v>
      </c>
      <c r="N1135" s="360">
        <f>VLOOKUP(TRIM(B1135),BirthdateDraft!$A$1:$M$7842,2,FALSE)</f>
        <v>36295</v>
      </c>
      <c r="O1135" s="217" t="str">
        <f>VLOOKUP(TRIM(B1135),BirthdateDraft!$A$1:$M$7842,3,FALSE)</f>
        <v>22/1</v>
      </c>
      <c r="P1135">
        <v>2024</v>
      </c>
      <c r="Q1135" s="37" t="e">
        <f>VLOOKUP(Table16[[#This Row],[Last]],'2025Cuts'!$B$4:$B$77,1,FALSE)</f>
        <v>#N/A</v>
      </c>
    </row>
    <row r="1136" spans="1:17" ht="12.75" customHeight="1">
      <c r="A1136" s="217" t="s">
        <v>9654</v>
      </c>
      <c r="B1136" s="261" t="s">
        <v>5363</v>
      </c>
      <c r="C1136" s="357" t="s">
        <v>9640</v>
      </c>
      <c r="D1136" s="217" t="s">
        <v>9654</v>
      </c>
      <c r="E1136" s="358"/>
      <c r="F1136" s="358"/>
      <c r="I1136" s="358">
        <v>0</v>
      </c>
      <c r="K1136" s="358">
        <v>2</v>
      </c>
      <c r="L1136" s="36" t="s">
        <v>9652</v>
      </c>
      <c r="M1136" s="359" t="str">
        <f>VLOOKUP(TRIM(B1136),'Team Rosters'!$B$1:$N$3773,2,FALSE)</f>
        <v>BLD</v>
      </c>
      <c r="N1136" s="360">
        <f>VLOOKUP(TRIM(B1136),BirthdateDraft!$A$1:$M$7842,2,FALSE)</f>
        <v>34958</v>
      </c>
      <c r="O1136" s="217" t="str">
        <f>VLOOKUP(TRIM(B1136),BirthdateDraft!$A$1:$M$7842,3,FALSE)</f>
        <v>17/4</v>
      </c>
      <c r="P1136">
        <v>2024</v>
      </c>
      <c r="Q1136" s="37" t="e">
        <f>VLOOKUP(Table16[[#This Row],[Last]],'2025Cuts'!$B$4:$B$77,1,FALSE)</f>
        <v>#N/A</v>
      </c>
    </row>
    <row r="1137" spans="1:17" ht="12.75" customHeight="1">
      <c r="A1137" s="217" t="s">
        <v>1886</v>
      </c>
      <c r="B1137" s="261" t="s">
        <v>4212</v>
      </c>
      <c r="C1137" s="357" t="s">
        <v>9638</v>
      </c>
      <c r="D1137" s="217" t="s">
        <v>1886</v>
      </c>
      <c r="E1137" s="358" t="s">
        <v>9706</v>
      </c>
      <c r="F1137" s="358"/>
      <c r="G1137" s="36">
        <v>4</v>
      </c>
      <c r="M1137" s="359" t="str">
        <f>VLOOKUP(TRIM(B1137),'Team Rosters'!$B$1:$N$3773,2,FALSE)</f>
        <v>BIR</v>
      </c>
      <c r="N1137" s="360">
        <f>VLOOKUP(TRIM(B1137),BirthdateDraft!$A$1:$M$7842,2,FALSE)</f>
        <v>33943</v>
      </c>
      <c r="O1137" s="217" t="str">
        <f>VLOOKUP(TRIM(B1137),BirthdateDraft!$A$1:$M$7842,3,FALSE)</f>
        <v>15/2</v>
      </c>
      <c r="P1137">
        <v>2024</v>
      </c>
      <c r="Q1137" s="37" t="e">
        <f>VLOOKUP(Table16[[#This Row],[Last]],'2025Cuts'!$B$4:$B$77,1,FALSE)</f>
        <v>#N/A</v>
      </c>
    </row>
    <row r="1138" spans="1:17" ht="12.75" customHeight="1">
      <c r="A1138" s="217" t="s">
        <v>8982</v>
      </c>
      <c r="B1138" s="261" t="s">
        <v>7803</v>
      </c>
      <c r="C1138" s="357" t="s">
        <v>9644</v>
      </c>
      <c r="D1138" s="217" t="s">
        <v>10019</v>
      </c>
      <c r="E1138" s="358"/>
      <c r="F1138" s="358"/>
      <c r="I1138" s="358">
        <v>0</v>
      </c>
      <c r="J1138" s="358"/>
      <c r="K1138" s="36">
        <v>3</v>
      </c>
      <c r="M1138" s="359" t="e">
        <f>VLOOKUP(TRIM(B1138),'Team Rosters'!$B$1:$N$3773,2,FALSE)</f>
        <v>#N/A</v>
      </c>
      <c r="N1138" s="360">
        <f>VLOOKUP(TRIM(B1138),BirthdateDraft!$A$1:$M$7842,2,FALSE)</f>
        <v>36418</v>
      </c>
      <c r="O1138" s="217" t="str">
        <f>VLOOKUP(TRIM(B1138),BirthdateDraft!$A$1:$M$7842,3,FALSE)</f>
        <v>22/3</v>
      </c>
      <c r="P1138">
        <v>2024</v>
      </c>
      <c r="Q1138" s="37" t="e">
        <f>VLOOKUP(Table16[[#This Row],[Last]],'2025Cuts'!$B$4:$B$77,1,FALSE)</f>
        <v>#N/A</v>
      </c>
    </row>
    <row r="1139" spans="1:17" ht="12.75" customHeight="1">
      <c r="A1139" s="217" t="s">
        <v>9675</v>
      </c>
      <c r="B1139" s="261" t="s">
        <v>5837</v>
      </c>
      <c r="C1139" s="357" t="s">
        <v>9643</v>
      </c>
      <c r="D1139" s="217" t="s">
        <v>10000</v>
      </c>
      <c r="E1139" s="358"/>
      <c r="F1139" s="358"/>
      <c r="L1139" s="358" t="s">
        <v>9656</v>
      </c>
      <c r="M1139" s="359" t="str">
        <f>VLOOKUP(TRIM(B1139),'Team Rosters'!$B$1:$N$3773,2,FALSE)</f>
        <v>VER</v>
      </c>
      <c r="N1139" s="360">
        <f>VLOOKUP(TRIM(B1139),BirthdateDraft!$A$1:$M$7842,2,FALSE)</f>
        <v>34995</v>
      </c>
      <c r="O1139" s="217" t="str">
        <f>VLOOKUP(TRIM(B1139),BirthdateDraft!$A$1:$M$7842,3,FALSE)</f>
        <v>18/2</v>
      </c>
      <c r="P1139">
        <v>2024</v>
      </c>
      <c r="Q1139" s="37" t="e">
        <f>VLOOKUP(Table16[[#This Row],[Last]],'2025Cuts'!$B$4:$B$77,1,FALSE)</f>
        <v>#N/A</v>
      </c>
    </row>
    <row r="1140" spans="1:17" ht="12.75" customHeight="1">
      <c r="A1140" s="217" t="s">
        <v>8846</v>
      </c>
      <c r="B1140" s="261" t="s">
        <v>8936</v>
      </c>
      <c r="C1140" s="357" t="s">
        <v>9645</v>
      </c>
      <c r="D1140" s="217" t="s">
        <v>10048</v>
      </c>
      <c r="E1140" s="358" t="s">
        <v>9699</v>
      </c>
      <c r="F1140" s="358"/>
      <c r="M1140" s="359" t="e">
        <f>VLOOKUP(TRIM(B1140),'Team Rosters'!$B$1:$N$3773,2,FALSE)</f>
        <v>#N/A</v>
      </c>
      <c r="N1140" s="360">
        <f>VLOOKUP(TRIM(B1140),BirthdateDraft!$A$1:$M$7842,2,FALSE)</f>
        <v>37044</v>
      </c>
      <c r="O1140" s="217" t="str">
        <f>VLOOKUP(TRIM(B1140),BirthdateDraft!$A$1:$M$7842,3,FALSE)</f>
        <v>24/FA</v>
      </c>
      <c r="P1140">
        <v>2024</v>
      </c>
      <c r="Q1140" s="37" t="e">
        <f>VLOOKUP(Table16[[#This Row],[Last]],'2025Cuts'!$B$4:$B$77,1,FALSE)</f>
        <v>#N/A</v>
      </c>
    </row>
    <row r="1141" spans="1:17" ht="12.75" customHeight="1">
      <c r="A1141" s="217" t="s">
        <v>144</v>
      </c>
      <c r="B1141" s="261" t="s">
        <v>9576</v>
      </c>
      <c r="C1141" s="357" t="s">
        <v>9645</v>
      </c>
      <c r="D1141" s="217" t="s">
        <v>10053</v>
      </c>
      <c r="E1141" s="358" t="s">
        <v>3556</v>
      </c>
      <c r="F1141" s="358"/>
      <c r="G1141" s="36">
        <v>3</v>
      </c>
      <c r="M1141" s="359" t="str">
        <f>VLOOKUP(TRIM(B1141),'Team Rosters'!$B$1:$N$3773,2,FALSE)</f>
        <v>BLD</v>
      </c>
      <c r="N1141" s="360">
        <f>VLOOKUP(TRIM(B1141),BirthdateDraft!$A$1:$M$7842,2,FALSE)</f>
        <v>35242</v>
      </c>
      <c r="O1141" s="217" t="str">
        <f>VLOOKUP(TRIM(B1141),BirthdateDraft!$A$1:$M$7842,3,FALSE)</f>
        <v>20/FA</v>
      </c>
      <c r="P1141">
        <v>2024</v>
      </c>
      <c r="Q1141" s="37" t="e">
        <f>VLOOKUP(Table16[[#This Row],[Last]],'2025Cuts'!$B$4:$B$77,1,FALSE)</f>
        <v>#N/A</v>
      </c>
    </row>
    <row r="1142" spans="1:17" ht="12.75" customHeight="1">
      <c r="A1142" s="217" t="s">
        <v>2710</v>
      </c>
      <c r="B1142" s="261" t="s">
        <v>8400</v>
      </c>
      <c r="C1142" s="357" t="s">
        <v>9650</v>
      </c>
      <c r="D1142" s="217" t="s">
        <v>10034</v>
      </c>
      <c r="E1142" s="358" t="s">
        <v>3552</v>
      </c>
      <c r="F1142" s="358"/>
      <c r="M1142" s="359" t="str">
        <f>VLOOKUP(TRIM(B1142),'Team Rosters'!$B$1:$N$3773,2,FALSE)</f>
        <v>LAS</v>
      </c>
      <c r="N1142" s="360">
        <f>VLOOKUP(TRIM(B1142),BirthdateDraft!$A$1:$M$7842,2,FALSE)</f>
        <v>37244</v>
      </c>
      <c r="O1142" s="217" t="str">
        <f>VLOOKUP(TRIM(B1142),BirthdateDraft!$A$1:$M$7842,3,FALSE)</f>
        <v>23/4</v>
      </c>
      <c r="P1142">
        <v>2024</v>
      </c>
      <c r="Q1142" s="37" t="e">
        <f>VLOOKUP(Table16[[#This Row],[Last]],'2025Cuts'!$B$4:$B$77,1,FALSE)</f>
        <v>#N/A</v>
      </c>
    </row>
    <row r="1143" spans="1:17" ht="12.75" customHeight="1">
      <c r="A1143" s="217" t="s">
        <v>2710</v>
      </c>
      <c r="B1143" s="261" t="s">
        <v>8937</v>
      </c>
      <c r="C1143" s="357" t="s">
        <v>9636</v>
      </c>
      <c r="D1143" s="217" t="s">
        <v>10034</v>
      </c>
      <c r="E1143" s="358" t="s">
        <v>3555</v>
      </c>
      <c r="F1143" s="358"/>
      <c r="M1143" s="359" t="str">
        <f>VLOOKUP(TRIM(B1143),'Team Rosters'!$B$1:$N$3773,2,FALSE)</f>
        <v>ORL</v>
      </c>
      <c r="N1143" s="360">
        <f>VLOOKUP(TRIM(B1143),BirthdateDraft!$A$1:$M$7842,2,FALSE)</f>
        <v>37225</v>
      </c>
      <c r="O1143" s="217" t="str">
        <f>VLOOKUP(TRIM(B1143),BirthdateDraft!$A$1:$M$7842,3,FALSE)</f>
        <v>24/3(70)</v>
      </c>
      <c r="P1143">
        <v>2024</v>
      </c>
      <c r="Q1143" s="37" t="e">
        <f>VLOOKUP(Table16[[#This Row],[Last]],'2025Cuts'!$B$4:$B$77,1,FALSE)</f>
        <v>#N/A</v>
      </c>
    </row>
    <row r="1144" spans="1:17" ht="12.75" customHeight="1">
      <c r="A1144" s="217" t="s">
        <v>1957</v>
      </c>
      <c r="B1144" s="261" t="s">
        <v>6982</v>
      </c>
      <c r="C1144" s="357" t="s">
        <v>9642</v>
      </c>
      <c r="D1144" s="217" t="s">
        <v>1957</v>
      </c>
      <c r="E1144" s="358" t="s">
        <v>9700</v>
      </c>
      <c r="F1144" s="358"/>
      <c r="G1144" s="36">
        <v>0</v>
      </c>
      <c r="M1144" s="359" t="e">
        <f>VLOOKUP(TRIM(B1144),'Team Rosters'!$B$1:$N$3773,2,FALSE)</f>
        <v>#N/A</v>
      </c>
      <c r="N1144" s="360">
        <f>VLOOKUP(TRIM(B1144),BirthdateDraft!$A$1:$M$7842,2,FALSE)</f>
        <v>35339</v>
      </c>
      <c r="O1144" s="217" t="str">
        <f>VLOOKUP(TRIM(B1144),BirthdateDraft!$A$1:$M$7842,3,FALSE)</f>
        <v>FA</v>
      </c>
      <c r="P1144">
        <v>2024</v>
      </c>
      <c r="Q1144" s="37" t="e">
        <f>VLOOKUP(Table16[[#This Row],[Last]],'2025Cuts'!$B$4:$B$77,1,FALSE)</f>
        <v>#N/A</v>
      </c>
    </row>
    <row r="1145" spans="1:17" ht="12.75" customHeight="1">
      <c r="A1145" s="217" t="s">
        <v>8859</v>
      </c>
      <c r="B1145" s="261" t="s">
        <v>5641</v>
      </c>
      <c r="C1145" s="357" t="s">
        <v>2310</v>
      </c>
      <c r="D1145" s="217" t="s">
        <v>10060</v>
      </c>
      <c r="E1145" s="358" t="s">
        <v>3552</v>
      </c>
      <c r="F1145" s="358"/>
      <c r="G1145" s="36">
        <v>2</v>
      </c>
      <c r="M1145" s="359" t="str">
        <f>VLOOKUP(TRIM(B1145),'Team Rosters'!$B$1:$N$3773,2,FALSE)</f>
        <v>BLD</v>
      </c>
      <c r="N1145" s="360">
        <f>VLOOKUP(TRIM(B1145),BirthdateDraft!$A$1:$M$7842,2,FALSE)</f>
        <v>35089</v>
      </c>
      <c r="O1145" s="217" t="str">
        <f>VLOOKUP(TRIM(B1145),BirthdateDraft!$A$1:$M$7842,3,FALSE)</f>
        <v>18/3</v>
      </c>
      <c r="P1145">
        <v>2024</v>
      </c>
      <c r="Q1145" s="37" t="e">
        <f>VLOOKUP(Table16[[#This Row],[Last]],'2025Cuts'!$B$4:$B$77,1,FALSE)</f>
        <v>#N/A</v>
      </c>
    </row>
    <row r="1146" spans="1:17" ht="12.75" customHeight="1">
      <c r="A1146" s="217" t="s">
        <v>1229</v>
      </c>
      <c r="B1146" s="261" t="s">
        <v>6990</v>
      </c>
      <c r="C1146" s="357" t="s">
        <v>1407</v>
      </c>
      <c r="D1146" s="217" t="s">
        <v>1229</v>
      </c>
      <c r="E1146" s="358" t="s">
        <v>9700</v>
      </c>
      <c r="F1146" s="358"/>
      <c r="G1146" s="36">
        <v>3</v>
      </c>
      <c r="M1146" s="359" t="str">
        <f>VLOOKUP(TRIM(B1146),'Team Rosters'!$B$1:$N$3773,2,FALSE)</f>
        <v>DAY</v>
      </c>
      <c r="N1146" s="360">
        <f>VLOOKUP(TRIM(B1146),BirthdateDraft!$A$1:$M$7842,2,FALSE)</f>
        <v>36281</v>
      </c>
      <c r="O1146" s="217" t="str">
        <f>VLOOKUP(TRIM(B1146),BirthdateDraft!$A$1:$M$7842,3,FALSE)</f>
        <v>21/1(18)</v>
      </c>
      <c r="P1146">
        <v>2024</v>
      </c>
      <c r="Q1146" s="37" t="e">
        <f>VLOOKUP(Table16[[#This Row],[Last]],'2025Cuts'!$B$4:$B$77,1,FALSE)</f>
        <v>#N/A</v>
      </c>
    </row>
    <row r="1147" spans="1:17" ht="12.75" customHeight="1">
      <c r="A1147" s="217" t="s">
        <v>9013</v>
      </c>
      <c r="B1147" s="261" t="s">
        <v>6728</v>
      </c>
      <c r="C1147" s="357" t="s">
        <v>9636</v>
      </c>
      <c r="D1147" s="217" t="s">
        <v>10027</v>
      </c>
      <c r="E1147" s="358"/>
      <c r="F1147" s="358"/>
      <c r="I1147" s="358">
        <v>0</v>
      </c>
      <c r="J1147" s="358"/>
      <c r="K1147" s="36">
        <v>0</v>
      </c>
      <c r="M1147" s="359" t="e">
        <f>VLOOKUP(TRIM(B1147),'Team Rosters'!$B$1:$N$3773,2,FALSE)</f>
        <v>#N/A</v>
      </c>
      <c r="N1147" s="360">
        <f>VLOOKUP(TRIM(B1147),BirthdateDraft!$A$1:$M$7842,2,FALSE)</f>
        <v>35459</v>
      </c>
      <c r="O1147" s="217" t="str">
        <f>VLOOKUP(TRIM(B1147),BirthdateDraft!$A$1:$M$7842,3,FALSE)</f>
        <v>20/3</v>
      </c>
      <c r="P1147">
        <v>2024</v>
      </c>
      <c r="Q1147" s="37" t="e">
        <f>VLOOKUP(Table16[[#This Row],[Last]],'2025Cuts'!$B$4:$B$77,1,FALSE)</f>
        <v>#N/A</v>
      </c>
    </row>
    <row r="1148" spans="1:17" ht="12.75" customHeight="1">
      <c r="A1148" s="217" t="s">
        <v>8978</v>
      </c>
      <c r="B1148" s="261" t="s">
        <v>7607</v>
      </c>
      <c r="C1148" s="357" t="s">
        <v>9633</v>
      </c>
      <c r="D1148" s="217" t="s">
        <v>3485</v>
      </c>
      <c r="E1148" s="358"/>
      <c r="F1148" s="358"/>
      <c r="L1148" s="358" t="s">
        <v>9655</v>
      </c>
      <c r="M1148" s="359" t="str">
        <f>VLOOKUP(TRIM(B1148),'Team Rosters'!$B$1:$N$3773,2,FALSE)</f>
        <v>LAS</v>
      </c>
      <c r="N1148" s="360">
        <f>VLOOKUP(TRIM(B1148),BirthdateDraft!$A$1:$M$7842,2,FALSE)</f>
        <v>36951</v>
      </c>
      <c r="O1148" s="217" t="str">
        <f>VLOOKUP(TRIM(B1148),BirthdateDraft!$A$1:$M$7842,3,FALSE)</f>
        <v>22/2</v>
      </c>
      <c r="P1148">
        <v>2024</v>
      </c>
      <c r="Q1148" s="37" t="e">
        <f>VLOOKUP(Table16[[#This Row],[Last]],'2025Cuts'!$B$4:$B$77,1,FALSE)</f>
        <v>#N/A</v>
      </c>
    </row>
    <row r="1149" spans="1:17" ht="12.75" customHeight="1">
      <c r="A1149" s="217" t="s">
        <v>9013</v>
      </c>
      <c r="B1149" s="261" t="s">
        <v>8401</v>
      </c>
      <c r="C1149" s="357" t="s">
        <v>9631</v>
      </c>
      <c r="D1149" s="217" t="s">
        <v>10051</v>
      </c>
      <c r="E1149" s="358" t="s">
        <v>3556</v>
      </c>
      <c r="F1149" s="358"/>
      <c r="G1149" s="36">
        <v>3</v>
      </c>
      <c r="M1149" s="359" t="str">
        <f>VLOOKUP(TRIM(B1149),'Team Rosters'!$B$1:$N$3773,2,FALSE)</f>
        <v>FER</v>
      </c>
      <c r="N1149" s="360">
        <f>VLOOKUP(TRIM(B1149),BirthdateDraft!$A$1:$M$7842,2,FALSE)</f>
        <v>36591</v>
      </c>
      <c r="O1149" s="217" t="str">
        <f>VLOOKUP(TRIM(B1149),BirthdateDraft!$A$1:$M$7842,3,FALSE)</f>
        <v>23/3</v>
      </c>
      <c r="P1149">
        <v>2024</v>
      </c>
      <c r="Q1149" s="37" t="e">
        <f>VLOOKUP(Table16[[#This Row],[Last]],'2025Cuts'!$B$4:$B$77,1,FALSE)</f>
        <v>#N/A</v>
      </c>
    </row>
    <row r="1150" spans="1:17" ht="12.75" customHeight="1">
      <c r="A1150" s="217" t="s">
        <v>1564</v>
      </c>
      <c r="B1150" s="261" t="s">
        <v>7562</v>
      </c>
      <c r="C1150" s="357" t="s">
        <v>9634</v>
      </c>
      <c r="D1150" s="217" t="s">
        <v>1564</v>
      </c>
      <c r="E1150" s="358"/>
      <c r="F1150" s="358"/>
      <c r="M1150" s="359" t="str">
        <f>VLOOKUP(TRIM(B1150),'Team Rosters'!$B$1:$N$3773,2,FALSE)</f>
        <v>CHA</v>
      </c>
      <c r="N1150" s="360">
        <f>VLOOKUP(TRIM(B1150),BirthdateDraft!$A$1:$M$7842,2,FALSE)</f>
        <v>35968</v>
      </c>
      <c r="O1150" s="217" t="str">
        <f>VLOOKUP(TRIM(B1150),BirthdateDraft!$A$1:$M$7842,3,FALSE)</f>
        <v>22/1</v>
      </c>
      <c r="P1150">
        <v>2024</v>
      </c>
      <c r="Q1150" s="37" t="e">
        <f>VLOOKUP(Table16[[#This Row],[Last]],'2025Cuts'!$B$4:$B$77,1,FALSE)</f>
        <v>#N/A</v>
      </c>
    </row>
    <row r="1151" spans="1:17" ht="12.75" customHeight="1">
      <c r="A1151" s="217" t="s">
        <v>9668</v>
      </c>
      <c r="B1151" s="261" t="s">
        <v>7600</v>
      </c>
      <c r="C1151" s="357" t="s">
        <v>9628</v>
      </c>
      <c r="D1151" s="217" t="s">
        <v>3485</v>
      </c>
      <c r="E1151" s="358"/>
      <c r="F1151" s="358"/>
      <c r="L1151" s="358" t="s">
        <v>9655</v>
      </c>
      <c r="M1151" s="359" t="str">
        <f>VLOOKUP(TRIM(B1151),'Team Rosters'!$B$1:$N$3773,2,FALSE)</f>
        <v>WES</v>
      </c>
      <c r="N1151" s="360">
        <f>VLOOKUP(TRIM(B1151),BirthdateDraft!$A$1:$M$7842,2,FALSE)</f>
        <v>36648</v>
      </c>
      <c r="O1151" s="217" t="str">
        <f>VLOOKUP(TRIM(B1151),BirthdateDraft!$A$1:$M$7842,3,FALSE)</f>
        <v>22/2</v>
      </c>
      <c r="P1151">
        <v>2024</v>
      </c>
      <c r="Q1151" s="37" t="e">
        <f>VLOOKUP(Table16[[#This Row],[Last]],'2025Cuts'!$B$4:$B$77,1,FALSE)</f>
        <v>#N/A</v>
      </c>
    </row>
    <row r="1152" spans="1:17" ht="12.75" customHeight="1">
      <c r="A1152" s="217" t="s">
        <v>9654</v>
      </c>
      <c r="B1152" s="261" t="s">
        <v>7577</v>
      </c>
      <c r="C1152" s="357" t="s">
        <v>9642</v>
      </c>
      <c r="D1152" s="217" t="s">
        <v>9654</v>
      </c>
      <c r="E1152" s="358"/>
      <c r="F1152" s="358"/>
      <c r="I1152" s="358">
        <v>0</v>
      </c>
      <c r="K1152" s="358">
        <v>0</v>
      </c>
      <c r="L1152" s="36" t="s">
        <v>9656</v>
      </c>
      <c r="M1152" s="359" t="str">
        <f>VLOOKUP(TRIM(B1152),'Team Rosters'!$B$1:$N$3773,2,FALSE)</f>
        <v>BEA</v>
      </c>
      <c r="N1152" s="360">
        <f>VLOOKUP(TRIM(B1152),BirthdateDraft!$A$1:$M$7842,2,FALSE)</f>
        <v>36575</v>
      </c>
      <c r="O1152" s="217" t="str">
        <f>VLOOKUP(TRIM(B1152),BirthdateDraft!$A$1:$M$7842,3,FALSE)</f>
        <v>22/4</v>
      </c>
      <c r="P1152">
        <v>2024</v>
      </c>
      <c r="Q1152" s="37" t="e">
        <f>VLOOKUP(Table16[[#This Row],[Last]],'2025Cuts'!$B$4:$B$77,1,FALSE)</f>
        <v>#N/A</v>
      </c>
    </row>
    <row r="1153" spans="1:17" ht="12.75" customHeight="1">
      <c r="A1153" s="217" t="s">
        <v>9013</v>
      </c>
      <c r="B1153" s="261" t="s">
        <v>4753</v>
      </c>
      <c r="C1153" s="357" t="s">
        <v>9627</v>
      </c>
      <c r="D1153" s="217" t="s">
        <v>10051</v>
      </c>
      <c r="E1153" s="358" t="s">
        <v>3552</v>
      </c>
      <c r="F1153" s="358"/>
      <c r="G1153" s="36">
        <v>3</v>
      </c>
      <c r="M1153" s="359" t="str">
        <f>VLOOKUP(TRIM(B1153),'Team Rosters'!$B$1:$N$3773,2,FALSE)</f>
        <v>BEA</v>
      </c>
      <c r="N1153" s="360">
        <f>VLOOKUP(TRIM(B1153),BirthdateDraft!$A$1:$M$7842,2,FALSE)</f>
        <v>33914</v>
      </c>
      <c r="O1153" s="217" t="str">
        <f>VLOOKUP(TRIM(B1153),BirthdateDraft!$A$1:$M$7842,3,FALSE)</f>
        <v>16/FA</v>
      </c>
      <c r="P1153">
        <v>2024</v>
      </c>
      <c r="Q1153" s="37" t="e">
        <f>VLOOKUP(Table16[[#This Row],[Last]],'2025Cuts'!$B$4:$B$77,1,FALSE)</f>
        <v>#N/A</v>
      </c>
    </row>
    <row r="1154" spans="1:17" ht="12.75" customHeight="1">
      <c r="A1154" s="217" t="s">
        <v>8846</v>
      </c>
      <c r="B1154" s="261" t="s">
        <v>6978</v>
      </c>
      <c r="C1154" s="357" t="s">
        <v>9633</v>
      </c>
      <c r="D1154" s="217" t="s">
        <v>10048</v>
      </c>
      <c r="E1154" s="358" t="s">
        <v>9700</v>
      </c>
      <c r="F1154" s="358"/>
      <c r="M1154" s="359" t="e">
        <f>VLOOKUP(TRIM(B1154),'Team Rosters'!$B$1:$N$3773,2,FALSE)</f>
        <v>#N/A</v>
      </c>
      <c r="N1154" s="360">
        <f>VLOOKUP(TRIM(B1154),BirthdateDraft!$A$1:$M$7842,2,FALSE)</f>
        <v>35309</v>
      </c>
      <c r="O1154" s="217" t="str">
        <f>VLOOKUP(TRIM(B1154),BirthdateDraft!$A$1:$M$7842,3,FALSE)</f>
        <v>FA</v>
      </c>
      <c r="P1154">
        <v>2024</v>
      </c>
      <c r="Q1154" s="37" t="e">
        <f>VLOOKUP(Table16[[#This Row],[Last]],'2025Cuts'!$B$4:$B$77,1,FALSE)</f>
        <v>#N/A</v>
      </c>
    </row>
    <row r="1155" spans="1:17" ht="12.75" customHeight="1">
      <c r="A1155" s="217" t="s">
        <v>9718</v>
      </c>
      <c r="B1155" s="261" t="s">
        <v>8402</v>
      </c>
      <c r="C1155" s="357" t="s">
        <v>1407</v>
      </c>
      <c r="D1155" s="217" t="s">
        <v>10052</v>
      </c>
      <c r="E1155" s="358" t="s">
        <v>3556</v>
      </c>
      <c r="F1155" s="358" t="s">
        <v>3556</v>
      </c>
      <c r="G1155" s="36">
        <v>0</v>
      </c>
      <c r="M1155" s="359" t="e">
        <f>VLOOKUP(TRIM(B1155),'Team Rosters'!$B$1:$N$3773,2,FALSE)</f>
        <v>#N/A</v>
      </c>
      <c r="N1155" s="360">
        <f>VLOOKUP(TRIM(B1155),BirthdateDraft!$A$1:$M$7842,2,FALSE)</f>
        <v>36276</v>
      </c>
      <c r="O1155" s="217" t="str">
        <f>VLOOKUP(TRIM(B1155),BirthdateDraft!$A$1:$M$7842,3,FALSE)</f>
        <v>23/FA</v>
      </c>
      <c r="P1155">
        <v>2024</v>
      </c>
      <c r="Q1155" s="37" t="e">
        <f>VLOOKUP(Table16[[#This Row],[Last]],'2025Cuts'!$B$4:$B$77,1,FALSE)</f>
        <v>#N/A</v>
      </c>
    </row>
    <row r="1156" spans="1:17" ht="12.75" customHeight="1">
      <c r="A1156" s="217" t="s">
        <v>9735</v>
      </c>
      <c r="B1156" s="261" t="s">
        <v>6362</v>
      </c>
      <c r="C1156" s="357" t="s">
        <v>9648</v>
      </c>
      <c r="D1156" s="217" t="s">
        <v>9735</v>
      </c>
      <c r="E1156" s="358"/>
      <c r="F1156" s="358"/>
      <c r="M1156" s="359" t="e">
        <f>VLOOKUP(TRIM(B1156),'Team Rosters'!$B$1:$N$3773,2,FALSE)</f>
        <v>#N/A</v>
      </c>
      <c r="N1156" s="360">
        <f>VLOOKUP(TRIM(B1156),BirthdateDraft!$A$1:$M$7842,2,FALSE)</f>
        <v>34955</v>
      </c>
      <c r="O1156" s="217" t="str">
        <f>VLOOKUP(TRIM(B1156),BirthdateDraft!$A$1:$M$7842,3,FALSE)</f>
        <v>18/FA</v>
      </c>
      <c r="P1156">
        <v>2024</v>
      </c>
      <c r="Q1156" s="37" t="e">
        <f>VLOOKUP(Table16[[#This Row],[Last]],'2025Cuts'!$B$4:$B$77,1,FALSE)</f>
        <v>#N/A</v>
      </c>
    </row>
    <row r="1157" spans="1:17" ht="12.75" customHeight="1">
      <c r="A1157" s="217" t="s">
        <v>9737</v>
      </c>
      <c r="B1157" s="261" t="s">
        <v>4468</v>
      </c>
      <c r="C1157" s="357" t="s">
        <v>9650</v>
      </c>
      <c r="D1157" s="217" t="s">
        <v>9737</v>
      </c>
      <c r="E1157" s="358"/>
      <c r="F1157" s="358"/>
      <c r="M1157" s="359" t="str">
        <f>VLOOKUP(TRIM(B1157),'Team Rosters'!$B$1:$N$3773,2,FALSE)</f>
        <v>BEA</v>
      </c>
      <c r="N1157" s="360">
        <f>VLOOKUP(TRIM(B1157),BirthdateDraft!$A$1:$M$7842,2,FALSE)</f>
        <v>34486</v>
      </c>
      <c r="O1157" s="217" t="str">
        <f>VLOOKUP(TRIM(B1157),BirthdateDraft!$A$1:$M$7842,3,FALSE)</f>
        <v>15/5</v>
      </c>
      <c r="P1157">
        <v>2024</v>
      </c>
      <c r="Q1157" s="37" t="e">
        <f>VLOOKUP(Table16[[#This Row],[Last]],'2025Cuts'!$B$4:$B$77,1,FALSE)</f>
        <v>#N/A</v>
      </c>
    </row>
    <row r="1158" spans="1:17" ht="12.75" customHeight="1">
      <c r="A1158" s="217" t="s">
        <v>2517</v>
      </c>
      <c r="B1158" s="261" t="s">
        <v>6985</v>
      </c>
      <c r="C1158" s="357" t="s">
        <v>9636</v>
      </c>
      <c r="D1158" s="217" t="s">
        <v>10047</v>
      </c>
      <c r="E1158" s="358" t="s">
        <v>9699</v>
      </c>
      <c r="F1158" s="358"/>
      <c r="M1158" s="359" t="str">
        <f>VLOOKUP(TRIM(B1158),'Team Rosters'!$B$1:$N$3773,2,FALSE)</f>
        <v>ROA</v>
      </c>
      <c r="N1158" s="360">
        <f>VLOOKUP(TRIM(B1158),BirthdateDraft!$A$1:$M$7842,2,FALSE)</f>
        <v>36312</v>
      </c>
      <c r="O1158" s="217" t="str">
        <f>VLOOKUP(TRIM(B1158),BirthdateDraft!$A$1:$M$7842,3,FALSE)</f>
        <v>21/5</v>
      </c>
      <c r="P1158">
        <v>2024</v>
      </c>
      <c r="Q1158" s="37" t="e">
        <f>VLOOKUP(Table16[[#This Row],[Last]],'2025Cuts'!$B$4:$B$77,1,FALSE)</f>
        <v>#N/A</v>
      </c>
    </row>
    <row r="1159" spans="1:17" ht="12.75" customHeight="1">
      <c r="A1159" s="217" t="s">
        <v>1895</v>
      </c>
      <c r="B1159" s="261" t="s">
        <v>6749</v>
      </c>
      <c r="C1159" s="357" t="s">
        <v>9628</v>
      </c>
      <c r="D1159" s="217" t="s">
        <v>10011</v>
      </c>
      <c r="E1159" s="358"/>
      <c r="F1159" s="358"/>
      <c r="I1159" s="358">
        <v>0</v>
      </c>
      <c r="J1159" s="358"/>
      <c r="K1159" s="36">
        <v>2</v>
      </c>
      <c r="M1159" s="359" t="str">
        <f>VLOOKUP(TRIM(B1159),'Team Rosters'!$B$1:$N$3773,2,FALSE)</f>
        <v>ANN</v>
      </c>
      <c r="N1159" s="360">
        <f>VLOOKUP(TRIM(B1159),BirthdateDraft!$A$1:$M$7842,2,FALSE)</f>
        <v>35235</v>
      </c>
      <c r="O1159" s="217" t="str">
        <f>VLOOKUP(TRIM(B1159),BirthdateDraft!$A$1:$M$7842,3,FALSE)</f>
        <v>20/5</v>
      </c>
      <c r="P1159">
        <v>2024</v>
      </c>
      <c r="Q1159" s="37" t="e">
        <f>VLOOKUP(Table16[[#This Row],[Last]],'2025Cuts'!$B$4:$B$77,1,FALSE)</f>
        <v>#N/A</v>
      </c>
    </row>
    <row r="1160" spans="1:17" ht="12.75" customHeight="1">
      <c r="A1160" s="217" t="s">
        <v>9690</v>
      </c>
      <c r="B1160" s="261" t="s">
        <v>7958</v>
      </c>
      <c r="C1160" s="357" t="s">
        <v>9638</v>
      </c>
      <c r="D1160" s="217" t="s">
        <v>10018</v>
      </c>
      <c r="E1160" s="358"/>
      <c r="F1160" s="358"/>
      <c r="I1160" s="358">
        <v>4</v>
      </c>
      <c r="J1160" s="358">
        <v>0</v>
      </c>
      <c r="K1160" s="36">
        <v>4</v>
      </c>
      <c r="M1160" s="359" t="str">
        <f>VLOOKUP(TRIM(B1160),'Team Rosters'!$B$1:$N$3773,2,FALSE)</f>
        <v>VER</v>
      </c>
      <c r="N1160" s="360">
        <f>VLOOKUP(TRIM(B1160),BirthdateDraft!$A$1:$M$7842,2,FALSE)</f>
        <v>35313</v>
      </c>
      <c r="O1160" s="217" t="str">
        <f>VLOOKUP(TRIM(B1160),BirthdateDraft!$A$1:$M$7842,3,FALSE)</f>
        <v>19/3</v>
      </c>
      <c r="P1160">
        <v>2024</v>
      </c>
      <c r="Q1160" s="37" t="e">
        <f>VLOOKUP(Table16[[#This Row],[Last]],'2025Cuts'!$B$4:$B$77,1,FALSE)</f>
        <v>#N/A</v>
      </c>
    </row>
    <row r="1161" spans="1:17" ht="12.75" customHeight="1">
      <c r="A1161" s="217" t="s">
        <v>2710</v>
      </c>
      <c r="B1161" s="261" t="s">
        <v>7715</v>
      </c>
      <c r="C1161" s="357" t="s">
        <v>9642</v>
      </c>
      <c r="D1161" s="217" t="s">
        <v>10034</v>
      </c>
      <c r="E1161" s="358" t="s">
        <v>3555</v>
      </c>
      <c r="F1161" s="358"/>
      <c r="M1161" s="359" t="str">
        <f>VLOOKUP(TRIM(B1161),'Team Rosters'!$B$1:$N$3773,2,FALSE)</f>
        <v>JER</v>
      </c>
      <c r="N1161" s="360">
        <f>VLOOKUP(TRIM(B1161),BirthdateDraft!$A$1:$M$7842,2,FALSE)</f>
        <v>36314</v>
      </c>
      <c r="O1161" s="217" t="str">
        <f>VLOOKUP(TRIM(B1161),BirthdateDraft!$A$1:$M$7842,3,FALSE)</f>
        <v>22/2</v>
      </c>
      <c r="P1161">
        <v>2024</v>
      </c>
      <c r="Q1161" s="37" t="e">
        <f>VLOOKUP(Table16[[#This Row],[Last]],'2025Cuts'!$B$4:$B$77,1,FALSE)</f>
        <v>#N/A</v>
      </c>
    </row>
    <row r="1162" spans="1:17" ht="12.75" customHeight="1">
      <c r="A1162" s="217" t="s">
        <v>8978</v>
      </c>
      <c r="B1162" s="261" t="s">
        <v>8543</v>
      </c>
      <c r="C1162" s="357" t="s">
        <v>9628</v>
      </c>
      <c r="D1162" s="217" t="s">
        <v>3485</v>
      </c>
      <c r="E1162" s="358"/>
      <c r="F1162" s="358"/>
      <c r="L1162" s="358" t="s">
        <v>9655</v>
      </c>
      <c r="M1162" s="359" t="str">
        <f>VLOOKUP(TRIM(B1162),'Team Rosters'!$B$1:$N$3773,2,FALSE)</f>
        <v>DAY</v>
      </c>
      <c r="N1162" s="360">
        <f>VLOOKUP(TRIM(B1162),BirthdateDraft!$A$1:$M$7842,2,FALSE)</f>
        <v>35708</v>
      </c>
      <c r="O1162" s="217" t="str">
        <f>VLOOKUP(TRIM(B1162),BirthdateDraft!$A$1:$M$7842,3,FALSE)</f>
        <v>20/2</v>
      </c>
      <c r="P1162">
        <v>2024</v>
      </c>
      <c r="Q1162" s="37" t="e">
        <f>VLOOKUP(Table16[[#This Row],[Last]],'2025Cuts'!$B$4:$B$77,1,FALSE)</f>
        <v>#N/A</v>
      </c>
    </row>
    <row r="1163" spans="1:17" ht="12.75" customHeight="1">
      <c r="A1163" s="217" t="s">
        <v>1231</v>
      </c>
      <c r="B1163" s="261" t="s">
        <v>7118</v>
      </c>
      <c r="C1163" s="357" t="s">
        <v>9650</v>
      </c>
      <c r="D1163" s="217" t="s">
        <v>1231</v>
      </c>
      <c r="E1163" s="358"/>
      <c r="F1163" s="358"/>
      <c r="I1163" s="358">
        <v>0</v>
      </c>
      <c r="K1163" s="358">
        <v>0</v>
      </c>
      <c r="L1163" s="36" t="s">
        <v>1895</v>
      </c>
      <c r="M1163" s="359" t="str">
        <f>VLOOKUP(TRIM(B1163),'Team Rosters'!$B$1:$N$3773,2,FALSE)</f>
        <v>TOL</v>
      </c>
      <c r="N1163" s="360">
        <f>VLOOKUP(TRIM(B1163),BirthdateDraft!$A$1:$M$7842,2,FALSE)</f>
        <v>36805</v>
      </c>
      <c r="O1163" s="217" t="str">
        <f>VLOOKUP(TRIM(B1163),BirthdateDraft!$A$1:$M$7842,3,FALSE)</f>
        <v>21/1(4)</v>
      </c>
      <c r="P1163">
        <v>2024</v>
      </c>
      <c r="Q1163" s="37" t="e">
        <f>VLOOKUP(Table16[[#This Row],[Last]],'2025Cuts'!$B$4:$B$77,1,FALSE)</f>
        <v>#N/A</v>
      </c>
    </row>
    <row r="1164" spans="1:17" ht="12.75" customHeight="1">
      <c r="A1164" s="217" t="s">
        <v>9013</v>
      </c>
      <c r="B1164" s="261" t="s">
        <v>8403</v>
      </c>
      <c r="C1164" s="357" t="s">
        <v>724</v>
      </c>
      <c r="D1164" s="217" t="s">
        <v>10027</v>
      </c>
      <c r="E1164" s="358"/>
      <c r="F1164" s="358"/>
      <c r="I1164" s="358">
        <v>0</v>
      </c>
      <c r="J1164" s="358"/>
      <c r="K1164" s="36">
        <v>0</v>
      </c>
      <c r="M1164" s="359" t="e">
        <f>VLOOKUP(TRIM(B1164),'Team Rosters'!$B$1:$N$3773,2,FALSE)</f>
        <v>#N/A</v>
      </c>
      <c r="N1164" s="360">
        <f>VLOOKUP(TRIM(B1164),BirthdateDraft!$A$1:$M$7842,2,FALSE)</f>
        <v>35668</v>
      </c>
      <c r="O1164" s="217" t="str">
        <f>VLOOKUP(TRIM(B1164),BirthdateDraft!$A$1:$M$7842,3,FALSE)</f>
        <v>23/FA</v>
      </c>
      <c r="P1164">
        <v>2024</v>
      </c>
      <c r="Q1164" s="37" t="e">
        <f>VLOOKUP(Table16[[#This Row],[Last]],'2025Cuts'!$B$4:$B$77,1,FALSE)</f>
        <v>#N/A</v>
      </c>
    </row>
    <row r="1165" spans="1:17" ht="12.75" customHeight="1">
      <c r="A1165" s="217" t="s">
        <v>9691</v>
      </c>
      <c r="B1165" s="261" t="s">
        <v>5161</v>
      </c>
      <c r="C1165" s="357" t="s">
        <v>9637</v>
      </c>
      <c r="D1165" s="217" t="s">
        <v>10039</v>
      </c>
      <c r="E1165" s="358"/>
      <c r="F1165" s="358"/>
      <c r="I1165" s="358">
        <v>4</v>
      </c>
      <c r="J1165" s="358">
        <v>0</v>
      </c>
      <c r="K1165" s="36">
        <v>4</v>
      </c>
      <c r="M1165" s="359" t="str">
        <f>VLOOKUP(TRIM(B1165),'Team Rosters'!$B$1:$N$3773,2,FALSE)</f>
        <v>BLU</v>
      </c>
      <c r="N1165" s="360">
        <f>VLOOKUP(TRIM(B1165),BirthdateDraft!$A$1:$M$7842,2,FALSE)</f>
        <v>34916</v>
      </c>
      <c r="O1165" s="217" t="str">
        <f>VLOOKUP(TRIM(B1165),BirthdateDraft!$A$1:$M$7842,3,FALSE)</f>
        <v>17/2</v>
      </c>
      <c r="P1165">
        <v>2024</v>
      </c>
      <c r="Q1165" s="37" t="e">
        <f>VLOOKUP(Table16[[#This Row],[Last]],'2025Cuts'!$B$4:$B$77,1,FALSE)</f>
        <v>#N/A</v>
      </c>
    </row>
    <row r="1166" spans="1:17" ht="12.75" customHeight="1">
      <c r="A1166" s="217" t="s">
        <v>2515</v>
      </c>
      <c r="B1166" s="261" t="s">
        <v>7918</v>
      </c>
      <c r="C1166" s="357" t="s">
        <v>9649</v>
      </c>
      <c r="D1166" s="217" t="s">
        <v>10021</v>
      </c>
      <c r="E1166" s="358" t="s">
        <v>9705</v>
      </c>
      <c r="F1166" s="358"/>
      <c r="M1166" s="359" t="str">
        <f>VLOOKUP(TRIM(B1166),'Team Rosters'!$B$1:$N$3773,2,FALSE)</f>
        <v>TOK</v>
      </c>
      <c r="N1166" s="360">
        <f>VLOOKUP(TRIM(B1166),BirthdateDraft!$A$1:$M$7842,2,FALSE)</f>
        <v>36341</v>
      </c>
      <c r="O1166" s="217" t="str">
        <f>VLOOKUP(TRIM(B1166),BirthdateDraft!$A$1:$M$7842,3,FALSE)</f>
        <v>22/FA</v>
      </c>
      <c r="P1166">
        <v>2024</v>
      </c>
      <c r="Q1166" s="37" t="e">
        <f>VLOOKUP(Table16[[#This Row],[Last]],'2025Cuts'!$B$4:$B$77,1,FALSE)</f>
        <v>#N/A</v>
      </c>
    </row>
    <row r="1167" spans="1:17" ht="12.75" customHeight="1">
      <c r="A1167" s="217" t="s">
        <v>9668</v>
      </c>
      <c r="B1167" s="261" t="s">
        <v>9048</v>
      </c>
      <c r="C1167" s="357" t="s">
        <v>9645</v>
      </c>
      <c r="D1167" s="217" t="s">
        <v>3485</v>
      </c>
      <c r="E1167" s="358"/>
      <c r="F1167" s="358"/>
      <c r="L1167" s="358" t="s">
        <v>9656</v>
      </c>
      <c r="M1167" s="359" t="e">
        <f>VLOOKUP(TRIM(B1167),'Team Rosters'!$B$1:$N$3773,2,FALSE)</f>
        <v>#N/A</v>
      </c>
      <c r="N1167" s="360">
        <f>VLOOKUP(TRIM(B1167),BirthdateDraft!$A$1:$M$7842,2,FALSE)</f>
        <v>37357</v>
      </c>
      <c r="O1167" s="217" t="str">
        <f>VLOOKUP(TRIM(B1167),BirthdateDraft!$A$1:$M$7842,3,FALSE)</f>
        <v>24/2(37)</v>
      </c>
      <c r="P1167">
        <v>2024</v>
      </c>
      <c r="Q1167" s="37" t="e">
        <f>VLOOKUP(Table16[[#This Row],[Last]],'2025Cuts'!$B$4:$B$77,1,FALSE)</f>
        <v>#N/A</v>
      </c>
    </row>
    <row r="1168" spans="1:17" ht="12.75" customHeight="1">
      <c r="A1168" s="217" t="s">
        <v>2837</v>
      </c>
      <c r="B1168" s="261" t="s">
        <v>6314</v>
      </c>
      <c r="C1168" s="357" t="s">
        <v>9644</v>
      </c>
      <c r="D1168" s="217" t="s">
        <v>2837</v>
      </c>
      <c r="E1168" s="358"/>
      <c r="F1168" s="358"/>
      <c r="I1168" s="358">
        <v>4</v>
      </c>
      <c r="K1168" s="358">
        <v>0</v>
      </c>
      <c r="L1168" s="36" t="s">
        <v>1895</v>
      </c>
      <c r="M1168" s="359" t="str">
        <f>VLOOKUP(TRIM(B1168),'Team Rosters'!$B$1:$N$3773,2,FALSE)</f>
        <v>CAVE</v>
      </c>
      <c r="N1168" s="360">
        <f>VLOOKUP(TRIM(B1168),BirthdateDraft!$A$1:$M$7842,2,FALSE)</f>
        <v>35550</v>
      </c>
      <c r="O1168" s="217" t="str">
        <f>VLOOKUP(TRIM(B1168),BirthdateDraft!$A$1:$M$7842,3,FALSE)</f>
        <v>19/4</v>
      </c>
      <c r="P1168">
        <v>2024</v>
      </c>
      <c r="Q1168" s="37" t="e">
        <f>VLOOKUP(Table16[[#This Row],[Last]],'2025Cuts'!$B$4:$B$77,1,FALSE)</f>
        <v>#N/A</v>
      </c>
    </row>
    <row r="1169" spans="1:17" ht="12.75" customHeight="1">
      <c r="A1169" s="217" t="s">
        <v>8852</v>
      </c>
      <c r="B1169" s="261" t="s">
        <v>9094</v>
      </c>
      <c r="C1169" s="357" t="s">
        <v>9633</v>
      </c>
      <c r="D1169" s="217" t="s">
        <v>10026</v>
      </c>
      <c r="E1169" s="358" t="s">
        <v>3555</v>
      </c>
      <c r="F1169" s="358"/>
      <c r="M1169" s="359" t="str">
        <f>VLOOKUP(TRIM(B1169),'Team Rosters'!$B$1:$N$3773,2,FALSE)</f>
        <v>CHA</v>
      </c>
      <c r="N1169" s="360">
        <f>VLOOKUP(TRIM(B1169),BirthdateDraft!$A$1:$M$7842,2,FALSE)</f>
        <v>36733</v>
      </c>
      <c r="O1169" s="217" t="str">
        <f>VLOOKUP(TRIM(B1169),BirthdateDraft!$A$1:$M$7842,3,FALSE)</f>
        <v>23/2</v>
      </c>
      <c r="P1169">
        <v>2024</v>
      </c>
      <c r="Q1169" s="37" t="e">
        <f>VLOOKUP(Table16[[#This Row],[Last]],'2025Cuts'!$B$4:$B$77,1,FALSE)</f>
        <v>#N/A</v>
      </c>
    </row>
    <row r="1170" spans="1:17" ht="12.75" customHeight="1">
      <c r="A1170" s="217" t="s">
        <v>2436</v>
      </c>
      <c r="B1170" s="361" t="s">
        <v>6813</v>
      </c>
      <c r="C1170" s="357" t="s">
        <v>2310</v>
      </c>
      <c r="D1170" s="217" t="s">
        <v>2436</v>
      </c>
      <c r="E1170" s="358"/>
      <c r="F1170" s="358"/>
      <c r="M1170" s="359" t="str">
        <f>VLOOKUP(TRIM(B1170),'Team Rosters'!$B$1:$N$3773,2,FALSE)</f>
        <v>NYC</v>
      </c>
      <c r="N1170" s="360">
        <f>VLOOKUP(TRIM(B1170),BirthdateDraft!$A$1:$M$7842,2,FALSE)</f>
        <v>34954</v>
      </c>
      <c r="O1170" s="217" t="str">
        <f>VLOOKUP(TRIM(B1170),BirthdateDraft!$A$1:$M$7842,3,FALSE)</f>
        <v>18/FA</v>
      </c>
      <c r="P1170">
        <v>2024</v>
      </c>
      <c r="Q1170" s="37" t="e">
        <f>VLOOKUP(Table16[[#This Row],[Last]],'2025Cuts'!$B$4:$B$77,1,FALSE)</f>
        <v>#N/A</v>
      </c>
    </row>
    <row r="1171" spans="1:17" ht="12.75" customHeight="1">
      <c r="A1171" s="217" t="s">
        <v>8977</v>
      </c>
      <c r="B1171" s="261" t="s">
        <v>6726</v>
      </c>
      <c r="C1171" s="357" t="s">
        <v>9635</v>
      </c>
      <c r="D1171" s="217" t="s">
        <v>10010</v>
      </c>
      <c r="E1171" s="358"/>
      <c r="F1171" s="358"/>
      <c r="I1171" s="358">
        <v>4</v>
      </c>
      <c r="J1171" s="358"/>
      <c r="K1171" s="36">
        <v>5</v>
      </c>
      <c r="M1171" s="359" t="str">
        <f>VLOOKUP(TRIM(B1171),'Team Rosters'!$B$1:$N$3773,2,FALSE)</f>
        <v>CAVE</v>
      </c>
      <c r="N1171" s="360">
        <f>VLOOKUP(TRIM(B1171),BirthdateDraft!$A$1:$M$7842,2,FALSE)</f>
        <v>35367</v>
      </c>
      <c r="O1171" s="217" t="str">
        <f>VLOOKUP(TRIM(B1171),BirthdateDraft!$A$1:$M$7842,3,FALSE)</f>
        <v>19/4</v>
      </c>
      <c r="P1171">
        <v>2024</v>
      </c>
      <c r="Q1171" s="37" t="e">
        <f>VLOOKUP(Table16[[#This Row],[Last]],'2025Cuts'!$B$4:$B$77,1,FALSE)</f>
        <v>#N/A</v>
      </c>
    </row>
    <row r="1172" spans="1:17" ht="12.75" customHeight="1">
      <c r="A1172" s="217" t="s">
        <v>9692</v>
      </c>
      <c r="B1172" s="261" t="s">
        <v>9041</v>
      </c>
      <c r="C1172" s="357" t="s">
        <v>9649</v>
      </c>
      <c r="D1172" s="217" t="s">
        <v>10015</v>
      </c>
      <c r="E1172" s="358"/>
      <c r="F1172" s="358"/>
      <c r="I1172" s="358">
        <v>4</v>
      </c>
      <c r="J1172" s="358">
        <v>0</v>
      </c>
      <c r="K1172" s="36">
        <v>5</v>
      </c>
      <c r="M1172" s="359" t="str">
        <f>VLOOKUP(TRIM(B1172),'Team Rosters'!$B$1:$N$3773,2,FALSE)</f>
        <v>CHA</v>
      </c>
      <c r="N1172" s="360">
        <f>VLOOKUP(TRIM(B1172),BirthdateDraft!$A$1:$M$7842,2,FALSE)</f>
        <v>37644</v>
      </c>
      <c r="O1172" s="217" t="str">
        <f>VLOOKUP(TRIM(B1172),BirthdateDraft!$A$1:$M$7842,3,FALSE)</f>
        <v>24/2(44)</v>
      </c>
      <c r="P1172">
        <v>2024</v>
      </c>
      <c r="Q1172" s="37" t="e">
        <f>VLOOKUP(Table16[[#This Row],[Last]],'2025Cuts'!$B$4:$B$77,1,FALSE)</f>
        <v>#N/A</v>
      </c>
    </row>
    <row r="1173" spans="1:17" ht="12.75" customHeight="1">
      <c r="A1173" s="217" t="s">
        <v>2515</v>
      </c>
      <c r="B1173" s="261" t="s">
        <v>3087</v>
      </c>
      <c r="C1173" s="357" t="s">
        <v>1407</v>
      </c>
      <c r="D1173" s="217" t="s">
        <v>10021</v>
      </c>
      <c r="E1173" s="358" t="s">
        <v>9712</v>
      </c>
      <c r="F1173" s="358"/>
      <c r="M1173" s="359" t="str">
        <f>VLOOKUP(TRIM(B1173),'Team Rosters'!$B$1:$N$3773,2,FALSE)</f>
        <v>FER</v>
      </c>
      <c r="N1173" s="360">
        <f>VLOOKUP(TRIM(B1173),BirthdateDraft!$A$1:$M$7842,2,FALSE)</f>
        <v>33353</v>
      </c>
      <c r="O1173" s="217" t="str">
        <f>VLOOKUP(TRIM(B1173),BirthdateDraft!$A$1:$M$7842,3,FALSE)</f>
        <v>13/7</v>
      </c>
      <c r="P1173">
        <v>2024</v>
      </c>
      <c r="Q1173" s="37" t="e">
        <f>VLOOKUP(Table16[[#This Row],[Last]],'2025Cuts'!$B$4:$B$77,1,FALSE)</f>
        <v>#N/A</v>
      </c>
    </row>
    <row r="1174" spans="1:17" ht="12.75" customHeight="1">
      <c r="A1174" s="217" t="s">
        <v>1971</v>
      </c>
      <c r="B1174" s="261" t="s">
        <v>6074</v>
      </c>
      <c r="C1174" s="357" t="s">
        <v>76</v>
      </c>
      <c r="D1174" s="217" t="s">
        <v>1971</v>
      </c>
      <c r="E1174" s="358" t="s">
        <v>9712</v>
      </c>
      <c r="F1174" s="358"/>
      <c r="G1174" s="36">
        <v>0</v>
      </c>
      <c r="M1174" s="359" t="str">
        <f>VLOOKUP(TRIM(B1174),'Team Rosters'!$B$1:$N$3773,2,FALSE)</f>
        <v>TOR</v>
      </c>
      <c r="N1174" s="360">
        <f>VLOOKUP(TRIM(B1174),BirthdateDraft!$A$1:$M$7842,2,FALSE)</f>
        <v>35206</v>
      </c>
      <c r="O1174" s="217" t="str">
        <f>VLOOKUP(TRIM(B1174),BirthdateDraft!$A$1:$M$7842,3,FALSE)</f>
        <v>19/3</v>
      </c>
      <c r="P1174">
        <v>2024</v>
      </c>
      <c r="Q1174" s="37" t="e">
        <f>VLOOKUP(Table16[[#This Row],[Last]],'2025Cuts'!$B$4:$B$77,1,FALSE)</f>
        <v>#N/A</v>
      </c>
    </row>
    <row r="1175" spans="1:17" ht="12.75" customHeight="1">
      <c r="A1175" s="217" t="s">
        <v>1360</v>
      </c>
      <c r="B1175" s="261" t="s">
        <v>9666</v>
      </c>
      <c r="C1175" s="357" t="s">
        <v>9643</v>
      </c>
      <c r="D1175" s="217" t="s">
        <v>1360</v>
      </c>
      <c r="E1175" s="358"/>
      <c r="F1175" s="358"/>
      <c r="I1175" s="358">
        <v>0</v>
      </c>
      <c r="K1175" s="358">
        <v>3</v>
      </c>
      <c r="L1175" s="36" t="s">
        <v>9656</v>
      </c>
      <c r="M1175" s="359" t="e">
        <f>VLOOKUP(TRIM(B1175),'Team Rosters'!$B$1:$N$3773,2,FALSE)</f>
        <v>#N/A</v>
      </c>
      <c r="N1175" s="360">
        <f>VLOOKUP(TRIM(B1175),BirthdateDraft!$A$1:$M$7842,2,FALSE)</f>
        <v>35431</v>
      </c>
      <c r="O1175" s="217" t="str">
        <f>VLOOKUP(TRIM(B1175),BirthdateDraft!$A$1:$M$7842,3,FALSE)</f>
        <v>FA</v>
      </c>
      <c r="P1175">
        <v>2024</v>
      </c>
      <c r="Q1175" s="37" t="e">
        <f>VLOOKUP(Table16[[#This Row],[Last]],'2025Cuts'!$B$4:$B$77,1,FALSE)</f>
        <v>#N/A</v>
      </c>
    </row>
    <row r="1176" spans="1:17" ht="12.75" customHeight="1">
      <c r="A1176" s="217" t="s">
        <v>1564</v>
      </c>
      <c r="B1176" s="261" t="s">
        <v>4859</v>
      </c>
      <c r="C1176" s="357" t="s">
        <v>77</v>
      </c>
      <c r="D1176" s="217" t="s">
        <v>1564</v>
      </c>
      <c r="E1176" s="358"/>
      <c r="F1176" s="358"/>
      <c r="M1176" s="359" t="str">
        <f>VLOOKUP(TRIM(B1176),'Team Rosters'!$B$1:$N$3773,2,FALSE)</f>
        <v>WES</v>
      </c>
      <c r="N1176" s="360">
        <f>VLOOKUP(TRIM(B1176),BirthdateDraft!$A$1:$M$7842,2,FALSE)</f>
        <v>34179</v>
      </c>
      <c r="O1176" s="217" t="str">
        <f>VLOOKUP(TRIM(B1176),BirthdateDraft!$A$1:$M$7842,3,FALSE)</f>
        <v>16/4</v>
      </c>
      <c r="P1176">
        <v>2024</v>
      </c>
      <c r="Q1176" s="37" t="e">
        <f>VLOOKUP(Table16[[#This Row],[Last]],'2025Cuts'!$B$4:$B$77,1,FALSE)</f>
        <v>#N/A</v>
      </c>
    </row>
    <row r="1177" spans="1:17" ht="12.75" customHeight="1">
      <c r="A1177" s="217" t="s">
        <v>8846</v>
      </c>
      <c r="B1177" s="261" t="s">
        <v>8938</v>
      </c>
      <c r="C1177" s="357" t="s">
        <v>9651</v>
      </c>
      <c r="D1177" s="217" t="s">
        <v>10048</v>
      </c>
      <c r="E1177" s="358" t="s">
        <v>9700</v>
      </c>
      <c r="F1177" s="358"/>
      <c r="M1177" s="359" t="e">
        <f>VLOOKUP(TRIM(B1177),'Team Rosters'!$B$1:$N$3773,2,FALSE)</f>
        <v>#N/A</v>
      </c>
      <c r="N1177" s="360">
        <f>VLOOKUP(TRIM(B1177),BirthdateDraft!$A$1:$M$7842,2,FALSE)</f>
        <v>36811</v>
      </c>
      <c r="O1177" s="217" t="str">
        <f>VLOOKUP(TRIM(B1177),BirthdateDraft!$A$1:$M$7842,3,FALSE)</f>
        <v>24/5(153)</v>
      </c>
      <c r="P1177">
        <v>2024</v>
      </c>
      <c r="Q1177" s="37" t="e">
        <f>VLOOKUP(Table16[[#This Row],[Last]],'2025Cuts'!$B$4:$B$77,1,FALSE)</f>
        <v>#N/A</v>
      </c>
    </row>
    <row r="1178" spans="1:17" ht="12.75" customHeight="1">
      <c r="A1178" s="217" t="s">
        <v>9013</v>
      </c>
      <c r="B1178" s="261" t="s">
        <v>6240</v>
      </c>
      <c r="C1178" s="357" t="s">
        <v>9644</v>
      </c>
      <c r="D1178" s="217" t="s">
        <v>10027</v>
      </c>
      <c r="E1178" s="358"/>
      <c r="F1178" s="358"/>
      <c r="I1178" s="358">
        <v>0</v>
      </c>
      <c r="J1178" s="358"/>
      <c r="K1178" s="36">
        <v>0</v>
      </c>
      <c r="M1178" s="359" t="e">
        <f>VLOOKUP(TRIM(B1178),'Team Rosters'!$B$1:$N$3773,2,FALSE)</f>
        <v>#N/A</v>
      </c>
      <c r="N1178" s="360">
        <f>VLOOKUP(TRIM(B1178),BirthdateDraft!$A$1:$M$7842,2,FALSE)</f>
        <v>35640</v>
      </c>
      <c r="O1178" s="217" t="str">
        <f>VLOOKUP(TRIM(B1178),BirthdateDraft!$A$1:$M$7842,3,FALSE)</f>
        <v>19/6</v>
      </c>
      <c r="P1178">
        <v>2024</v>
      </c>
      <c r="Q1178" s="37" t="e">
        <f>VLOOKUP(Table16[[#This Row],[Last]],'2025Cuts'!$B$4:$B$77,1,FALSE)</f>
        <v>#N/A</v>
      </c>
    </row>
    <row r="1179" spans="1:17" ht="12.75" customHeight="1">
      <c r="A1179" s="217" t="s">
        <v>8846</v>
      </c>
      <c r="B1179" s="261" t="s">
        <v>8939</v>
      </c>
      <c r="C1179" s="357" t="s">
        <v>9641</v>
      </c>
      <c r="D1179" s="217" t="s">
        <v>10048</v>
      </c>
      <c r="E1179" s="358" t="s">
        <v>9700</v>
      </c>
      <c r="F1179" s="358"/>
      <c r="M1179" s="359" t="str">
        <f>VLOOKUP(TRIM(B1179),'Team Rosters'!$B$1:$N$3773,2,FALSE)</f>
        <v>CAVE</v>
      </c>
      <c r="N1179" s="360">
        <f>VLOOKUP(TRIM(B1179),BirthdateDraft!$A$1:$M$7842,2,FALSE)</f>
        <v>36933</v>
      </c>
      <c r="O1179" s="217" t="str">
        <f>VLOOKUP(TRIM(B1179),BirthdateDraft!$A$1:$M$7842,3,FALSE)</f>
        <v>24/5(136)</v>
      </c>
      <c r="P1179">
        <v>2024</v>
      </c>
      <c r="Q1179" s="37" t="e">
        <f>VLOOKUP(Table16[[#This Row],[Last]],'2025Cuts'!$B$4:$B$77,1,FALSE)</f>
        <v>#N/A</v>
      </c>
    </row>
    <row r="1180" spans="1:17" ht="12.75" customHeight="1">
      <c r="A1180" s="217" t="s">
        <v>2436</v>
      </c>
      <c r="B1180" s="261" t="s">
        <v>6812</v>
      </c>
      <c r="C1180" s="357" t="s">
        <v>9637</v>
      </c>
      <c r="D1180" s="217" t="s">
        <v>2436</v>
      </c>
      <c r="E1180" s="358"/>
      <c r="F1180" s="358"/>
      <c r="M1180" s="359" t="str">
        <f>VLOOKUP(TRIM(B1180),'Team Rosters'!$B$1:$N$3773,2,FALSE)</f>
        <v>BLU</v>
      </c>
      <c r="N1180" s="360">
        <f>VLOOKUP(TRIM(B1180),BirthdateDraft!$A$1:$M$7842,2,FALSE)</f>
        <v>35329</v>
      </c>
      <c r="O1180" s="217" t="str">
        <f>VLOOKUP(TRIM(B1180),BirthdateDraft!$A$1:$M$7842,3,FALSE)</f>
        <v>20/6</v>
      </c>
      <c r="P1180">
        <v>2024</v>
      </c>
      <c r="Q1180" s="37" t="e">
        <f>VLOOKUP(Table16[[#This Row],[Last]],'2025Cuts'!$B$4:$B$77,1,FALSE)</f>
        <v>#N/A</v>
      </c>
    </row>
    <row r="1181" spans="1:17" ht="12.75" customHeight="1">
      <c r="A1181" s="217" t="s">
        <v>728</v>
      </c>
      <c r="B1181" s="261" t="s">
        <v>5875</v>
      </c>
      <c r="C1181" s="357" t="s">
        <v>9633</v>
      </c>
      <c r="D1181" s="217" t="s">
        <v>728</v>
      </c>
      <c r="E1181" s="358"/>
      <c r="F1181" s="358"/>
      <c r="I1181" s="358">
        <v>0</v>
      </c>
      <c r="K1181" s="358">
        <v>0</v>
      </c>
      <c r="L1181" s="36" t="s">
        <v>9656</v>
      </c>
      <c r="M1181" s="359" t="e">
        <f>VLOOKUP(TRIM(B1181),'Team Rosters'!$B$1:$N$3773,2,FALSE)</f>
        <v>#N/A</v>
      </c>
      <c r="N1181" s="360">
        <f>VLOOKUP(TRIM(B1181),BirthdateDraft!$A$1:$M$7842,2,FALSE)</f>
        <v>33687</v>
      </c>
      <c r="O1181" s="217" t="str">
        <f>VLOOKUP(TRIM(B1181),BirthdateDraft!$A$1:$M$7842,3,FALSE)</f>
        <v>15/5</v>
      </c>
      <c r="P1181">
        <v>2024</v>
      </c>
      <c r="Q1181" s="37" t="e">
        <f>VLOOKUP(Table16[[#This Row],[Last]],'2025Cuts'!$B$4:$B$77,1,FALSE)</f>
        <v>#N/A</v>
      </c>
    </row>
    <row r="1182" spans="1:17" ht="12.75" customHeight="1">
      <c r="A1182" s="217" t="s">
        <v>9690</v>
      </c>
      <c r="B1182" s="261" t="s">
        <v>6252</v>
      </c>
      <c r="C1182" s="357" t="s">
        <v>9631</v>
      </c>
      <c r="D1182" s="217" t="s">
        <v>10018</v>
      </c>
      <c r="E1182" s="358"/>
      <c r="F1182" s="358"/>
      <c r="I1182" s="358">
        <v>4</v>
      </c>
      <c r="J1182" s="358">
        <v>0</v>
      </c>
      <c r="K1182" s="36">
        <v>2</v>
      </c>
      <c r="M1182" s="359" t="str">
        <f>VLOOKUP(TRIM(B1182),'Team Rosters'!$B$1:$N$3773,2,FALSE)</f>
        <v>NYC</v>
      </c>
      <c r="N1182" s="360">
        <f>VLOOKUP(TRIM(B1182),BirthdateDraft!$A$1:$M$7842,2,FALSE)</f>
        <v>34684</v>
      </c>
      <c r="O1182" s="217" t="str">
        <f>VLOOKUP(TRIM(B1182),BirthdateDraft!$A$1:$M$7842,3,FALSE)</f>
        <v>18/6</v>
      </c>
      <c r="P1182">
        <v>2024</v>
      </c>
      <c r="Q1182" s="37" t="e">
        <f>VLOOKUP(Table16[[#This Row],[Last]],'2025Cuts'!$B$4:$B$77,1,FALSE)</f>
        <v>#N/A</v>
      </c>
    </row>
    <row r="1183" spans="1:17" ht="12.75" customHeight="1">
      <c r="A1183" s="217" t="s">
        <v>8979</v>
      </c>
      <c r="B1183" s="261" t="s">
        <v>9074</v>
      </c>
      <c r="C1183" s="357" t="s">
        <v>724</v>
      </c>
      <c r="D1183" s="217" t="s">
        <v>10006</v>
      </c>
      <c r="E1183" s="358"/>
      <c r="F1183" s="358"/>
      <c r="I1183" s="358">
        <v>5</v>
      </c>
      <c r="J1183" s="358"/>
      <c r="K1183" s="36">
        <v>5</v>
      </c>
      <c r="M1183" s="359" t="str">
        <f>VLOOKUP(TRIM(B1183),'Team Rosters'!$B$1:$N$3773,2,FALSE)</f>
        <v>LON</v>
      </c>
      <c r="N1183" s="360">
        <f>VLOOKUP(TRIM(B1183),BirthdateDraft!$A$1:$M$7842,2,FALSE)</f>
        <v>36580</v>
      </c>
      <c r="O1183" s="217" t="str">
        <f>VLOOKUP(TRIM(B1183),BirthdateDraft!$A$1:$M$7842,3,FALSE)</f>
        <v>24/3(86)</v>
      </c>
      <c r="P1183">
        <v>2024</v>
      </c>
      <c r="Q1183" s="37" t="e">
        <f>VLOOKUP(Table16[[#This Row],[Last]],'2025Cuts'!$B$4:$B$77,1,FALSE)</f>
        <v>#N/A</v>
      </c>
    </row>
    <row r="1184" spans="1:17" ht="12.75" customHeight="1">
      <c r="A1184" s="217" t="s">
        <v>1564</v>
      </c>
      <c r="B1184" s="261" t="s">
        <v>7563</v>
      </c>
      <c r="C1184" s="357" t="s">
        <v>724</v>
      </c>
      <c r="D1184" s="217" t="s">
        <v>1564</v>
      </c>
      <c r="E1184" s="358"/>
      <c r="F1184" s="358"/>
      <c r="M1184" s="359" t="str">
        <f>VLOOKUP(TRIM(B1184),'Team Rosters'!$B$1:$N$3773,2,FALSE)</f>
        <v>BLU</v>
      </c>
      <c r="N1184" s="360">
        <f>VLOOKUP(TRIM(B1184),BirthdateDraft!$A$1:$M$7842,2,FALSE)</f>
        <v>36521</v>
      </c>
      <c r="O1184" s="217" t="str">
        <f>VLOOKUP(TRIM(B1184),BirthdateDraft!$A$1:$M$7842,3,FALSE)</f>
        <v>22/7</v>
      </c>
      <c r="P1184">
        <v>2024</v>
      </c>
      <c r="Q1184" s="37" t="e">
        <f>VLOOKUP(Table16[[#This Row],[Last]],'2025Cuts'!$B$4:$B$77,1,FALSE)</f>
        <v>#N/A</v>
      </c>
    </row>
    <row r="1185" spans="1:17" ht="12.75" customHeight="1">
      <c r="A1185" s="217" t="s">
        <v>1891</v>
      </c>
      <c r="B1185" s="261" t="s">
        <v>6589</v>
      </c>
      <c r="C1185" s="357" t="s">
        <v>9633</v>
      </c>
      <c r="D1185" s="217" t="s">
        <v>1891</v>
      </c>
      <c r="E1185" s="358" t="s">
        <v>9703</v>
      </c>
      <c r="F1185" s="358"/>
      <c r="G1185" s="36">
        <v>3</v>
      </c>
      <c r="M1185" s="359" t="str">
        <f>VLOOKUP(TRIM(B1185),'Team Rosters'!$B$1:$N$3773,2,FALSE)</f>
        <v>ROS</v>
      </c>
      <c r="N1185" s="360">
        <f>VLOOKUP(TRIM(B1185),BirthdateDraft!$A$1:$M$7842,2,FALSE)</f>
        <v>36385</v>
      </c>
      <c r="O1185" s="217" t="str">
        <f>VLOOKUP(TRIM(B1185),BirthdateDraft!$A$1:$M$7842,3,FALSE)</f>
        <v>20/1</v>
      </c>
      <c r="P1185">
        <v>2024</v>
      </c>
      <c r="Q1185" s="37" t="e">
        <f>VLOOKUP(Table16[[#This Row],[Last]],'2025Cuts'!$B$4:$B$77,1,FALSE)</f>
        <v>#N/A</v>
      </c>
    </row>
    <row r="1186" spans="1:17" ht="12.75" customHeight="1">
      <c r="A1186" s="217" t="s">
        <v>9013</v>
      </c>
      <c r="B1186" s="261" t="s">
        <v>5139</v>
      </c>
      <c r="C1186" s="357" t="s">
        <v>2310</v>
      </c>
      <c r="D1186" s="217" t="s">
        <v>10027</v>
      </c>
      <c r="E1186" s="358"/>
      <c r="F1186" s="358"/>
      <c r="I1186" s="358">
        <v>0</v>
      </c>
      <c r="J1186" s="358"/>
      <c r="K1186" s="36">
        <v>0</v>
      </c>
      <c r="M1186" s="359" t="e">
        <f>VLOOKUP(TRIM(B1186),'Team Rosters'!$B$1:$N$3773,2,FALSE)</f>
        <v>#N/A</v>
      </c>
      <c r="N1186" s="360">
        <f>VLOOKUP(TRIM(B1186),BirthdateDraft!$A$1:$M$7842,2,FALSE)</f>
        <v>33109</v>
      </c>
      <c r="O1186" s="217" t="str">
        <f>VLOOKUP(TRIM(B1186),BirthdateDraft!$A$1:$M$7842,3,FALSE)</f>
        <v>13/6</v>
      </c>
      <c r="P1186">
        <v>2024</v>
      </c>
      <c r="Q1186" s="37" t="str">
        <f>VLOOKUP(Table16[[#This Row],[Last]],'2025Cuts'!$B$4:$B$77,1,FALSE)</f>
        <v>Quessenberry, David</v>
      </c>
    </row>
    <row r="1187" spans="1:17" ht="12.75" customHeight="1">
      <c r="A1187" s="217" t="s">
        <v>1231</v>
      </c>
      <c r="B1187" s="261" t="s">
        <v>7717</v>
      </c>
      <c r="C1187" s="357" t="s">
        <v>9642</v>
      </c>
      <c r="D1187" s="217" t="s">
        <v>1231</v>
      </c>
      <c r="E1187" s="358"/>
      <c r="F1187" s="358"/>
      <c r="I1187" s="358">
        <v>4</v>
      </c>
      <c r="K1187" s="358">
        <v>0</v>
      </c>
      <c r="L1187" s="36" t="s">
        <v>9656</v>
      </c>
      <c r="M1187" s="359" t="e">
        <f>VLOOKUP(TRIM(B1187),'Team Rosters'!$B$1:$N$3773,2,FALSE)</f>
        <v>#N/A</v>
      </c>
      <c r="N1187" s="360">
        <f>VLOOKUP(TRIM(B1187),BirthdateDraft!$A$1:$M$7842,2,FALSE)</f>
        <v>36600</v>
      </c>
      <c r="O1187" s="217" t="str">
        <f>VLOOKUP(TRIM(B1187),BirthdateDraft!$A$1:$M$7842,3,FALSE)</f>
        <v>22/5</v>
      </c>
      <c r="P1187">
        <v>2024</v>
      </c>
      <c r="Q1187" s="37" t="e">
        <f>VLOOKUP(Table16[[#This Row],[Last]],'2025Cuts'!$B$4:$B$77,1,FALSE)</f>
        <v>#N/A</v>
      </c>
    </row>
    <row r="1188" spans="1:17" ht="12.75" customHeight="1">
      <c r="A1188" s="217" t="s">
        <v>8979</v>
      </c>
      <c r="B1188" t="s">
        <v>7245</v>
      </c>
      <c r="C1188" s="357" t="s">
        <v>9644</v>
      </c>
      <c r="D1188" s="217" t="s">
        <v>10006</v>
      </c>
      <c r="E1188" s="358"/>
      <c r="F1188" s="358"/>
      <c r="I1188" s="358">
        <v>0</v>
      </c>
      <c r="J1188" s="358"/>
      <c r="K1188" s="36">
        <v>4</v>
      </c>
      <c r="M1188" s="359" t="str">
        <f>VLOOKUP(TRIM(B1188),'Team Rosters'!$B$1:$N$3773,2,FALSE)</f>
        <v>NYC</v>
      </c>
      <c r="N1188" s="360">
        <f>VLOOKUP(TRIM(B1188),BirthdateDraft!$A$1:$M$7842,2,FALSE)</f>
        <v>35855</v>
      </c>
      <c r="O1188" s="217" t="str">
        <f>VLOOKUP(TRIM(B1188),BirthdateDraft!$A$1:$M$7842,3,FALSE)</f>
        <v>21/2</v>
      </c>
      <c r="P1188">
        <v>2024</v>
      </c>
      <c r="Q1188" s="37" t="e">
        <f>VLOOKUP(Table16[[#This Row],[Last]],'2025Cuts'!$B$4:$B$77,1,FALSE)</f>
        <v>#N/A</v>
      </c>
    </row>
    <row r="1189" spans="1:17" ht="12.75" customHeight="1">
      <c r="A1189" s="217" t="s">
        <v>1895</v>
      </c>
      <c r="B1189" s="261" t="s">
        <v>5596</v>
      </c>
      <c r="C1189" s="357" t="s">
        <v>78</v>
      </c>
      <c r="D1189" s="217" t="s">
        <v>10011</v>
      </c>
      <c r="E1189" s="358"/>
      <c r="F1189" s="358"/>
      <c r="I1189" s="358">
        <v>6</v>
      </c>
      <c r="J1189" s="358"/>
      <c r="K1189" s="36">
        <v>5</v>
      </c>
      <c r="M1189" s="359" t="str">
        <f>VLOOKUP(TRIM(B1189),'Team Rosters'!$B$1:$N$3773,2,FALSE)</f>
        <v>CAVE</v>
      </c>
      <c r="N1189" s="360">
        <f>VLOOKUP(TRIM(B1189),BirthdateDraft!$A$1:$M$7842,2,FALSE)</f>
        <v>35202</v>
      </c>
      <c r="O1189" s="217" t="str">
        <f>VLOOKUP(TRIM(B1189),BirthdateDraft!$A$1:$M$7842,3,FALSE)</f>
        <v>18/1 (20)</v>
      </c>
      <c r="P1189">
        <v>2024</v>
      </c>
      <c r="Q1189" s="37" t="e">
        <f>VLOOKUP(Table16[[#This Row],[Last]],'2025Cuts'!$B$4:$B$77,1,FALSE)</f>
        <v>#N/A</v>
      </c>
    </row>
    <row r="1190" spans="1:17" ht="12.75" customHeight="1">
      <c r="A1190" s="217" t="s">
        <v>8980</v>
      </c>
      <c r="B1190" s="261" t="s">
        <v>7719</v>
      </c>
      <c r="C1190" s="357" t="s">
        <v>9628</v>
      </c>
      <c r="D1190" s="217" t="s">
        <v>10012</v>
      </c>
      <c r="E1190" s="358"/>
      <c r="F1190" s="358"/>
      <c r="I1190" s="358">
        <v>6</v>
      </c>
      <c r="J1190" s="358"/>
      <c r="K1190" s="36">
        <v>7</v>
      </c>
      <c r="M1190" s="359" t="str">
        <f>VLOOKUP(TRIM(B1190),'Team Rosters'!$B$1:$N$3773,2,FALSE)</f>
        <v>FER</v>
      </c>
      <c r="N1190" s="360">
        <f>VLOOKUP(TRIM(B1190),BirthdateDraft!$A$1:$M$7842,2,FALSE)</f>
        <v>35696</v>
      </c>
      <c r="O1190" s="217" t="str">
        <f>VLOOKUP(TRIM(B1190),BirthdateDraft!$A$1:$M$7842,3,FALSE)</f>
        <v>22/3</v>
      </c>
      <c r="P1190">
        <v>2024</v>
      </c>
      <c r="Q1190" s="37" t="e">
        <f>VLOOKUP(Table16[[#This Row],[Last]],'2025Cuts'!$B$4:$B$77,1,FALSE)</f>
        <v>#N/A</v>
      </c>
    </row>
    <row r="1191" spans="1:17" ht="12.75" customHeight="1">
      <c r="A1191" s="217" t="s">
        <v>8852</v>
      </c>
      <c r="B1191" s="261" t="s">
        <v>4669</v>
      </c>
      <c r="C1191" s="357" t="s">
        <v>1407</v>
      </c>
      <c r="D1191" s="217" t="s">
        <v>10026</v>
      </c>
      <c r="E1191" s="358" t="s">
        <v>3555</v>
      </c>
      <c r="F1191" s="358"/>
      <c r="M1191" s="359" t="str">
        <f>VLOOKUP(TRIM(B1191),'Team Rosters'!$B$1:$N$3773,2,FALSE)</f>
        <v>VIR</v>
      </c>
      <c r="N1191" s="360">
        <f>VLOOKUP(TRIM(B1191),BirthdateDraft!$A$1:$M$7842,2,FALSE)</f>
        <v>34631</v>
      </c>
      <c r="O1191" s="217" t="str">
        <f>VLOOKUP(TRIM(B1191),BirthdateDraft!$A$1:$M$7842,3,FALSE)</f>
        <v>16/1 (5)</v>
      </c>
      <c r="P1191">
        <v>2024</v>
      </c>
      <c r="Q1191" s="37" t="e">
        <f>VLOOKUP(Table16[[#This Row],[Last]],'2025Cuts'!$B$4:$B$77,1,FALSE)</f>
        <v>#N/A</v>
      </c>
    </row>
    <row r="1192" spans="1:17" ht="12.75" customHeight="1">
      <c r="A1192" s="217" t="s">
        <v>2515</v>
      </c>
      <c r="B1192" s="261" t="s">
        <v>6126</v>
      </c>
      <c r="C1192" s="357" t="s">
        <v>9632</v>
      </c>
      <c r="D1192" s="217" t="s">
        <v>10021</v>
      </c>
      <c r="E1192" s="358" t="s">
        <v>9701</v>
      </c>
      <c r="F1192" s="358"/>
      <c r="M1192" s="359" t="str">
        <f>VLOOKUP(TRIM(B1192),'Team Rosters'!$B$1:$N$3773,2,FALSE)</f>
        <v>TOR</v>
      </c>
      <c r="N1192" s="360">
        <f>VLOOKUP(TRIM(B1192),BirthdateDraft!$A$1:$M$7842,2,FALSE)</f>
        <v>35786</v>
      </c>
      <c r="O1192" s="217" t="str">
        <f>VLOOKUP(TRIM(B1192),BirthdateDraft!$A$1:$M$7842,3,FALSE)</f>
        <v>19/2</v>
      </c>
      <c r="P1192">
        <v>2024</v>
      </c>
      <c r="Q1192" s="37" t="e">
        <f>VLOOKUP(Table16[[#This Row],[Last]],'2025Cuts'!$B$4:$B$77,1,FALSE)</f>
        <v>#N/A</v>
      </c>
    </row>
    <row r="1193" spans="1:17" ht="12.75" customHeight="1">
      <c r="A1193" s="217" t="s">
        <v>1564</v>
      </c>
      <c r="B1193" s="261" t="s">
        <v>9126</v>
      </c>
      <c r="C1193" s="357" t="s">
        <v>9643</v>
      </c>
      <c r="D1193" s="217" t="s">
        <v>1564</v>
      </c>
      <c r="E1193" s="358"/>
      <c r="F1193" s="358"/>
      <c r="M1193" s="359" t="str">
        <f>VLOOKUP(TRIM(B1193),'Team Rosters'!$B$1:$N$3773,2,FALSE)</f>
        <v>VIR</v>
      </c>
      <c r="N1193" s="360">
        <f>VLOOKUP(TRIM(B1193),BirthdateDraft!$A$1:$M$7842,2,FALSE)</f>
        <v>36797</v>
      </c>
      <c r="O1193" s="217" t="str">
        <f>VLOOKUP(TRIM(B1193),BirthdateDraft!$A$1:$M$7842,3,FALSE)</f>
        <v>24/5(150)</v>
      </c>
      <c r="P1193">
        <v>2024</v>
      </c>
      <c r="Q1193" s="37" t="e">
        <f>VLOOKUP(Table16[[#This Row],[Last]],'2025Cuts'!$B$4:$B$77,1,FALSE)</f>
        <v>#N/A</v>
      </c>
    </row>
    <row r="1194" spans="1:17" ht="12.75" customHeight="1">
      <c r="A1194" s="217" t="s">
        <v>1410</v>
      </c>
      <c r="B1194" s="261" t="s">
        <v>8406</v>
      </c>
      <c r="C1194" s="357" t="s">
        <v>9648</v>
      </c>
      <c r="D1194" s="217" t="s">
        <v>10063</v>
      </c>
      <c r="E1194" s="358" t="s">
        <v>3556</v>
      </c>
      <c r="F1194" s="358"/>
      <c r="G1194" s="36">
        <v>3</v>
      </c>
      <c r="M1194" s="359" t="e">
        <f>VLOOKUP(TRIM(B1194),'Team Rosters'!$B$1:$N$3773,2,FALSE)</f>
        <v>#N/A</v>
      </c>
      <c r="N1194" s="360">
        <f>VLOOKUP(TRIM(B1194),BirthdateDraft!$A$1:$M$7842,2,FALSE)</f>
        <v>35769</v>
      </c>
      <c r="O1194" s="217" t="str">
        <f>VLOOKUP(TRIM(B1194),BirthdateDraft!$A$1:$M$7842,3,FALSE)</f>
        <v>22/FA</v>
      </c>
      <c r="P1194">
        <v>2024</v>
      </c>
      <c r="Q1194" s="37" t="e">
        <f>VLOOKUP(Table16[[#This Row],[Last]],'2025Cuts'!$B$4:$B$77,1,FALSE)</f>
        <v>#N/A</v>
      </c>
    </row>
    <row r="1195" spans="1:17" ht="12.75" customHeight="1">
      <c r="A1195" s="217" t="s">
        <v>9675</v>
      </c>
      <c r="B1195" s="261" t="s">
        <v>4936</v>
      </c>
      <c r="C1195" s="357" t="s">
        <v>78</v>
      </c>
      <c r="D1195" s="217" t="s">
        <v>10000</v>
      </c>
      <c r="E1195" s="358"/>
      <c r="F1195" s="358"/>
      <c r="L1195" s="358" t="s">
        <v>9652</v>
      </c>
      <c r="M1195" s="359" t="str">
        <f>VLOOKUP(TRIM(B1195),'Team Rosters'!$B$1:$N$3773,2,FALSE)</f>
        <v>ORL</v>
      </c>
      <c r="N1195" s="360">
        <f>VLOOKUP(TRIM(B1195),BirthdateDraft!$A$1:$M$7842,2,FALSE)</f>
        <v>34554</v>
      </c>
      <c r="O1195" s="217" t="str">
        <f>VLOOKUP(TRIM(B1195),BirthdateDraft!$A$1:$M$7842,3,FALSE)</f>
        <v>16/FA</v>
      </c>
      <c r="P1195">
        <v>2024</v>
      </c>
      <c r="Q1195" s="37" t="e">
        <f>VLOOKUP(Table16[[#This Row],[Last]],'2025Cuts'!$B$4:$B$77,1,FALSE)</f>
        <v>#N/A</v>
      </c>
    </row>
    <row r="1196" spans="1:17" ht="12.75" customHeight="1">
      <c r="A1196" s="217" t="s">
        <v>8982</v>
      </c>
      <c r="B1196" s="261" t="s">
        <v>4697</v>
      </c>
      <c r="C1196" s="357" t="s">
        <v>78</v>
      </c>
      <c r="D1196" s="217" t="s">
        <v>10062</v>
      </c>
      <c r="E1196" s="358" t="s">
        <v>3555</v>
      </c>
      <c r="F1196" s="358"/>
      <c r="G1196" s="36">
        <v>4</v>
      </c>
      <c r="M1196" s="359" t="str">
        <f>VLOOKUP(TRIM(B1196),'Team Rosters'!$B$1:$N$3773,2,FALSE)</f>
        <v>DAY</v>
      </c>
      <c r="N1196" s="360">
        <f>VLOOKUP(TRIM(B1196),BirthdateDraft!$A$1:$M$7842,2,FALSE)</f>
        <v>34516</v>
      </c>
      <c r="O1196" s="217" t="str">
        <f>VLOOKUP(TRIM(B1196),BirthdateDraft!$A$1:$M$7842,3,FALSE)</f>
        <v>16/5</v>
      </c>
      <c r="P1196">
        <v>2024</v>
      </c>
      <c r="Q1196" s="37" t="e">
        <f>VLOOKUP(Table16[[#This Row],[Last]],'2025Cuts'!$B$4:$B$77,1,FALSE)</f>
        <v>#N/A</v>
      </c>
    </row>
    <row r="1197" spans="1:17" ht="12.75" customHeight="1">
      <c r="A1197" s="217" t="s">
        <v>1229</v>
      </c>
      <c r="B1197" s="261" t="s">
        <v>5170</v>
      </c>
      <c r="C1197" s="357" t="s">
        <v>9646</v>
      </c>
      <c r="D1197" s="217" t="s">
        <v>1229</v>
      </c>
      <c r="E1197" s="358" t="s">
        <v>9699</v>
      </c>
      <c r="F1197" s="358"/>
      <c r="G1197" s="36">
        <v>4</v>
      </c>
      <c r="M1197" s="359" t="str">
        <f>VLOOKUP(TRIM(B1197),'Team Rosters'!$B$1:$N$3773,2,FALSE)</f>
        <v>CHA</v>
      </c>
      <c r="N1197" s="360">
        <f>VLOOKUP(TRIM(B1197),BirthdateDraft!$A$1:$M$7842,2,FALSE)</f>
        <v>34599</v>
      </c>
      <c r="O1197" s="217" t="str">
        <f>VLOOKUP(TRIM(B1197),BirthdateDraft!$A$1:$M$7842,3,FALSE)</f>
        <v>17/1 (13)</v>
      </c>
      <c r="P1197">
        <v>2024</v>
      </c>
      <c r="Q1197" s="37" t="e">
        <f>VLOOKUP(Table16[[#This Row],[Last]],'2025Cuts'!$B$4:$B$77,1,FALSE)</f>
        <v>#N/A</v>
      </c>
    </row>
    <row r="1198" spans="1:17" ht="12.75" customHeight="1">
      <c r="A1198" s="217" t="s">
        <v>9718</v>
      </c>
      <c r="B1198" t="s">
        <v>8940</v>
      </c>
      <c r="C1198" s="357" t="s">
        <v>2310</v>
      </c>
      <c r="D1198" s="217" t="s">
        <v>10052</v>
      </c>
      <c r="E1198" s="358" t="s">
        <v>3556</v>
      </c>
      <c r="F1198" s="358" t="s">
        <v>3556</v>
      </c>
      <c r="G1198" s="36">
        <v>1</v>
      </c>
      <c r="M1198" s="359" t="str">
        <f>VLOOKUP(TRIM(B1198),'Team Rosters'!$B$1:$N$3773,2,FALSE)</f>
        <v>DRA</v>
      </c>
      <c r="N1198" s="360">
        <f>VLOOKUP(TRIM(B1198),BirthdateDraft!$A$1:$M$7842,2,FALSE)</f>
        <v>36231</v>
      </c>
      <c r="O1198" s="217" t="str">
        <f>VLOOKUP(TRIM(B1198),BirthdateDraft!$A$1:$M$7842,3,FALSE)</f>
        <v>24/FA</v>
      </c>
      <c r="P1198">
        <v>2024</v>
      </c>
      <c r="Q1198" s="37" t="e">
        <f>VLOOKUP(Table16[[#This Row],[Last]],'2025Cuts'!$B$4:$B$77,1,FALSE)</f>
        <v>#N/A</v>
      </c>
    </row>
    <row r="1199" spans="1:17" ht="12.75" customHeight="1">
      <c r="A1199" s="217" t="s">
        <v>8852</v>
      </c>
      <c r="B1199" s="261" t="s">
        <v>5776</v>
      </c>
      <c r="C1199" s="357" t="s">
        <v>9646</v>
      </c>
      <c r="D1199" s="217" t="s">
        <v>10026</v>
      </c>
      <c r="E1199" s="358" t="s">
        <v>3555</v>
      </c>
      <c r="F1199" s="358"/>
      <c r="M1199" s="359" t="str">
        <f>VLOOKUP(TRIM(B1199),'Team Rosters'!$B$1:$N$3773,2,FALSE)</f>
        <v>WES</v>
      </c>
      <c r="N1199" s="360">
        <f>VLOOKUP(TRIM(B1199),BirthdateDraft!$A$1:$M$7842,2,FALSE)</f>
        <v>35380</v>
      </c>
      <c r="O1199" s="217" t="str">
        <f>VLOOKUP(TRIM(B1199),BirthdateDraft!$A$1:$M$7842,3,FALSE)</f>
        <v>18/5</v>
      </c>
      <c r="P1199">
        <v>2024</v>
      </c>
      <c r="Q1199" s="37" t="e">
        <f>VLOOKUP(Table16[[#This Row],[Last]],'2025Cuts'!$B$4:$B$77,1,FALSE)</f>
        <v>#N/A</v>
      </c>
    </row>
    <row r="1200" spans="1:17" ht="12.75" customHeight="1">
      <c r="A1200" s="217" t="s">
        <v>1406</v>
      </c>
      <c r="B1200" s="261" t="s">
        <v>4649</v>
      </c>
      <c r="C1200" s="357" t="s">
        <v>9641</v>
      </c>
      <c r="D1200" s="217" t="s">
        <v>10057</v>
      </c>
      <c r="E1200" s="358" t="s">
        <v>3552</v>
      </c>
      <c r="F1200" s="358"/>
      <c r="G1200" s="36">
        <v>5</v>
      </c>
      <c r="M1200" s="359" t="str">
        <f>VLOOKUP(TRIM(B1200),'Team Rosters'!$B$1:$N$3773,2,FALSE)</f>
        <v>LON</v>
      </c>
      <c r="N1200" s="360">
        <f>VLOOKUP(TRIM(B1200),BirthdateDraft!$A$1:$M$7842,2,FALSE)</f>
        <v>34319</v>
      </c>
      <c r="O1200" s="217" t="str">
        <f>VLOOKUP(TRIM(B1200),BirthdateDraft!$A$1:$M$7842,3,FALSE)</f>
        <v>16/2</v>
      </c>
      <c r="P1200">
        <v>2024</v>
      </c>
      <c r="Q1200" s="37" t="e">
        <f>VLOOKUP(Table16[[#This Row],[Last]],'2025Cuts'!$B$4:$B$77,1,FALSE)</f>
        <v>#N/A</v>
      </c>
    </row>
    <row r="1201" spans="1:17" ht="12.75" customHeight="1">
      <c r="A1201" s="217" t="s">
        <v>9671</v>
      </c>
      <c r="B1201" s="261" t="s">
        <v>8407</v>
      </c>
      <c r="C1201" s="357" t="s">
        <v>9630</v>
      </c>
      <c r="D1201" s="217" t="s">
        <v>10000</v>
      </c>
      <c r="E1201" s="358"/>
      <c r="F1201" s="358"/>
      <c r="L1201" s="358" t="s">
        <v>9652</v>
      </c>
      <c r="M1201" s="359" t="str">
        <f>VLOOKUP(TRIM(B1201),'Team Rosters'!$B$1:$N$3773,2,FALSE)</f>
        <v>BIR</v>
      </c>
      <c r="N1201" s="360">
        <f>VLOOKUP(TRIM(B1201),BirthdateDraft!$A$1:$M$7842,2,FALSE)</f>
        <v>36644</v>
      </c>
      <c r="O1201" s="217" t="str">
        <f>VLOOKUP(TRIM(B1201),BirthdateDraft!$A$1:$M$7842,3,FALSE)</f>
        <v>23/2</v>
      </c>
      <c r="P1201">
        <v>2024</v>
      </c>
      <c r="Q1201" s="37" t="e">
        <f>VLOOKUP(Table16[[#This Row],[Last]],'2025Cuts'!$B$4:$B$77,1,FALSE)</f>
        <v>#N/A</v>
      </c>
    </row>
    <row r="1202" spans="1:17" ht="12.75" customHeight="1">
      <c r="A1202" s="217" t="s">
        <v>1957</v>
      </c>
      <c r="B1202" s="261" t="s">
        <v>8409</v>
      </c>
      <c r="C1202" s="357" t="s">
        <v>9644</v>
      </c>
      <c r="D1202" s="217" t="s">
        <v>1957</v>
      </c>
      <c r="E1202" s="358" t="s">
        <v>9700</v>
      </c>
      <c r="F1202" s="358"/>
      <c r="G1202" s="36">
        <v>0</v>
      </c>
      <c r="M1202" s="359" t="e">
        <f>VLOOKUP(TRIM(B1202),'Team Rosters'!$B$1:$N$3773,2,FALSE)</f>
        <v>#N/A</v>
      </c>
      <c r="N1202" s="360">
        <f>VLOOKUP(TRIM(B1202),BirthdateDraft!$A$1:$M$7842,2,FALSE)</f>
        <v>35978</v>
      </c>
      <c r="O1202" s="217" t="str">
        <f>VLOOKUP(TRIM(B1202),BirthdateDraft!$A$1:$M$7842,3,FALSE)</f>
        <v>23/FA</v>
      </c>
      <c r="P1202">
        <v>2024</v>
      </c>
      <c r="Q1202" s="37" t="e">
        <f>VLOOKUP(Table16[[#This Row],[Last]],'2025Cuts'!$B$4:$B$77,1,FALSE)</f>
        <v>#N/A</v>
      </c>
    </row>
    <row r="1203" spans="1:17" ht="12.75" customHeight="1">
      <c r="A1203" s="217" t="s">
        <v>1957</v>
      </c>
      <c r="B1203" s="261" t="s">
        <v>5226</v>
      </c>
      <c r="C1203" s="357" t="s">
        <v>78</v>
      </c>
      <c r="D1203" s="217" t="s">
        <v>1957</v>
      </c>
      <c r="E1203" s="358" t="s">
        <v>9700</v>
      </c>
      <c r="F1203" s="358"/>
      <c r="G1203" s="36">
        <v>0</v>
      </c>
      <c r="M1203" s="359" t="e">
        <f>VLOOKUP(TRIM(B1203),'Team Rosters'!$B$1:$N$3773,2,FALSE)</f>
        <v>#N/A</v>
      </c>
      <c r="N1203" s="360">
        <f>VLOOKUP(TRIM(B1203),BirthdateDraft!$A$1:$M$7842,2,FALSE)</f>
        <v>34730</v>
      </c>
      <c r="O1203" s="217" t="str">
        <f>VLOOKUP(TRIM(B1203),BirthdateDraft!$A$1:$M$7842,3,FALSE)</f>
        <v>17/4</v>
      </c>
      <c r="P1203">
        <v>2024</v>
      </c>
      <c r="Q1203" s="37" t="e">
        <f>VLOOKUP(Table16[[#This Row],[Last]],'2025Cuts'!$B$4:$B$77,1,FALSE)</f>
        <v>#N/A</v>
      </c>
    </row>
    <row r="1204" spans="1:17" ht="12.75" customHeight="1">
      <c r="A1204" s="217" t="s">
        <v>9737</v>
      </c>
      <c r="B1204" s="261" t="s">
        <v>9488</v>
      </c>
      <c r="C1204" s="357" t="s">
        <v>76</v>
      </c>
      <c r="D1204" s="217" t="s">
        <v>9737</v>
      </c>
      <c r="E1204" s="358"/>
      <c r="F1204" s="358"/>
      <c r="M1204" s="359" t="str">
        <f>VLOOKUP(TRIM(B1204),'Team Rosters'!$B$1:$N$3773,2,FALSE)</f>
        <v>BLD</v>
      </c>
      <c r="N1204" s="360">
        <f>VLOOKUP(TRIM(B1204),BirthdateDraft!$A$1:$M$7842,2,FALSE)</f>
        <v>36049</v>
      </c>
      <c r="O1204" s="217" t="str">
        <f>VLOOKUP(TRIM(B1204),BirthdateDraft!$A$1:$M$7842,3,FALSE)</f>
        <v>24/FA</v>
      </c>
      <c r="P1204">
        <v>2024</v>
      </c>
      <c r="Q1204" s="37" t="e">
        <f>VLOOKUP(Table16[[#This Row],[Last]],'2025Cuts'!$B$4:$B$77,1,FALSE)</f>
        <v>#N/A</v>
      </c>
    </row>
    <row r="1205" spans="1:17" ht="12.75" customHeight="1">
      <c r="A1205" s="217" t="s">
        <v>9735</v>
      </c>
      <c r="B1205" s="261" t="s">
        <v>9145</v>
      </c>
      <c r="C1205" s="357" t="s">
        <v>2310</v>
      </c>
      <c r="D1205" s="217" t="s">
        <v>9735</v>
      </c>
      <c r="E1205" s="358"/>
      <c r="F1205" s="358"/>
      <c r="M1205" s="359" t="str">
        <f>VLOOKUP(TRIM(B1205),'Team Rosters'!$B$1:$N$3773,2,FALSE)</f>
        <v>VER</v>
      </c>
      <c r="N1205" s="360">
        <f>VLOOKUP(TRIM(B1205),BirthdateDraft!$A$1:$M$7842,2,FALSE)</f>
        <v>36900</v>
      </c>
      <c r="O1205" s="217" t="str">
        <f>VLOOKUP(TRIM(B1205),BirthdateDraft!$A$1:$M$7842,3,FALSE)</f>
        <v>24/6(203)</v>
      </c>
      <c r="P1205">
        <v>2024</v>
      </c>
      <c r="Q1205" s="37" t="e">
        <f>VLOOKUP(Table16[[#This Row],[Last]],'2025Cuts'!$B$4:$B$77,1,FALSE)</f>
        <v>#N/A</v>
      </c>
    </row>
    <row r="1206" spans="1:17" ht="12.75" customHeight="1">
      <c r="A1206" s="217" t="s">
        <v>2515</v>
      </c>
      <c r="B1206" s="261" t="s">
        <v>5688</v>
      </c>
      <c r="C1206" s="357" t="s">
        <v>9640</v>
      </c>
      <c r="D1206" s="217" t="s">
        <v>10021</v>
      </c>
      <c r="E1206" s="358" t="s">
        <v>9704</v>
      </c>
      <c r="F1206" s="358"/>
      <c r="M1206" s="359" t="str">
        <f>VLOOKUP(TRIM(B1206),'Team Rosters'!$B$1:$N$3773,2,FALSE)</f>
        <v>TOL</v>
      </c>
      <c r="N1206" s="360">
        <f>VLOOKUP(TRIM(B1206),BirthdateDraft!$A$1:$M$7842,2,FALSE)</f>
        <v>35476</v>
      </c>
      <c r="O1206" s="217" t="str">
        <f>VLOOKUP(TRIM(B1206),BirthdateDraft!$A$1:$M$7842,3,FALSE)</f>
        <v>18/3</v>
      </c>
      <c r="P1206">
        <v>2024</v>
      </c>
      <c r="Q1206" s="37" t="e">
        <f>VLOOKUP(Table16[[#This Row],[Last]],'2025Cuts'!$B$4:$B$77,1,FALSE)</f>
        <v>#N/A</v>
      </c>
    </row>
    <row r="1207" spans="1:17" ht="12.75" customHeight="1">
      <c r="A1207" s="217" t="s">
        <v>1957</v>
      </c>
      <c r="B1207" s="261" t="s">
        <v>8941</v>
      </c>
      <c r="C1207" s="357" t="s">
        <v>9637</v>
      </c>
      <c r="D1207" s="217" t="s">
        <v>1957</v>
      </c>
      <c r="E1207" s="358" t="s">
        <v>9700</v>
      </c>
      <c r="F1207" s="358"/>
      <c r="G1207" s="36">
        <v>3</v>
      </c>
      <c r="M1207" s="359" t="e">
        <f>VLOOKUP(TRIM(B1207),'Team Rosters'!$B$1:$N$3773,2,FALSE)</f>
        <v>#N/A</v>
      </c>
      <c r="N1207" s="360">
        <f>VLOOKUP(TRIM(B1207),BirthdateDraft!$A$1:$M$7842,2,FALSE)</f>
        <v>36375</v>
      </c>
      <c r="O1207" s="217" t="str">
        <f>VLOOKUP(TRIM(B1207),BirthdateDraft!$A$1:$M$7842,3,FALSE)</f>
        <v>24/FA</v>
      </c>
      <c r="P1207">
        <v>2024</v>
      </c>
      <c r="Q1207" s="37" t="e">
        <f>VLOOKUP(Table16[[#This Row],[Last]],'2025Cuts'!$B$4:$B$77,1,FALSE)</f>
        <v>#N/A</v>
      </c>
    </row>
    <row r="1208" spans="1:17" ht="12.75" customHeight="1">
      <c r="A1208" s="217" t="s">
        <v>9676</v>
      </c>
      <c r="B1208" s="261" t="s">
        <v>8985</v>
      </c>
      <c r="C1208" s="357" t="s">
        <v>722</v>
      </c>
      <c r="D1208" s="217" t="s">
        <v>9676</v>
      </c>
      <c r="E1208" s="358"/>
      <c r="F1208" s="358"/>
      <c r="I1208" s="358">
        <v>4</v>
      </c>
      <c r="K1208" s="358">
        <v>3</v>
      </c>
      <c r="L1208" s="36" t="s">
        <v>9655</v>
      </c>
      <c r="M1208" s="359" t="str">
        <f>VLOOKUP(TRIM(B1208),'Team Rosters'!$B$1:$N$3773,2,FALSE)</f>
        <v>ANN</v>
      </c>
      <c r="N1208" s="360">
        <f>VLOOKUP(TRIM(B1208),BirthdateDraft!$A$1:$M$7842,2,FALSE)</f>
        <v>37151</v>
      </c>
      <c r="O1208" s="217" t="str">
        <f>VLOOKUP(TRIM(B1208),BirthdateDraft!$A$1:$M$7842,3,FALSE)</f>
        <v>24/3(82)</v>
      </c>
      <c r="P1208">
        <v>2024</v>
      </c>
      <c r="Q1208" s="37" t="e">
        <f>VLOOKUP(Table16[[#This Row],[Last]],'2025Cuts'!$B$4:$B$77,1,FALSE)</f>
        <v>#N/A</v>
      </c>
    </row>
    <row r="1209" spans="1:17" ht="12.75" customHeight="1">
      <c r="A1209" s="217" t="s">
        <v>9741</v>
      </c>
      <c r="B1209" s="261" t="s">
        <v>9489</v>
      </c>
      <c r="C1209" s="357" t="s">
        <v>9640</v>
      </c>
      <c r="D1209" s="217" t="s">
        <v>9741</v>
      </c>
      <c r="E1209" s="358"/>
      <c r="F1209" s="358"/>
      <c r="M1209" s="359" t="str">
        <f>VLOOKUP(TRIM(B1209),'Team Rosters'!$B$1:$N$3773,2,FALSE)</f>
        <v>VER</v>
      </c>
      <c r="N1209" s="360">
        <f>VLOOKUP(TRIM(B1209),BirthdateDraft!$A$1:$M$7842,2,FALSE)</f>
        <v>36468</v>
      </c>
      <c r="O1209" s="217" t="str">
        <f>VLOOKUP(TRIM(B1209),BirthdateDraft!$A$1:$M$7842,3,FALSE)</f>
        <v>24/FA</v>
      </c>
      <c r="P1209">
        <v>2024</v>
      </c>
      <c r="Q1209" s="37" t="e">
        <f>VLOOKUP(Table16[[#This Row],[Last]],'2025Cuts'!$B$4:$B$77,1,FALSE)</f>
        <v>#N/A</v>
      </c>
    </row>
    <row r="1210" spans="1:17" ht="12.75" customHeight="1">
      <c r="A1210" s="217" t="s">
        <v>2837</v>
      </c>
      <c r="B1210" s="261" t="s">
        <v>7140</v>
      </c>
      <c r="C1210" s="357" t="s">
        <v>78</v>
      </c>
      <c r="D1210" s="217" t="s">
        <v>2837</v>
      </c>
      <c r="E1210" s="358"/>
      <c r="F1210" s="358"/>
      <c r="I1210" s="358">
        <v>0</v>
      </c>
      <c r="K1210" s="358">
        <v>0</v>
      </c>
      <c r="L1210" s="36" t="s">
        <v>1895</v>
      </c>
      <c r="M1210" s="359" t="str">
        <f>VLOOKUP(TRIM(B1210),'Team Rosters'!$B$1:$N$3773,2,FALSE)</f>
        <v>CHA</v>
      </c>
      <c r="N1210" s="360">
        <f>VLOOKUP(TRIM(B1210),BirthdateDraft!$A$1:$M$7842,2,FALSE)</f>
        <v>35217</v>
      </c>
      <c r="O1210" s="217">
        <f>VLOOKUP(TRIM(B1210),BirthdateDraft!$A$1:$M$7842,3,FALSE)</f>
        <v>0</v>
      </c>
      <c r="P1210">
        <v>2024</v>
      </c>
      <c r="Q1210" s="37" t="e">
        <f>VLOOKUP(Table16[[#This Row],[Last]],'2025Cuts'!$B$4:$B$77,1,FALSE)</f>
        <v>#N/A</v>
      </c>
    </row>
    <row r="1211" spans="1:17" ht="12.75" customHeight="1">
      <c r="A1211" s="217" t="s">
        <v>9693</v>
      </c>
      <c r="B1211" s="261" t="s">
        <v>7709</v>
      </c>
      <c r="C1211" s="357" t="s">
        <v>9630</v>
      </c>
      <c r="D1211" s="217" t="s">
        <v>10017</v>
      </c>
      <c r="E1211" s="358"/>
      <c r="F1211" s="358"/>
      <c r="I1211" s="358">
        <v>4</v>
      </c>
      <c r="J1211" s="358">
        <v>0</v>
      </c>
      <c r="K1211" s="36">
        <v>3</v>
      </c>
      <c r="M1211" s="359" t="str">
        <f>VLOOKUP(TRIM(B1211),'Team Rosters'!$B$1:$N$3773,2,FALSE)</f>
        <v>BIR</v>
      </c>
      <c r="N1211" s="360">
        <f>VLOOKUP(TRIM(B1211),BirthdateDraft!$A$1:$M$7842,2,FALSE)</f>
        <v>36058</v>
      </c>
      <c r="O1211" s="217" t="str">
        <f>VLOOKUP(TRIM(B1211),BirthdateDraft!$A$1:$M$7842,3,FALSE)</f>
        <v>22/3</v>
      </c>
      <c r="P1211">
        <v>2024</v>
      </c>
      <c r="Q1211" s="37" t="e">
        <f>VLOOKUP(Table16[[#This Row],[Last]],'2025Cuts'!$B$4:$B$77,1,FALSE)</f>
        <v>#N/A</v>
      </c>
    </row>
    <row r="1212" spans="1:17" ht="12.75" customHeight="1">
      <c r="A1212" s="217" t="s">
        <v>1360</v>
      </c>
      <c r="B1212" s="261" t="s">
        <v>5376</v>
      </c>
      <c r="C1212" s="357" t="s">
        <v>9627</v>
      </c>
      <c r="D1212" s="217" t="s">
        <v>1360</v>
      </c>
      <c r="E1212" s="358"/>
      <c r="F1212" s="358"/>
      <c r="I1212" s="358">
        <v>6</v>
      </c>
      <c r="K1212" s="358">
        <v>7</v>
      </c>
      <c r="L1212" s="36" t="s">
        <v>9655</v>
      </c>
      <c r="M1212" s="359" t="str">
        <f>VLOOKUP(TRIM(B1212),'Team Rosters'!$B$1:$N$3773,2,FALSE)</f>
        <v>WES</v>
      </c>
      <c r="N1212" s="360">
        <f>VLOOKUP(TRIM(B1212),BirthdateDraft!$A$1:$M$7842,2,FALSE)</f>
        <v>34481</v>
      </c>
      <c r="O1212" s="217" t="str">
        <f>VLOOKUP(TRIM(B1212),BirthdateDraft!$A$1:$M$7842,3,FALSE)</f>
        <v>17/FA</v>
      </c>
      <c r="P1212">
        <v>2024</v>
      </c>
      <c r="Q1212" s="37" t="e">
        <f>VLOOKUP(Table16[[#This Row],[Last]],'2025Cuts'!$B$4:$B$77,1,FALSE)</f>
        <v>#N/A</v>
      </c>
    </row>
    <row r="1213" spans="1:17" ht="12.75" customHeight="1">
      <c r="A1213" s="217" t="s">
        <v>9668</v>
      </c>
      <c r="B1213" s="261" t="s">
        <v>8411</v>
      </c>
      <c r="C1213" s="357" t="s">
        <v>9640</v>
      </c>
      <c r="D1213" s="217" t="s">
        <v>3485</v>
      </c>
      <c r="E1213" s="358"/>
      <c r="F1213" s="358"/>
      <c r="L1213" s="358" t="s">
        <v>9652</v>
      </c>
      <c r="M1213" s="359" t="str">
        <f>VLOOKUP(TRIM(B1213),'Team Rosters'!$B$1:$N$3773,2,FALSE)</f>
        <v>BEA</v>
      </c>
      <c r="N1213" s="360">
        <f>VLOOKUP(TRIM(B1213),BirthdateDraft!$A$1:$M$7842,2,FALSE)</f>
        <v>36638</v>
      </c>
      <c r="O1213" s="217" t="str">
        <f>VLOOKUP(TRIM(B1213),BirthdateDraft!$A$1:$M$7842,3,FALSE)</f>
        <v>23/2</v>
      </c>
      <c r="P1213">
        <v>2024</v>
      </c>
      <c r="Q1213" s="37" t="e">
        <f>VLOOKUP(Table16[[#This Row],[Last]],'2025Cuts'!$B$4:$B$77,1,FALSE)</f>
        <v>#N/A</v>
      </c>
    </row>
    <row r="1214" spans="1:17" ht="12.75" customHeight="1">
      <c r="A1214" s="217" t="s">
        <v>9006</v>
      </c>
      <c r="B1214" s="261" t="s">
        <v>8412</v>
      </c>
      <c r="C1214" s="357" t="s">
        <v>77</v>
      </c>
      <c r="D1214" s="217" t="s">
        <v>10029</v>
      </c>
      <c r="E1214" s="358"/>
      <c r="F1214" s="358"/>
      <c r="I1214" s="358">
        <v>0</v>
      </c>
      <c r="J1214" s="358">
        <v>0</v>
      </c>
      <c r="K1214" s="36">
        <v>0</v>
      </c>
      <c r="M1214" s="359" t="e">
        <f>VLOOKUP(TRIM(B1214),'Team Rosters'!$B$1:$N$3773,2,FALSE)</f>
        <v>#N/A</v>
      </c>
      <c r="N1214" s="360">
        <f>VLOOKUP(TRIM(B1214),BirthdateDraft!$A$1:$M$7842,2,FALSE)</f>
        <v>36801</v>
      </c>
      <c r="O1214" s="217" t="str">
        <f>VLOOKUP(TRIM(B1214),BirthdateDraft!$A$1:$M$7842,3,FALSE)</f>
        <v>23/5</v>
      </c>
      <c r="P1214">
        <v>2024</v>
      </c>
      <c r="Q1214" s="37" t="e">
        <f>VLOOKUP(Table16[[#This Row],[Last]],'2025Cuts'!$B$4:$B$77,1,FALSE)</f>
        <v>#N/A</v>
      </c>
    </row>
    <row r="1215" spans="1:17" ht="12.75" customHeight="1">
      <c r="A1215" s="217" t="s">
        <v>3719</v>
      </c>
      <c r="B1215" s="261" t="s">
        <v>8413</v>
      </c>
      <c r="C1215" s="357" t="s">
        <v>9628</v>
      </c>
      <c r="D1215" s="217" t="s">
        <v>3719</v>
      </c>
      <c r="E1215" s="358"/>
      <c r="F1215" s="358"/>
      <c r="M1215" s="359" t="str">
        <f>VLOOKUP(TRIM(B1215),'Team Rosters'!$B$1:$N$3773,2,FALSE)</f>
        <v>ORL</v>
      </c>
      <c r="N1215" s="360">
        <f>VLOOKUP(TRIM(B1215),BirthdateDraft!$A$1:$M$7842,2,FALSE)</f>
        <v>37398</v>
      </c>
      <c r="O1215" s="217" t="str">
        <f>VLOOKUP(TRIM(B1215),BirthdateDraft!$A$1:$M$7842,3,FALSE)</f>
        <v>23/1</v>
      </c>
      <c r="P1215">
        <v>2024</v>
      </c>
      <c r="Q1215" s="37" t="e">
        <f>VLOOKUP(Table16[[#This Row],[Last]],'2025Cuts'!$B$4:$B$77,1,FALSE)</f>
        <v>#N/A</v>
      </c>
    </row>
    <row r="1216" spans="1:17" ht="12.75" customHeight="1">
      <c r="A1216" s="217" t="s">
        <v>8852</v>
      </c>
      <c r="B1216" s="261" t="s">
        <v>8942</v>
      </c>
      <c r="C1216" s="357" t="s">
        <v>9649</v>
      </c>
      <c r="D1216" s="217" t="s">
        <v>10026</v>
      </c>
      <c r="E1216" s="358" t="s">
        <v>3556</v>
      </c>
      <c r="F1216" s="358"/>
      <c r="M1216" s="359" t="str">
        <f>VLOOKUP(TRIM(B1216),'Team Rosters'!$B$1:$N$3773,2,FALSE)</f>
        <v>LAS</v>
      </c>
      <c r="N1216" s="360">
        <f>VLOOKUP(TRIM(B1216),BirthdateDraft!$A$1:$M$7842,2,FALSE)</f>
        <v>36966</v>
      </c>
      <c r="O1216" s="217" t="str">
        <f>VLOOKUP(TRIM(B1216),BirthdateDraft!$A$1:$M$7842,3,FALSE)</f>
        <v>24/4(112)</v>
      </c>
      <c r="P1216">
        <v>2024</v>
      </c>
      <c r="Q1216" s="37" t="e">
        <f>VLOOKUP(Table16[[#This Row],[Last]],'2025Cuts'!$B$4:$B$77,1,FALSE)</f>
        <v>#N/A</v>
      </c>
    </row>
    <row r="1217" spans="1:17" ht="12.75" customHeight="1">
      <c r="A1217" s="217" t="s">
        <v>8846</v>
      </c>
      <c r="B1217" s="261" t="s">
        <v>8943</v>
      </c>
      <c r="C1217" s="357" t="s">
        <v>9648</v>
      </c>
      <c r="D1217" s="217" t="s">
        <v>10048</v>
      </c>
      <c r="E1217" s="358" t="s">
        <v>9699</v>
      </c>
      <c r="F1217" s="358"/>
      <c r="M1217" s="359" t="e">
        <f>VLOOKUP(TRIM(B1217),'Team Rosters'!$B$1:$N$3773,2,FALSE)</f>
        <v>#N/A</v>
      </c>
      <c r="N1217" s="360">
        <f>VLOOKUP(TRIM(B1217),BirthdateDraft!$A$1:$M$7842,2,FALSE)</f>
        <v>36806</v>
      </c>
      <c r="O1217" s="217" t="str">
        <f>VLOOKUP(TRIM(B1217),BirthdateDraft!$A$1:$M$7842,3,FALSE)</f>
        <v>24/FA</v>
      </c>
      <c r="P1217">
        <v>2024</v>
      </c>
      <c r="Q1217" s="37" t="e">
        <f>VLOOKUP(Table16[[#This Row],[Last]],'2025Cuts'!$B$4:$B$77,1,FALSE)</f>
        <v>#N/A</v>
      </c>
    </row>
    <row r="1218" spans="1:17" ht="12.75" customHeight="1">
      <c r="A1218" s="217" t="s">
        <v>1564</v>
      </c>
      <c r="B1218" s="261" t="s">
        <v>7560</v>
      </c>
      <c r="C1218" s="357" t="s">
        <v>9649</v>
      </c>
      <c r="D1218" s="217" t="s">
        <v>1564</v>
      </c>
      <c r="E1218" s="358"/>
      <c r="F1218" s="358"/>
      <c r="M1218" s="359" t="e">
        <f>VLOOKUP(TRIM(B1218),'Team Rosters'!$B$1:$N$3773,2,FALSE)</f>
        <v>#N/A</v>
      </c>
      <c r="N1218" s="360">
        <f>VLOOKUP(TRIM(B1218),BirthdateDraft!$A$1:$M$7842,2,FALSE)</f>
        <v>36403</v>
      </c>
      <c r="O1218" s="217" t="str">
        <f>VLOOKUP(TRIM(B1218),BirthdateDraft!$A$1:$M$7842,3,FALSE)</f>
        <v>22/3</v>
      </c>
      <c r="P1218">
        <v>2024</v>
      </c>
      <c r="Q1218" s="37" t="e">
        <f>VLOOKUP(Table16[[#This Row],[Last]],'2025Cuts'!$B$4:$B$77,1,FALSE)</f>
        <v>#N/A</v>
      </c>
    </row>
    <row r="1219" spans="1:17" ht="12.75" customHeight="1">
      <c r="A1219" s="217" t="s">
        <v>9013</v>
      </c>
      <c r="B1219" s="261" t="s">
        <v>7691</v>
      </c>
      <c r="C1219" s="357" t="s">
        <v>9643</v>
      </c>
      <c r="D1219" s="217" t="s">
        <v>10051</v>
      </c>
      <c r="E1219" s="358" t="s">
        <v>3556</v>
      </c>
      <c r="F1219" s="358"/>
      <c r="G1219" s="36">
        <v>0</v>
      </c>
      <c r="M1219" s="359" t="str">
        <f>VLOOKUP(TRIM(B1219),'Team Rosters'!$B$1:$N$3773,2,FALSE)</f>
        <v>VIR</v>
      </c>
      <c r="N1219" s="360">
        <f>VLOOKUP(TRIM(B1219),BirthdateDraft!$A$1:$M$7842,2,FALSE)</f>
        <v>36287</v>
      </c>
      <c r="O1219" s="217" t="str">
        <f>VLOOKUP(TRIM(B1219),BirthdateDraft!$A$1:$M$7842,3,FALSE)</f>
        <v>22/5</v>
      </c>
      <c r="P1219">
        <v>2024</v>
      </c>
      <c r="Q1219" s="37" t="e">
        <f>VLOOKUP(Table16[[#This Row],[Last]],'2025Cuts'!$B$4:$B$77,1,FALSE)</f>
        <v>#N/A</v>
      </c>
    </row>
    <row r="1220" spans="1:17" ht="12.75" customHeight="1">
      <c r="A1220" s="217" t="s">
        <v>8978</v>
      </c>
      <c r="B1220" s="261" t="s">
        <v>5844</v>
      </c>
      <c r="C1220" s="357" t="s">
        <v>9644</v>
      </c>
      <c r="D1220" s="217" t="s">
        <v>3485</v>
      </c>
      <c r="E1220" s="358"/>
      <c r="F1220" s="358"/>
      <c r="L1220" s="358" t="s">
        <v>9655</v>
      </c>
      <c r="M1220" s="359" t="str">
        <f>VLOOKUP(TRIM(B1220),'Team Rosters'!$B$1:$N$3773,2,FALSE)</f>
        <v>DRA</v>
      </c>
      <c r="N1220" s="360">
        <f>VLOOKUP(TRIM(B1220),BirthdateDraft!$A$1:$M$7842,2,FALSE)</f>
        <v>34688</v>
      </c>
      <c r="O1220" s="217" t="str">
        <f>VLOOKUP(TRIM(B1220),BirthdateDraft!$A$1:$M$7842,3,FALSE)</f>
        <v>18/1 (26)</v>
      </c>
      <c r="P1220">
        <v>2024</v>
      </c>
      <c r="Q1220" s="37" t="e">
        <f>VLOOKUP(Table16[[#This Row],[Last]],'2025Cuts'!$B$4:$B$77,1,FALSE)</f>
        <v>#N/A</v>
      </c>
    </row>
    <row r="1221" spans="1:17" ht="12.75" customHeight="1">
      <c r="A1221" s="217" t="s">
        <v>1957</v>
      </c>
      <c r="B1221" s="261" t="s">
        <v>5174</v>
      </c>
      <c r="C1221" s="357" t="s">
        <v>1407</v>
      </c>
      <c r="D1221" s="217" t="s">
        <v>1957</v>
      </c>
      <c r="E1221" s="358" t="s">
        <v>9700</v>
      </c>
      <c r="F1221" s="358"/>
      <c r="G1221" s="36">
        <v>0</v>
      </c>
      <c r="M1221" s="359" t="str">
        <f>VLOOKUP(TRIM(B1221),'Team Rosters'!$B$1:$N$3773,2,FALSE)</f>
        <v>ROA</v>
      </c>
      <c r="N1221" s="360">
        <f>VLOOKUP(TRIM(B1221),BirthdateDraft!$A$1:$M$7842,2,FALSE)</f>
        <v>34555</v>
      </c>
      <c r="O1221" s="217" t="str">
        <f>VLOOKUP(TRIM(B1221),BirthdateDraft!$A$1:$M$7842,3,FALSE)</f>
        <v>17/3</v>
      </c>
      <c r="P1221">
        <v>2024</v>
      </c>
      <c r="Q1221" s="37" t="e">
        <f>VLOOKUP(Table16[[#This Row],[Last]],'2025Cuts'!$B$4:$B$77,1,FALSE)</f>
        <v>#N/A</v>
      </c>
    </row>
    <row r="1222" spans="1:17" ht="12.75" customHeight="1">
      <c r="A1222" s="217" t="s">
        <v>9013</v>
      </c>
      <c r="B1222" s="261" t="s">
        <v>8415</v>
      </c>
      <c r="C1222" s="357" t="s">
        <v>9636</v>
      </c>
      <c r="D1222" s="217" t="s">
        <v>10051</v>
      </c>
      <c r="E1222" s="358" t="s">
        <v>3556</v>
      </c>
      <c r="F1222" s="358"/>
      <c r="G1222" s="36">
        <v>0</v>
      </c>
      <c r="M1222" s="359" t="e">
        <f>VLOOKUP(TRIM(B1222),'Team Rosters'!$B$1:$N$3773,2,FALSE)</f>
        <v>#N/A</v>
      </c>
      <c r="N1222" s="360">
        <f>VLOOKUP(TRIM(B1222),BirthdateDraft!$A$1:$M$7842,2,FALSE)</f>
        <v>35934</v>
      </c>
      <c r="O1222" s="217" t="str">
        <f>VLOOKUP(TRIM(B1222),BirthdateDraft!$A$1:$M$7842,3,FALSE)</f>
        <v>23/7</v>
      </c>
      <c r="P1222">
        <v>2024</v>
      </c>
      <c r="Q1222" s="37" t="e">
        <f>VLOOKUP(Table16[[#This Row],[Last]],'2025Cuts'!$B$4:$B$77,1,FALSE)</f>
        <v>#N/A</v>
      </c>
    </row>
    <row r="1223" spans="1:17" ht="12.75" customHeight="1">
      <c r="A1223" s="217" t="s">
        <v>8846</v>
      </c>
      <c r="B1223" s="261" t="s">
        <v>8416</v>
      </c>
      <c r="C1223" s="357" t="s">
        <v>9634</v>
      </c>
      <c r="D1223" s="217" t="s">
        <v>10048</v>
      </c>
      <c r="E1223" s="358" t="s">
        <v>9700</v>
      </c>
      <c r="F1223" s="358"/>
      <c r="M1223" s="359" t="str">
        <f>VLOOKUP(TRIM(B1223),'Team Rosters'!$B$1:$N$3773,2,FALSE)</f>
        <v>JER</v>
      </c>
      <c r="N1223" s="360">
        <f>VLOOKUP(TRIM(B1223),BirthdateDraft!$A$1:$M$7842,2,FALSE)</f>
        <v>37434</v>
      </c>
      <c r="O1223" s="217" t="str">
        <f>VLOOKUP(TRIM(B1223),BirthdateDraft!$A$1:$M$7842,3,FALSE)</f>
        <v>23/4</v>
      </c>
      <c r="P1223">
        <v>2024</v>
      </c>
      <c r="Q1223" s="37" t="e">
        <f>VLOOKUP(Table16[[#This Row],[Last]],'2025Cuts'!$B$4:$B$77,1,FALSE)</f>
        <v>#N/A</v>
      </c>
    </row>
    <row r="1224" spans="1:17" ht="12.75" customHeight="1">
      <c r="A1224" s="217" t="s">
        <v>8979</v>
      </c>
      <c r="B1224" s="261" t="s">
        <v>6224</v>
      </c>
      <c r="C1224" s="357" t="s">
        <v>2310</v>
      </c>
      <c r="D1224" s="217" t="s">
        <v>10006</v>
      </c>
      <c r="E1224" s="358"/>
      <c r="F1224" s="358"/>
      <c r="I1224" s="358">
        <v>0</v>
      </c>
      <c r="J1224" s="358"/>
      <c r="K1224" s="36">
        <v>5</v>
      </c>
      <c r="M1224" s="359" t="str">
        <f>VLOOKUP(TRIM(B1224),'Team Rosters'!$B$1:$N$3773,2,FALSE)</f>
        <v>ROS</v>
      </c>
      <c r="N1224" s="360">
        <f>VLOOKUP(TRIM(B1224),BirthdateDraft!$A$1:$M$7842,2,FALSE)</f>
        <v>34893</v>
      </c>
      <c r="O1224" s="217" t="str">
        <f>VLOOKUP(TRIM(B1224),BirthdateDraft!$A$1:$M$7842,3,FALSE)</f>
        <v>19/2</v>
      </c>
      <c r="P1224">
        <v>2024</v>
      </c>
      <c r="Q1224" s="37" t="e">
        <f>VLOOKUP(Table16[[#This Row],[Last]],'2025Cuts'!$B$4:$B$77,1,FALSE)</f>
        <v>#N/A</v>
      </c>
    </row>
    <row r="1225" spans="1:17" ht="12.75" customHeight="1">
      <c r="A1225" s="217" t="s">
        <v>2837</v>
      </c>
      <c r="B1225" s="261" t="s">
        <v>7921</v>
      </c>
      <c r="C1225" s="357" t="s">
        <v>9647</v>
      </c>
      <c r="D1225" s="217" t="s">
        <v>2837</v>
      </c>
      <c r="E1225" s="358"/>
      <c r="F1225" s="358"/>
      <c r="I1225" s="358">
        <v>0</v>
      </c>
      <c r="K1225" s="358">
        <v>0</v>
      </c>
      <c r="L1225" s="36" t="s">
        <v>1895</v>
      </c>
      <c r="M1225" s="359" t="e">
        <f>VLOOKUP(TRIM(B1225),'Team Rosters'!$B$1:$N$3773,2,FALSE)</f>
        <v>#N/A</v>
      </c>
      <c r="N1225" s="360">
        <f>VLOOKUP(TRIM(B1225),BirthdateDraft!$A$1:$M$7842,2,FALSE)</f>
        <v>36191</v>
      </c>
      <c r="O1225" s="217" t="str">
        <f>VLOOKUP(TRIM(B1225),BirthdateDraft!$A$1:$M$7842,3,FALSE)</f>
        <v>22/FA</v>
      </c>
      <c r="P1225">
        <v>2024</v>
      </c>
      <c r="Q1225" s="37" t="e">
        <f>VLOOKUP(Table16[[#This Row],[Last]],'2025Cuts'!$B$4:$B$77,1,FALSE)</f>
        <v>#N/A</v>
      </c>
    </row>
    <row r="1226" spans="1:17" ht="12.75" customHeight="1">
      <c r="A1226" s="217" t="s">
        <v>9702</v>
      </c>
      <c r="B1226" s="261" t="s">
        <v>6553</v>
      </c>
      <c r="C1226" s="357" t="s">
        <v>9635</v>
      </c>
      <c r="D1226" s="217" t="s">
        <v>10054</v>
      </c>
      <c r="E1226" s="358" t="s">
        <v>3556</v>
      </c>
      <c r="F1226" s="358" t="s">
        <v>3556</v>
      </c>
      <c r="G1226" s="36">
        <v>2</v>
      </c>
      <c r="M1226" s="359" t="str">
        <f>VLOOKUP(TRIM(B1226),'Team Rosters'!$B$1:$N$3773,2,FALSE)</f>
        <v>VER</v>
      </c>
      <c r="N1226" s="360">
        <f>VLOOKUP(TRIM(B1226),BirthdateDraft!$A$1:$M$7842,2,FALSE)</f>
        <v>35955</v>
      </c>
      <c r="O1226" s="217" t="str">
        <f>VLOOKUP(TRIM(B1226),BirthdateDraft!$A$1:$M$7842,3,FALSE)</f>
        <v>20/FA</v>
      </c>
      <c r="P1226">
        <v>2024</v>
      </c>
      <c r="Q1226" s="37" t="e">
        <f>VLOOKUP(Table16[[#This Row],[Last]],'2025Cuts'!$B$4:$B$77,1,FALSE)</f>
        <v>#N/A</v>
      </c>
    </row>
    <row r="1227" spans="1:17" ht="12.75" customHeight="1">
      <c r="A1227" s="217" t="s">
        <v>1886</v>
      </c>
      <c r="B1227" s="261" t="s">
        <v>4721</v>
      </c>
      <c r="C1227" s="357" t="s">
        <v>9633</v>
      </c>
      <c r="D1227" s="217" t="s">
        <v>1886</v>
      </c>
      <c r="E1227" s="358" t="s">
        <v>9701</v>
      </c>
      <c r="F1227" s="358"/>
      <c r="G1227" s="36">
        <v>3</v>
      </c>
      <c r="M1227" s="359" t="str">
        <f>VLOOKUP(TRIM(B1227),'Team Rosters'!$B$1:$N$3773,2,FALSE)</f>
        <v>FER</v>
      </c>
      <c r="N1227" s="360">
        <f>VLOOKUP(TRIM(B1227),BirthdateDraft!$A$1:$M$7842,2,FALSE)</f>
        <v>34446</v>
      </c>
      <c r="O1227" s="217" t="str">
        <f>VLOOKUP(TRIM(B1227),BirthdateDraft!$A$1:$M$7842,3,FALSE)</f>
        <v>16/6</v>
      </c>
      <c r="P1227">
        <v>2024</v>
      </c>
      <c r="Q1227" s="37" t="e">
        <f>VLOOKUP(Table16[[#This Row],[Last]],'2025Cuts'!$B$4:$B$77,1,FALSE)</f>
        <v>#N/A</v>
      </c>
    </row>
    <row r="1228" spans="1:17" ht="12.75" customHeight="1">
      <c r="A1228" s="217" t="s">
        <v>2710</v>
      </c>
      <c r="B1228" s="261" t="s">
        <v>7000</v>
      </c>
      <c r="C1228" s="357" t="s">
        <v>78</v>
      </c>
      <c r="D1228" s="217" t="s">
        <v>10034</v>
      </c>
      <c r="E1228" s="358" t="s">
        <v>3552</v>
      </c>
      <c r="F1228" s="358"/>
      <c r="M1228" s="359" t="str">
        <f>VLOOKUP(TRIM(B1228),'Team Rosters'!$B$1:$N$3773,2,FALSE)</f>
        <v>ANN</v>
      </c>
      <c r="N1228" s="360">
        <f>VLOOKUP(TRIM(B1228),BirthdateDraft!$A$1:$M$7842,2,FALSE)</f>
        <v>35977</v>
      </c>
      <c r="O1228" s="217" t="str">
        <f>VLOOKUP(TRIM(B1228),BirthdateDraft!$A$1:$M$7842,3,FALSE)</f>
        <v>20/4</v>
      </c>
      <c r="P1228">
        <v>2024</v>
      </c>
      <c r="Q1228" s="37" t="e">
        <f>VLOOKUP(Table16[[#This Row],[Last]],'2025Cuts'!$B$4:$B$77,1,FALSE)</f>
        <v>#N/A</v>
      </c>
    </row>
    <row r="1229" spans="1:17" ht="12.75" customHeight="1">
      <c r="A1229" s="217" t="s">
        <v>144</v>
      </c>
      <c r="B1229" s="261" t="s">
        <v>6522</v>
      </c>
      <c r="C1229" s="357" t="s">
        <v>9641</v>
      </c>
      <c r="D1229" s="217" t="s">
        <v>10053</v>
      </c>
      <c r="E1229" s="358" t="s">
        <v>3556</v>
      </c>
      <c r="F1229" s="358"/>
      <c r="G1229" s="36">
        <v>2</v>
      </c>
      <c r="M1229" s="359" t="e">
        <f>VLOOKUP(TRIM(B1229),'Team Rosters'!$B$1:$N$3773,2,FALSE)</f>
        <v>#N/A</v>
      </c>
      <c r="N1229" s="360">
        <f>VLOOKUP(TRIM(B1229),BirthdateDraft!$A$1:$M$7842,2,FALSE)</f>
        <v>0</v>
      </c>
      <c r="O1229" s="217" t="str">
        <f>VLOOKUP(TRIM(B1229),BirthdateDraft!$A$1:$M$7842,3,FALSE)</f>
        <v>FA</v>
      </c>
      <c r="P1229">
        <v>2024</v>
      </c>
      <c r="Q1229" s="37" t="e">
        <f>VLOOKUP(Table16[[#This Row],[Last]],'2025Cuts'!$B$4:$B$77,1,FALSE)</f>
        <v>#N/A</v>
      </c>
    </row>
    <row r="1230" spans="1:17" ht="12.75" customHeight="1">
      <c r="A1230" s="217" t="s">
        <v>2837</v>
      </c>
      <c r="B1230" s="261" t="s">
        <v>9095</v>
      </c>
      <c r="C1230" s="357" t="s">
        <v>9629</v>
      </c>
      <c r="D1230" s="217" t="s">
        <v>2837</v>
      </c>
      <c r="E1230" s="358"/>
      <c r="F1230" s="358"/>
      <c r="I1230" s="358">
        <v>4</v>
      </c>
      <c r="K1230" s="358">
        <v>0</v>
      </c>
      <c r="L1230" s="36" t="s">
        <v>9652</v>
      </c>
      <c r="M1230" s="359" t="str">
        <f>VLOOKUP(TRIM(B1230),'Team Rosters'!$B$1:$N$3773,2,FALSE)</f>
        <v>VIR</v>
      </c>
      <c r="N1230" s="360">
        <f>VLOOKUP(TRIM(B1230),BirthdateDraft!$A$1:$M$7842,2,FALSE)</f>
        <v>36241</v>
      </c>
      <c r="O1230" s="217" t="str">
        <f>VLOOKUP(TRIM(B1230),BirthdateDraft!$A$1:$M$7842,3,FALSE)</f>
        <v>22/3</v>
      </c>
      <c r="P1230">
        <v>2024</v>
      </c>
      <c r="Q1230" s="37" t="e">
        <f>VLOOKUP(Table16[[#This Row],[Last]],'2025Cuts'!$B$4:$B$77,1,FALSE)</f>
        <v>#N/A</v>
      </c>
    </row>
    <row r="1231" spans="1:17" ht="12.75" customHeight="1">
      <c r="A1231" s="217" t="s">
        <v>9668</v>
      </c>
      <c r="B1231" s="261" t="s">
        <v>3796</v>
      </c>
      <c r="C1231" s="357" t="s">
        <v>78</v>
      </c>
      <c r="D1231" s="217" t="s">
        <v>3485</v>
      </c>
      <c r="E1231" s="358"/>
      <c r="F1231" s="358"/>
      <c r="L1231" s="358" t="s">
        <v>9656</v>
      </c>
      <c r="M1231" s="359" t="e">
        <f>VLOOKUP(TRIM(B1231),'Team Rosters'!$B$1:$N$3773,2,FALSE)</f>
        <v>#N/A</v>
      </c>
      <c r="N1231" s="360">
        <f>VLOOKUP(TRIM(B1231),BirthdateDraft!$A$1:$M$7842,2,FALSE)</f>
        <v>34205</v>
      </c>
      <c r="O1231" s="217" t="str">
        <f>VLOOKUP(TRIM(B1231),BirthdateDraft!$A$1:$M$7842,3,FALSE)</f>
        <v>14/2</v>
      </c>
      <c r="P1231">
        <v>2024</v>
      </c>
      <c r="Q1231" s="37" t="e">
        <f>VLOOKUP(Table16[[#This Row],[Last]],'2025Cuts'!$B$4:$B$77,1,FALSE)</f>
        <v>#N/A</v>
      </c>
    </row>
    <row r="1232" spans="1:17" ht="12.75" customHeight="1">
      <c r="A1232" s="217" t="s">
        <v>1406</v>
      </c>
      <c r="B1232" s="261" t="s">
        <v>4662</v>
      </c>
      <c r="C1232" s="357" t="s">
        <v>9648</v>
      </c>
      <c r="D1232" s="217" t="s">
        <v>10057</v>
      </c>
      <c r="E1232" s="358" t="s">
        <v>3556</v>
      </c>
      <c r="F1232" s="358"/>
      <c r="G1232" s="36">
        <v>7</v>
      </c>
      <c r="M1232" s="359" t="str">
        <f>VLOOKUP(TRIM(B1232),'Team Rosters'!$B$1:$N$3773,2,FALSE)</f>
        <v>CAVE</v>
      </c>
      <c r="N1232" s="360">
        <f>VLOOKUP(TRIM(B1232),BirthdateDraft!$A$1:$M$7842,2,FALSE)</f>
        <v>34779</v>
      </c>
      <c r="O1232" s="217" t="str">
        <f>VLOOKUP(TRIM(B1232),BirthdateDraft!$A$1:$M$7842,3,FALSE)</f>
        <v>16/2</v>
      </c>
      <c r="P1232">
        <v>2024</v>
      </c>
      <c r="Q1232" s="37" t="e">
        <f>VLOOKUP(Table16[[#This Row],[Last]],'2025Cuts'!$B$4:$B$77,1,FALSE)</f>
        <v>#N/A</v>
      </c>
    </row>
    <row r="1233" spans="1:17" ht="12.75" customHeight="1">
      <c r="A1233" s="217" t="s">
        <v>2837</v>
      </c>
      <c r="B1233" s="261" t="s">
        <v>8418</v>
      </c>
      <c r="C1233" s="357" t="s">
        <v>9650</v>
      </c>
      <c r="D1233" s="217" t="s">
        <v>2837</v>
      </c>
      <c r="E1233" s="358"/>
      <c r="F1233" s="358"/>
      <c r="I1233" s="358">
        <v>4</v>
      </c>
      <c r="K1233" s="358">
        <v>0</v>
      </c>
      <c r="L1233" s="36" t="s">
        <v>9653</v>
      </c>
      <c r="M1233" s="359" t="str">
        <f>VLOOKUP(TRIM(B1233),'Team Rosters'!$B$1:$N$3773,2,FALSE)</f>
        <v>TOR</v>
      </c>
      <c r="N1233" s="360">
        <f>VLOOKUP(TRIM(B1233),BirthdateDraft!$A$1:$M$7842,2,FALSE)</f>
        <v>37286</v>
      </c>
      <c r="O1233" s="217" t="str">
        <f>VLOOKUP(TRIM(B1233),BirthdateDraft!$A$1:$M$7842,3,FALSE)</f>
        <v>23/1</v>
      </c>
      <c r="P1233">
        <v>2024</v>
      </c>
      <c r="Q1233" s="37" t="e">
        <f>VLOOKUP(Table16[[#This Row],[Last]],'2025Cuts'!$B$4:$B$77,1,FALSE)</f>
        <v>#N/A</v>
      </c>
    </row>
    <row r="1234" spans="1:17" ht="12.75" customHeight="1">
      <c r="A1234" s="217" t="s">
        <v>8980</v>
      </c>
      <c r="B1234" s="261" t="s">
        <v>5143</v>
      </c>
      <c r="C1234" s="357" t="s">
        <v>2310</v>
      </c>
      <c r="D1234" s="217" t="s">
        <v>10012</v>
      </c>
      <c r="E1234" s="358"/>
      <c r="F1234" s="358"/>
      <c r="I1234" s="358">
        <v>4</v>
      </c>
      <c r="J1234" s="358"/>
      <c r="K1234" s="36">
        <v>4</v>
      </c>
      <c r="M1234" s="359" t="str">
        <f>VLOOKUP(TRIM(B1234),'Team Rosters'!$B$1:$N$3773,2,FALSE)</f>
        <v>VIR</v>
      </c>
      <c r="N1234" s="360">
        <f>VLOOKUP(TRIM(B1234),BirthdateDraft!$A$1:$M$7842,2,FALSE)</f>
        <v>34981</v>
      </c>
      <c r="O1234" s="217" t="str">
        <f>VLOOKUP(TRIM(B1234),BirthdateDraft!$A$1:$M$7842,3,FALSE)</f>
        <v>17/2</v>
      </c>
      <c r="P1234">
        <v>2024</v>
      </c>
      <c r="Q1234" s="37" t="e">
        <f>VLOOKUP(Table16[[#This Row],[Last]],'2025Cuts'!$B$4:$B$77,1,FALSE)</f>
        <v>#N/A</v>
      </c>
    </row>
    <row r="1235" spans="1:17" ht="12.75" customHeight="1">
      <c r="A1235" s="217" t="s">
        <v>9714</v>
      </c>
      <c r="B1235" s="261" t="s">
        <v>8944</v>
      </c>
      <c r="C1235" s="357" t="s">
        <v>1407</v>
      </c>
      <c r="D1235" s="217" t="s">
        <v>10055</v>
      </c>
      <c r="E1235" s="358" t="s">
        <v>3556</v>
      </c>
      <c r="F1235" s="358" t="s">
        <v>9700</v>
      </c>
      <c r="G1235" s="36">
        <v>6</v>
      </c>
      <c r="M1235" s="359" t="str">
        <f>VLOOKUP(TRIM(B1235),'Team Rosters'!$B$1:$N$3773,2,FALSE)</f>
        <v>JER</v>
      </c>
      <c r="N1235" s="360">
        <f>VLOOKUP(TRIM(B1235),BirthdateDraft!$A$1:$M$7842,2,FALSE)</f>
        <v>37623</v>
      </c>
      <c r="O1235" s="217" t="str">
        <f>VLOOKUP(TRIM(B1235),BirthdateDraft!$A$1:$M$7842,3,FALSE)</f>
        <v>24/1(21)</v>
      </c>
      <c r="P1235">
        <v>2024</v>
      </c>
      <c r="Q1235" s="37" t="e">
        <f>VLOOKUP(Table16[[#This Row],[Last]],'2025Cuts'!$B$4:$B$77,1,FALSE)</f>
        <v>#N/A</v>
      </c>
    </row>
    <row r="1236" spans="1:17" ht="12.75" customHeight="1">
      <c r="A1236" s="217" t="s">
        <v>9702</v>
      </c>
      <c r="B1236" s="261" t="s">
        <v>8945</v>
      </c>
      <c r="C1236" s="357" t="s">
        <v>722</v>
      </c>
      <c r="D1236" s="217" t="s">
        <v>10054</v>
      </c>
      <c r="E1236" s="358" t="s">
        <v>3556</v>
      </c>
      <c r="F1236" s="358" t="s">
        <v>3556</v>
      </c>
      <c r="G1236" s="36">
        <v>2</v>
      </c>
      <c r="M1236" s="359" t="str">
        <f>VLOOKUP(TRIM(B1236),'Team Rosters'!$B$1:$N$3773,2,FALSE)</f>
        <v>BIR</v>
      </c>
      <c r="N1236" s="360">
        <f>VLOOKUP(TRIM(B1236),BirthdateDraft!$A$1:$M$7842,2,FALSE)</f>
        <v>37147</v>
      </c>
      <c r="O1236" s="217" t="str">
        <f>VLOOKUP(TRIM(B1236),BirthdateDraft!$A$1:$M$7842,3,FALSE)</f>
        <v>24/1(27)</v>
      </c>
      <c r="P1236">
        <v>2024</v>
      </c>
      <c r="Q1236" s="37" t="e">
        <f>VLOOKUP(Table16[[#This Row],[Last]],'2025Cuts'!$B$4:$B$77,1,FALSE)</f>
        <v>#N/A</v>
      </c>
    </row>
    <row r="1237" spans="1:17" ht="12.75" customHeight="1">
      <c r="A1237" s="217" t="s">
        <v>9668</v>
      </c>
      <c r="B1237" s="261" t="s">
        <v>5397</v>
      </c>
      <c r="C1237" s="357" t="s">
        <v>9647</v>
      </c>
      <c r="D1237" s="217" t="s">
        <v>3485</v>
      </c>
      <c r="E1237" s="358"/>
      <c r="F1237" s="358"/>
      <c r="L1237" s="358" t="s">
        <v>9656</v>
      </c>
      <c r="M1237" s="359" t="str">
        <f>VLOOKUP(TRIM(B1237),'Team Rosters'!$B$1:$N$3773,2,FALSE)</f>
        <v>BLD</v>
      </c>
      <c r="N1237" s="360">
        <f>VLOOKUP(TRIM(B1237),BirthdateDraft!$A$1:$M$7842,2,FALSE)</f>
        <v>34598</v>
      </c>
      <c r="O1237" s="217" t="str">
        <f>VLOOKUP(TRIM(B1237),BirthdateDraft!$A$1:$M$7842,3,FALSE)</f>
        <v>16/4</v>
      </c>
      <c r="P1237">
        <v>2024</v>
      </c>
      <c r="Q1237" s="37" t="e">
        <f>VLOOKUP(Table16[[#This Row],[Last]],'2025Cuts'!$B$4:$B$77,1,FALSE)</f>
        <v>#N/A</v>
      </c>
    </row>
    <row r="1238" spans="1:17" ht="12.75" customHeight="1">
      <c r="A1238" s="217" t="s">
        <v>144</v>
      </c>
      <c r="B1238" s="261" t="s">
        <v>7350</v>
      </c>
      <c r="C1238" s="357" t="s">
        <v>9649</v>
      </c>
      <c r="D1238" s="217" t="s">
        <v>10053</v>
      </c>
      <c r="E1238" s="358" t="s">
        <v>3556</v>
      </c>
      <c r="F1238" s="358"/>
      <c r="G1238" s="36">
        <v>2</v>
      </c>
      <c r="M1238" s="359" t="e">
        <f>VLOOKUP(TRIM(B1238),'Team Rosters'!$B$1:$N$3773,2,FALSE)</f>
        <v>#N/A</v>
      </c>
      <c r="N1238" s="360">
        <f>VLOOKUP(TRIM(B1238),BirthdateDraft!$A$1:$M$7842,2,FALSE)</f>
        <v>0</v>
      </c>
      <c r="O1238" s="217" t="str">
        <f>VLOOKUP(TRIM(B1238),BirthdateDraft!$A$1:$M$7842,3,FALSE)</f>
        <v>21/4</v>
      </c>
      <c r="P1238">
        <v>2024</v>
      </c>
      <c r="Q1238" s="37" t="e">
        <f>VLOOKUP(Table16[[#This Row],[Last]],'2025Cuts'!$B$4:$B$77,1,FALSE)</f>
        <v>#N/A</v>
      </c>
    </row>
    <row r="1239" spans="1:17" ht="12.75" customHeight="1">
      <c r="A1239" s="217" t="s">
        <v>8977</v>
      </c>
      <c r="B1239" s="261" t="s">
        <v>9049</v>
      </c>
      <c r="C1239" s="357" t="s">
        <v>9645</v>
      </c>
      <c r="D1239" s="217" t="s">
        <v>10010</v>
      </c>
      <c r="E1239" s="358"/>
      <c r="F1239" s="358"/>
      <c r="I1239" s="358">
        <v>0</v>
      </c>
      <c r="J1239" s="358"/>
      <c r="K1239" s="36">
        <v>3</v>
      </c>
      <c r="M1239" s="359" t="str">
        <f>VLOOKUP(TRIM(B1239),'Team Rosters'!$B$1:$N$3773,2,FALSE)</f>
        <v>DAY</v>
      </c>
      <c r="N1239" s="360">
        <f>VLOOKUP(TRIM(B1239),BirthdateDraft!$A$1:$M$7842,2,FALSE)</f>
        <v>37014</v>
      </c>
      <c r="O1239" s="217" t="str">
        <f>VLOOKUP(TRIM(B1239),BirthdateDraft!$A$1:$M$7842,3,FALSE)</f>
        <v>24/4(103)</v>
      </c>
      <c r="P1239">
        <v>2024</v>
      </c>
      <c r="Q1239" s="37" t="e">
        <f>VLOOKUP(Table16[[#This Row],[Last]],'2025Cuts'!$B$4:$B$77,1,FALSE)</f>
        <v>#N/A</v>
      </c>
    </row>
    <row r="1240" spans="1:17" ht="12.75" customHeight="1">
      <c r="A1240" s="217" t="s">
        <v>1877</v>
      </c>
      <c r="B1240" s="261" t="s">
        <v>8420</v>
      </c>
      <c r="C1240" s="357" t="s">
        <v>9627</v>
      </c>
      <c r="D1240" s="217" t="s">
        <v>1877</v>
      </c>
      <c r="E1240" s="358" t="s">
        <v>9711</v>
      </c>
      <c r="F1240" s="358"/>
      <c r="G1240" s="36">
        <v>5</v>
      </c>
      <c r="M1240" s="359" t="str">
        <f>VLOOKUP(TRIM(B1240),'Team Rosters'!$B$1:$N$3773,2,FALSE)</f>
        <v>TOR</v>
      </c>
      <c r="N1240" s="360">
        <f>VLOOKUP(TRIM(B1240),BirthdateDraft!$A$1:$M$7842,2,FALSE)</f>
        <v>36163</v>
      </c>
      <c r="O1240" s="217" t="str">
        <f>VLOOKUP(TRIM(B1240),BirthdateDraft!$A$1:$M$7842,3,FALSE)</f>
        <v>23/4</v>
      </c>
      <c r="P1240">
        <v>2024</v>
      </c>
      <c r="Q1240" s="37" t="e">
        <f>VLOOKUP(Table16[[#This Row],[Last]],'2025Cuts'!$B$4:$B$77,1,FALSE)</f>
        <v>#N/A</v>
      </c>
    </row>
    <row r="1241" spans="1:17" ht="12.75" customHeight="1">
      <c r="A1241" s="217" t="s">
        <v>8991</v>
      </c>
      <c r="B1241" s="261" t="s">
        <v>9050</v>
      </c>
      <c r="C1241" s="357" t="s">
        <v>9645</v>
      </c>
      <c r="D1241" s="217" t="s">
        <v>10008</v>
      </c>
      <c r="E1241" s="358"/>
      <c r="F1241" s="358"/>
      <c r="I1241" s="358">
        <v>0</v>
      </c>
      <c r="J1241" s="358"/>
      <c r="K1241" s="36">
        <v>0</v>
      </c>
      <c r="M1241" s="359" t="e">
        <f>VLOOKUP(TRIM(B1241),'Team Rosters'!$B$1:$N$3773,2,FALSE)</f>
        <v>#N/A</v>
      </c>
      <c r="N1241" s="360">
        <f>VLOOKUP(TRIM(B1241),BirthdateDraft!$A$1:$M$7842,2,FALSE)</f>
        <v>36393</v>
      </c>
      <c r="O1241" s="217" t="str">
        <f>VLOOKUP(TRIM(B1241),BirthdateDraft!$A$1:$M$7842,3,FALSE)</f>
        <v>24/FA</v>
      </c>
      <c r="P1241">
        <v>2024</v>
      </c>
      <c r="Q1241" s="37" t="e">
        <f>VLOOKUP(Table16[[#This Row],[Last]],'2025Cuts'!$B$4:$B$77,1,FALSE)</f>
        <v>#N/A</v>
      </c>
    </row>
    <row r="1242" spans="1:17" ht="12.75" customHeight="1">
      <c r="A1242" s="217" t="s">
        <v>9668</v>
      </c>
      <c r="B1242" s="261" t="s">
        <v>7596</v>
      </c>
      <c r="C1242" s="357" t="s">
        <v>9636</v>
      </c>
      <c r="D1242" s="217" t="s">
        <v>3485</v>
      </c>
      <c r="E1242" s="358"/>
      <c r="F1242" s="358"/>
      <c r="L1242" s="358" t="s">
        <v>1895</v>
      </c>
      <c r="M1242" s="359" t="str">
        <f>VLOOKUP(TRIM(B1242),'Team Rosters'!$B$1:$N$3773,2,FALSE)</f>
        <v>TOL</v>
      </c>
      <c r="N1242" s="360">
        <f>VLOOKUP(TRIM(B1242),BirthdateDraft!$A$1:$M$7842,2,FALSE)</f>
        <v>36896</v>
      </c>
      <c r="O1242" s="217" t="str">
        <f>VLOOKUP(TRIM(B1242),BirthdateDraft!$A$1:$M$7842,3,FALSE)</f>
        <v>22/2</v>
      </c>
      <c r="P1242">
        <v>2024</v>
      </c>
      <c r="Q1242" s="37" t="e">
        <f>VLOOKUP(Table16[[#This Row],[Last]],'2025Cuts'!$B$4:$B$77,1,FALSE)</f>
        <v>#N/A</v>
      </c>
    </row>
    <row r="1243" spans="1:17" ht="12.75" customHeight="1">
      <c r="A1243" s="217" t="s">
        <v>1564</v>
      </c>
      <c r="B1243" s="261" t="s">
        <v>1832</v>
      </c>
      <c r="C1243" s="357" t="s">
        <v>9646</v>
      </c>
      <c r="D1243" s="217" t="s">
        <v>1564</v>
      </c>
      <c r="E1243" s="358"/>
      <c r="F1243" s="358"/>
      <c r="M1243" s="359" t="str">
        <f>VLOOKUP(TRIM(B1243),'Team Rosters'!$B$1:$N$3773,2,FALSE)</f>
        <v>NYC</v>
      </c>
      <c r="N1243" s="360">
        <f>VLOOKUP(TRIM(B1243),BirthdateDraft!$A$1:$M$7842,2,FALSE)</f>
        <v>30652</v>
      </c>
      <c r="O1243" s="217" t="str">
        <f>VLOOKUP(TRIM(B1243),BirthdateDraft!$A$1:$M$7842,3,FALSE)</f>
        <v>05/1 (24)</v>
      </c>
      <c r="P1243">
        <v>2024</v>
      </c>
      <c r="Q1243" s="37" t="e">
        <f>VLOOKUP(Table16[[#This Row],[Last]],'2025Cuts'!$B$4:$B$77,1,FALSE)</f>
        <v>#N/A</v>
      </c>
    </row>
    <row r="1244" spans="1:17" ht="12.75" customHeight="1">
      <c r="A1244" s="217" t="s">
        <v>9733</v>
      </c>
      <c r="B1244" s="261" t="s">
        <v>6618</v>
      </c>
      <c r="C1244" s="357" t="s">
        <v>9634</v>
      </c>
      <c r="D1244" s="217" t="s">
        <v>10049</v>
      </c>
      <c r="E1244" s="358" t="s">
        <v>9703</v>
      </c>
      <c r="F1244" s="358"/>
      <c r="M1244" s="359" t="str">
        <f>VLOOKUP(TRIM(B1244),'Team Rosters'!$B$1:$N$3773,2,FALSE)</f>
        <v>ORL</v>
      </c>
      <c r="N1244" s="360">
        <f>VLOOKUP(TRIM(B1244),BirthdateDraft!$A$1:$M$7842,2,FALSE)</f>
        <v>35802</v>
      </c>
      <c r="O1244" s="217" t="str">
        <f>VLOOKUP(TRIM(B1244),BirthdateDraft!$A$1:$M$7842,3,FALSE)</f>
        <v>20/6</v>
      </c>
      <c r="P1244">
        <v>2024</v>
      </c>
      <c r="Q1244" s="37" t="e">
        <f>VLOOKUP(Table16[[#This Row],[Last]],'2025Cuts'!$B$4:$B$77,1,FALSE)</f>
        <v>#N/A</v>
      </c>
    </row>
    <row r="1245" spans="1:17" ht="12.75" customHeight="1">
      <c r="A1245" s="217" t="s">
        <v>9657</v>
      </c>
      <c r="B1245" s="261" t="s">
        <v>9096</v>
      </c>
      <c r="C1245" s="357" t="s">
        <v>9629</v>
      </c>
      <c r="D1245" s="217" t="s">
        <v>9657</v>
      </c>
      <c r="E1245" s="358"/>
      <c r="F1245" s="358"/>
      <c r="I1245" s="358">
        <v>0</v>
      </c>
      <c r="K1245" s="358">
        <v>0</v>
      </c>
      <c r="L1245" s="36" t="s">
        <v>1895</v>
      </c>
      <c r="M1245" s="359" t="str">
        <f>VLOOKUP(TRIM(B1245),'Team Rosters'!$B$1:$N$3773,2,FALSE)</f>
        <v>BLU</v>
      </c>
      <c r="N1245" s="360">
        <f>VLOOKUP(TRIM(B1245),BirthdateDraft!$A$1:$M$7842,2,FALSE)</f>
        <v>36795</v>
      </c>
      <c r="O1245" s="217" t="str">
        <f>VLOOKUP(TRIM(B1245),BirthdateDraft!$A$1:$M$7842,3,FALSE)</f>
        <v>23/6</v>
      </c>
      <c r="P1245">
        <v>2024</v>
      </c>
      <c r="Q1245" s="37" t="e">
        <f>VLOOKUP(Table16[[#This Row],[Last]],'2025Cuts'!$B$4:$B$77,1,FALSE)</f>
        <v>#N/A</v>
      </c>
    </row>
    <row r="1246" spans="1:17" ht="12.75" customHeight="1">
      <c r="A1246" s="217" t="s">
        <v>1873</v>
      </c>
      <c r="B1246" s="261" t="s">
        <v>7705</v>
      </c>
      <c r="C1246" s="357" t="s">
        <v>78</v>
      </c>
      <c r="D1246" s="217" t="s">
        <v>1873</v>
      </c>
      <c r="E1246" s="358" t="s">
        <v>9701</v>
      </c>
      <c r="F1246" s="358"/>
      <c r="G1246" s="36">
        <v>4</v>
      </c>
      <c r="M1246" s="359" t="str">
        <f>VLOOKUP(TRIM(B1246),'Team Rosters'!$B$1:$N$3773,2,FALSE)</f>
        <v>NYC</v>
      </c>
      <c r="N1246" s="360">
        <f>VLOOKUP(TRIM(B1246),BirthdateDraft!$A$1:$M$7842,2,FALSE)</f>
        <v>36248</v>
      </c>
      <c r="O1246" s="217" t="str">
        <f>VLOOKUP(TRIM(B1246),BirthdateDraft!$A$1:$M$7842,3,FALSE)</f>
        <v>22/6</v>
      </c>
      <c r="P1246">
        <v>2024</v>
      </c>
      <c r="Q1246" s="37" t="e">
        <f>VLOOKUP(Table16[[#This Row],[Last]],'2025Cuts'!$B$4:$B$77,1,FALSE)</f>
        <v>#N/A</v>
      </c>
    </row>
    <row r="1247" spans="1:17" ht="12.75" customHeight="1">
      <c r="A1247" s="217" t="s">
        <v>8846</v>
      </c>
      <c r="B1247" s="261" t="s">
        <v>8946</v>
      </c>
      <c r="C1247" s="357" t="s">
        <v>9640</v>
      </c>
      <c r="D1247" s="217" t="s">
        <v>10048</v>
      </c>
      <c r="E1247" s="358" t="s">
        <v>9699</v>
      </c>
      <c r="F1247" s="358"/>
      <c r="M1247" s="359" t="e">
        <f>VLOOKUP(TRIM(B1247),'Team Rosters'!$B$1:$N$3773,2,FALSE)</f>
        <v>#N/A</v>
      </c>
      <c r="N1247" s="360">
        <f>VLOOKUP(TRIM(B1247),BirthdateDraft!$A$1:$M$7842,2,FALSE)</f>
        <v>37218</v>
      </c>
      <c r="O1247" s="217" t="str">
        <f>VLOOKUP(TRIM(B1247),BirthdateDraft!$A$1:$M$7842,3,FALSE)</f>
        <v>24/FA</v>
      </c>
      <c r="P1247">
        <v>2024</v>
      </c>
      <c r="Q1247" s="37" t="e">
        <f>VLOOKUP(Table16[[#This Row],[Last]],'2025Cuts'!$B$4:$B$77,1,FALSE)</f>
        <v>#N/A</v>
      </c>
    </row>
    <row r="1248" spans="1:17" ht="12.75" customHeight="1">
      <c r="A1248" s="217" t="s">
        <v>8982</v>
      </c>
      <c r="B1248" s="261" t="s">
        <v>8987</v>
      </c>
      <c r="C1248" s="357" t="s">
        <v>9627</v>
      </c>
      <c r="D1248" s="217" t="s">
        <v>10019</v>
      </c>
      <c r="E1248" s="358"/>
      <c r="F1248" s="358"/>
      <c r="I1248" s="358">
        <v>4</v>
      </c>
      <c r="J1248" s="358"/>
      <c r="K1248" s="36">
        <v>5</v>
      </c>
      <c r="M1248" s="359" t="str">
        <f>VLOOKUP(TRIM(B1248),'Team Rosters'!$B$1:$N$3773,2,FALSE)</f>
        <v>BLU</v>
      </c>
      <c r="N1248" s="360">
        <f>VLOOKUP(TRIM(B1248),BirthdateDraft!$A$1:$M$7842,2,FALSE)</f>
        <v>37410</v>
      </c>
      <c r="O1248" s="217" t="str">
        <f>VLOOKUP(TRIM(B1248),BirthdateDraft!$A$1:$M$7842,3,FALSE)</f>
        <v>24/2(62)</v>
      </c>
      <c r="P1248">
        <v>2024</v>
      </c>
      <c r="Q1248" s="37" t="e">
        <f>VLOOKUP(Table16[[#This Row],[Last]],'2025Cuts'!$B$4:$B$77,1,FALSE)</f>
        <v>#N/A</v>
      </c>
    </row>
    <row r="1249" spans="1:17" ht="12.75" customHeight="1">
      <c r="A1249" s="217" t="s">
        <v>8846</v>
      </c>
      <c r="B1249" s="261" t="s">
        <v>8947</v>
      </c>
      <c r="C1249" s="357" t="s">
        <v>9642</v>
      </c>
      <c r="D1249" s="217" t="s">
        <v>10048</v>
      </c>
      <c r="E1249" s="358" t="s">
        <v>9700</v>
      </c>
      <c r="F1249" s="358"/>
      <c r="M1249" s="359" t="e">
        <f>VLOOKUP(TRIM(B1249),'Team Rosters'!$B$1:$N$3773,2,FALSE)</f>
        <v>#N/A</v>
      </c>
      <c r="N1249" s="360">
        <f>VLOOKUP(TRIM(B1249),BirthdateDraft!$A$1:$M$7842,2,FALSE)</f>
        <v>34243</v>
      </c>
      <c r="O1249" s="217" t="str">
        <f>VLOOKUP(TRIM(B1249),BirthdateDraft!$A$1:$M$7842,3,FALSE)</f>
        <v>FA</v>
      </c>
      <c r="P1249">
        <v>2024</v>
      </c>
      <c r="Q1249" s="37" t="e">
        <f>VLOOKUP(Table16[[#This Row],[Last]],'2025Cuts'!$B$4:$B$77,1,FALSE)</f>
        <v>#N/A</v>
      </c>
    </row>
    <row r="1250" spans="1:17" ht="12.75" customHeight="1">
      <c r="A1250" s="217" t="s">
        <v>1406</v>
      </c>
      <c r="B1250" s="261" t="s">
        <v>7092</v>
      </c>
      <c r="C1250" s="357" t="s">
        <v>9632</v>
      </c>
      <c r="D1250" s="217" t="s">
        <v>10057</v>
      </c>
      <c r="E1250" s="358" t="s">
        <v>3555</v>
      </c>
      <c r="F1250" s="358"/>
      <c r="G1250" s="36">
        <v>10</v>
      </c>
      <c r="M1250" s="359" t="str">
        <f>VLOOKUP(TRIM(B1250),'Team Rosters'!$B$1:$N$3773,2,FALSE)</f>
        <v>VER</v>
      </c>
      <c r="N1250" s="360">
        <f>VLOOKUP(TRIM(B1250),BirthdateDraft!$A$1:$M$7842,2,FALSE)</f>
        <v>36617</v>
      </c>
      <c r="O1250" s="217" t="str">
        <f>VLOOKUP(TRIM(B1250),BirthdateDraft!$A$1:$M$7842,3,FALSE)</f>
        <v>21/1(30)</v>
      </c>
      <c r="P1250">
        <v>2024</v>
      </c>
      <c r="Q1250" s="37" t="e">
        <f>VLOOKUP(Table16[[#This Row],[Last]],'2025Cuts'!$B$4:$B$77,1,FALSE)</f>
        <v>#N/A</v>
      </c>
    </row>
    <row r="1251" spans="1:17" ht="12.75" customHeight="1">
      <c r="A1251" s="217" t="s">
        <v>9013</v>
      </c>
      <c r="B1251" s="261" t="s">
        <v>8423</v>
      </c>
      <c r="C1251" s="357" t="s">
        <v>9645</v>
      </c>
      <c r="D1251" s="217" t="s">
        <v>10051</v>
      </c>
      <c r="E1251" s="358" t="s">
        <v>3556</v>
      </c>
      <c r="F1251" s="358"/>
      <c r="G1251" s="36">
        <v>3</v>
      </c>
      <c r="M1251" s="359" t="e">
        <f>VLOOKUP(TRIM(B1251),'Team Rosters'!$B$1:$N$3773,2,FALSE)</f>
        <v>#N/A</v>
      </c>
      <c r="N1251" s="360">
        <f>VLOOKUP(TRIM(B1251),BirthdateDraft!$A$1:$M$7842,2,FALSE)</f>
        <v>36821</v>
      </c>
      <c r="O1251" s="217" t="str">
        <f>VLOOKUP(TRIM(B1251),BirthdateDraft!$A$1:$M$7842,3,FALSE)</f>
        <v>23/5</v>
      </c>
      <c r="P1251">
        <v>2024</v>
      </c>
      <c r="Q1251" s="37" t="e">
        <f>VLOOKUP(Table16[[#This Row],[Last]],'2025Cuts'!$B$4:$B$77,1,FALSE)</f>
        <v>#N/A</v>
      </c>
    </row>
    <row r="1252" spans="1:17" ht="12.75" customHeight="1">
      <c r="A1252" s="217" t="s">
        <v>1891</v>
      </c>
      <c r="B1252" s="261" t="s">
        <v>8424</v>
      </c>
      <c r="C1252" s="357" t="s">
        <v>9647</v>
      </c>
      <c r="D1252" s="217" t="s">
        <v>1891</v>
      </c>
      <c r="E1252" s="358" t="s">
        <v>9717</v>
      </c>
      <c r="F1252" s="358"/>
      <c r="G1252" s="36">
        <v>5</v>
      </c>
      <c r="M1252" s="359" t="str">
        <f>VLOOKUP(TRIM(B1252),'Team Rosters'!$B$1:$N$3773,2,FALSE)</f>
        <v>WES</v>
      </c>
      <c r="N1252" s="360">
        <f>VLOOKUP(TRIM(B1252),BirthdateDraft!$A$1:$M$7842,2,FALSE)</f>
        <v>35456</v>
      </c>
      <c r="O1252" s="217" t="str">
        <f>VLOOKUP(TRIM(B1252),BirthdateDraft!$A$1:$M$7842,3,FALSE)</f>
        <v>21/FA</v>
      </c>
      <c r="P1252">
        <v>2024</v>
      </c>
      <c r="Q1252" s="37" t="e">
        <f>VLOOKUP(Table16[[#This Row],[Last]],'2025Cuts'!$B$4:$B$77,1,FALSE)</f>
        <v>#N/A</v>
      </c>
    </row>
    <row r="1253" spans="1:17" ht="12.75" customHeight="1">
      <c r="A1253" s="217" t="s">
        <v>728</v>
      </c>
      <c r="B1253" s="261" t="s">
        <v>7782</v>
      </c>
      <c r="C1253" s="357" t="s">
        <v>9646</v>
      </c>
      <c r="D1253" s="217" t="s">
        <v>728</v>
      </c>
      <c r="E1253" s="358"/>
      <c r="F1253" s="358"/>
      <c r="I1253" s="358">
        <v>0</v>
      </c>
      <c r="K1253" s="358">
        <v>0</v>
      </c>
      <c r="L1253" s="36" t="s">
        <v>9655</v>
      </c>
      <c r="M1253" s="359" t="str">
        <f>VLOOKUP(TRIM(B1253),'Team Rosters'!$B$1:$N$3773,2,FALSE)</f>
        <v>TOL</v>
      </c>
      <c r="N1253" s="360">
        <f>VLOOKUP(TRIM(B1253),BirthdateDraft!$A$1:$M$7842,2,FALSE)</f>
        <v>36749</v>
      </c>
      <c r="O1253" s="217" t="str">
        <f>VLOOKUP(TRIM(B1253),BirthdateDraft!$A$1:$M$7842,3,FALSE)</f>
        <v>22/3</v>
      </c>
      <c r="P1253">
        <v>2024</v>
      </c>
      <c r="Q1253" s="37" t="e">
        <f>VLOOKUP(Table16[[#This Row],[Last]],'2025Cuts'!$B$4:$B$77,1,FALSE)</f>
        <v>#N/A</v>
      </c>
    </row>
    <row r="1254" spans="1:17" ht="12.75" customHeight="1">
      <c r="A1254" s="217" t="s">
        <v>1564</v>
      </c>
      <c r="B1254" s="261" t="s">
        <v>6328</v>
      </c>
      <c r="C1254" s="357" t="s">
        <v>9644</v>
      </c>
      <c r="D1254" s="217" t="s">
        <v>1564</v>
      </c>
      <c r="E1254" s="358"/>
      <c r="F1254" s="358"/>
      <c r="M1254" s="359" t="str">
        <f>VLOOKUP(TRIM(B1254),'Team Rosters'!$B$1:$N$3773,2,FALSE)</f>
        <v>ROS</v>
      </c>
      <c r="N1254" s="360">
        <f>VLOOKUP(TRIM(B1254),BirthdateDraft!$A$1:$M$7842,2,FALSE)</f>
        <v>34897</v>
      </c>
      <c r="O1254" s="217" t="str">
        <f>VLOOKUP(TRIM(B1254),BirthdateDraft!$A$1:$M$7842,3,FALSE)</f>
        <v>18/3</v>
      </c>
      <c r="P1254">
        <v>2024</v>
      </c>
      <c r="Q1254" s="37" t="e">
        <f>VLOOKUP(Table16[[#This Row],[Last]],'2025Cuts'!$B$4:$B$77,1,FALSE)</f>
        <v>#N/A</v>
      </c>
    </row>
    <row r="1255" spans="1:17" ht="12.75" customHeight="1">
      <c r="A1255" s="217" t="s">
        <v>8979</v>
      </c>
      <c r="B1255" s="261" t="s">
        <v>6700</v>
      </c>
      <c r="C1255" s="357" t="s">
        <v>9643</v>
      </c>
      <c r="D1255" s="217" t="s">
        <v>10006</v>
      </c>
      <c r="E1255" s="358"/>
      <c r="F1255" s="358"/>
      <c r="I1255" s="358">
        <v>4</v>
      </c>
      <c r="J1255" s="358"/>
      <c r="K1255" s="36">
        <v>7</v>
      </c>
      <c r="M1255" s="359" t="str">
        <f>VLOOKUP(TRIM(B1255),'Team Rosters'!$B$1:$N$3773,2,FALSE)</f>
        <v>JER</v>
      </c>
      <c r="N1255" s="360">
        <f>VLOOKUP(TRIM(B1255),BirthdateDraft!$A$1:$M$7842,2,FALSE)</f>
        <v>36325</v>
      </c>
      <c r="O1255" s="217" t="str">
        <f>VLOOKUP(TRIM(B1255),BirthdateDraft!$A$1:$M$7842,3,FALSE)</f>
        <v>20/1</v>
      </c>
      <c r="P1255">
        <v>2024</v>
      </c>
      <c r="Q1255" s="37" t="e">
        <f>VLOOKUP(Table16[[#This Row],[Last]],'2025Cuts'!$B$4:$B$77,1,FALSE)</f>
        <v>#N/A</v>
      </c>
    </row>
    <row r="1256" spans="1:17" ht="12.75" customHeight="1">
      <c r="A1256" s="217" t="s">
        <v>8977</v>
      </c>
      <c r="B1256" s="261" t="s">
        <v>7142</v>
      </c>
      <c r="C1256" s="357" t="s">
        <v>9636</v>
      </c>
      <c r="D1256" s="217" t="s">
        <v>10010</v>
      </c>
      <c r="E1256" s="358"/>
      <c r="F1256" s="358"/>
      <c r="I1256" s="358">
        <v>0</v>
      </c>
      <c r="J1256" s="358"/>
      <c r="K1256" s="36">
        <v>4</v>
      </c>
      <c r="M1256" s="359" t="str">
        <f>VLOOKUP(TRIM(B1256),'Team Rosters'!$B$1:$N$3773,2,FALSE)</f>
        <v>VER</v>
      </c>
      <c r="N1256" s="360">
        <f>VLOOKUP(TRIM(B1256),BirthdateDraft!$A$1:$M$7842,2,FALSE)</f>
        <v>35650</v>
      </c>
      <c r="O1256" s="217" t="str">
        <f>VLOOKUP(TRIM(B1256),BirthdateDraft!$A$1:$M$7842,3,FALSE)</f>
        <v>20/6</v>
      </c>
      <c r="P1256">
        <v>2024</v>
      </c>
      <c r="Q1256" s="37" t="e">
        <f>VLOOKUP(Table16[[#This Row],[Last]],'2025Cuts'!$B$4:$B$77,1,FALSE)</f>
        <v>#N/A</v>
      </c>
    </row>
    <row r="1257" spans="1:17" ht="12.75" customHeight="1">
      <c r="A1257" s="217" t="s">
        <v>8991</v>
      </c>
      <c r="B1257" s="261" t="s">
        <v>8425</v>
      </c>
      <c r="C1257" s="357" t="s">
        <v>9644</v>
      </c>
      <c r="D1257" s="217" t="s">
        <v>10008</v>
      </c>
      <c r="E1257" s="358"/>
      <c r="F1257" s="358"/>
      <c r="I1257" s="358">
        <v>0</v>
      </c>
      <c r="J1257" s="358"/>
      <c r="K1257" s="36">
        <v>0</v>
      </c>
      <c r="M1257" s="359" t="e">
        <f>VLOOKUP(TRIM(B1257),'Team Rosters'!$B$1:$N$3773,2,FALSE)</f>
        <v>#N/A</v>
      </c>
      <c r="N1257" s="360">
        <f>VLOOKUP(TRIM(B1257),BirthdateDraft!$A$1:$M$7842,2,FALSE)</f>
        <v>36251</v>
      </c>
      <c r="O1257" s="217" t="str">
        <f>VLOOKUP(TRIM(B1257),BirthdateDraft!$A$1:$M$7842,3,FALSE)</f>
        <v>22/FA</v>
      </c>
      <c r="P1257">
        <v>2024</v>
      </c>
      <c r="Q1257" s="37" t="e">
        <f>VLOOKUP(Table16[[#This Row],[Last]],'2025Cuts'!$B$4:$B$77,1,FALSE)</f>
        <v>#N/A</v>
      </c>
    </row>
    <row r="1258" spans="1:17" ht="12.75" customHeight="1">
      <c r="A1258" s="217" t="s">
        <v>1564</v>
      </c>
      <c r="B1258" s="261" t="s">
        <v>5345</v>
      </c>
      <c r="C1258" s="357" t="s">
        <v>77</v>
      </c>
      <c r="D1258" s="217" t="s">
        <v>1564</v>
      </c>
      <c r="E1258" s="358"/>
      <c r="F1258" s="358"/>
      <c r="M1258" s="359" t="str">
        <f>VLOOKUP(TRIM(B1258),'Team Rosters'!$B$1:$N$3773,2,FALSE)</f>
        <v>ROA</v>
      </c>
      <c r="N1258" s="360">
        <f>VLOOKUP(TRIM(B1258),BirthdateDraft!$A$1:$M$7842,2,FALSE)</f>
        <v>34294</v>
      </c>
      <c r="O1258" s="217" t="str">
        <f>VLOOKUP(TRIM(B1258),BirthdateDraft!$A$1:$M$7842,3,FALSE)</f>
        <v>17/FA</v>
      </c>
      <c r="P1258">
        <v>2024</v>
      </c>
      <c r="Q1258" s="37" t="e">
        <f>VLOOKUP(Table16[[#This Row],[Last]],'2025Cuts'!$B$4:$B$77,1,FALSE)</f>
        <v>#N/A</v>
      </c>
    </row>
    <row r="1259" spans="1:17" ht="12.75" customHeight="1">
      <c r="A1259" s="217" t="s">
        <v>1957</v>
      </c>
      <c r="B1259" s="261" t="s">
        <v>7923</v>
      </c>
      <c r="C1259" s="357" t="s">
        <v>9639</v>
      </c>
      <c r="D1259" s="217" t="s">
        <v>1957</v>
      </c>
      <c r="E1259" s="358" t="s">
        <v>9699</v>
      </c>
      <c r="F1259" s="358"/>
      <c r="G1259" s="36">
        <v>0</v>
      </c>
      <c r="M1259" s="359" t="e">
        <f>VLOOKUP(TRIM(B1259),'Team Rosters'!$B$1:$N$3773,2,FALSE)</f>
        <v>#N/A</v>
      </c>
      <c r="N1259" s="360">
        <f>VLOOKUP(TRIM(B1259),BirthdateDraft!$A$1:$M$7842,2,FALSE)</f>
        <v>36080</v>
      </c>
      <c r="O1259" s="217" t="str">
        <f>VLOOKUP(TRIM(B1259),BirthdateDraft!$A$1:$M$7842,3,FALSE)</f>
        <v>22/FA</v>
      </c>
      <c r="P1259">
        <v>2024</v>
      </c>
      <c r="Q1259" s="37" t="e">
        <f>VLOOKUP(Table16[[#This Row],[Last]],'2025Cuts'!$B$4:$B$77,1,FALSE)</f>
        <v>#N/A</v>
      </c>
    </row>
    <row r="1260" spans="1:17" ht="12.75" customHeight="1">
      <c r="A1260" s="217" t="s">
        <v>9735</v>
      </c>
      <c r="B1260" s="261" t="s">
        <v>8428</v>
      </c>
      <c r="C1260" s="357" t="s">
        <v>722</v>
      </c>
      <c r="D1260" s="217" t="s">
        <v>9735</v>
      </c>
      <c r="E1260" s="358"/>
      <c r="F1260" s="358"/>
      <c r="M1260" s="359" t="str">
        <f>VLOOKUP(TRIM(B1260),'Team Rosters'!$B$1:$N$3773,2,FALSE)</f>
        <v>FER</v>
      </c>
      <c r="N1260" s="360">
        <f>VLOOKUP(TRIM(B1260),BirthdateDraft!$A$1:$M$7842,2,FALSE)</f>
        <v>36448</v>
      </c>
      <c r="O1260" s="217" t="str">
        <f>VLOOKUP(TRIM(B1260),BirthdateDraft!$A$1:$M$7842,3,FALSE)</f>
        <v>23/4</v>
      </c>
      <c r="P1260">
        <v>2024</v>
      </c>
      <c r="Q1260" s="37" t="e">
        <f>VLOOKUP(Table16[[#This Row],[Last]],'2025Cuts'!$B$4:$B$77,1,FALSE)</f>
        <v>#N/A</v>
      </c>
    </row>
    <row r="1261" spans="1:17" ht="12.75" customHeight="1">
      <c r="A1261" s="217" t="s">
        <v>8852</v>
      </c>
      <c r="B1261" s="261" t="s">
        <v>8948</v>
      </c>
      <c r="C1261" s="357" t="s">
        <v>9629</v>
      </c>
      <c r="D1261" s="217" t="s">
        <v>10026</v>
      </c>
      <c r="E1261" s="358" t="s">
        <v>3552</v>
      </c>
      <c r="F1261" s="358"/>
      <c r="M1261" s="359" t="str">
        <f>VLOOKUP(TRIM(B1261),'Team Rosters'!$B$1:$N$3773,2,FALSE)</f>
        <v>ANN</v>
      </c>
      <c r="N1261" s="360">
        <f>VLOOKUP(TRIM(B1261),BirthdateDraft!$A$1:$M$7842,2,FALSE)</f>
        <v>36802</v>
      </c>
      <c r="O1261" s="217" t="str">
        <f>VLOOKUP(TRIM(B1261),BirthdateDraft!$A$1:$M$7842,3,FALSE)</f>
        <v>24/2(50)</v>
      </c>
      <c r="P1261">
        <v>2024</v>
      </c>
      <c r="Q1261" s="37" t="e">
        <f>VLOOKUP(Table16[[#This Row],[Last]],'2025Cuts'!$B$4:$B$77,1,FALSE)</f>
        <v>#N/A</v>
      </c>
    </row>
    <row r="1262" spans="1:17" ht="12.75" customHeight="1">
      <c r="A1262" s="217" t="s">
        <v>8991</v>
      </c>
      <c r="B1262" s="261" t="s">
        <v>8429</v>
      </c>
      <c r="C1262" s="357" t="s">
        <v>9643</v>
      </c>
      <c r="D1262" s="217" t="s">
        <v>10008</v>
      </c>
      <c r="E1262" s="358"/>
      <c r="F1262" s="358"/>
      <c r="I1262" s="358">
        <v>4</v>
      </c>
      <c r="J1262" s="358"/>
      <c r="K1262" s="36">
        <v>0</v>
      </c>
      <c r="M1262" s="359" t="str">
        <f>VLOOKUP(TRIM(B1262),'Team Rosters'!$B$1:$N$3773,2,FALSE)</f>
        <v>TOL</v>
      </c>
      <c r="N1262" s="360">
        <f>VLOOKUP(TRIM(B1262),BirthdateDraft!$A$1:$M$7842,2,FALSE)</f>
        <v>36752</v>
      </c>
      <c r="O1262" s="217" t="str">
        <f>VLOOKUP(TRIM(B1262),BirthdateDraft!$A$1:$M$7842,3,FALSE)</f>
        <v>23/4</v>
      </c>
      <c r="P1262">
        <v>2024</v>
      </c>
      <c r="Q1262" s="37" t="e">
        <f>VLOOKUP(Table16[[#This Row],[Last]],'2025Cuts'!$B$4:$B$77,1,FALSE)</f>
        <v>#N/A</v>
      </c>
    </row>
    <row r="1263" spans="1:17" ht="12.75" customHeight="1">
      <c r="A1263" s="217" t="s">
        <v>9689</v>
      </c>
      <c r="B1263" s="261" t="s">
        <v>7745</v>
      </c>
      <c r="C1263" s="357" t="s">
        <v>9638</v>
      </c>
      <c r="D1263" s="217" t="s">
        <v>10031</v>
      </c>
      <c r="E1263" s="358"/>
      <c r="F1263" s="358"/>
      <c r="I1263" s="358">
        <v>0</v>
      </c>
      <c r="J1263" s="358">
        <v>0</v>
      </c>
      <c r="K1263" s="36">
        <v>0</v>
      </c>
      <c r="M1263" s="359" t="str">
        <f>VLOOKUP(TRIM(B1263),'Team Rosters'!$B$1:$N$3773,2,FALSE)</f>
        <v>DRA</v>
      </c>
      <c r="N1263" s="360">
        <f>VLOOKUP(TRIM(B1263),BirthdateDraft!$A$1:$M$7842,2,FALSE)</f>
        <v>36720</v>
      </c>
      <c r="O1263" s="217" t="str">
        <f>VLOOKUP(TRIM(B1263),BirthdateDraft!$A$1:$M$7842,3,FALSE)</f>
        <v>22/6</v>
      </c>
      <c r="P1263">
        <v>2024</v>
      </c>
      <c r="Q1263" s="37" t="e">
        <f>VLOOKUP(Table16[[#This Row],[Last]],'2025Cuts'!$B$4:$B$77,1,FALSE)</f>
        <v>#N/A</v>
      </c>
    </row>
    <row r="1264" spans="1:17" ht="12.75" customHeight="1">
      <c r="A1264" s="217" t="s">
        <v>1231</v>
      </c>
      <c r="B1264" s="261" t="s">
        <v>6351</v>
      </c>
      <c r="C1264" s="357" t="s">
        <v>76</v>
      </c>
      <c r="D1264" s="217" t="s">
        <v>1231</v>
      </c>
      <c r="E1264" s="358"/>
      <c r="F1264" s="358"/>
      <c r="I1264" s="358">
        <v>4</v>
      </c>
      <c r="K1264" s="358">
        <v>0</v>
      </c>
      <c r="L1264" s="36" t="s">
        <v>9655</v>
      </c>
      <c r="M1264" s="359" t="str">
        <f>VLOOKUP(TRIM(B1264),'Team Rosters'!$B$1:$N$3773,2,FALSE)</f>
        <v>BIR</v>
      </c>
      <c r="N1264" s="360">
        <f>VLOOKUP(TRIM(B1264),BirthdateDraft!$A$1:$M$7842,2,FALSE)</f>
        <v>35171</v>
      </c>
      <c r="O1264" s="217" t="str">
        <f>VLOOKUP(TRIM(B1264),BirthdateDraft!$A$1:$M$7842,3,FALSE)</f>
        <v>19/2</v>
      </c>
      <c r="P1264">
        <v>2024</v>
      </c>
      <c r="Q1264" s="37" t="e">
        <f>VLOOKUP(Table16[[#This Row],[Last]],'2025Cuts'!$B$4:$B$77,1,FALSE)</f>
        <v>#N/A</v>
      </c>
    </row>
    <row r="1265" spans="1:17" ht="12.75" customHeight="1">
      <c r="A1265" s="217" t="s">
        <v>9668</v>
      </c>
      <c r="B1265" s="261" t="s">
        <v>5396</v>
      </c>
      <c r="C1265" s="357" t="s">
        <v>9632</v>
      </c>
      <c r="D1265" s="217" t="s">
        <v>3485</v>
      </c>
      <c r="E1265" s="358"/>
      <c r="F1265" s="358"/>
      <c r="L1265" s="358" t="s">
        <v>1895</v>
      </c>
      <c r="M1265" s="359" t="str">
        <f>VLOOKUP(TRIM(B1265),'Team Rosters'!$B$1:$N$3773,2,FALSE)</f>
        <v>BEA</v>
      </c>
      <c r="N1265" s="360">
        <f>VLOOKUP(TRIM(B1265),BirthdateDraft!$A$1:$M$7842,2,FALSE)</f>
        <v>35288</v>
      </c>
      <c r="O1265" s="217" t="str">
        <f>VLOOKUP(TRIM(B1265),BirthdateDraft!$A$1:$M$7842,3,FALSE)</f>
        <v>17/2</v>
      </c>
      <c r="P1265">
        <v>2024</v>
      </c>
      <c r="Q1265" s="37" t="e">
        <f>VLOOKUP(Table16[[#This Row],[Last]],'2025Cuts'!$B$4:$B$77,1,FALSE)</f>
        <v>#N/A</v>
      </c>
    </row>
    <row r="1266" spans="1:17" ht="12.75" customHeight="1">
      <c r="A1266" s="217" t="s">
        <v>9663</v>
      </c>
      <c r="B1266" s="261" t="s">
        <v>6260</v>
      </c>
      <c r="C1266" s="357" t="s">
        <v>724</v>
      </c>
      <c r="D1266" s="217" t="s">
        <v>10005</v>
      </c>
      <c r="E1266" s="358"/>
      <c r="F1266" s="358"/>
      <c r="I1266" s="358">
        <v>0</v>
      </c>
      <c r="K1266" s="358">
        <v>0</v>
      </c>
      <c r="L1266" s="36" t="s">
        <v>9653</v>
      </c>
      <c r="M1266" s="359" t="str">
        <f>VLOOKUP(TRIM(B1266),'Team Rosters'!$B$1:$N$3773,2,FALSE)</f>
        <v>BLD</v>
      </c>
      <c r="N1266" s="360">
        <f>VLOOKUP(TRIM(B1266),BirthdateDraft!$A$1:$M$7842,2,FALSE)</f>
        <v>35079</v>
      </c>
      <c r="O1266" s="217" t="str">
        <f>VLOOKUP(TRIM(B1266),BirthdateDraft!$A$1:$M$7842,3,FALSE)</f>
        <v>19/2</v>
      </c>
      <c r="P1266">
        <v>2024</v>
      </c>
      <c r="Q1266" s="37" t="e">
        <f>VLOOKUP(Table16[[#This Row],[Last]],'2025Cuts'!$B$4:$B$77,1,FALSE)</f>
        <v>#N/A</v>
      </c>
    </row>
    <row r="1267" spans="1:17" ht="12.75" customHeight="1">
      <c r="A1267" s="217" t="s">
        <v>9663</v>
      </c>
      <c r="B1267" s="261" t="s">
        <v>6260</v>
      </c>
      <c r="C1267" s="357" t="s">
        <v>724</v>
      </c>
      <c r="D1267" s="217" t="s">
        <v>10005</v>
      </c>
      <c r="E1267" s="358"/>
      <c r="F1267" s="358"/>
      <c r="L1267" s="358" t="s">
        <v>9653</v>
      </c>
      <c r="M1267" s="359" t="str">
        <f>VLOOKUP(TRIM(B1267),'Team Rosters'!$B$1:$N$3773,2,FALSE)</f>
        <v>BLD</v>
      </c>
      <c r="N1267" s="360">
        <f>VLOOKUP(TRIM(B1267),BirthdateDraft!$A$1:$M$7842,2,FALSE)</f>
        <v>35079</v>
      </c>
      <c r="O1267" s="217" t="str">
        <f>VLOOKUP(TRIM(B1267),BirthdateDraft!$A$1:$M$7842,3,FALSE)</f>
        <v>19/2</v>
      </c>
      <c r="P1267">
        <v>2024</v>
      </c>
      <c r="Q1267" s="37" t="e">
        <f>VLOOKUP(Table16[[#This Row],[Last]],'2025Cuts'!$B$4:$B$77,1,FALSE)</f>
        <v>#N/A</v>
      </c>
    </row>
    <row r="1268" spans="1:17" ht="12.75" customHeight="1">
      <c r="A1268" s="217" t="s">
        <v>1872</v>
      </c>
      <c r="B1268" t="s">
        <v>7924</v>
      </c>
      <c r="C1268" s="357" t="s">
        <v>9631</v>
      </c>
      <c r="D1268" s="217" t="s">
        <v>1872</v>
      </c>
      <c r="E1268" s="358" t="s">
        <v>9699</v>
      </c>
      <c r="F1268" s="358"/>
      <c r="G1268" s="36">
        <v>5</v>
      </c>
      <c r="M1268" s="359" t="str">
        <f>VLOOKUP(TRIM(B1268),'Team Rosters'!$B$1:$N$3773,2,FALSE)</f>
        <v>CAVE</v>
      </c>
      <c r="N1268" s="360">
        <f>VLOOKUP(TRIM(B1268),BirthdateDraft!$A$1:$M$7842,2,FALSE)</f>
        <v>36736</v>
      </c>
      <c r="O1268" s="217" t="str">
        <f>VLOOKUP(TRIM(B1268),BirthdateDraft!$A$1:$M$7842,3,FALSE)</f>
        <v>22/FA</v>
      </c>
      <c r="P1268">
        <v>2024</v>
      </c>
      <c r="Q1268" s="37" t="e">
        <f>VLOOKUP(Table16[[#This Row],[Last]],'2025Cuts'!$B$4:$B$77,1,FALSE)</f>
        <v>#N/A</v>
      </c>
    </row>
    <row r="1269" spans="1:17" ht="12.75" customHeight="1">
      <c r="A1269" s="217" t="s">
        <v>9737</v>
      </c>
      <c r="B1269" s="261" t="s">
        <v>5419</v>
      </c>
      <c r="C1269" s="357" t="s">
        <v>9628</v>
      </c>
      <c r="D1269" s="217" t="s">
        <v>9737</v>
      </c>
      <c r="E1269" s="358"/>
      <c r="F1269" s="358"/>
      <c r="M1269" s="359" t="str">
        <f>VLOOKUP(TRIM(B1269),'Team Rosters'!$B$1:$N$3773,2,FALSE)</f>
        <v>CAVE</v>
      </c>
      <c r="N1269" s="360">
        <f>VLOOKUP(TRIM(B1269),BirthdateDraft!$A$1:$M$7842,2,FALSE)</f>
        <v>34585</v>
      </c>
      <c r="O1269" s="217" t="str">
        <f>VLOOKUP(TRIM(B1269),BirthdateDraft!$A$1:$M$7842,3,FALSE)</f>
        <v>17/FA</v>
      </c>
      <c r="P1269">
        <v>2024</v>
      </c>
      <c r="Q1269" s="37" t="e">
        <f>VLOOKUP(Table16[[#This Row],[Last]],'2025Cuts'!$B$4:$B$77,1,FALSE)</f>
        <v>#N/A</v>
      </c>
    </row>
    <row r="1270" spans="1:17" ht="12.75" customHeight="1">
      <c r="A1270" s="217" t="s">
        <v>1957</v>
      </c>
      <c r="B1270" s="261" t="s">
        <v>8430</v>
      </c>
      <c r="C1270" s="357" t="s">
        <v>9635</v>
      </c>
      <c r="D1270" s="217" t="s">
        <v>1957</v>
      </c>
      <c r="E1270" s="358" t="s">
        <v>9700</v>
      </c>
      <c r="F1270" s="358"/>
      <c r="G1270" s="36">
        <v>3</v>
      </c>
      <c r="M1270" s="359" t="str">
        <f>VLOOKUP(TRIM(B1270),'Team Rosters'!$B$1:$N$3773,2,FALSE)</f>
        <v>CHA</v>
      </c>
      <c r="N1270" s="360">
        <f>VLOOKUP(TRIM(B1270),BirthdateDraft!$A$1:$M$7842,2,FALSE)</f>
        <v>36891</v>
      </c>
      <c r="O1270" s="217" t="str">
        <f>VLOOKUP(TRIM(B1270),BirthdateDraft!$A$1:$M$7842,3,FALSE)</f>
        <v>23/3</v>
      </c>
      <c r="P1270">
        <v>2024</v>
      </c>
      <c r="Q1270" s="37" t="e">
        <f>VLOOKUP(Table16[[#This Row],[Last]],'2025Cuts'!$B$4:$B$77,1,FALSE)</f>
        <v>#N/A</v>
      </c>
    </row>
    <row r="1271" spans="1:17" ht="12.75" customHeight="1">
      <c r="A1271" s="217" t="s">
        <v>9735</v>
      </c>
      <c r="B1271" s="261" t="s">
        <v>5914</v>
      </c>
      <c r="C1271" s="357" t="s">
        <v>1407</v>
      </c>
      <c r="D1271" s="217" t="s">
        <v>9735</v>
      </c>
      <c r="E1271" s="358"/>
      <c r="F1271" s="358"/>
      <c r="M1271" s="359" t="str">
        <f>VLOOKUP(TRIM(B1271),'Team Rosters'!$B$1:$N$3773,2,FALSE)</f>
        <v>CAVE</v>
      </c>
      <c r="N1271" s="360">
        <f>VLOOKUP(TRIM(B1271),BirthdateDraft!$A$1:$M$7842,2,FALSE)</f>
        <v>35019</v>
      </c>
      <c r="O1271" s="217" t="str">
        <f>VLOOKUP(TRIM(B1271),BirthdateDraft!$A$1:$M$7842,3,FALSE)</f>
        <v>18/7</v>
      </c>
      <c r="P1271">
        <v>2024</v>
      </c>
      <c r="Q1271" s="37" t="e">
        <f>VLOOKUP(Table16[[#This Row],[Last]],'2025Cuts'!$B$4:$B$77,1,FALSE)</f>
        <v>#N/A</v>
      </c>
    </row>
    <row r="1272" spans="1:17" ht="12.75" customHeight="1">
      <c r="A1272" s="217" t="s">
        <v>1231</v>
      </c>
      <c r="B1272" s="261" t="s">
        <v>8996</v>
      </c>
      <c r="C1272" s="357" t="s">
        <v>9648</v>
      </c>
      <c r="D1272" s="217" t="s">
        <v>1231</v>
      </c>
      <c r="E1272" s="358"/>
      <c r="F1272" s="358"/>
      <c r="I1272" s="358">
        <v>0</v>
      </c>
      <c r="K1272" s="358">
        <v>0</v>
      </c>
      <c r="L1272" s="36" t="s">
        <v>1895</v>
      </c>
      <c r="M1272" s="359" t="str">
        <f>VLOOKUP(TRIM(B1272),'Team Rosters'!$B$1:$N$3773,2,FALSE)</f>
        <v>JER</v>
      </c>
      <c r="N1272" s="360">
        <f>VLOOKUP(TRIM(B1272),BirthdateDraft!$A$1:$M$7842,2,FALSE)</f>
        <v>37707</v>
      </c>
      <c r="O1272" s="217" t="str">
        <f>VLOOKUP(TRIM(B1272),BirthdateDraft!$A$1:$M$7842,3,FALSE)</f>
        <v>24/4(101)</v>
      </c>
      <c r="P1272">
        <v>2024</v>
      </c>
      <c r="Q1272" s="37" t="e">
        <f>VLOOKUP(Table16[[#This Row],[Last]],'2025Cuts'!$B$4:$B$77,1,FALSE)</f>
        <v>#N/A</v>
      </c>
    </row>
    <row r="1273" spans="1:17" ht="12.75" customHeight="1">
      <c r="A1273" s="217" t="s">
        <v>2837</v>
      </c>
      <c r="B1273" s="261" t="s">
        <v>6305</v>
      </c>
      <c r="C1273" s="357" t="s">
        <v>9648</v>
      </c>
      <c r="D1273" s="217" t="s">
        <v>2837</v>
      </c>
      <c r="E1273" s="358"/>
      <c r="F1273" s="358"/>
      <c r="I1273" s="358">
        <v>0</v>
      </c>
      <c r="K1273" s="358">
        <v>0</v>
      </c>
      <c r="L1273" s="36" t="s">
        <v>1895</v>
      </c>
      <c r="M1273" s="359" t="str">
        <f>VLOOKUP(TRIM(B1273),'Team Rosters'!$B$1:$N$3773,2,FALSE)</f>
        <v>NYC</v>
      </c>
      <c r="N1273" s="360">
        <f>VLOOKUP(TRIM(B1273),BirthdateDraft!$A$1:$M$7842,2,FALSE)</f>
        <v>35551</v>
      </c>
      <c r="O1273" s="217" t="str">
        <f>VLOOKUP(TRIM(B1273),BirthdateDraft!$A$1:$M$7842,3,FALSE)</f>
        <v>19/2</v>
      </c>
      <c r="P1273">
        <v>2024</v>
      </c>
      <c r="Q1273" s="37" t="e">
        <f>VLOOKUP(Table16[[#This Row],[Last]],'2025Cuts'!$B$4:$B$77,1,FALSE)</f>
        <v>#N/A</v>
      </c>
    </row>
    <row r="1274" spans="1:17" ht="12.75" customHeight="1">
      <c r="A1274" s="217" t="s">
        <v>9735</v>
      </c>
      <c r="B1274" s="261" t="s">
        <v>3877</v>
      </c>
      <c r="C1274" s="357" t="s">
        <v>9631</v>
      </c>
      <c r="D1274" s="217" t="s">
        <v>9735</v>
      </c>
      <c r="E1274" s="358"/>
      <c r="F1274" s="358"/>
      <c r="M1274" s="359" t="str">
        <f>VLOOKUP(TRIM(B1274),'Team Rosters'!$B$1:$N$3773,2,FALSE)</f>
        <v>CHA</v>
      </c>
      <c r="N1274" s="360">
        <f>VLOOKUP(TRIM(B1274),BirthdateDraft!$A$1:$M$7842,2,FALSE)</f>
        <v>33554</v>
      </c>
      <c r="O1274" s="217" t="str">
        <f>VLOOKUP(TRIM(B1274),BirthdateDraft!$A$1:$M$7842,3,FALSE)</f>
        <v>14/FA</v>
      </c>
      <c r="P1274">
        <v>2024</v>
      </c>
      <c r="Q1274" s="37" t="e">
        <f>VLOOKUP(Table16[[#This Row],[Last]],'2025Cuts'!$B$4:$B$77,1,FALSE)</f>
        <v>#N/A</v>
      </c>
    </row>
    <row r="1275" spans="1:17" ht="12.75" customHeight="1">
      <c r="A1275" s="217" t="s">
        <v>9689</v>
      </c>
      <c r="B1275" s="261" t="s">
        <v>7926</v>
      </c>
      <c r="C1275" s="357" t="s">
        <v>9638</v>
      </c>
      <c r="D1275" s="217" t="s">
        <v>10031</v>
      </c>
      <c r="E1275" s="358"/>
      <c r="F1275" s="358"/>
      <c r="I1275" s="358">
        <v>0</v>
      </c>
      <c r="J1275" s="358">
        <v>0</v>
      </c>
      <c r="K1275" s="36">
        <v>0</v>
      </c>
      <c r="M1275" s="359" t="e">
        <f>VLOOKUP(TRIM(B1275),'Team Rosters'!$B$1:$N$3773,2,FALSE)</f>
        <v>#N/A</v>
      </c>
      <c r="N1275" s="360">
        <f>VLOOKUP(TRIM(B1275),BirthdateDraft!$A$1:$M$7842,2,FALSE)</f>
        <v>36035</v>
      </c>
      <c r="O1275" s="217" t="str">
        <f>VLOOKUP(TRIM(B1275),BirthdateDraft!$A$1:$M$7842,3,FALSE)</f>
        <v>22/FA</v>
      </c>
      <c r="P1275">
        <v>2024</v>
      </c>
      <c r="Q1275" s="37" t="e">
        <f>VLOOKUP(Table16[[#This Row],[Last]],'2025Cuts'!$B$4:$B$77,1,FALSE)</f>
        <v>#N/A</v>
      </c>
    </row>
    <row r="1276" spans="1:17" ht="12.75" customHeight="1">
      <c r="A1276" s="217" t="s">
        <v>728</v>
      </c>
      <c r="B1276" s="261" t="s">
        <v>5411</v>
      </c>
      <c r="C1276" s="357" t="s">
        <v>724</v>
      </c>
      <c r="D1276" s="217" t="s">
        <v>728</v>
      </c>
      <c r="E1276" s="358"/>
      <c r="F1276" s="358"/>
      <c r="I1276" s="358">
        <v>4</v>
      </c>
      <c r="K1276" s="358">
        <v>0</v>
      </c>
      <c r="L1276" s="36" t="s">
        <v>9656</v>
      </c>
      <c r="M1276" s="359" t="str">
        <f>VLOOKUP(TRIM(B1276),'Team Rosters'!$B$1:$N$3773,2,FALSE)</f>
        <v>LON</v>
      </c>
      <c r="N1276" s="360">
        <f>VLOOKUP(TRIM(B1276),BirthdateDraft!$A$1:$M$7842,2,FALSE)</f>
        <v>34463</v>
      </c>
      <c r="O1276" s="217" t="str">
        <f>VLOOKUP(TRIM(B1276),BirthdateDraft!$A$1:$M$7842,3,FALSE)</f>
        <v>17/5</v>
      </c>
      <c r="P1276">
        <v>2024</v>
      </c>
      <c r="Q1276" s="37" t="e">
        <f>VLOOKUP(Table16[[#This Row],[Last]],'2025Cuts'!$B$4:$B$77,1,FALSE)</f>
        <v>#N/A</v>
      </c>
    </row>
    <row r="1277" spans="1:17" ht="12.75" customHeight="1">
      <c r="A1277" s="217" t="s">
        <v>9013</v>
      </c>
      <c r="B1277" s="261" t="s">
        <v>6111</v>
      </c>
      <c r="C1277" s="357" t="s">
        <v>9643</v>
      </c>
      <c r="D1277" s="217" t="s">
        <v>10051</v>
      </c>
      <c r="E1277" s="358" t="s">
        <v>3556</v>
      </c>
      <c r="F1277" s="358"/>
      <c r="G1277" s="36">
        <v>3</v>
      </c>
      <c r="M1277" s="359" t="str">
        <f>VLOOKUP(TRIM(B1277),'Team Rosters'!$B$1:$N$3773,2,FALSE)</f>
        <v>ACM</v>
      </c>
      <c r="N1277" s="360">
        <f>VLOOKUP(TRIM(B1277),BirthdateDraft!$A$1:$M$7842,2,FALSE)</f>
        <v>35286</v>
      </c>
      <c r="O1277" s="217" t="str">
        <f>VLOOKUP(TRIM(B1277),BirthdateDraft!$A$1:$M$7842,3,FALSE)</f>
        <v>19/3</v>
      </c>
      <c r="P1277">
        <v>2024</v>
      </c>
      <c r="Q1277" s="37" t="e">
        <f>VLOOKUP(Table16[[#This Row],[Last]],'2025Cuts'!$B$4:$B$77,1,FALSE)</f>
        <v>#N/A</v>
      </c>
    </row>
    <row r="1278" spans="1:17" ht="12.75" customHeight="1">
      <c r="A1278" s="217" t="s">
        <v>2517</v>
      </c>
      <c r="B1278" s="261" t="s">
        <v>6096</v>
      </c>
      <c r="C1278" s="357" t="s">
        <v>9651</v>
      </c>
      <c r="D1278" s="217" t="s">
        <v>10047</v>
      </c>
      <c r="E1278" s="358" t="s">
        <v>9706</v>
      </c>
      <c r="F1278" s="358"/>
      <c r="M1278" s="359" t="str">
        <f>VLOOKUP(TRIM(B1278),'Team Rosters'!$B$1:$N$3773,2,FALSE)</f>
        <v>FER</v>
      </c>
      <c r="N1278" s="360">
        <f>VLOOKUP(TRIM(B1278),BirthdateDraft!$A$1:$M$7842,2,FALSE)</f>
        <v>35641</v>
      </c>
      <c r="O1278" s="217" t="str">
        <f>VLOOKUP(TRIM(B1278),BirthdateDraft!$A$1:$M$7842,3,FALSE)</f>
        <v>19/1 (21)</v>
      </c>
      <c r="P1278">
        <v>2024</v>
      </c>
      <c r="Q1278" s="37" t="e">
        <f>VLOOKUP(Table16[[#This Row],[Last]],'2025Cuts'!$B$4:$B$77,1,FALSE)</f>
        <v>#N/A</v>
      </c>
    </row>
    <row r="1279" spans="1:17" ht="12.75" customHeight="1">
      <c r="A1279" s="217" t="s">
        <v>8991</v>
      </c>
      <c r="B1279" s="261" t="s">
        <v>6230</v>
      </c>
      <c r="C1279" s="357" t="s">
        <v>9633</v>
      </c>
      <c r="D1279" s="217" t="s">
        <v>10008</v>
      </c>
      <c r="E1279" s="358"/>
      <c r="F1279" s="358"/>
      <c r="I1279" s="358">
        <v>0</v>
      </c>
      <c r="J1279" s="358"/>
      <c r="K1279" s="36">
        <v>0</v>
      </c>
      <c r="M1279" s="359" t="e">
        <f>VLOOKUP(TRIM(B1279),'Team Rosters'!$B$1:$N$3773,2,FALSE)</f>
        <v>#N/A</v>
      </c>
      <c r="N1279" s="360">
        <f>VLOOKUP(TRIM(B1279),BirthdateDraft!$A$1:$M$7842,2,FALSE)</f>
        <v>35287</v>
      </c>
      <c r="O1279" s="217" t="str">
        <f>VLOOKUP(TRIM(B1279),BirthdateDraft!$A$1:$M$7842,3,FALSE)</f>
        <v>19/2</v>
      </c>
      <c r="P1279">
        <v>2024</v>
      </c>
      <c r="Q1279" s="37" t="str">
        <f>VLOOKUP(Table16[[#This Row],[Last]],'2025Cuts'!$B$4:$B$77,1,FALSE)</f>
        <v>Scharping, Max</v>
      </c>
    </row>
    <row r="1280" spans="1:17" ht="12.75" customHeight="1">
      <c r="A1280" s="217" t="s">
        <v>8979</v>
      </c>
      <c r="B1280" s="261" t="s">
        <v>4358</v>
      </c>
      <c r="C1280" s="357" t="s">
        <v>9651</v>
      </c>
      <c r="D1280" s="217" t="s">
        <v>10006</v>
      </c>
      <c r="E1280" s="358"/>
      <c r="F1280" s="358"/>
      <c r="I1280" s="358">
        <v>0</v>
      </c>
      <c r="J1280" s="358"/>
      <c r="K1280" s="36">
        <v>7</v>
      </c>
      <c r="M1280" s="359" t="str">
        <f>VLOOKUP(TRIM(B1280),'Team Rosters'!$B$1:$N$3773,2,FALSE)</f>
        <v>ROS</v>
      </c>
      <c r="N1280" s="360">
        <f>VLOOKUP(TRIM(B1280),BirthdateDraft!$A$1:$M$7842,2,FALSE)</f>
        <v>33598</v>
      </c>
      <c r="O1280" s="217" t="str">
        <f>VLOOKUP(TRIM(B1280),BirthdateDraft!$A$1:$M$7842,3,FALSE)</f>
        <v>15/1 (5)</v>
      </c>
      <c r="P1280">
        <v>2024</v>
      </c>
      <c r="Q1280" s="37" t="e">
        <f>VLOOKUP(Table16[[#This Row],[Last]],'2025Cuts'!$B$4:$B$77,1,FALSE)</f>
        <v>#N/A</v>
      </c>
    </row>
    <row r="1281" spans="1:17" ht="12.75" customHeight="1">
      <c r="A1281" s="217" t="s">
        <v>728</v>
      </c>
      <c r="B1281" t="s">
        <v>8432</v>
      </c>
      <c r="C1281" s="357" t="s">
        <v>77</v>
      </c>
      <c r="D1281" s="217" t="s">
        <v>728</v>
      </c>
      <c r="E1281" s="358"/>
      <c r="F1281" s="358"/>
      <c r="I1281" s="358">
        <v>0</v>
      </c>
      <c r="K1281" s="358">
        <v>0</v>
      </c>
      <c r="L1281" s="36" t="s">
        <v>9655</v>
      </c>
      <c r="M1281" s="359" t="str">
        <f>VLOOKUP(TRIM(B1281),'Team Rosters'!$B$1:$N$3773,2,FALSE)</f>
        <v>BIR</v>
      </c>
      <c r="N1281" s="360">
        <f>VLOOKUP(TRIM(B1281),BirthdateDraft!$A$1:$M$7842,2,FALSE)</f>
        <v>36066</v>
      </c>
      <c r="O1281" s="217" t="str">
        <f>VLOOKUP(TRIM(B1281),BirthdateDraft!$A$1:$M$7842,3,FALSE)</f>
        <v>23/2</v>
      </c>
      <c r="P1281">
        <v>2024</v>
      </c>
      <c r="Q1281" s="37" t="e">
        <f>VLOOKUP(Table16[[#This Row],[Last]],'2025Cuts'!$B$4:$B$77,1,FALSE)</f>
        <v>#N/A</v>
      </c>
    </row>
    <row r="1282" spans="1:17" ht="12.75" customHeight="1">
      <c r="A1282" s="217" t="s">
        <v>1231</v>
      </c>
      <c r="B1282" s="261" t="s">
        <v>5880</v>
      </c>
      <c r="C1282" s="357" t="s">
        <v>9642</v>
      </c>
      <c r="D1282" s="217" t="s">
        <v>1231</v>
      </c>
      <c r="E1282" s="358"/>
      <c r="F1282" s="358"/>
      <c r="I1282" s="358">
        <v>4</v>
      </c>
      <c r="K1282" s="358">
        <v>0</v>
      </c>
      <c r="L1282" s="36" t="s">
        <v>9655</v>
      </c>
      <c r="M1282" s="359" t="str">
        <f>VLOOKUP(TRIM(B1282),'Team Rosters'!$B$1:$N$3773,2,FALSE)</f>
        <v>LON</v>
      </c>
      <c r="N1282" s="360">
        <f>VLOOKUP(TRIM(B1282),BirthdateDraft!$A$1:$M$7842,2,FALSE)</f>
        <v>35257</v>
      </c>
      <c r="O1282" s="217" t="str">
        <f>VLOOKUP(TRIM(B1282),BirthdateDraft!$A$1:$M$7842,3,FALSE)</f>
        <v>18/4</v>
      </c>
      <c r="P1282">
        <v>2024</v>
      </c>
      <c r="Q1282" s="37" t="e">
        <f>VLOOKUP(Table16[[#This Row],[Last]],'2025Cuts'!$B$4:$B$77,1,FALSE)</f>
        <v>#N/A</v>
      </c>
    </row>
    <row r="1283" spans="1:17" ht="12.75" customHeight="1">
      <c r="A1283" s="217" t="s">
        <v>9737</v>
      </c>
      <c r="B1283" s="261" t="s">
        <v>5904</v>
      </c>
      <c r="C1283" s="357" t="s">
        <v>9638</v>
      </c>
      <c r="D1283" s="217" t="s">
        <v>9737</v>
      </c>
      <c r="E1283" s="358"/>
      <c r="F1283" s="358"/>
      <c r="M1283" s="359" t="str">
        <f>VLOOKUP(TRIM(B1283),'Team Rosters'!$B$1:$N$3773,2,FALSE)</f>
        <v>ANN</v>
      </c>
      <c r="N1283" s="360">
        <f>VLOOKUP(TRIM(B1283),BirthdateDraft!$A$1:$M$7842,2,FALSE)</f>
        <v>35368</v>
      </c>
      <c r="O1283" s="217" t="str">
        <f>VLOOKUP(TRIM(B1283),BirthdateDraft!$A$1:$M$7842,3,FALSE)</f>
        <v>18/5</v>
      </c>
      <c r="P1283">
        <v>2024</v>
      </c>
      <c r="Q1283" s="37" t="e">
        <f>VLOOKUP(Table16[[#This Row],[Last]],'2025Cuts'!$B$4:$B$77,1,FALSE)</f>
        <v>#N/A</v>
      </c>
    </row>
    <row r="1284" spans="1:17" ht="12.75" customHeight="1">
      <c r="A1284" s="217" t="s">
        <v>8846</v>
      </c>
      <c r="B1284" s="261" t="s">
        <v>6543</v>
      </c>
      <c r="C1284" s="357" t="s">
        <v>9648</v>
      </c>
      <c r="D1284" s="217" t="s">
        <v>10048</v>
      </c>
      <c r="E1284" s="358" t="s">
        <v>9700</v>
      </c>
      <c r="F1284" s="358"/>
      <c r="M1284" s="359" t="str">
        <f>VLOOKUP(TRIM(B1284),'Team Rosters'!$B$1:$N$3773,2,FALSE)</f>
        <v>BLD</v>
      </c>
      <c r="N1284" s="360">
        <f>VLOOKUP(TRIM(B1284),BirthdateDraft!$A$1:$M$7842,2,FALSE)</f>
        <v>34836</v>
      </c>
      <c r="O1284" s="217" t="str">
        <f>VLOOKUP(TRIM(B1284),BirthdateDraft!$A$1:$M$7842,3,FALSE)</f>
        <v>19/7</v>
      </c>
      <c r="P1284">
        <v>2024</v>
      </c>
      <c r="Q1284" s="37" t="e">
        <f>VLOOKUP(Table16[[#This Row],[Last]],'2025Cuts'!$B$4:$B$77,1,FALSE)</f>
        <v>#N/A</v>
      </c>
    </row>
    <row r="1285" spans="1:17" ht="12.75" customHeight="1">
      <c r="A1285" s="217" t="s">
        <v>9680</v>
      </c>
      <c r="B1285" s="261" t="s">
        <v>5606</v>
      </c>
      <c r="C1285" s="357" t="s">
        <v>9629</v>
      </c>
      <c r="D1285" s="217" t="s">
        <v>10028</v>
      </c>
      <c r="E1285" s="358"/>
      <c r="F1285" s="358"/>
      <c r="I1285" s="358">
        <v>0</v>
      </c>
      <c r="J1285" s="358">
        <v>4</v>
      </c>
      <c r="K1285" s="36">
        <v>2</v>
      </c>
      <c r="M1285" s="359" t="e">
        <f>VLOOKUP(TRIM(B1285),'Team Rosters'!$B$1:$N$3773,2,FALSE)</f>
        <v>#N/A</v>
      </c>
      <c r="N1285" s="360">
        <f>VLOOKUP(TRIM(B1285),BirthdateDraft!$A$1:$M$7842,2,FALSE)</f>
        <v>34359</v>
      </c>
      <c r="O1285" s="217" t="str">
        <f>VLOOKUP(TRIM(B1285),BirthdateDraft!$A$1:$M$7842,3,FALSE)</f>
        <v>18/FA</v>
      </c>
      <c r="P1285">
        <v>2024</v>
      </c>
      <c r="Q1285" s="37" t="e">
        <f>VLOOKUP(Table16[[#This Row],[Last]],'2025Cuts'!$B$4:$B$77,1,FALSE)</f>
        <v>#N/A</v>
      </c>
    </row>
    <row r="1286" spans="1:17" ht="12.75" customHeight="1">
      <c r="A1286" s="217" t="s">
        <v>9680</v>
      </c>
      <c r="B1286" t="s">
        <v>5606</v>
      </c>
      <c r="C1286" s="357" t="s">
        <v>9629</v>
      </c>
      <c r="D1286" s="217" t="s">
        <v>10028</v>
      </c>
      <c r="E1286" s="358"/>
      <c r="F1286" s="358"/>
      <c r="I1286" s="358">
        <v>0</v>
      </c>
      <c r="K1286" s="358">
        <v>2</v>
      </c>
      <c r="L1286" s="36" t="s">
        <v>9656</v>
      </c>
      <c r="M1286" s="359" t="e">
        <f>VLOOKUP(TRIM(B1286),'Team Rosters'!$B$1:$N$3773,2,FALSE)</f>
        <v>#N/A</v>
      </c>
      <c r="N1286" s="360">
        <f>VLOOKUP(TRIM(B1286),BirthdateDraft!$A$1:$M$7842,2,FALSE)</f>
        <v>34359</v>
      </c>
      <c r="O1286" s="217" t="str">
        <f>VLOOKUP(TRIM(B1286),BirthdateDraft!$A$1:$M$7842,3,FALSE)</f>
        <v>18/FA</v>
      </c>
      <c r="P1286">
        <v>2024</v>
      </c>
      <c r="Q1286" s="37" t="e">
        <f>VLOOKUP(Table16[[#This Row],[Last]],'2025Cuts'!$B$4:$B$77,1,FALSE)</f>
        <v>#N/A</v>
      </c>
    </row>
    <row r="1287" spans="1:17" ht="12.75" customHeight="1">
      <c r="A1287" s="217" t="s">
        <v>9740</v>
      </c>
      <c r="B1287" s="261" t="s">
        <v>8435</v>
      </c>
      <c r="C1287" s="357" t="s">
        <v>9631</v>
      </c>
      <c r="D1287" s="217" t="s">
        <v>9740</v>
      </c>
      <c r="E1287" s="358"/>
      <c r="F1287" s="358"/>
      <c r="M1287" s="359" t="str">
        <f>VLOOKUP(TRIM(B1287),'Team Rosters'!$B$1:$N$3773,2,FALSE)</f>
        <v>LAS</v>
      </c>
      <c r="N1287" s="360">
        <f>VLOOKUP(TRIM(B1287),BirthdateDraft!$A$1:$M$7842,2,FALSE)</f>
        <v>37176</v>
      </c>
      <c r="O1287" s="217" t="str">
        <f>VLOOKUP(TRIM(B1287),BirthdateDraft!$A$1:$M$7842,3,FALSE)</f>
        <v>23/4</v>
      </c>
      <c r="P1287">
        <v>2024</v>
      </c>
      <c r="Q1287" s="37" t="e">
        <f>VLOOKUP(Table16[[#This Row],[Last]],'2025Cuts'!$B$4:$B$77,1,FALSE)</f>
        <v>#N/A</v>
      </c>
    </row>
    <row r="1288" spans="1:17" ht="12.75" customHeight="1">
      <c r="A1288" s="217" t="s">
        <v>9691</v>
      </c>
      <c r="B1288" s="261" t="s">
        <v>8436</v>
      </c>
      <c r="C1288" s="357" t="s">
        <v>9642</v>
      </c>
      <c r="D1288" s="217" t="s">
        <v>10039</v>
      </c>
      <c r="E1288" s="358"/>
      <c r="F1288" s="358"/>
      <c r="I1288" s="358">
        <v>4</v>
      </c>
      <c r="J1288" s="358">
        <v>0</v>
      </c>
      <c r="K1288" s="36">
        <v>4</v>
      </c>
      <c r="M1288" s="359" t="str">
        <f>VLOOKUP(TRIM(B1288),'Team Rosters'!$B$1:$N$3773,2,FALSE)</f>
        <v>TOK</v>
      </c>
      <c r="N1288" s="360">
        <f>VLOOKUP(TRIM(B1288),BirthdateDraft!$A$1:$M$7842,2,FALSE)</f>
        <v>36544</v>
      </c>
      <c r="O1288" s="217" t="str">
        <f>VLOOKUP(TRIM(B1288),BirthdateDraft!$A$1:$M$7842,3,FALSE)</f>
        <v>23/2</v>
      </c>
      <c r="P1288">
        <v>2024</v>
      </c>
      <c r="Q1288" s="37" t="e">
        <f>VLOOKUP(Table16[[#This Row],[Last]],'2025Cuts'!$B$4:$B$77,1,FALSE)</f>
        <v>#N/A</v>
      </c>
    </row>
    <row r="1289" spans="1:17" ht="12.75" customHeight="1">
      <c r="A1289" s="217" t="s">
        <v>2837</v>
      </c>
      <c r="B1289" s="261" t="s">
        <v>7175</v>
      </c>
      <c r="C1289" s="357" t="s">
        <v>9628</v>
      </c>
      <c r="D1289" s="217" t="s">
        <v>2837</v>
      </c>
      <c r="E1289" s="358"/>
      <c r="F1289" s="358"/>
      <c r="I1289" s="358">
        <v>0</v>
      </c>
      <c r="K1289" s="358">
        <v>0</v>
      </c>
      <c r="L1289" s="36" t="s">
        <v>9655</v>
      </c>
      <c r="M1289" s="359" t="e">
        <f>VLOOKUP(TRIM(B1289),'Team Rosters'!$B$1:$N$3773,2,FALSE)</f>
        <v>#N/A</v>
      </c>
      <c r="N1289" s="360">
        <f>VLOOKUP(TRIM(B1289),BirthdateDraft!$A$1:$M$7842,2,FALSE)</f>
        <v>36161</v>
      </c>
      <c r="O1289" s="217" t="str">
        <f>VLOOKUP(TRIM(B1289),BirthdateDraft!$A$1:$M$7842,3,FALSE)</f>
        <v>21/3</v>
      </c>
      <c r="P1289">
        <v>2024</v>
      </c>
      <c r="Q1289" s="37" t="e">
        <f>VLOOKUP(Table16[[#This Row],[Last]],'2025Cuts'!$B$4:$B$77,1,FALSE)</f>
        <v>#N/A</v>
      </c>
    </row>
    <row r="1290" spans="1:17" ht="12.75" customHeight="1">
      <c r="A1290" s="217" t="s">
        <v>8980</v>
      </c>
      <c r="B1290" t="s">
        <v>5796</v>
      </c>
      <c r="C1290" s="357" t="s">
        <v>9642</v>
      </c>
      <c r="D1290" s="217" t="s">
        <v>10056</v>
      </c>
      <c r="E1290" s="358" t="s">
        <v>3556</v>
      </c>
      <c r="F1290" s="358"/>
      <c r="G1290" s="36">
        <v>6</v>
      </c>
      <c r="M1290" s="359" t="str">
        <f>VLOOKUP(TRIM(B1290),'Team Rosters'!$B$1:$N$3773,2,FALSE)</f>
        <v>BIR</v>
      </c>
      <c r="N1290" s="360">
        <f>VLOOKUP(TRIM(B1290),BirthdateDraft!$A$1:$M$7842,2,FALSE)</f>
        <v>35622</v>
      </c>
      <c r="O1290" s="217" t="str">
        <f>VLOOKUP(TRIM(B1290),BirthdateDraft!$A$1:$M$7842,3,FALSE)</f>
        <v>18/5</v>
      </c>
      <c r="P1290">
        <v>2024</v>
      </c>
      <c r="Q1290" s="37" t="e">
        <f>VLOOKUP(Table16[[#This Row],[Last]],'2025Cuts'!$B$4:$B$77,1,FALSE)</f>
        <v>#N/A</v>
      </c>
    </row>
    <row r="1291" spans="1:17" ht="12.75" customHeight="1">
      <c r="A1291" s="217" t="s">
        <v>8977</v>
      </c>
      <c r="B1291" s="261" t="s">
        <v>4895</v>
      </c>
      <c r="C1291" s="357" t="s">
        <v>9633</v>
      </c>
      <c r="D1291" s="217" t="s">
        <v>10010</v>
      </c>
      <c r="E1291" s="358"/>
      <c r="F1291" s="358"/>
      <c r="I1291" s="358">
        <v>6</v>
      </c>
      <c r="J1291" s="358"/>
      <c r="K1291" s="36">
        <v>4</v>
      </c>
      <c r="M1291" s="359" t="str">
        <f>VLOOKUP(TRIM(B1291),'Team Rosters'!$B$1:$N$3773,2,FALSE)</f>
        <v>NYC</v>
      </c>
      <c r="N1291" s="360">
        <f>VLOOKUP(TRIM(B1291),BirthdateDraft!$A$1:$M$7842,2,FALSE)</f>
        <v>34271</v>
      </c>
      <c r="O1291" s="217" t="str">
        <f>VLOOKUP(TRIM(B1291),BirthdateDraft!$A$1:$M$7842,3,FALSE)</f>
        <v>16/3</v>
      </c>
      <c r="P1291">
        <v>2024</v>
      </c>
      <c r="Q1291" s="37" t="e">
        <f>VLOOKUP(Table16[[#This Row],[Last]],'2025Cuts'!$B$4:$B$77,1,FALSE)</f>
        <v>#N/A</v>
      </c>
    </row>
    <row r="1292" spans="1:17" ht="12.75" customHeight="1">
      <c r="A1292" s="217" t="s">
        <v>1957</v>
      </c>
      <c r="B1292" s="261" t="s">
        <v>7928</v>
      </c>
      <c r="C1292" s="357" t="s">
        <v>9643</v>
      </c>
      <c r="D1292" s="217" t="s">
        <v>1957</v>
      </c>
      <c r="E1292" s="358" t="s">
        <v>9700</v>
      </c>
      <c r="F1292" s="358"/>
      <c r="G1292" s="36">
        <v>3</v>
      </c>
      <c r="M1292" s="359" t="e">
        <f>VLOOKUP(TRIM(B1292),'Team Rosters'!$B$1:$N$3773,2,FALSE)</f>
        <v>#N/A</v>
      </c>
      <c r="N1292" s="360">
        <f>VLOOKUP(TRIM(B1292),BirthdateDraft!$A$1:$M$7842,2,FALSE)</f>
        <v>36148</v>
      </c>
      <c r="O1292" s="217" t="str">
        <f>VLOOKUP(TRIM(B1292),BirthdateDraft!$A$1:$M$7842,3,FALSE)</f>
        <v>22/FA</v>
      </c>
      <c r="P1292">
        <v>2024</v>
      </c>
      <c r="Q1292" s="37" t="e">
        <f>VLOOKUP(Table16[[#This Row],[Last]],'2025Cuts'!$B$4:$B$77,1,FALSE)</f>
        <v>#N/A</v>
      </c>
    </row>
    <row r="1293" spans="1:17" ht="12.75" customHeight="1">
      <c r="A1293" s="217" t="s">
        <v>1957</v>
      </c>
      <c r="B1293" s="261" t="s">
        <v>8437</v>
      </c>
      <c r="C1293" s="357" t="s">
        <v>9631</v>
      </c>
      <c r="D1293" s="217" t="s">
        <v>1957</v>
      </c>
      <c r="E1293" s="358" t="s">
        <v>9700</v>
      </c>
      <c r="F1293" s="358"/>
      <c r="G1293" s="36">
        <v>0</v>
      </c>
      <c r="M1293" s="359" t="str">
        <f>VLOOKUP(TRIM(B1293),'Team Rosters'!$B$1:$N$3773,2,FALSE)</f>
        <v>BEA</v>
      </c>
      <c r="N1293" s="360">
        <f>VLOOKUP(TRIM(B1293),BirthdateDraft!$A$1:$M$7842,2,FALSE)</f>
        <v>37007</v>
      </c>
      <c r="O1293" s="217" t="str">
        <f>VLOOKUP(TRIM(B1293),BirthdateDraft!$A$1:$M$7842,3,FALSE)</f>
        <v>23/5</v>
      </c>
      <c r="P1293">
        <v>2024</v>
      </c>
      <c r="Q1293" s="37" t="e">
        <f>VLOOKUP(Table16[[#This Row],[Last]],'2025Cuts'!$B$4:$B$77,1,FALSE)</f>
        <v>#N/A</v>
      </c>
    </row>
    <row r="1294" spans="1:17" ht="12.75" customHeight="1">
      <c r="A1294" s="217" t="s">
        <v>8982</v>
      </c>
      <c r="B1294" s="261" t="s">
        <v>7135</v>
      </c>
      <c r="C1294" s="357" t="s">
        <v>78</v>
      </c>
      <c r="D1294" s="217" t="s">
        <v>10019</v>
      </c>
      <c r="E1294" s="358"/>
      <c r="F1294" s="358"/>
      <c r="I1294" s="358">
        <v>6</v>
      </c>
      <c r="J1294" s="358"/>
      <c r="K1294" s="36">
        <v>7</v>
      </c>
      <c r="M1294" s="359" t="str">
        <f>VLOOKUP(TRIM(B1294),'Team Rosters'!$B$1:$N$3773,2,FALSE)</f>
        <v>FER</v>
      </c>
      <c r="N1294" s="360">
        <f>VLOOKUP(TRIM(B1294),BirthdateDraft!$A$1:$M$7842,2,FALSE)</f>
        <v>36800</v>
      </c>
      <c r="O1294" s="217" t="str">
        <f>VLOOKUP(TRIM(B1294),BirthdateDraft!$A$1:$M$7842,3,FALSE)</f>
        <v>21/1(7)</v>
      </c>
      <c r="P1294">
        <v>2024</v>
      </c>
      <c r="Q1294" s="37" t="e">
        <f>VLOOKUP(Table16[[#This Row],[Last]],'2025Cuts'!$B$4:$B$77,1,FALSE)</f>
        <v>#N/A</v>
      </c>
    </row>
    <row r="1295" spans="1:17" ht="12.75" customHeight="1">
      <c r="A1295" s="217" t="s">
        <v>9671</v>
      </c>
      <c r="B1295" s="261" t="s">
        <v>7604</v>
      </c>
      <c r="C1295" s="357" t="s">
        <v>9643</v>
      </c>
      <c r="D1295" s="217" t="s">
        <v>10000</v>
      </c>
      <c r="E1295" s="358"/>
      <c r="F1295" s="358"/>
      <c r="L1295" s="358" t="s">
        <v>1895</v>
      </c>
      <c r="M1295" s="359" t="str">
        <f>VLOOKUP(TRIM(B1295),'Team Rosters'!$B$1:$N$3773,2,FALSE)</f>
        <v>FER</v>
      </c>
      <c r="N1295" s="360">
        <f>VLOOKUP(TRIM(B1295),BirthdateDraft!$A$1:$M$7842,2,FALSE)</f>
        <v>36038</v>
      </c>
      <c r="O1295" s="217" t="str">
        <f>VLOOKUP(TRIM(B1295),BirthdateDraft!$A$1:$M$7842,3,FALSE)</f>
        <v>22/FA</v>
      </c>
      <c r="P1295">
        <v>2024</v>
      </c>
      <c r="Q1295" s="37" t="e">
        <f>VLOOKUP(Table16[[#This Row],[Last]],'2025Cuts'!$B$4:$B$77,1,FALSE)</f>
        <v>#N/A</v>
      </c>
    </row>
    <row r="1296" spans="1:17" ht="12.75" customHeight="1">
      <c r="A1296" s="217" t="s">
        <v>9667</v>
      </c>
      <c r="B1296" s="261" t="s">
        <v>7591</v>
      </c>
      <c r="C1296" s="357" t="s">
        <v>9632</v>
      </c>
      <c r="D1296" s="217" t="s">
        <v>3485</v>
      </c>
      <c r="E1296" s="358"/>
      <c r="F1296" s="358"/>
      <c r="L1296" s="358" t="s">
        <v>9653</v>
      </c>
      <c r="M1296" s="359" t="str">
        <f>VLOOKUP(TRIM(B1296),'Team Rosters'!$B$1:$N$3773,2,FALSE)</f>
        <v>JER</v>
      </c>
      <c r="N1296" s="360">
        <f>VLOOKUP(TRIM(B1296),BirthdateDraft!$A$1:$M$7842,2,FALSE)</f>
        <v>36559</v>
      </c>
      <c r="O1296" s="217" t="str">
        <f>VLOOKUP(TRIM(B1296),BirthdateDraft!$A$1:$M$7842,3,FALSE)</f>
        <v>22/5</v>
      </c>
      <c r="P1296">
        <v>2024</v>
      </c>
      <c r="Q1296" s="37" t="e">
        <f>VLOOKUP(Table16[[#This Row],[Last]],'2025Cuts'!$B$4:$B$77,1,FALSE)</f>
        <v>#N/A</v>
      </c>
    </row>
    <row r="1297" spans="1:17" ht="12.75" customHeight="1">
      <c r="A1297" s="217" t="s">
        <v>8846</v>
      </c>
      <c r="B1297" s="261" t="s">
        <v>6055</v>
      </c>
      <c r="C1297" s="357" t="s">
        <v>9646</v>
      </c>
      <c r="D1297" s="217" t="s">
        <v>10048</v>
      </c>
      <c r="E1297" s="358" t="s">
        <v>9700</v>
      </c>
      <c r="F1297" s="358"/>
      <c r="M1297" s="359" t="e">
        <f>VLOOKUP(TRIM(B1297),'Team Rosters'!$B$1:$N$3773,2,FALSE)</f>
        <v>#N/A</v>
      </c>
      <c r="N1297" s="360">
        <f>VLOOKUP(TRIM(B1297),BirthdateDraft!$A$1:$M$7842,2,FALSE)</f>
        <v>35215</v>
      </c>
      <c r="O1297" s="217" t="str">
        <f>VLOOKUP(TRIM(B1297),BirthdateDraft!$A$1:$M$7842,3,FALSE)</f>
        <v>19/4</v>
      </c>
      <c r="P1297">
        <v>2024</v>
      </c>
      <c r="Q1297" s="37" t="e">
        <f>VLOOKUP(Table16[[#This Row],[Last]],'2025Cuts'!$B$4:$B$77,1,FALSE)</f>
        <v>#N/A</v>
      </c>
    </row>
    <row r="1298" spans="1:17" ht="12.75" customHeight="1">
      <c r="A1298" s="217" t="s">
        <v>1895</v>
      </c>
      <c r="B1298" s="261" t="s">
        <v>6237</v>
      </c>
      <c r="C1298" s="357" t="s">
        <v>9631</v>
      </c>
      <c r="D1298" s="217" t="s">
        <v>10011</v>
      </c>
      <c r="E1298" s="358"/>
      <c r="F1298" s="358"/>
      <c r="I1298" s="358">
        <v>4</v>
      </c>
      <c r="J1298" s="358"/>
      <c r="K1298" s="36">
        <v>0</v>
      </c>
      <c r="M1298" s="359" t="str">
        <f>VLOOKUP(TRIM(B1298),'Team Rosters'!$B$1:$N$3773,2,FALSE)</f>
        <v>ACM</v>
      </c>
      <c r="N1298" s="360">
        <f>VLOOKUP(TRIM(B1298),BirthdateDraft!$A$1:$M$7842,2,FALSE)</f>
        <v>34908</v>
      </c>
      <c r="O1298" s="217" t="str">
        <f>VLOOKUP(TRIM(B1298),BirthdateDraft!$A$1:$M$7842,3,FALSE)</f>
        <v>18/FA</v>
      </c>
      <c r="P1298">
        <v>2024</v>
      </c>
      <c r="Q1298" s="37" t="e">
        <f>VLOOKUP(Table16[[#This Row],[Last]],'2025Cuts'!$B$4:$B$77,1,FALSE)</f>
        <v>#N/A</v>
      </c>
    </row>
    <row r="1299" spans="1:17" ht="12.75" customHeight="1">
      <c r="A1299" s="217" t="s">
        <v>9740</v>
      </c>
      <c r="B1299" t="s">
        <v>6789</v>
      </c>
      <c r="C1299" s="357" t="s">
        <v>9641</v>
      </c>
      <c r="D1299" s="217" t="s">
        <v>9740</v>
      </c>
      <c r="E1299" s="358"/>
      <c r="F1299" s="358"/>
      <c r="M1299" s="359" t="str">
        <f>VLOOKUP(TRIM(B1299),'Team Rosters'!$B$1:$N$3773,2,FALSE)</f>
        <v>CAVE</v>
      </c>
      <c r="N1299" s="360">
        <f>VLOOKUP(TRIM(B1299),BirthdateDraft!$A$1:$M$7842,2,FALSE)</f>
        <v>36073</v>
      </c>
      <c r="O1299" s="217" t="str">
        <f>VLOOKUP(TRIM(B1299),BirthdateDraft!$A$1:$M$7842,3,FALSE)</f>
        <v>20/2</v>
      </c>
      <c r="P1299">
        <v>2024</v>
      </c>
      <c r="Q1299" s="37" t="e">
        <f>VLOOKUP(Table16[[#This Row],[Last]],'2025Cuts'!$B$4:$B$77,1,FALSE)</f>
        <v>#N/A</v>
      </c>
    </row>
    <row r="1300" spans="1:17" ht="12.75" customHeight="1">
      <c r="A1300" s="217" t="s">
        <v>9668</v>
      </c>
      <c r="B1300" s="261" t="s">
        <v>4864</v>
      </c>
      <c r="C1300" s="357" t="s">
        <v>9639</v>
      </c>
      <c r="D1300" s="217" t="s">
        <v>3485</v>
      </c>
      <c r="E1300" s="358"/>
      <c r="F1300" s="358"/>
      <c r="L1300" s="358" t="s">
        <v>9656</v>
      </c>
      <c r="M1300" s="359" t="str">
        <f>VLOOKUP(TRIM(B1300),'Team Rosters'!$B$1:$N$3773,2,FALSE)</f>
        <v>BLU</v>
      </c>
      <c r="N1300" s="360">
        <f>VLOOKUP(TRIM(B1300),BirthdateDraft!$A$1:$M$7842,2,FALSE)</f>
        <v>34010</v>
      </c>
      <c r="O1300" s="217" t="str">
        <f>VLOOKUP(TRIM(B1300),BirthdateDraft!$A$1:$M$7842,3,FALSE)</f>
        <v>16/2</v>
      </c>
      <c r="P1300">
        <v>2024</v>
      </c>
      <c r="Q1300" s="37" t="e">
        <f>VLOOKUP(Table16[[#This Row],[Last]],'2025Cuts'!$B$4:$B$77,1,FALSE)</f>
        <v>#N/A</v>
      </c>
    </row>
    <row r="1301" spans="1:17" ht="12.75" customHeight="1">
      <c r="A1301" s="217" t="s">
        <v>8980</v>
      </c>
      <c r="B1301" s="261" t="s">
        <v>5739</v>
      </c>
      <c r="C1301" s="357" t="s">
        <v>9643</v>
      </c>
      <c r="D1301" s="217" t="s">
        <v>10056</v>
      </c>
      <c r="E1301" s="358" t="s">
        <v>3552</v>
      </c>
      <c r="F1301" s="358"/>
      <c r="G1301" s="36">
        <v>2</v>
      </c>
      <c r="M1301" s="359" t="str">
        <f>VLOOKUP(TRIM(B1301),'Team Rosters'!$B$1:$N$3773,2,FALSE)</f>
        <v>NYC</v>
      </c>
      <c r="N1301" s="360">
        <f>VLOOKUP(TRIM(B1301),BirthdateDraft!$A$1:$M$7842,2,FALSE)</f>
        <v>34251</v>
      </c>
      <c r="O1301" s="217" t="str">
        <f>VLOOKUP(TRIM(B1301),BirthdateDraft!$A$1:$M$7842,3,FALSE)</f>
        <v>18/3</v>
      </c>
      <c r="P1301">
        <v>2024</v>
      </c>
      <c r="Q1301" s="37" t="e">
        <f>VLOOKUP(Table16[[#This Row],[Last]],'2025Cuts'!$B$4:$B$77,1,FALSE)</f>
        <v>#N/A</v>
      </c>
    </row>
    <row r="1302" spans="1:17" ht="12.75" customHeight="1">
      <c r="A1302" s="217" t="s">
        <v>9668</v>
      </c>
      <c r="B1302" s="261" t="s">
        <v>5864</v>
      </c>
      <c r="C1302" s="357" t="s">
        <v>2310</v>
      </c>
      <c r="D1302" s="217" t="s">
        <v>3485</v>
      </c>
      <c r="E1302" s="358"/>
      <c r="F1302" s="358"/>
      <c r="L1302" s="358" t="s">
        <v>9655</v>
      </c>
      <c r="M1302" s="359" t="e">
        <f>VLOOKUP(TRIM(B1302),'Team Rosters'!$B$1:$N$3773,2,FALSE)</f>
        <v>#N/A</v>
      </c>
      <c r="N1302" s="360">
        <f>VLOOKUP(TRIM(B1302),BirthdateDraft!$A$1:$M$7842,2,FALSE)</f>
        <v>35121</v>
      </c>
      <c r="O1302" s="217" t="str">
        <f>VLOOKUP(TRIM(B1302),BirthdateDraft!$A$1:$M$7842,3,FALSE)</f>
        <v>18/FA</v>
      </c>
      <c r="P1302">
        <v>2024</v>
      </c>
      <c r="Q1302" s="37" t="e">
        <f>VLOOKUP(Table16[[#This Row],[Last]],'2025Cuts'!$B$4:$B$77,1,FALSE)</f>
        <v>#N/A</v>
      </c>
    </row>
    <row r="1303" spans="1:17" ht="12.75" customHeight="1">
      <c r="A1303" s="217" t="s">
        <v>1971</v>
      </c>
      <c r="B1303" s="261" t="s">
        <v>6984</v>
      </c>
      <c r="C1303" s="357" t="s">
        <v>9646</v>
      </c>
      <c r="D1303" s="217" t="s">
        <v>1971</v>
      </c>
      <c r="E1303" s="358" t="s">
        <v>9703</v>
      </c>
      <c r="F1303" s="358"/>
      <c r="G1303" s="36">
        <v>5</v>
      </c>
      <c r="M1303" s="359" t="str">
        <f>VLOOKUP(TRIM(B1303),'Team Rosters'!$B$1:$N$3773,2,FALSE)</f>
        <v>VER</v>
      </c>
      <c r="N1303" s="360">
        <f>VLOOKUP(TRIM(B1303),BirthdateDraft!$A$1:$M$7842,2,FALSE)</f>
        <v>36526</v>
      </c>
      <c r="O1303" s="217" t="str">
        <f>VLOOKUP(TRIM(B1303),BirthdateDraft!$A$1:$M$7842,3,FALSE)</f>
        <v>21/5</v>
      </c>
      <c r="P1303">
        <v>2024</v>
      </c>
      <c r="Q1303" s="37" t="e">
        <f>VLOOKUP(Table16[[#This Row],[Last]],'2025Cuts'!$B$4:$B$77,1,FALSE)</f>
        <v>#N/A</v>
      </c>
    </row>
    <row r="1304" spans="1:17" ht="12.75" customHeight="1">
      <c r="A1304" s="217" t="s">
        <v>9657</v>
      </c>
      <c r="B1304" s="261" t="s">
        <v>9062</v>
      </c>
      <c r="C1304" s="357" t="s">
        <v>9634</v>
      </c>
      <c r="D1304" s="217" t="s">
        <v>9657</v>
      </c>
      <c r="E1304" s="358"/>
      <c r="F1304" s="358"/>
      <c r="I1304" s="358">
        <v>0</v>
      </c>
      <c r="K1304" s="358">
        <v>0</v>
      </c>
      <c r="L1304" s="36" t="s">
        <v>1895</v>
      </c>
      <c r="M1304" s="359" t="str">
        <f>VLOOKUP(TRIM(B1304),'Team Rosters'!$B$1:$N$3773,2,FALSE)</f>
        <v>DRA</v>
      </c>
      <c r="N1304" s="360">
        <f>VLOOKUP(TRIM(B1304),BirthdateDraft!$A$1:$M$7842,2,FALSE)</f>
        <v>37497</v>
      </c>
      <c r="O1304" s="217" t="str">
        <f>VLOOKUP(TRIM(B1304),BirthdateDraft!$A$1:$M$7842,3,FALSE)</f>
        <v>24/4(127)</v>
      </c>
      <c r="P1304">
        <v>2024</v>
      </c>
      <c r="Q1304" s="37" t="e">
        <f>VLOOKUP(Table16[[#This Row],[Last]],'2025Cuts'!$B$4:$B$77,1,FALSE)</f>
        <v>#N/A</v>
      </c>
    </row>
    <row r="1305" spans="1:17" ht="12.75" customHeight="1">
      <c r="A1305" s="217" t="s">
        <v>8982</v>
      </c>
      <c r="B1305" s="261" t="s">
        <v>6135</v>
      </c>
      <c r="C1305" s="357" t="s">
        <v>1407</v>
      </c>
      <c r="D1305" s="217" t="s">
        <v>10062</v>
      </c>
      <c r="E1305" s="358" t="s">
        <v>3553</v>
      </c>
      <c r="F1305" s="358"/>
      <c r="G1305" s="36">
        <v>10</v>
      </c>
      <c r="M1305" s="359" t="str">
        <f>VLOOKUP(TRIM(B1305),'Team Rosters'!$B$1:$N$3773,2,FALSE)</f>
        <v>TOR</v>
      </c>
      <c r="N1305" s="360">
        <f>VLOOKUP(TRIM(B1305),BirthdateDraft!$A$1:$M$7842,2,FALSE)</f>
        <v>34949</v>
      </c>
      <c r="O1305" s="217" t="str">
        <f>VLOOKUP(TRIM(B1305),BirthdateDraft!$A$1:$M$7842,3,FALSE)</f>
        <v>18/7</v>
      </c>
      <c r="P1305">
        <v>2024</v>
      </c>
      <c r="Q1305" s="37" t="e">
        <f>VLOOKUP(Table16[[#This Row],[Last]],'2025Cuts'!$B$4:$B$77,1,FALSE)</f>
        <v>#N/A</v>
      </c>
    </row>
    <row r="1306" spans="1:17" ht="12.75" customHeight="1">
      <c r="A1306" s="217" t="s">
        <v>9013</v>
      </c>
      <c r="B1306" s="261" t="s">
        <v>9724</v>
      </c>
      <c r="C1306" s="357" t="s">
        <v>9649</v>
      </c>
      <c r="D1306" s="217" t="s">
        <v>10051</v>
      </c>
      <c r="E1306" s="358" t="s">
        <v>3556</v>
      </c>
      <c r="F1306" s="358"/>
      <c r="G1306" s="36">
        <v>0</v>
      </c>
      <c r="M1306" s="359" t="e">
        <f>VLOOKUP(TRIM(B1306),'Team Rosters'!$B$1:$N$3773,2,FALSE)</f>
        <v>#N/A</v>
      </c>
      <c r="N1306" s="360">
        <f>VLOOKUP(TRIM(B1306),BirthdateDraft!$A$1:$M$7842,2,FALSE)</f>
        <v>36526</v>
      </c>
      <c r="O1306" s="217" t="str">
        <f>VLOOKUP(TRIM(B1306),BirthdateDraft!$A$1:$M$7842,3,FALSE)</f>
        <v>23/7</v>
      </c>
      <c r="P1306">
        <v>2024</v>
      </c>
      <c r="Q1306" s="37" t="e">
        <f>VLOOKUP(Table16[[#This Row],[Last]],'2025Cuts'!$B$4:$B$77,1,FALSE)</f>
        <v>#N/A</v>
      </c>
    </row>
    <row r="1307" spans="1:17" ht="12.75" customHeight="1">
      <c r="A1307" s="217" t="s">
        <v>9731</v>
      </c>
      <c r="B1307" s="261" t="s">
        <v>7405</v>
      </c>
      <c r="C1307" s="357" t="s">
        <v>9636</v>
      </c>
      <c r="D1307" s="217" t="s">
        <v>10046</v>
      </c>
      <c r="E1307" s="358" t="s">
        <v>9699</v>
      </c>
      <c r="F1307" s="358" t="s">
        <v>9700</v>
      </c>
      <c r="G1307" s="36">
        <v>0</v>
      </c>
      <c r="M1307" s="359" t="str">
        <f>VLOOKUP(TRIM(B1307),'Team Rosters'!$B$1:$N$3773,2,FALSE)</f>
        <v>BEA</v>
      </c>
      <c r="N1307" s="360">
        <f>VLOOKUP(TRIM(B1307),BirthdateDraft!$A$1:$M$7842,2,FALSE)</f>
        <v>36002</v>
      </c>
      <c r="O1307" s="217" t="str">
        <f>VLOOKUP(TRIM(B1307),BirthdateDraft!$A$1:$M$7842,3,FALSE)</f>
        <v>20/1</v>
      </c>
      <c r="P1307">
        <v>2024</v>
      </c>
      <c r="Q1307" s="37" t="e">
        <f>VLOOKUP(Table16[[#This Row],[Last]],'2025Cuts'!$B$4:$B$77,1,FALSE)</f>
        <v>#N/A</v>
      </c>
    </row>
    <row r="1308" spans="1:17" ht="12.75" customHeight="1">
      <c r="A1308" s="217" t="s">
        <v>1410</v>
      </c>
      <c r="B1308" s="261" t="s">
        <v>6201</v>
      </c>
      <c r="C1308" s="357" t="s">
        <v>9644</v>
      </c>
      <c r="D1308" s="217" t="s">
        <v>10063</v>
      </c>
      <c r="E1308" s="358" t="s">
        <v>3555</v>
      </c>
      <c r="F1308" s="358"/>
      <c r="G1308" s="36">
        <v>5</v>
      </c>
      <c r="M1308" s="359" t="str">
        <f>VLOOKUP(TRIM(B1308),'Team Rosters'!$B$1:$N$3773,2,FALSE)</f>
        <v>TOK</v>
      </c>
      <c r="N1308" s="360">
        <f>VLOOKUP(TRIM(B1308),BirthdateDraft!$A$1:$M$7842,2,FALSE)</f>
        <v>35639</v>
      </c>
      <c r="O1308" s="217" t="str">
        <f>VLOOKUP(TRIM(B1308),BirthdateDraft!$A$1:$M$7842,3,FALSE)</f>
        <v>19/1 (19)</v>
      </c>
      <c r="P1308">
        <v>2024</v>
      </c>
      <c r="Q1308" s="37" t="e">
        <f>VLOOKUP(Table16[[#This Row],[Last]],'2025Cuts'!$B$4:$B$77,1,FALSE)</f>
        <v>#N/A</v>
      </c>
    </row>
    <row r="1309" spans="1:17" ht="12.75" customHeight="1">
      <c r="A1309" s="217" t="s">
        <v>2517</v>
      </c>
      <c r="B1309" s="261" t="s">
        <v>4717</v>
      </c>
      <c r="C1309" s="357" t="s">
        <v>9650</v>
      </c>
      <c r="D1309" s="217" t="s">
        <v>10047</v>
      </c>
      <c r="E1309" s="358" t="s">
        <v>9706</v>
      </c>
      <c r="F1309" s="358"/>
      <c r="M1309" s="359" t="str">
        <f>VLOOKUP(TRIM(B1309),'Team Rosters'!$B$1:$N$3773,2,FALSE)</f>
        <v>BLD</v>
      </c>
      <c r="N1309" s="360">
        <f>VLOOKUP(TRIM(B1309),BirthdateDraft!$A$1:$M$7842,2,FALSE)</f>
        <v>34261</v>
      </c>
      <c r="O1309" s="217" t="str">
        <f>VLOOKUP(TRIM(B1309),BirthdateDraft!$A$1:$M$7842,3,FALSE)</f>
        <v>16/3</v>
      </c>
      <c r="P1309">
        <v>2024</v>
      </c>
      <c r="Q1309" s="37" t="e">
        <f>VLOOKUP(Table16[[#This Row],[Last]],'2025Cuts'!$B$4:$B$77,1,FALSE)</f>
        <v>#N/A</v>
      </c>
    </row>
    <row r="1310" spans="1:17" ht="12.75" customHeight="1">
      <c r="A1310" s="217" t="s">
        <v>8977</v>
      </c>
      <c r="B1310" s="261" t="s">
        <v>6757</v>
      </c>
      <c r="C1310" s="357" t="s">
        <v>9646</v>
      </c>
      <c r="D1310" s="217" t="s">
        <v>10010</v>
      </c>
      <c r="E1310" s="358"/>
      <c r="F1310" s="358"/>
      <c r="I1310" s="358">
        <v>5</v>
      </c>
      <c r="J1310" s="358"/>
      <c r="K1310" s="36">
        <v>7</v>
      </c>
      <c r="M1310" s="359" t="str">
        <f>VLOOKUP(TRIM(B1310),'Team Rosters'!$B$1:$N$3773,2,FALSE)</f>
        <v>VIR</v>
      </c>
      <c r="N1310" s="360">
        <f>VLOOKUP(TRIM(B1310),BirthdateDraft!$A$1:$M$7842,2,FALSE)</f>
        <v>35661</v>
      </c>
      <c r="O1310" s="217" t="str">
        <f>VLOOKUP(TRIM(B1310),BirthdateDraft!$A$1:$M$7842,3,FALSE)</f>
        <v>20/4</v>
      </c>
      <c r="P1310">
        <v>2024</v>
      </c>
      <c r="Q1310" s="37" t="e">
        <f>VLOOKUP(Table16[[#This Row],[Last]],'2025Cuts'!$B$4:$B$77,1,FALSE)</f>
        <v>#N/A</v>
      </c>
    </row>
    <row r="1311" spans="1:17" ht="12.75" customHeight="1">
      <c r="A1311" s="217" t="s">
        <v>1012</v>
      </c>
      <c r="B1311" s="261" t="s">
        <v>8439</v>
      </c>
      <c r="C1311" s="357" t="s">
        <v>9627</v>
      </c>
      <c r="D1311" s="217" t="s">
        <v>1012</v>
      </c>
      <c r="E1311" s="358" t="s">
        <v>9699</v>
      </c>
      <c r="F1311" s="358"/>
      <c r="G1311" s="36">
        <v>3</v>
      </c>
      <c r="M1311" s="359" t="str">
        <f>VLOOKUP(TRIM(B1311),'Team Rosters'!$B$1:$N$3773,2,FALSE)</f>
        <v>LAS</v>
      </c>
      <c r="N1311" s="360">
        <f>VLOOKUP(TRIM(B1311),BirthdateDraft!$A$1:$M$7842,2,FALSE)</f>
        <v>37056</v>
      </c>
      <c r="O1311" s="217" t="str">
        <f>VLOOKUP(TRIM(B1311),BirthdateDraft!$A$1:$M$7842,3,FALSE)</f>
        <v>23/3</v>
      </c>
      <c r="P1311">
        <v>2024</v>
      </c>
      <c r="Q1311" s="37" t="e">
        <f>VLOOKUP(Table16[[#This Row],[Last]],'2025Cuts'!$B$4:$B$77,1,FALSE)</f>
        <v>#N/A</v>
      </c>
    </row>
    <row r="1312" spans="1:17" ht="12.75" customHeight="1">
      <c r="A1312" s="217" t="s">
        <v>728</v>
      </c>
      <c r="B1312" s="261" t="s">
        <v>8440</v>
      </c>
      <c r="C1312" s="357" t="s">
        <v>9630</v>
      </c>
      <c r="D1312" s="217" t="s">
        <v>728</v>
      </c>
      <c r="E1312" s="358"/>
      <c r="F1312" s="358"/>
      <c r="I1312" s="358">
        <v>4</v>
      </c>
      <c r="K1312" s="358">
        <v>0</v>
      </c>
      <c r="L1312" s="36" t="s">
        <v>9656</v>
      </c>
      <c r="M1312" s="359" t="e">
        <f>VLOOKUP(TRIM(B1312),'Team Rosters'!$B$1:$N$3773,2,FALSE)</f>
        <v>#N/A</v>
      </c>
      <c r="N1312" s="360">
        <f>VLOOKUP(TRIM(B1312),BirthdateDraft!$A$1:$M$7842,2,FALSE)</f>
        <v>36662</v>
      </c>
      <c r="O1312" s="217" t="str">
        <f>VLOOKUP(TRIM(B1312),BirthdateDraft!$A$1:$M$7842,3,FALSE)</f>
        <v>23/FA</v>
      </c>
      <c r="P1312">
        <v>2024</v>
      </c>
      <c r="Q1312" s="37" t="e">
        <f>VLOOKUP(Table16[[#This Row],[Last]],'2025Cuts'!$B$4:$B$77,1,FALSE)</f>
        <v>#N/A</v>
      </c>
    </row>
    <row r="1313" spans="1:17" ht="12.75" customHeight="1">
      <c r="A1313" s="217" t="s">
        <v>9741</v>
      </c>
      <c r="B1313" s="261" t="s">
        <v>6269</v>
      </c>
      <c r="C1313" s="357" t="s">
        <v>9642</v>
      </c>
      <c r="D1313" s="217" t="s">
        <v>9741</v>
      </c>
      <c r="E1313" s="358"/>
      <c r="F1313" s="358"/>
      <c r="M1313" s="359" t="str">
        <f>VLOOKUP(TRIM(B1313),'Team Rosters'!$B$1:$N$3773,2,FALSE)</f>
        <v>NYC</v>
      </c>
      <c r="N1313" s="360">
        <f>VLOOKUP(TRIM(B1313),BirthdateDraft!$A$1:$M$7842,2,FALSE)</f>
        <v>35520</v>
      </c>
      <c r="O1313" s="217" t="str">
        <f>VLOOKUP(TRIM(B1313),BirthdateDraft!$A$1:$M$7842,3,FALSE)</f>
        <v>19/FA</v>
      </c>
      <c r="P1313">
        <v>2024</v>
      </c>
      <c r="Q1313" s="37" t="e">
        <f>VLOOKUP(Table16[[#This Row],[Last]],'2025Cuts'!$B$4:$B$77,1,FALSE)</f>
        <v>#N/A</v>
      </c>
    </row>
    <row r="1314" spans="1:17" ht="12.75" customHeight="1">
      <c r="A1314" s="217" t="s">
        <v>2837</v>
      </c>
      <c r="B1314" s="261" t="s">
        <v>6306</v>
      </c>
      <c r="C1314" s="357" t="s">
        <v>9636</v>
      </c>
      <c r="D1314" s="217" t="s">
        <v>2837</v>
      </c>
      <c r="E1314" s="358"/>
      <c r="F1314" s="358"/>
      <c r="I1314" s="358">
        <v>0</v>
      </c>
      <c r="K1314" s="358">
        <v>4</v>
      </c>
      <c r="L1314" s="36" t="s">
        <v>9652</v>
      </c>
      <c r="M1314" s="359" t="str">
        <f>VLOOKUP(TRIM(B1314),'Team Rosters'!$B$1:$N$3773,2,FALSE)</f>
        <v>NYC</v>
      </c>
      <c r="N1314" s="360">
        <f>VLOOKUP(TRIM(B1314),BirthdateDraft!$A$1:$M$7842,2,FALSE)</f>
        <v>35676</v>
      </c>
      <c r="O1314" s="217" t="str">
        <f>VLOOKUP(TRIM(B1314),BirthdateDraft!$A$1:$M$7842,3,FALSE)</f>
        <v>19/3</v>
      </c>
      <c r="P1314">
        <v>2024</v>
      </c>
      <c r="Q1314" s="37" t="e">
        <f>VLOOKUP(Table16[[#This Row],[Last]],'2025Cuts'!$B$4:$B$77,1,FALSE)</f>
        <v>#N/A</v>
      </c>
    </row>
    <row r="1315" spans="1:17" ht="12.75" customHeight="1">
      <c r="A1315" s="217" t="s">
        <v>728</v>
      </c>
      <c r="B1315" s="261" t="s">
        <v>9083</v>
      </c>
      <c r="C1315" s="357" t="s">
        <v>9629</v>
      </c>
      <c r="D1315" s="217" t="s">
        <v>728</v>
      </c>
      <c r="E1315" s="358"/>
      <c r="F1315" s="358"/>
      <c r="I1315" s="358">
        <v>4</v>
      </c>
      <c r="K1315" s="358">
        <v>0</v>
      </c>
      <c r="L1315" s="36" t="s">
        <v>9656</v>
      </c>
      <c r="M1315" s="359" t="str">
        <f>VLOOKUP(TRIM(B1315),'Team Rosters'!$B$1:$N$3773,2,FALSE)</f>
        <v>VIR</v>
      </c>
      <c r="N1315" s="360">
        <f>VLOOKUP(TRIM(B1315),BirthdateDraft!$A$1:$M$7842,2,FALSE)</f>
        <v>37421</v>
      </c>
      <c r="O1315" s="217" t="str">
        <f>VLOOKUP(TRIM(B1315),BirthdateDraft!$A$1:$M$7842,3,FALSE)</f>
        <v>24/2(53)</v>
      </c>
      <c r="P1315">
        <v>2024</v>
      </c>
      <c r="Q1315" s="37" t="e">
        <f>VLOOKUP(Table16[[#This Row],[Last]],'2025Cuts'!$B$4:$B$77,1,FALSE)</f>
        <v>#N/A</v>
      </c>
    </row>
    <row r="1316" spans="1:17" ht="12.75" customHeight="1">
      <c r="A1316" s="217" t="s">
        <v>8846</v>
      </c>
      <c r="B1316" s="261" t="s">
        <v>8441</v>
      </c>
      <c r="C1316" s="357" t="s">
        <v>9635</v>
      </c>
      <c r="D1316" s="217" t="s">
        <v>10048</v>
      </c>
      <c r="E1316" s="358" t="s">
        <v>9700</v>
      </c>
      <c r="F1316" s="358"/>
      <c r="M1316" s="359" t="e">
        <f>VLOOKUP(TRIM(B1316),'Team Rosters'!$B$1:$N$3773,2,FALSE)</f>
        <v>#N/A</v>
      </c>
      <c r="N1316" s="360">
        <f>VLOOKUP(TRIM(B1316),BirthdateDraft!$A$1:$M$7842,2,FALSE)</f>
        <v>36997</v>
      </c>
      <c r="O1316" s="217" t="str">
        <f>VLOOKUP(TRIM(B1316),BirthdateDraft!$A$1:$M$7842,3,FALSE)</f>
        <v>23/6</v>
      </c>
      <c r="P1316">
        <v>2024</v>
      </c>
      <c r="Q1316" s="37" t="e">
        <f>VLOOKUP(Table16[[#This Row],[Last]],'2025Cuts'!$B$4:$B$77,1,FALSE)</f>
        <v>#N/A</v>
      </c>
    </row>
    <row r="1317" spans="1:17" ht="12.75" customHeight="1">
      <c r="A1317" s="217" t="s">
        <v>9680</v>
      </c>
      <c r="B1317" s="261" t="s">
        <v>6222</v>
      </c>
      <c r="C1317" s="357" t="s">
        <v>78</v>
      </c>
      <c r="D1317" s="217" t="s">
        <v>10028</v>
      </c>
      <c r="E1317" s="358"/>
      <c r="F1317" s="358"/>
      <c r="I1317" s="358">
        <v>0</v>
      </c>
      <c r="K1317" s="358">
        <v>3</v>
      </c>
      <c r="L1317" s="36" t="s">
        <v>1895</v>
      </c>
      <c r="M1317" s="359" t="str">
        <f>VLOOKUP(TRIM(B1317),'Team Rosters'!$B$1:$N$3773,2,FALSE)</f>
        <v>WES</v>
      </c>
      <c r="N1317" s="360">
        <f>VLOOKUP(TRIM(B1317),BirthdateDraft!$A$1:$M$7842,2,FALSE)</f>
        <v>34597</v>
      </c>
      <c r="O1317" s="217" t="str">
        <f>VLOOKUP(TRIM(B1317),BirthdateDraft!$A$1:$M$7842,3,FALSE)</f>
        <v>17/FA</v>
      </c>
      <c r="P1317">
        <v>2024</v>
      </c>
      <c r="Q1317" s="37" t="e">
        <f>VLOOKUP(Table16[[#This Row],[Last]],'2025Cuts'!$B$4:$B$77,1,FALSE)</f>
        <v>#N/A</v>
      </c>
    </row>
    <row r="1318" spans="1:17" ht="12.75" customHeight="1">
      <c r="A1318" s="217" t="s">
        <v>9680</v>
      </c>
      <c r="B1318" s="261" t="s">
        <v>6222</v>
      </c>
      <c r="C1318" s="357" t="s">
        <v>78</v>
      </c>
      <c r="D1318" s="217" t="s">
        <v>10028</v>
      </c>
      <c r="E1318" s="358"/>
      <c r="F1318" s="358"/>
      <c r="I1318" s="358">
        <v>0</v>
      </c>
      <c r="J1318" s="358">
        <v>4</v>
      </c>
      <c r="K1318" s="36">
        <v>3</v>
      </c>
      <c r="M1318" s="359" t="str">
        <f>VLOOKUP(TRIM(B1318),'Team Rosters'!$B$1:$N$3773,2,FALSE)</f>
        <v>WES</v>
      </c>
      <c r="N1318" s="360">
        <f>VLOOKUP(TRIM(B1318),BirthdateDraft!$A$1:$M$7842,2,FALSE)</f>
        <v>34597</v>
      </c>
      <c r="O1318" s="217" t="str">
        <f>VLOOKUP(TRIM(B1318),BirthdateDraft!$A$1:$M$7842,3,FALSE)</f>
        <v>17/FA</v>
      </c>
      <c r="P1318">
        <v>2024</v>
      </c>
      <c r="Q1318" s="37" t="e">
        <f>VLOOKUP(Table16[[#This Row],[Last]],'2025Cuts'!$B$4:$B$77,1,FALSE)</f>
        <v>#N/A</v>
      </c>
    </row>
    <row r="1319" spans="1:17" ht="12.75" customHeight="1">
      <c r="A1319" s="217" t="s">
        <v>8977</v>
      </c>
      <c r="B1319" s="261" t="s">
        <v>8442</v>
      </c>
      <c r="C1319" s="357" t="s">
        <v>9644</v>
      </c>
      <c r="D1319" s="217" t="s">
        <v>10010</v>
      </c>
      <c r="E1319" s="358"/>
      <c r="F1319" s="358"/>
      <c r="I1319" s="358">
        <v>0</v>
      </c>
      <c r="J1319" s="358"/>
      <c r="K1319" s="36">
        <v>5</v>
      </c>
      <c r="M1319" s="359" t="str">
        <f>VLOOKUP(TRIM(B1319),'Team Rosters'!$B$1:$N$3773,2,FALSE)</f>
        <v>JER</v>
      </c>
      <c r="N1319" s="360">
        <f>VLOOKUP(TRIM(B1319),BirthdateDraft!$A$1:$M$7842,2,FALSE)</f>
        <v>37103</v>
      </c>
      <c r="O1319" s="217" t="str">
        <f>VLOOKUP(TRIM(B1319),BirthdateDraft!$A$1:$M$7842,3,FALSE)</f>
        <v>23/1</v>
      </c>
      <c r="P1319">
        <v>2024</v>
      </c>
      <c r="Q1319" s="37" t="e">
        <f>VLOOKUP(Table16[[#This Row],[Last]],'2025Cuts'!$B$4:$B$77,1,FALSE)</f>
        <v>#N/A</v>
      </c>
    </row>
    <row r="1320" spans="1:17" ht="12.75" customHeight="1">
      <c r="A1320" s="217" t="s">
        <v>9013</v>
      </c>
      <c r="B1320" s="261" t="s">
        <v>6255</v>
      </c>
      <c r="C1320" s="357" t="s">
        <v>9639</v>
      </c>
      <c r="D1320" s="217" t="s">
        <v>10027</v>
      </c>
      <c r="E1320" s="358"/>
      <c r="F1320" s="358"/>
      <c r="I1320" s="358">
        <v>4</v>
      </c>
      <c r="J1320" s="358"/>
      <c r="K1320" s="36">
        <v>0</v>
      </c>
      <c r="M1320" s="359" t="e">
        <f>VLOOKUP(TRIM(B1320),'Team Rosters'!$B$1:$N$3773,2,FALSE)</f>
        <v>#N/A</v>
      </c>
      <c r="N1320" s="360">
        <f>VLOOKUP(TRIM(B1320),BirthdateDraft!$A$1:$M$7842,2,FALSE)</f>
        <v>35392</v>
      </c>
      <c r="O1320" s="217" t="str">
        <f>VLOOKUP(TRIM(B1320),BirthdateDraft!$A$1:$M$7842,3,FALSE)</f>
        <v>19/6</v>
      </c>
      <c r="P1320">
        <v>2024</v>
      </c>
      <c r="Q1320" s="37" t="e">
        <f>VLOOKUP(Table16[[#This Row],[Last]],'2025Cuts'!$B$4:$B$77,1,FALSE)</f>
        <v>#N/A</v>
      </c>
    </row>
    <row r="1321" spans="1:17" ht="12.75" customHeight="1">
      <c r="A1321" s="217" t="s">
        <v>8980</v>
      </c>
      <c r="B1321" s="261" t="s">
        <v>7228</v>
      </c>
      <c r="C1321" s="357" t="s">
        <v>9638</v>
      </c>
      <c r="D1321" s="217" t="s">
        <v>10012</v>
      </c>
      <c r="E1321" s="358"/>
      <c r="F1321" s="358"/>
      <c r="I1321" s="358">
        <v>6</v>
      </c>
      <c r="J1321" s="358"/>
      <c r="K1321" s="36">
        <v>7</v>
      </c>
      <c r="M1321" s="359" t="str">
        <f>VLOOKUP(TRIM(B1321),'Team Rosters'!$B$1:$N$3773,2,FALSE)</f>
        <v>CHA</v>
      </c>
      <c r="N1321" s="360">
        <f>VLOOKUP(TRIM(B1321),BirthdateDraft!$A$1:$M$7842,2,FALSE)</f>
        <v>36220</v>
      </c>
      <c r="O1321" s="217" t="str">
        <f>VLOOKUP(TRIM(B1321),BirthdateDraft!$A$1:$M$7842,3,FALSE)</f>
        <v>21/1(13)</v>
      </c>
      <c r="P1321">
        <v>2024</v>
      </c>
      <c r="Q1321" s="37" t="e">
        <f>VLOOKUP(Table16[[#This Row],[Last]],'2025Cuts'!$B$4:$B$77,1,FALSE)</f>
        <v>#N/A</v>
      </c>
    </row>
    <row r="1322" spans="1:17" ht="12.75" customHeight="1">
      <c r="A1322" s="217" t="s">
        <v>8982</v>
      </c>
      <c r="B1322" s="261" t="s">
        <v>7043</v>
      </c>
      <c r="C1322" s="357" t="s">
        <v>9630</v>
      </c>
      <c r="D1322" s="217" t="s">
        <v>10062</v>
      </c>
      <c r="E1322" s="358" t="s">
        <v>3555</v>
      </c>
      <c r="F1322" s="358"/>
      <c r="G1322" s="36">
        <v>2</v>
      </c>
      <c r="M1322" s="359" t="str">
        <f>VLOOKUP(TRIM(B1322),'Team Rosters'!$B$1:$N$3773,2,FALSE)</f>
        <v>VIR</v>
      </c>
      <c r="N1322" s="360">
        <f>VLOOKUP(TRIM(B1322),BirthdateDraft!$A$1:$M$7842,2,FALSE)</f>
        <v>35704</v>
      </c>
      <c r="O1322" s="217" t="str">
        <f>VLOOKUP(TRIM(B1322),BirthdateDraft!$A$1:$M$7842,3,FALSE)</f>
        <v>21/5</v>
      </c>
      <c r="P1322">
        <v>2024</v>
      </c>
      <c r="Q1322" s="37" t="e">
        <f>VLOOKUP(Table16[[#This Row],[Last]],'2025Cuts'!$B$4:$B$77,1,FALSE)</f>
        <v>#N/A</v>
      </c>
    </row>
    <row r="1323" spans="1:17" ht="12.75" customHeight="1">
      <c r="A1323" s="217" t="s">
        <v>8852</v>
      </c>
      <c r="B1323" s="261" t="s">
        <v>3372</v>
      </c>
      <c r="C1323" s="357" t="s">
        <v>9634</v>
      </c>
      <c r="D1323" s="217" t="s">
        <v>10026</v>
      </c>
      <c r="E1323" s="358" t="s">
        <v>3555</v>
      </c>
      <c r="F1323" s="358"/>
      <c r="M1323" s="359" t="str">
        <f>VLOOKUP(TRIM(B1323),'Team Rosters'!$B$1:$N$3773,2,FALSE)</f>
        <v>BLD</v>
      </c>
      <c r="N1323" s="360">
        <f>VLOOKUP(TRIM(B1323),BirthdateDraft!$A$1:$M$7842,2,FALSE)</f>
        <v>33239</v>
      </c>
      <c r="O1323" s="217" t="str">
        <f>VLOOKUP(TRIM(B1323),BirthdateDraft!$A$1:$M$7842,3,FALSE)</f>
        <v>13/2</v>
      </c>
      <c r="P1323">
        <v>2024</v>
      </c>
      <c r="Q1323" s="37" t="e">
        <f>VLOOKUP(Table16[[#This Row],[Last]],'2025Cuts'!$B$4:$B$77,1,FALSE)</f>
        <v>#N/A</v>
      </c>
    </row>
    <row r="1324" spans="1:17" ht="12.75" customHeight="1">
      <c r="A1324" s="217" t="s">
        <v>8978</v>
      </c>
      <c r="B1324" s="261" t="s">
        <v>6272</v>
      </c>
      <c r="C1324" s="357" t="s">
        <v>9636</v>
      </c>
      <c r="D1324" s="217" t="s">
        <v>3485</v>
      </c>
      <c r="E1324" s="358"/>
      <c r="F1324" s="358"/>
      <c r="L1324" s="358" t="s">
        <v>9655</v>
      </c>
      <c r="M1324" s="359" t="str">
        <f>VLOOKUP(TRIM(B1324),'Team Rosters'!$B$1:$N$3773,2,FALSE)</f>
        <v>ANN</v>
      </c>
      <c r="N1324" s="360">
        <f>VLOOKUP(TRIM(B1324),BirthdateDraft!$A$1:$M$7842,2,FALSE)</f>
        <v>35442</v>
      </c>
      <c r="O1324" s="217" t="str">
        <f>VLOOKUP(TRIM(B1324),BirthdateDraft!$A$1:$M$7842,3,FALSE)</f>
        <v>19/5</v>
      </c>
      <c r="P1324">
        <v>2024</v>
      </c>
      <c r="Q1324" s="37" t="e">
        <f>VLOOKUP(Table16[[#This Row],[Last]],'2025Cuts'!$B$4:$B$77,1,FALSE)</f>
        <v>#N/A</v>
      </c>
    </row>
    <row r="1325" spans="1:17" ht="12.75" customHeight="1">
      <c r="A1325" s="217" t="s">
        <v>9735</v>
      </c>
      <c r="B1325" s="261" t="s">
        <v>6361</v>
      </c>
      <c r="C1325" s="357" t="s">
        <v>9645</v>
      </c>
      <c r="D1325" s="217" t="s">
        <v>9735</v>
      </c>
      <c r="E1325" s="358"/>
      <c r="F1325" s="358"/>
      <c r="M1325" s="359" t="e">
        <f>VLOOKUP(TRIM(B1325),'Team Rosters'!$B$1:$N$3773,2,FALSE)</f>
        <v>#N/A</v>
      </c>
      <c r="N1325" s="360">
        <f>VLOOKUP(TRIM(B1325),BirthdateDraft!$A$1:$M$7842,2,FALSE)</f>
        <v>35165</v>
      </c>
      <c r="O1325" s="217" t="str">
        <f>VLOOKUP(TRIM(B1325),BirthdateDraft!$A$1:$M$7842,3,FALSE)</f>
        <v>18/FA</v>
      </c>
      <c r="P1325">
        <v>2024</v>
      </c>
      <c r="Q1325" s="37" t="e">
        <f>VLOOKUP(Table16[[#This Row],[Last]],'2025Cuts'!$B$4:$B$77,1,FALSE)</f>
        <v>#N/A</v>
      </c>
    </row>
    <row r="1326" spans="1:17" ht="12.75" customHeight="1">
      <c r="A1326" s="217" t="s">
        <v>728</v>
      </c>
      <c r="B1326" s="261" t="s">
        <v>7931</v>
      </c>
      <c r="C1326" s="357" t="s">
        <v>9638</v>
      </c>
      <c r="D1326" s="217" t="s">
        <v>728</v>
      </c>
      <c r="E1326" s="358"/>
      <c r="F1326" s="358"/>
      <c r="I1326" s="358">
        <v>0</v>
      </c>
      <c r="K1326" s="358">
        <v>0</v>
      </c>
      <c r="L1326" s="36" t="s">
        <v>9656</v>
      </c>
      <c r="M1326" s="359" t="str">
        <f>VLOOKUP(TRIM(B1326),'Team Rosters'!$B$1:$N$3773,2,FALSE)</f>
        <v>LON</v>
      </c>
      <c r="N1326" s="360">
        <f>VLOOKUP(TRIM(B1326),BirthdateDraft!$A$1:$M$7842,2,FALSE)</f>
        <v>36072</v>
      </c>
      <c r="O1326" s="217" t="str">
        <f>VLOOKUP(TRIM(B1326),BirthdateDraft!$A$1:$M$7842,3,FALSE)</f>
        <v>22/FA</v>
      </c>
      <c r="P1326">
        <v>2024</v>
      </c>
      <c r="Q1326" s="37" t="e">
        <f>VLOOKUP(Table16[[#This Row],[Last]],'2025Cuts'!$B$4:$B$77,1,FALSE)</f>
        <v>#N/A</v>
      </c>
    </row>
    <row r="1327" spans="1:17" ht="12.75" customHeight="1">
      <c r="A1327" s="217" t="s">
        <v>8982</v>
      </c>
      <c r="B1327" s="261" t="s">
        <v>5602</v>
      </c>
      <c r="C1327" s="357" t="s">
        <v>9628</v>
      </c>
      <c r="D1327" s="217" t="s">
        <v>10019</v>
      </c>
      <c r="E1327" s="358"/>
      <c r="F1327" s="358"/>
      <c r="I1327" s="358">
        <v>5</v>
      </c>
      <c r="J1327" s="358"/>
      <c r="K1327" s="36">
        <v>4</v>
      </c>
      <c r="M1327" s="359" t="str">
        <f>VLOOKUP(TRIM(B1327),'Team Rosters'!$B$1:$N$3773,2,FALSE)</f>
        <v>NYC</v>
      </c>
      <c r="N1327" s="360">
        <f>VLOOKUP(TRIM(B1327),BirthdateDraft!$A$1:$M$7842,2,FALSE)</f>
        <v>35149</v>
      </c>
      <c r="O1327" s="217" t="str">
        <f>VLOOKUP(TRIM(B1327),BirthdateDraft!$A$1:$M$7842,3,FALSE)</f>
        <v>18/2</v>
      </c>
      <c r="P1327">
        <v>2024</v>
      </c>
      <c r="Q1327" s="37" t="e">
        <f>VLOOKUP(Table16[[#This Row],[Last]],'2025Cuts'!$B$4:$B$77,1,FALSE)</f>
        <v>#N/A</v>
      </c>
    </row>
    <row r="1328" spans="1:17" ht="12.75" customHeight="1">
      <c r="A1328" s="217" t="s">
        <v>8846</v>
      </c>
      <c r="B1328" s="261" t="s">
        <v>8443</v>
      </c>
      <c r="C1328" s="357" t="s">
        <v>1407</v>
      </c>
      <c r="D1328" s="217" t="s">
        <v>10048</v>
      </c>
      <c r="E1328" s="358" t="s">
        <v>9699</v>
      </c>
      <c r="F1328" s="358"/>
      <c r="M1328" s="359" t="e">
        <f>VLOOKUP(TRIM(B1328),'Team Rosters'!$B$1:$N$3773,2,FALSE)</f>
        <v>#N/A</v>
      </c>
      <c r="N1328" s="360">
        <f>VLOOKUP(TRIM(B1328),BirthdateDraft!$A$1:$M$7842,2,FALSE)</f>
        <v>36881</v>
      </c>
      <c r="O1328" s="217" t="str">
        <f>VLOOKUP(TRIM(B1328),BirthdateDraft!$A$1:$M$7842,3,FALSE)</f>
        <v>23/2</v>
      </c>
      <c r="P1328">
        <v>2024</v>
      </c>
      <c r="Q1328" s="37" t="e">
        <f>VLOOKUP(Table16[[#This Row],[Last]],'2025Cuts'!$B$4:$B$77,1,FALSE)</f>
        <v>#N/A</v>
      </c>
    </row>
    <row r="1329" spans="1:17" ht="12.75" customHeight="1">
      <c r="A1329" s="217" t="s">
        <v>9667</v>
      </c>
      <c r="B1329" s="261" t="s">
        <v>7165</v>
      </c>
      <c r="C1329" s="357" t="s">
        <v>9634</v>
      </c>
      <c r="D1329" s="217" t="s">
        <v>3485</v>
      </c>
      <c r="E1329" s="358"/>
      <c r="F1329" s="358"/>
      <c r="L1329" s="358" t="s">
        <v>1895</v>
      </c>
      <c r="M1329" s="359" t="str">
        <f>VLOOKUP(TRIM(B1329),'Team Rosters'!$B$1:$N$3773,2,FALSE)</f>
        <v>CHA</v>
      </c>
      <c r="N1329" s="360">
        <f>VLOOKUP(TRIM(B1329),BirthdateDraft!$A$1:$M$7842,2,FALSE)</f>
        <v>36100</v>
      </c>
      <c r="O1329" s="217" t="str">
        <f>VLOOKUP(TRIM(B1329),BirthdateDraft!$A$1:$M$7842,3,FALSE)</f>
        <v>21/1(10)</v>
      </c>
      <c r="P1329">
        <v>2024</v>
      </c>
      <c r="Q1329" s="37" t="e">
        <f>VLOOKUP(Table16[[#This Row],[Last]],'2025Cuts'!$B$4:$B$77,1,FALSE)</f>
        <v>#N/A</v>
      </c>
    </row>
    <row r="1330" spans="1:17" ht="12.75" customHeight="1">
      <c r="A1330" s="217" t="s">
        <v>1564</v>
      </c>
      <c r="B1330" s="261" t="s">
        <v>3374</v>
      </c>
      <c r="C1330" s="357" t="s">
        <v>9641</v>
      </c>
      <c r="D1330" s="217" t="s">
        <v>1564</v>
      </c>
      <c r="E1330" s="358"/>
      <c r="F1330" s="358"/>
      <c r="M1330" s="359" t="str">
        <f>VLOOKUP(TRIM(B1330),'Team Rosters'!$B$1:$N$3773,2,FALSE)</f>
        <v>LON</v>
      </c>
      <c r="N1330" s="360">
        <f>VLOOKUP(TRIM(B1330),BirthdateDraft!$A$1:$M$7842,2,FALSE)</f>
        <v>33156</v>
      </c>
      <c r="O1330" s="217" t="str">
        <f>VLOOKUP(TRIM(B1330),BirthdateDraft!$A$1:$M$7842,3,FALSE)</f>
        <v>13/2</v>
      </c>
      <c r="P1330">
        <v>2024</v>
      </c>
      <c r="Q1330" s="37" t="e">
        <f>VLOOKUP(Table16[[#This Row],[Last]],'2025Cuts'!$B$4:$B$77,1,FALSE)</f>
        <v>#N/A</v>
      </c>
    </row>
    <row r="1331" spans="1:17" ht="12.75" customHeight="1">
      <c r="A1331" s="217" t="s">
        <v>2515</v>
      </c>
      <c r="B1331" s="261" t="s">
        <v>253</v>
      </c>
      <c r="C1331" s="357" t="s">
        <v>2310</v>
      </c>
      <c r="D1331" s="217" t="s">
        <v>10021</v>
      </c>
      <c r="E1331" s="358" t="s">
        <v>9703</v>
      </c>
      <c r="F1331" s="358"/>
      <c r="M1331" s="359" t="str">
        <f>VLOOKUP(TRIM(B1331),'Team Rosters'!$B$1:$N$3773,2,FALSE)</f>
        <v>ACM</v>
      </c>
      <c r="N1331" s="360">
        <f>VLOOKUP(TRIM(B1331),BirthdateDraft!$A$1:$M$7842,2,FALSE)</f>
        <v>32541</v>
      </c>
      <c r="O1331" s="217" t="str">
        <f>VLOOKUP(TRIM(B1331),BirthdateDraft!$A$1:$M$7842,3,FALSE)</f>
        <v>12/1 (29)</v>
      </c>
      <c r="P1331">
        <v>2024</v>
      </c>
      <c r="Q1331" s="37" t="e">
        <f>VLOOKUP(Table16[[#This Row],[Last]],'2025Cuts'!$B$4:$B$77,1,FALSE)</f>
        <v>#N/A</v>
      </c>
    </row>
    <row r="1332" spans="1:17" ht="12.75" customHeight="1">
      <c r="A1332" s="217" t="s">
        <v>9669</v>
      </c>
      <c r="B1332" s="261" t="s">
        <v>5533</v>
      </c>
      <c r="C1332" s="357" t="s">
        <v>1407</v>
      </c>
      <c r="D1332" s="217" t="s">
        <v>9669</v>
      </c>
      <c r="E1332" s="358"/>
      <c r="F1332" s="358"/>
      <c r="I1332" s="358">
        <v>0</v>
      </c>
      <c r="K1332" s="358">
        <v>0</v>
      </c>
      <c r="L1332" s="36" t="s">
        <v>9652</v>
      </c>
      <c r="M1332" s="359" t="str">
        <f>VLOOKUP(TRIM(B1332),'Team Rosters'!$B$1:$N$3773,2,FALSE)</f>
        <v>FER</v>
      </c>
      <c r="N1332" s="360">
        <f>VLOOKUP(TRIM(B1332),BirthdateDraft!$A$1:$M$7842,2,FALSE)</f>
        <v>34933</v>
      </c>
      <c r="O1332" s="217" t="str">
        <f>VLOOKUP(TRIM(B1332),BirthdateDraft!$A$1:$M$7842,3,FALSE)</f>
        <v>17/3</v>
      </c>
      <c r="P1332">
        <v>2024</v>
      </c>
      <c r="Q1332" s="37" t="e">
        <f>VLOOKUP(Table16[[#This Row],[Last]],'2025Cuts'!$B$4:$B$77,1,FALSE)</f>
        <v>#N/A</v>
      </c>
    </row>
    <row r="1333" spans="1:17" ht="12.75" customHeight="1">
      <c r="A1333" s="217" t="s">
        <v>9669</v>
      </c>
      <c r="B1333" s="261" t="s">
        <v>5533</v>
      </c>
      <c r="C1333" s="357" t="s">
        <v>1407</v>
      </c>
      <c r="D1333" s="217" t="s">
        <v>9669</v>
      </c>
      <c r="E1333" s="358"/>
      <c r="F1333" s="358"/>
      <c r="L1333" s="358" t="s">
        <v>9652</v>
      </c>
      <c r="M1333" s="359" t="str">
        <f>VLOOKUP(TRIM(B1333),'Team Rosters'!$B$1:$N$3773,2,FALSE)</f>
        <v>FER</v>
      </c>
      <c r="N1333" s="360">
        <f>VLOOKUP(TRIM(B1333),BirthdateDraft!$A$1:$M$7842,2,FALSE)</f>
        <v>34933</v>
      </c>
      <c r="O1333" s="217" t="str">
        <f>VLOOKUP(TRIM(B1333),BirthdateDraft!$A$1:$M$7842,3,FALSE)</f>
        <v>17/3</v>
      </c>
      <c r="P1333">
        <v>2024</v>
      </c>
      <c r="Q1333" s="37" t="e">
        <f>VLOOKUP(Table16[[#This Row],[Last]],'2025Cuts'!$B$4:$B$77,1,FALSE)</f>
        <v>#N/A</v>
      </c>
    </row>
    <row r="1334" spans="1:17" ht="12.75" customHeight="1">
      <c r="A1334" s="217" t="s">
        <v>9013</v>
      </c>
      <c r="B1334" s="261" t="s">
        <v>8949</v>
      </c>
      <c r="C1334" s="357" t="s">
        <v>9651</v>
      </c>
      <c r="D1334" s="217" t="s">
        <v>10051</v>
      </c>
      <c r="E1334" s="358" t="s">
        <v>3556</v>
      </c>
      <c r="F1334" s="358"/>
      <c r="G1334" s="36">
        <v>4</v>
      </c>
      <c r="M1334" s="359" t="str">
        <f>VLOOKUP(TRIM(B1334),'Team Rosters'!$B$1:$N$3773,2,FALSE)</f>
        <v>BEA</v>
      </c>
      <c r="N1334" s="360">
        <f>VLOOKUP(TRIM(B1334),BirthdateDraft!$A$1:$M$7842,2,FALSE)</f>
        <v>37542</v>
      </c>
      <c r="O1334" s="217" t="str">
        <f>VLOOKUP(TRIM(B1334),BirthdateDraft!$A$1:$M$7842,3,FALSE)</f>
        <v>24/2(48)</v>
      </c>
      <c r="P1334">
        <v>2024</v>
      </c>
      <c r="Q1334" s="37" t="e">
        <f>VLOOKUP(Table16[[#This Row],[Last]],'2025Cuts'!$B$4:$B$77,1,FALSE)</f>
        <v>#N/A</v>
      </c>
    </row>
    <row r="1335" spans="1:17" ht="12.75" customHeight="1">
      <c r="A1335" s="217" t="s">
        <v>8980</v>
      </c>
      <c r="B1335" s="261" t="s">
        <v>8446</v>
      </c>
      <c r="C1335" s="357" t="s">
        <v>77</v>
      </c>
      <c r="D1335" s="217" t="s">
        <v>10056</v>
      </c>
      <c r="E1335" s="358" t="s">
        <v>3552</v>
      </c>
      <c r="F1335" s="358"/>
      <c r="G1335" s="36">
        <v>2</v>
      </c>
      <c r="M1335" s="359" t="str">
        <f>VLOOKUP(TRIM(B1335),'Team Rosters'!$B$1:$N$3773,2,FALSE)</f>
        <v>DRA</v>
      </c>
      <c r="N1335" s="360">
        <f>VLOOKUP(TRIM(B1335),BirthdateDraft!$A$1:$M$7842,2,FALSE)</f>
        <v>37058</v>
      </c>
      <c r="O1335" s="217" t="str">
        <f>VLOOKUP(TRIM(B1335),BirthdateDraft!$A$1:$M$7842,3,FALSE)</f>
        <v>23/1</v>
      </c>
      <c r="P1335">
        <v>2024</v>
      </c>
      <c r="Q1335" s="37" t="e">
        <f>VLOOKUP(Table16[[#This Row],[Last]],'2025Cuts'!$B$4:$B$77,1,FALSE)</f>
        <v>#N/A</v>
      </c>
    </row>
    <row r="1336" spans="1:17" ht="12.75" customHeight="1">
      <c r="A1336" s="217" t="s">
        <v>1877</v>
      </c>
      <c r="B1336" s="261" t="s">
        <v>8447</v>
      </c>
      <c r="C1336" s="357" t="s">
        <v>9634</v>
      </c>
      <c r="D1336" s="217" t="s">
        <v>1877</v>
      </c>
      <c r="E1336" s="358" t="s">
        <v>9703</v>
      </c>
      <c r="F1336" s="358"/>
      <c r="G1336" s="36">
        <v>10</v>
      </c>
      <c r="M1336" s="359" t="str">
        <f>VLOOKUP(TRIM(B1336),'Team Rosters'!$B$1:$N$3773,2,FALSE)</f>
        <v>LAS</v>
      </c>
      <c r="N1336" s="360">
        <f>VLOOKUP(TRIM(B1336),BirthdateDraft!$A$1:$M$7842,2,FALSE)</f>
        <v>36909</v>
      </c>
      <c r="O1336" s="217" t="str">
        <f>VLOOKUP(TRIM(B1336),BirthdateDraft!$A$1:$M$7842,3,FALSE)</f>
        <v>23/1</v>
      </c>
      <c r="P1336">
        <v>2024</v>
      </c>
      <c r="Q1336" s="37" t="e">
        <f>VLOOKUP(Table16[[#This Row],[Last]],'2025Cuts'!$B$4:$B$77,1,FALSE)</f>
        <v>#N/A</v>
      </c>
    </row>
    <row r="1337" spans="1:17" ht="12.75" customHeight="1">
      <c r="A1337" s="217" t="s">
        <v>9714</v>
      </c>
      <c r="B1337" s="261" t="s">
        <v>4199</v>
      </c>
      <c r="C1337" s="357" t="s">
        <v>9633</v>
      </c>
      <c r="D1337" s="217" t="s">
        <v>10055</v>
      </c>
      <c r="E1337" s="358" t="s">
        <v>3556</v>
      </c>
      <c r="F1337" s="358" t="s">
        <v>9700</v>
      </c>
      <c r="G1337" s="36">
        <v>5</v>
      </c>
      <c r="M1337" s="359" t="str">
        <f>VLOOKUP(TRIM(B1337),'Team Rosters'!$B$1:$N$3773,2,FALSE)</f>
        <v>LON</v>
      </c>
      <c r="N1337" s="360">
        <f>VLOOKUP(TRIM(B1337),BirthdateDraft!$A$1:$M$7842,2,FALSE)</f>
        <v>33925</v>
      </c>
      <c r="O1337" s="217" t="str">
        <f>VLOOKUP(TRIM(B1337),BirthdateDraft!$A$1:$M$7842,3,FALSE)</f>
        <v>15/2</v>
      </c>
      <c r="P1337">
        <v>2024</v>
      </c>
      <c r="Q1337" s="37" t="e">
        <f>VLOOKUP(Table16[[#This Row],[Last]],'2025Cuts'!$B$4:$B$77,1,FALSE)</f>
        <v>#N/A</v>
      </c>
    </row>
    <row r="1338" spans="1:17" ht="12.75" customHeight="1">
      <c r="A1338" s="217" t="s">
        <v>1891</v>
      </c>
      <c r="B1338" s="261" t="s">
        <v>5655</v>
      </c>
      <c r="C1338" s="357" t="s">
        <v>9627</v>
      </c>
      <c r="D1338" s="217" t="s">
        <v>1891</v>
      </c>
      <c r="E1338" s="358" t="s">
        <v>9701</v>
      </c>
      <c r="F1338" s="358"/>
      <c r="G1338" s="36">
        <v>3</v>
      </c>
      <c r="M1338" s="359" t="str">
        <f>VLOOKUP(TRIM(B1338),'Team Rosters'!$B$1:$N$3773,2,FALSE)</f>
        <v>VIR</v>
      </c>
      <c r="N1338" s="360">
        <f>VLOOKUP(TRIM(B1338),BirthdateDraft!$A$1:$M$7842,2,FALSE)</f>
        <v>35528</v>
      </c>
      <c r="O1338" s="217" t="str">
        <f>VLOOKUP(TRIM(B1338),BirthdateDraft!$A$1:$M$7842,3,FALSE)</f>
        <v>18/1 (8)</v>
      </c>
      <c r="P1338">
        <v>2024</v>
      </c>
      <c r="Q1338" s="37" t="e">
        <f>VLOOKUP(Table16[[#This Row],[Last]],'2025Cuts'!$B$4:$B$77,1,FALSE)</f>
        <v>#N/A</v>
      </c>
    </row>
    <row r="1339" spans="1:17" ht="12.75" customHeight="1">
      <c r="A1339" s="217" t="s">
        <v>8846</v>
      </c>
      <c r="B1339" s="261" t="s">
        <v>8448</v>
      </c>
      <c r="C1339" s="357" t="s">
        <v>9631</v>
      </c>
      <c r="D1339" s="217" t="s">
        <v>10048</v>
      </c>
      <c r="E1339" s="358" t="s">
        <v>9699</v>
      </c>
      <c r="F1339" s="358"/>
      <c r="M1339" s="359" t="e">
        <f>VLOOKUP(TRIM(B1339),'Team Rosters'!$B$1:$N$3773,2,FALSE)</f>
        <v>#N/A</v>
      </c>
      <c r="N1339" s="360">
        <f>VLOOKUP(TRIM(B1339),BirthdateDraft!$A$1:$M$7842,2,FALSE)</f>
        <v>36368</v>
      </c>
      <c r="O1339" s="217" t="str">
        <f>VLOOKUP(TRIM(B1339),BirthdateDraft!$A$1:$M$7842,3,FALSE)</f>
        <v>23/5</v>
      </c>
      <c r="P1339">
        <v>2024</v>
      </c>
      <c r="Q1339" s="37" t="e">
        <f>VLOOKUP(Table16[[#This Row],[Last]],'2025Cuts'!$B$4:$B$77,1,FALSE)</f>
        <v>#N/A</v>
      </c>
    </row>
    <row r="1340" spans="1:17" ht="12.75" customHeight="1">
      <c r="A1340" s="217" t="s">
        <v>9740</v>
      </c>
      <c r="B1340" s="261" t="s">
        <v>5709</v>
      </c>
      <c r="C1340" s="357" t="s">
        <v>9635</v>
      </c>
      <c r="D1340" s="217" t="s">
        <v>9740</v>
      </c>
      <c r="E1340" s="358"/>
      <c r="F1340" s="358"/>
      <c r="M1340" s="359" t="e">
        <f>VLOOKUP(TRIM(B1340),'Team Rosters'!$B$1:$N$3773,2,FALSE)</f>
        <v>#N/A</v>
      </c>
      <c r="N1340" s="360">
        <f>VLOOKUP(TRIM(B1340),BirthdateDraft!$A$1:$M$7842,2,FALSE)</f>
        <v>35266</v>
      </c>
      <c r="O1340" s="217" t="str">
        <f>VLOOKUP(TRIM(B1340),BirthdateDraft!$A$1:$M$7842,3,FALSE)</f>
        <v>18/6</v>
      </c>
      <c r="P1340">
        <v>2024</v>
      </c>
      <c r="Q1340" s="37" t="e">
        <f>VLOOKUP(Table16[[#This Row],[Last]],'2025Cuts'!$B$4:$B$77,1,FALSE)</f>
        <v>#N/A</v>
      </c>
    </row>
    <row r="1341" spans="1:17" ht="12.75" customHeight="1">
      <c r="A1341" s="217" t="s">
        <v>8979</v>
      </c>
      <c r="B1341" s="261" t="s">
        <v>7220</v>
      </c>
      <c r="C1341" s="357" t="s">
        <v>9640</v>
      </c>
      <c r="D1341" s="217" t="s">
        <v>10006</v>
      </c>
      <c r="E1341" s="358"/>
      <c r="F1341" s="358"/>
      <c r="I1341" s="358">
        <v>6</v>
      </c>
      <c r="J1341" s="358"/>
      <c r="K1341" s="36">
        <v>4</v>
      </c>
      <c r="M1341" s="359" t="str">
        <f>VLOOKUP(TRIM(B1341),'Team Rosters'!$B$1:$N$3773,2,FALSE)</f>
        <v>LAS</v>
      </c>
      <c r="N1341" s="360">
        <f>VLOOKUP(TRIM(B1341),BirthdateDraft!$A$1:$M$7842,2,FALSE)</f>
        <v>36312</v>
      </c>
      <c r="O1341" s="217" t="str">
        <f>VLOOKUP(TRIM(B1341),BirthdateDraft!$A$1:$M$7842,3,FALSE)</f>
        <v>21/6</v>
      </c>
      <c r="P1341">
        <v>2024</v>
      </c>
      <c r="Q1341" s="37" t="e">
        <f>VLOOKUP(Table16[[#This Row],[Last]],'2025Cuts'!$B$4:$B$77,1,FALSE)</f>
        <v>#N/A</v>
      </c>
    </row>
    <row r="1342" spans="1:17" ht="12.75" customHeight="1">
      <c r="A1342" s="217" t="s">
        <v>2710</v>
      </c>
      <c r="B1342" s="261" t="s">
        <v>8950</v>
      </c>
      <c r="C1342" s="357" t="s">
        <v>9639</v>
      </c>
      <c r="D1342" s="217" t="s">
        <v>10034</v>
      </c>
      <c r="E1342" s="358" t="s">
        <v>3552</v>
      </c>
      <c r="F1342" s="358"/>
      <c r="M1342" s="359" t="str">
        <f>VLOOKUP(TRIM(B1342),'Team Rosters'!$B$1:$N$3773,2,FALSE)</f>
        <v>BEA</v>
      </c>
      <c r="N1342" s="360">
        <f>VLOOKUP(TRIM(B1342),BirthdateDraft!$A$1:$M$7842,2,FALSE)</f>
        <v>36940</v>
      </c>
      <c r="O1342" s="217" t="str">
        <f>VLOOKUP(TRIM(B1342),BirthdateDraft!$A$1:$M$7842,3,FALSE)</f>
        <v>24/3(89)</v>
      </c>
      <c r="P1342">
        <v>2024</v>
      </c>
      <c r="Q1342" s="37" t="e">
        <f>VLOOKUP(Table16[[#This Row],[Last]],'2025Cuts'!$B$4:$B$77,1,FALSE)</f>
        <v>#N/A</v>
      </c>
    </row>
    <row r="1343" spans="1:17" ht="12.75" customHeight="1">
      <c r="A1343" s="217" t="s">
        <v>9688</v>
      </c>
      <c r="B1343" s="261" t="s">
        <v>7685</v>
      </c>
      <c r="C1343" s="357" t="s">
        <v>77</v>
      </c>
      <c r="D1343" s="217" t="s">
        <v>10016</v>
      </c>
      <c r="E1343" s="358"/>
      <c r="F1343" s="358"/>
      <c r="I1343" s="358">
        <v>5</v>
      </c>
      <c r="J1343" s="358">
        <v>4</v>
      </c>
      <c r="K1343" s="36">
        <v>7</v>
      </c>
      <c r="M1343" s="359" t="str">
        <f>VLOOKUP(TRIM(B1343),'Team Rosters'!$B$1:$N$3773,2,FALSE)</f>
        <v>LAS</v>
      </c>
      <c r="N1343" s="360">
        <f>VLOOKUP(TRIM(B1343),BirthdateDraft!$A$1:$M$7842,2,FALSE)</f>
        <v>36984</v>
      </c>
      <c r="O1343" s="217" t="str">
        <f>VLOOKUP(TRIM(B1343),BirthdateDraft!$A$1:$M$7842,3,FALSE)</f>
        <v>22/1</v>
      </c>
      <c r="P1343">
        <v>2024</v>
      </c>
      <c r="Q1343" s="37" t="e">
        <f>VLOOKUP(Table16[[#This Row],[Last]],'2025Cuts'!$B$4:$B$77,1,FALSE)</f>
        <v>#N/A</v>
      </c>
    </row>
    <row r="1344" spans="1:17" ht="12.75" customHeight="1">
      <c r="A1344" s="217" t="s">
        <v>8980</v>
      </c>
      <c r="B1344" s="261" t="s">
        <v>656</v>
      </c>
      <c r="C1344" s="357" t="s">
        <v>9646</v>
      </c>
      <c r="D1344" s="217" t="s">
        <v>10012</v>
      </c>
      <c r="E1344" s="358"/>
      <c r="F1344" s="358"/>
      <c r="I1344" s="358">
        <v>5</v>
      </c>
      <c r="J1344" s="358"/>
      <c r="K1344" s="36">
        <v>4</v>
      </c>
      <c r="M1344" s="359" t="str">
        <f>VLOOKUP(TRIM(B1344),'Team Rosters'!$B$1:$N$3773,2,FALSE)</f>
        <v>WES</v>
      </c>
      <c r="N1344" s="360">
        <f>VLOOKUP(TRIM(B1344),BirthdateDraft!$A$1:$M$7842,2,FALSE)</f>
        <v>33219</v>
      </c>
      <c r="O1344" s="217" t="str">
        <f>VLOOKUP(TRIM(B1344),BirthdateDraft!$A$1:$M$7842,3,FALSE)</f>
        <v>11/1 (9)</v>
      </c>
      <c r="P1344">
        <v>2024</v>
      </c>
      <c r="Q1344" s="37" t="e">
        <f>VLOOKUP(Table16[[#This Row],[Last]],'2025Cuts'!$B$4:$B$77,1,FALSE)</f>
        <v>#N/A</v>
      </c>
    </row>
    <row r="1345" spans="1:17" ht="12.75" customHeight="1">
      <c r="A1345" s="217" t="s">
        <v>2436</v>
      </c>
      <c r="B1345" s="261" t="s">
        <v>9505</v>
      </c>
      <c r="C1345" s="357" t="s">
        <v>9647</v>
      </c>
      <c r="D1345" s="217" t="s">
        <v>2436</v>
      </c>
      <c r="E1345" s="358"/>
      <c r="F1345" s="358"/>
      <c r="M1345" s="359" t="e">
        <f>VLOOKUP(TRIM(B1345),'Team Rosters'!$B$1:$N$3773,2,FALSE)</f>
        <v>#N/A</v>
      </c>
      <c r="N1345" s="360">
        <f>VLOOKUP(TRIM(B1345),BirthdateDraft!$A$1:$M$7842,2,FALSE)</f>
        <v>35694</v>
      </c>
      <c r="O1345" s="217" t="str">
        <f>VLOOKUP(TRIM(B1345),BirthdateDraft!$A$1:$M$7842,3,FALSE)</f>
        <v>24/FA</v>
      </c>
      <c r="P1345">
        <v>2024</v>
      </c>
      <c r="Q1345" s="37" t="e">
        <f>VLOOKUP(Table16[[#This Row],[Last]],'2025Cuts'!$B$4:$B$77,1,FALSE)</f>
        <v>#N/A</v>
      </c>
    </row>
    <row r="1346" spans="1:17" ht="12.75" customHeight="1">
      <c r="A1346" s="217" t="s">
        <v>1406</v>
      </c>
      <c r="B1346" s="261" t="s">
        <v>4201</v>
      </c>
      <c r="C1346" s="357" t="s">
        <v>78</v>
      </c>
      <c r="D1346" s="217" t="s">
        <v>10057</v>
      </c>
      <c r="E1346" s="358" t="s">
        <v>3552</v>
      </c>
      <c r="F1346" s="358"/>
      <c r="G1346" s="36">
        <v>10</v>
      </c>
      <c r="M1346" s="359" t="str">
        <f>VLOOKUP(TRIM(B1346),'Team Rosters'!$B$1:$N$3773,2,FALSE)</f>
        <v>ORL</v>
      </c>
      <c r="N1346" s="360">
        <f>VLOOKUP(TRIM(B1346),BirthdateDraft!$A$1:$M$7842,2,FALSE)</f>
        <v>33855</v>
      </c>
      <c r="O1346" s="217" t="str">
        <f>VLOOKUP(TRIM(B1346),BirthdateDraft!$A$1:$M$7842,3,FALSE)</f>
        <v>15/4</v>
      </c>
      <c r="P1346">
        <v>2024</v>
      </c>
      <c r="Q1346" s="37" t="e">
        <f>VLOOKUP(Table16[[#This Row],[Last]],'2025Cuts'!$B$4:$B$77,1,FALSE)</f>
        <v>#N/A</v>
      </c>
    </row>
    <row r="1347" spans="1:17" ht="12.75" customHeight="1">
      <c r="A1347" s="217" t="s">
        <v>9741</v>
      </c>
      <c r="B1347" s="261" t="s">
        <v>7156</v>
      </c>
      <c r="C1347" s="357" t="s">
        <v>9636</v>
      </c>
      <c r="D1347" s="217" t="s">
        <v>9741</v>
      </c>
      <c r="E1347" s="358"/>
      <c r="F1347" s="358"/>
      <c r="M1347" s="359" t="str">
        <f>VLOOKUP(TRIM(B1347),'Team Rosters'!$B$1:$N$3773,2,FALSE)</f>
        <v>VIR</v>
      </c>
      <c r="N1347" s="360">
        <f>VLOOKUP(TRIM(B1347),BirthdateDraft!$A$1:$M$7842,2,FALSE)</f>
        <v>36373</v>
      </c>
      <c r="O1347" s="217" t="str">
        <f>VLOOKUP(TRIM(B1347),BirthdateDraft!$A$1:$M$7842,3,FALSE)</f>
        <v>21/5</v>
      </c>
      <c r="P1347">
        <v>2024</v>
      </c>
      <c r="Q1347" s="37" t="e">
        <f>VLOOKUP(Table16[[#This Row],[Last]],'2025Cuts'!$B$4:$B$77,1,FALSE)</f>
        <v>#N/A</v>
      </c>
    </row>
    <row r="1348" spans="1:17" ht="12.75" customHeight="1">
      <c r="A1348" s="217" t="s">
        <v>9668</v>
      </c>
      <c r="B1348" s="261" t="s">
        <v>8450</v>
      </c>
      <c r="C1348" s="357" t="s">
        <v>9641</v>
      </c>
      <c r="D1348" s="217" t="s">
        <v>3485</v>
      </c>
      <c r="E1348" s="358"/>
      <c r="F1348" s="358"/>
      <c r="L1348" s="358" t="s">
        <v>9652</v>
      </c>
      <c r="M1348" s="359" t="str">
        <f>VLOOKUP(TRIM(B1348),'Team Rosters'!$B$1:$N$3773,2,FALSE)</f>
        <v>TOK</v>
      </c>
      <c r="N1348" s="360">
        <f>VLOOKUP(TRIM(B1348),BirthdateDraft!$A$1:$M$7842,2,FALSE)</f>
        <v>37301</v>
      </c>
      <c r="O1348" s="217" t="str">
        <f>VLOOKUP(TRIM(B1348),BirthdateDraft!$A$1:$M$7842,3,FALSE)</f>
        <v>23/1</v>
      </c>
      <c r="P1348">
        <v>2024</v>
      </c>
      <c r="Q1348" s="37" t="e">
        <f>VLOOKUP(Table16[[#This Row],[Last]],'2025Cuts'!$B$4:$B$77,1,FALSE)</f>
        <v>#N/A</v>
      </c>
    </row>
    <row r="1349" spans="1:17" ht="12.75" customHeight="1">
      <c r="A1349" s="217" t="s">
        <v>9668</v>
      </c>
      <c r="B1349" s="261" t="s">
        <v>5378</v>
      </c>
      <c r="C1349" s="357" t="s">
        <v>9640</v>
      </c>
      <c r="D1349" s="217" t="s">
        <v>3485</v>
      </c>
      <c r="E1349" s="358"/>
      <c r="F1349" s="358"/>
      <c r="L1349" s="358" t="s">
        <v>9652</v>
      </c>
      <c r="M1349" s="359" t="str">
        <f>VLOOKUP(TRIM(B1349),'Team Rosters'!$B$1:$N$3773,2,FALSE)</f>
        <v>TOK</v>
      </c>
      <c r="N1349" s="360">
        <f>VLOOKUP(TRIM(B1349),BirthdateDraft!$A$1:$M$7842,2,FALSE)</f>
        <v>35391</v>
      </c>
      <c r="O1349" s="217" t="str">
        <f>VLOOKUP(TRIM(B1349),BirthdateDraft!$A$1:$M$7842,3,FALSE)</f>
        <v>17/2</v>
      </c>
      <c r="P1349">
        <v>2024</v>
      </c>
      <c r="Q1349" s="37" t="e">
        <f>VLOOKUP(Table16[[#This Row],[Last]],'2025Cuts'!$B$4:$B$77,1,FALSE)</f>
        <v>#N/A</v>
      </c>
    </row>
    <row r="1350" spans="1:17" ht="12.75" customHeight="1">
      <c r="A1350" s="217" t="s">
        <v>8846</v>
      </c>
      <c r="B1350" s="261" t="s">
        <v>8951</v>
      </c>
      <c r="C1350" s="357" t="s">
        <v>9648</v>
      </c>
      <c r="D1350" s="217" t="s">
        <v>10048</v>
      </c>
      <c r="E1350" s="358" t="s">
        <v>9699</v>
      </c>
      <c r="F1350" s="358"/>
      <c r="M1350" s="359" t="str">
        <f>VLOOKUP(TRIM(B1350),'Team Rosters'!$B$1:$N$3773,2,FALSE)</f>
        <v>TOL</v>
      </c>
      <c r="N1350" s="360">
        <f>VLOOKUP(TRIM(B1350),BirthdateDraft!$A$1:$M$7842,2,FALSE)</f>
        <v>37516</v>
      </c>
      <c r="O1350" s="217" t="str">
        <f>VLOOKUP(TRIM(B1350),BirthdateDraft!$A$1:$M$7842,3,FALSE)</f>
        <v>24/5(157)</v>
      </c>
      <c r="P1350">
        <v>2024</v>
      </c>
      <c r="Q1350" s="37" t="e">
        <f>VLOOKUP(Table16[[#This Row],[Last]],'2025Cuts'!$B$4:$B$77,1,FALSE)</f>
        <v>#N/A</v>
      </c>
    </row>
    <row r="1351" spans="1:17" ht="12.75" customHeight="1">
      <c r="A1351" s="217" t="s">
        <v>144</v>
      </c>
      <c r="B1351" s="261" t="s">
        <v>6586</v>
      </c>
      <c r="C1351" s="357" t="s">
        <v>9650</v>
      </c>
      <c r="D1351" s="217" t="s">
        <v>10053</v>
      </c>
      <c r="E1351" s="358" t="s">
        <v>3556</v>
      </c>
      <c r="F1351" s="358"/>
      <c r="G1351" s="36">
        <v>1</v>
      </c>
      <c r="M1351" s="359" t="e">
        <f>VLOOKUP(TRIM(B1351),'Team Rosters'!$B$1:$N$3773,2,FALSE)</f>
        <v>#N/A</v>
      </c>
      <c r="N1351" s="360">
        <f>VLOOKUP(TRIM(B1351),BirthdateDraft!$A$1:$M$7842,2,FALSE)</f>
        <v>35641</v>
      </c>
      <c r="O1351" s="217" t="str">
        <f>VLOOKUP(TRIM(B1351),BirthdateDraft!$A$1:$M$7842,3,FALSE)</f>
        <v>20/7</v>
      </c>
      <c r="P1351">
        <v>2024</v>
      </c>
      <c r="Q1351" s="37" t="e">
        <f>VLOOKUP(Table16[[#This Row],[Last]],'2025Cuts'!$B$4:$B$77,1,FALSE)</f>
        <v>#N/A</v>
      </c>
    </row>
    <row r="1352" spans="1:17" ht="12.75" customHeight="1">
      <c r="A1352" s="217" t="s">
        <v>144</v>
      </c>
      <c r="B1352" s="261" t="s">
        <v>5260</v>
      </c>
      <c r="C1352" s="357" t="s">
        <v>9632</v>
      </c>
      <c r="D1352" s="217" t="s">
        <v>10053</v>
      </c>
      <c r="E1352" s="358" t="s">
        <v>3556</v>
      </c>
      <c r="F1352" s="358"/>
      <c r="G1352" s="36">
        <v>3</v>
      </c>
      <c r="M1352" s="359" t="e">
        <f>VLOOKUP(TRIM(B1352),'Team Rosters'!$B$1:$N$3773,2,FALSE)</f>
        <v>#N/A</v>
      </c>
      <c r="N1352" s="360">
        <f>VLOOKUP(TRIM(B1352),BirthdateDraft!$A$1:$M$7842,2,FALSE)</f>
        <v>34760</v>
      </c>
      <c r="O1352" s="217" t="str">
        <f>VLOOKUP(TRIM(B1352),BirthdateDraft!$A$1:$M$7842,3,FALSE)</f>
        <v>17/3</v>
      </c>
      <c r="P1352">
        <v>2024</v>
      </c>
      <c r="Q1352" s="37" t="e">
        <f>VLOOKUP(Table16[[#This Row],[Last]],'2025Cuts'!$B$4:$B$77,1,FALSE)</f>
        <v>#N/A</v>
      </c>
    </row>
    <row r="1353" spans="1:17" ht="12.75" customHeight="1">
      <c r="A1353" s="217" t="s">
        <v>728</v>
      </c>
      <c r="B1353" s="261" t="s">
        <v>5876</v>
      </c>
      <c r="C1353" s="357" t="s">
        <v>1407</v>
      </c>
      <c r="D1353" s="217" t="s">
        <v>728</v>
      </c>
      <c r="E1353" s="358"/>
      <c r="F1353" s="358"/>
      <c r="I1353" s="358">
        <v>0</v>
      </c>
      <c r="K1353" s="358">
        <v>0</v>
      </c>
      <c r="L1353" s="36" t="s">
        <v>9656</v>
      </c>
      <c r="M1353" s="359" t="str">
        <f>VLOOKUP(TRIM(B1353),'Team Rosters'!$B$1:$N$3773,2,FALSE)</f>
        <v>DAY</v>
      </c>
      <c r="N1353" s="360">
        <f>VLOOKUP(TRIM(B1353),BirthdateDraft!$A$1:$M$7842,2,FALSE)</f>
        <v>34920</v>
      </c>
      <c r="O1353" s="217" t="str">
        <f>VLOOKUP(TRIM(B1353),BirthdateDraft!$A$1:$M$7842,3,FALSE)</f>
        <v>18/4</v>
      </c>
      <c r="P1353">
        <v>2024</v>
      </c>
      <c r="Q1353" s="37" t="e">
        <f>VLOOKUP(Table16[[#This Row],[Last]],'2025Cuts'!$B$4:$B$77,1,FALSE)</f>
        <v>#N/A</v>
      </c>
    </row>
    <row r="1354" spans="1:17" ht="12.75" customHeight="1">
      <c r="A1354" s="217" t="s">
        <v>1872</v>
      </c>
      <c r="B1354" s="261" t="s">
        <v>8952</v>
      </c>
      <c r="C1354" s="357" t="s">
        <v>9649</v>
      </c>
      <c r="D1354" s="217" t="s">
        <v>1872</v>
      </c>
      <c r="E1354" s="358" t="s">
        <v>9705</v>
      </c>
      <c r="F1354" s="358"/>
      <c r="G1354" s="36">
        <v>4</v>
      </c>
      <c r="M1354" s="359" t="str">
        <f>VLOOKUP(TRIM(B1354),'Team Rosters'!$B$1:$N$3773,2,FALSE)</f>
        <v>LON</v>
      </c>
      <c r="N1354" s="360">
        <f>VLOOKUP(TRIM(B1354),BirthdateDraft!$A$1:$M$7842,2,FALSE)</f>
        <v>35855</v>
      </c>
      <c r="O1354" s="217" t="str">
        <f>VLOOKUP(TRIM(B1354),BirthdateDraft!$A$1:$M$7842,3,FALSE)</f>
        <v>FA</v>
      </c>
      <c r="P1354">
        <v>2024</v>
      </c>
      <c r="Q1354" s="37" t="e">
        <f>VLOOKUP(Table16[[#This Row],[Last]],'2025Cuts'!$B$4:$B$77,1,FALSE)</f>
        <v>#N/A</v>
      </c>
    </row>
    <row r="1355" spans="1:17" ht="12.75" customHeight="1">
      <c r="A1355" s="217" t="s">
        <v>9702</v>
      </c>
      <c r="B1355" s="261" t="s">
        <v>8953</v>
      </c>
      <c r="C1355" s="357" t="s">
        <v>9632</v>
      </c>
      <c r="D1355" s="217" t="s">
        <v>10054</v>
      </c>
      <c r="E1355" s="358" t="s">
        <v>3556</v>
      </c>
      <c r="F1355" s="358" t="s">
        <v>3556</v>
      </c>
      <c r="G1355" s="36">
        <v>4</v>
      </c>
      <c r="M1355" s="359" t="str">
        <f>VLOOKUP(TRIM(B1355),'Team Rosters'!$B$1:$N$3773,2,FALSE)</f>
        <v>ANN</v>
      </c>
      <c r="N1355" s="360">
        <f>VLOOKUP(TRIM(B1355),BirthdateDraft!$A$1:$M$7842,2,FALSE)</f>
        <v>36908</v>
      </c>
      <c r="O1355" s="217" t="str">
        <f>VLOOKUP(TRIM(B1355),BirthdateDraft!$A$1:$M$7842,3,FALSE)</f>
        <v>24/5(168)</v>
      </c>
      <c r="P1355">
        <v>2024</v>
      </c>
      <c r="Q1355" s="37" t="e">
        <f>VLOOKUP(Table16[[#This Row],[Last]],'2025Cuts'!$B$4:$B$77,1,FALSE)</f>
        <v>#N/A</v>
      </c>
    </row>
    <row r="1356" spans="1:17" ht="12.75" customHeight="1">
      <c r="A1356" s="217" t="s">
        <v>9682</v>
      </c>
      <c r="B1356" s="261" t="s">
        <v>8452</v>
      </c>
      <c r="C1356" s="357" t="s">
        <v>9645</v>
      </c>
      <c r="D1356" s="217" t="s">
        <v>10032</v>
      </c>
      <c r="E1356" s="358"/>
      <c r="F1356" s="358"/>
      <c r="I1356" s="358">
        <v>0</v>
      </c>
      <c r="K1356" s="358">
        <v>0</v>
      </c>
      <c r="L1356" s="36" t="s">
        <v>9656</v>
      </c>
      <c r="M1356" s="359" t="e">
        <f>VLOOKUP(TRIM(B1356),'Team Rosters'!$B$1:$N$3773,2,FALSE)</f>
        <v>#N/A</v>
      </c>
      <c r="N1356" s="360">
        <f>VLOOKUP(TRIM(B1356),BirthdateDraft!$A$1:$M$7842,2,FALSE)</f>
        <v>35974</v>
      </c>
      <c r="O1356" s="217" t="str">
        <f>VLOOKUP(TRIM(B1356),BirthdateDraft!$A$1:$M$7842,3,FALSE)</f>
        <v>23/4</v>
      </c>
      <c r="P1356">
        <v>2024</v>
      </c>
      <c r="Q1356" s="37" t="str">
        <f>VLOOKUP(Table16[[#This Row],[Last]],'2025Cuts'!$B$4:$B$77,1,FALSE)</f>
        <v>Sow, Sidy</v>
      </c>
    </row>
    <row r="1357" spans="1:17" ht="12.75" customHeight="1">
      <c r="A1357" s="217" t="s">
        <v>9682</v>
      </c>
      <c r="B1357" s="261" t="s">
        <v>8452</v>
      </c>
      <c r="C1357" s="357" t="s">
        <v>9645</v>
      </c>
      <c r="D1357" s="217" t="s">
        <v>10032</v>
      </c>
      <c r="E1357" s="358"/>
      <c r="F1357" s="358"/>
      <c r="I1357" s="358">
        <v>0</v>
      </c>
      <c r="J1357" s="358">
        <v>0</v>
      </c>
      <c r="K1357" s="36">
        <v>0</v>
      </c>
      <c r="M1357" s="359" t="e">
        <f>VLOOKUP(TRIM(B1357),'Team Rosters'!$B$1:$N$3773,2,FALSE)</f>
        <v>#N/A</v>
      </c>
      <c r="N1357" s="360">
        <f>VLOOKUP(TRIM(B1357),BirthdateDraft!$A$1:$M$7842,2,FALSE)</f>
        <v>35974</v>
      </c>
      <c r="O1357" s="217" t="str">
        <f>VLOOKUP(TRIM(B1357),BirthdateDraft!$A$1:$M$7842,3,FALSE)</f>
        <v>23/4</v>
      </c>
      <c r="P1357">
        <v>2024</v>
      </c>
      <c r="Q1357" s="37" t="str">
        <f>VLOOKUP(Table16[[#This Row],[Last]],'2025Cuts'!$B$4:$B$77,1,FALSE)</f>
        <v>Sow, Sidy</v>
      </c>
    </row>
    <row r="1358" spans="1:17" ht="12.75" customHeight="1">
      <c r="A1358" s="217" t="s">
        <v>1231</v>
      </c>
      <c r="B1358" s="261" t="s">
        <v>9008</v>
      </c>
      <c r="C1358" s="357" t="s">
        <v>77</v>
      </c>
      <c r="D1358" s="217" t="s">
        <v>1231</v>
      </c>
      <c r="E1358" s="358"/>
      <c r="F1358" s="358"/>
      <c r="I1358" s="358">
        <v>0</v>
      </c>
      <c r="K1358" s="358">
        <v>0</v>
      </c>
      <c r="L1358" s="36" t="s">
        <v>9655</v>
      </c>
      <c r="M1358" s="359" t="e">
        <f>VLOOKUP(TRIM(B1358),'Team Rosters'!$B$1:$N$3773,2,FALSE)</f>
        <v>#N/A</v>
      </c>
      <c r="N1358" s="360">
        <f>VLOOKUP(TRIM(B1358),BirthdateDraft!$A$1:$M$7842,2,FALSE)</f>
        <v>36521</v>
      </c>
      <c r="O1358" s="217" t="str">
        <f>VLOOKUP(TRIM(B1358),BirthdateDraft!$A$1:$M$7842,3,FALSE)</f>
        <v>24/FA</v>
      </c>
      <c r="P1358">
        <v>2024</v>
      </c>
      <c r="Q1358" s="37" t="e">
        <f>VLOOKUP(Table16[[#This Row],[Last]],'2025Cuts'!$B$4:$B$77,1,FALSE)</f>
        <v>#N/A</v>
      </c>
    </row>
    <row r="1359" spans="1:17" ht="12.75" customHeight="1">
      <c r="A1359" s="217" t="s">
        <v>2837</v>
      </c>
      <c r="B1359" s="261" t="s">
        <v>8453</v>
      </c>
      <c r="C1359" s="357" t="s">
        <v>9644</v>
      </c>
      <c r="D1359" s="217" t="s">
        <v>2837</v>
      </c>
      <c r="E1359" s="358"/>
      <c r="F1359" s="358"/>
      <c r="I1359" s="358">
        <v>0</v>
      </c>
      <c r="K1359" s="358">
        <v>0</v>
      </c>
      <c r="L1359" s="36" t="s">
        <v>9652</v>
      </c>
      <c r="M1359" s="359" t="str">
        <f>VLOOKUP(TRIM(B1359),'Team Rosters'!$B$1:$N$3773,2,FALSE)</f>
        <v>WES</v>
      </c>
      <c r="N1359" s="360">
        <f>VLOOKUP(TRIM(B1359),BirthdateDraft!$A$1:$M$7842,2,FALSE)</f>
        <v>37057</v>
      </c>
      <c r="O1359" s="217" t="str">
        <f>VLOOKUP(TRIM(B1359),BirthdateDraft!$A$1:$M$7842,3,FALSE)</f>
        <v>23/3</v>
      </c>
      <c r="P1359">
        <v>2024</v>
      </c>
      <c r="Q1359" s="37" t="e">
        <f>VLOOKUP(Table16[[#This Row],[Last]],'2025Cuts'!$B$4:$B$77,1,FALSE)</f>
        <v>#N/A</v>
      </c>
    </row>
    <row r="1360" spans="1:17" ht="12.75" customHeight="1">
      <c r="A1360" s="217" t="s">
        <v>1872</v>
      </c>
      <c r="B1360" s="261" t="s">
        <v>7662</v>
      </c>
      <c r="C1360" s="357" t="s">
        <v>9632</v>
      </c>
      <c r="D1360" s="217" t="s">
        <v>1872</v>
      </c>
      <c r="E1360" s="358" t="s">
        <v>9699</v>
      </c>
      <c r="F1360" s="358"/>
      <c r="G1360" s="36">
        <v>4</v>
      </c>
      <c r="M1360" s="359" t="e">
        <f>VLOOKUP(TRIM(B1360),'Team Rosters'!$B$1:$N$3773,2,FALSE)</f>
        <v>#N/A</v>
      </c>
      <c r="N1360" s="360">
        <f>VLOOKUP(TRIM(B1360),BirthdateDraft!$A$1:$M$7842,2,FALSE)</f>
        <v>36088</v>
      </c>
      <c r="O1360" s="217" t="str">
        <f>VLOOKUP(TRIM(B1360),BirthdateDraft!$A$1:$M$7842,3,FALSE)</f>
        <v>22/7</v>
      </c>
      <c r="P1360">
        <v>2024</v>
      </c>
      <c r="Q1360" s="37" t="e">
        <f>VLOOKUP(Table16[[#This Row],[Last]],'2025Cuts'!$B$4:$B$77,1,FALSE)</f>
        <v>#N/A</v>
      </c>
    </row>
    <row r="1361" spans="1:17" ht="12.75" customHeight="1">
      <c r="A1361" s="217" t="s">
        <v>1873</v>
      </c>
      <c r="B1361" s="261" t="s">
        <v>6103</v>
      </c>
      <c r="C1361" s="357" t="s">
        <v>9628</v>
      </c>
      <c r="D1361" s="217" t="s">
        <v>1873</v>
      </c>
      <c r="E1361" s="358" t="s">
        <v>9705</v>
      </c>
      <c r="F1361" s="358"/>
      <c r="G1361" s="36">
        <v>0</v>
      </c>
      <c r="M1361" s="359" t="str">
        <f>VLOOKUP(TRIM(B1361),'Team Rosters'!$B$1:$N$3773,2,FALSE)</f>
        <v>WES</v>
      </c>
      <c r="N1361" s="360">
        <f>VLOOKUP(TRIM(B1361),BirthdateDraft!$A$1:$M$7842,2,FALSE)</f>
        <v>34851</v>
      </c>
      <c r="O1361" s="217" t="str">
        <f>VLOOKUP(TRIM(B1361),BirthdateDraft!$A$1:$M$7842,3,FALSE)</f>
        <v>19/5</v>
      </c>
      <c r="P1361">
        <v>2024</v>
      </c>
      <c r="Q1361" s="37" t="e">
        <f>VLOOKUP(Table16[[#This Row],[Last]],'2025Cuts'!$B$4:$B$77,1,FALSE)</f>
        <v>#N/A</v>
      </c>
    </row>
    <row r="1362" spans="1:17" ht="12.75" customHeight="1">
      <c r="A1362" s="217" t="s">
        <v>1886</v>
      </c>
      <c r="B1362" s="261" t="s">
        <v>8954</v>
      </c>
      <c r="C1362" s="357" t="s">
        <v>9647</v>
      </c>
      <c r="D1362" s="217" t="s">
        <v>1886</v>
      </c>
      <c r="E1362" s="358" t="s">
        <v>9712</v>
      </c>
      <c r="F1362" s="358"/>
      <c r="G1362" s="36">
        <v>0</v>
      </c>
      <c r="M1362" s="359" t="str">
        <f>VLOOKUP(TRIM(B1362),'Team Rosters'!$B$1:$N$3773,2,FALSE)</f>
        <v>TOR</v>
      </c>
      <c r="N1362" s="360">
        <f>VLOOKUP(TRIM(B1362),BirthdateDraft!$A$1:$M$7842,2,FALSE)</f>
        <v>36952</v>
      </c>
      <c r="O1362" s="217" t="str">
        <f>VLOOKUP(TRIM(B1362),BirthdateDraft!$A$1:$M$7842,3,FALSE)</f>
        <v>24/FA</v>
      </c>
      <c r="P1362">
        <v>2024</v>
      </c>
      <c r="Q1362" s="37" t="e">
        <f>VLOOKUP(Table16[[#This Row],[Last]],'2025Cuts'!$B$4:$B$77,1,FALSE)</f>
        <v>#N/A</v>
      </c>
    </row>
    <row r="1363" spans="1:17" ht="12.75" customHeight="1">
      <c r="A1363" s="217" t="s">
        <v>1971</v>
      </c>
      <c r="B1363" s="261" t="s">
        <v>6176</v>
      </c>
      <c r="C1363" s="357" t="s">
        <v>9649</v>
      </c>
      <c r="D1363" s="217" t="s">
        <v>1971</v>
      </c>
      <c r="E1363" s="358" t="s">
        <v>9701</v>
      </c>
      <c r="F1363" s="358"/>
      <c r="G1363" s="36">
        <v>4</v>
      </c>
      <c r="M1363" s="359" t="str">
        <f>VLOOKUP(TRIM(B1363),'Team Rosters'!$B$1:$N$3773,2,FALSE)</f>
        <v>FER</v>
      </c>
      <c r="N1363" s="360">
        <f>VLOOKUP(TRIM(B1363),BirthdateDraft!$A$1:$M$7842,2,FALSE)</f>
        <v>35047</v>
      </c>
      <c r="O1363" s="217" t="str">
        <f>VLOOKUP(TRIM(B1363),BirthdateDraft!$A$1:$M$7842,3,FALSE)</f>
        <v>18/FA</v>
      </c>
      <c r="P1363">
        <v>2024</v>
      </c>
      <c r="Q1363" s="37" t="e">
        <f>VLOOKUP(Table16[[#This Row],[Last]],'2025Cuts'!$B$4:$B$77,1,FALSE)</f>
        <v>#N/A</v>
      </c>
    </row>
    <row r="1364" spans="1:17" ht="12.75" customHeight="1">
      <c r="A1364" s="217" t="s">
        <v>9667</v>
      </c>
      <c r="B1364" s="261" t="s">
        <v>7402</v>
      </c>
      <c r="C1364" s="357" t="s">
        <v>78</v>
      </c>
      <c r="D1364" s="217" t="s">
        <v>3485</v>
      </c>
      <c r="E1364" s="358"/>
      <c r="F1364" s="358"/>
      <c r="L1364" s="358" t="s">
        <v>1895</v>
      </c>
      <c r="M1364" s="359" t="str">
        <f>VLOOKUP(TRIM(B1364),'Team Rosters'!$B$1:$N$3773,2,FALSE)</f>
        <v>LON</v>
      </c>
      <c r="N1364" s="360">
        <f>VLOOKUP(TRIM(B1364),BirthdateDraft!$A$1:$M$7842,2,FALSE)</f>
        <v>36434</v>
      </c>
      <c r="O1364" s="217" t="str">
        <f>VLOOKUP(TRIM(B1364),BirthdateDraft!$A$1:$M$7842,3,FALSE)</f>
        <v>21/4</v>
      </c>
      <c r="P1364">
        <v>2024</v>
      </c>
      <c r="Q1364" s="37" t="e">
        <f>VLOOKUP(Table16[[#This Row],[Last]],'2025Cuts'!$B$4:$B$77,1,FALSE)</f>
        <v>#N/A</v>
      </c>
    </row>
    <row r="1365" spans="1:17" ht="12.75" customHeight="1">
      <c r="A1365" s="217" t="s">
        <v>1564</v>
      </c>
      <c r="B1365" s="261" t="s">
        <v>1131</v>
      </c>
      <c r="C1365" s="357" t="s">
        <v>9647</v>
      </c>
      <c r="D1365" s="217" t="s">
        <v>1564</v>
      </c>
      <c r="E1365" s="358"/>
      <c r="F1365" s="358"/>
      <c r="M1365" s="359" t="str">
        <f>VLOOKUP(TRIM(B1365),'Team Rosters'!$B$1:$N$3773,2,FALSE)</f>
        <v>DRA</v>
      </c>
      <c r="N1365" s="360">
        <f>VLOOKUP(TRIM(B1365),BirthdateDraft!$A$1:$M$7842,2,FALSE)</f>
        <v>32180</v>
      </c>
      <c r="O1365" s="217" t="str">
        <f>VLOOKUP(TRIM(B1365),BirthdateDraft!$A$1:$M$7842,3,FALSE)</f>
        <v>09/1 (1)</v>
      </c>
      <c r="P1365">
        <v>2024</v>
      </c>
      <c r="Q1365" s="37" t="e">
        <f>VLOOKUP(Table16[[#This Row],[Last]],'2025Cuts'!$B$4:$B$77,1,FALSE)</f>
        <v>#N/A</v>
      </c>
    </row>
    <row r="1366" spans="1:17" ht="12.75" customHeight="1">
      <c r="A1366" s="217" t="s">
        <v>9679</v>
      </c>
      <c r="B1366" s="261" t="s">
        <v>4847</v>
      </c>
      <c r="C1366" s="357" t="s">
        <v>9627</v>
      </c>
      <c r="D1366" s="217" t="s">
        <v>10013</v>
      </c>
      <c r="E1366" s="358"/>
      <c r="F1366" s="358"/>
      <c r="I1366" s="358">
        <v>4</v>
      </c>
      <c r="J1366" s="358">
        <v>4</v>
      </c>
      <c r="K1366" s="36">
        <v>7</v>
      </c>
      <c r="L1366" s="36" t="s">
        <v>9656</v>
      </c>
      <c r="M1366" s="359" t="str">
        <f>VLOOKUP(TRIM(B1366),'Team Rosters'!$B$1:$N$3773,2,FALSE)</f>
        <v>TOK</v>
      </c>
      <c r="N1366" s="360">
        <f>VLOOKUP(TRIM(B1366),BirthdateDraft!$A$1:$M$7842,2,FALSE)</f>
        <v>34411</v>
      </c>
      <c r="O1366" s="217" t="str">
        <f>VLOOKUP(TRIM(B1366),BirthdateDraft!$A$1:$M$7842,3,FALSE)</f>
        <v>16/1 (6)</v>
      </c>
      <c r="P1366">
        <v>2024</v>
      </c>
      <c r="Q1366" s="37" t="e">
        <f>VLOOKUP(Table16[[#This Row],[Last]],'2025Cuts'!$B$4:$B$77,1,FALSE)</f>
        <v>#N/A</v>
      </c>
    </row>
    <row r="1367" spans="1:17" ht="12.75" customHeight="1">
      <c r="A1367" s="217" t="s">
        <v>1360</v>
      </c>
      <c r="B1367" s="261" t="s">
        <v>9029</v>
      </c>
      <c r="C1367" s="357" t="s">
        <v>9640</v>
      </c>
      <c r="D1367" s="217" t="s">
        <v>1360</v>
      </c>
      <c r="E1367" s="358"/>
      <c r="F1367" s="358"/>
      <c r="I1367" s="358">
        <v>0</v>
      </c>
      <c r="K1367" s="358">
        <v>0</v>
      </c>
      <c r="L1367" s="36" t="s">
        <v>9655</v>
      </c>
      <c r="M1367" s="359" t="str">
        <f>VLOOKUP(TRIM(B1367),'Team Rosters'!$B$1:$N$3773,2,FALSE)</f>
        <v>LAS</v>
      </c>
      <c r="N1367" s="360">
        <f>VLOOKUP(TRIM(B1367),BirthdateDraft!$A$1:$M$7842,2,FALSE)</f>
        <v>37550</v>
      </c>
      <c r="O1367" s="217" t="str">
        <f>VLOOKUP(TRIM(B1367),BirthdateDraft!$A$1:$M$7842,3,FALSE)</f>
        <v>24/FA</v>
      </c>
      <c r="P1367">
        <v>2024</v>
      </c>
      <c r="Q1367" s="37" t="e">
        <f>VLOOKUP(Table16[[#This Row],[Last]],'2025Cuts'!$B$4:$B$77,1,FALSE)</f>
        <v>#N/A</v>
      </c>
    </row>
    <row r="1368" spans="1:17" ht="12.75" customHeight="1">
      <c r="A1368" s="217" t="s">
        <v>8982</v>
      </c>
      <c r="B1368" s="261" t="s">
        <v>6680</v>
      </c>
      <c r="C1368" s="357" t="s">
        <v>77</v>
      </c>
      <c r="D1368" s="217" t="s">
        <v>10019</v>
      </c>
      <c r="E1368" s="358"/>
      <c r="F1368" s="358"/>
      <c r="I1368" s="358">
        <v>5</v>
      </c>
      <c r="J1368" s="358"/>
      <c r="K1368" s="36">
        <v>5</v>
      </c>
      <c r="M1368" s="359" t="str">
        <f>VLOOKUP(TRIM(B1368),'Team Rosters'!$B$1:$N$3773,2,FALSE)</f>
        <v>TOL</v>
      </c>
      <c r="N1368" s="360">
        <f>VLOOKUP(TRIM(B1368),BirthdateDraft!$A$1:$M$7842,2,FALSE)</f>
        <v>35585</v>
      </c>
      <c r="O1368" s="217" t="str">
        <f>VLOOKUP(TRIM(B1368),BirthdateDraft!$A$1:$M$7842,3,FALSE)</f>
        <v>20/FA</v>
      </c>
      <c r="P1368">
        <v>2024</v>
      </c>
      <c r="Q1368" s="37" t="e">
        <f>VLOOKUP(Table16[[#This Row],[Last]],'2025Cuts'!$B$4:$B$77,1,FALSE)</f>
        <v>#N/A</v>
      </c>
    </row>
    <row r="1369" spans="1:17" ht="12.75" customHeight="1">
      <c r="A1369" s="217" t="s">
        <v>9684</v>
      </c>
      <c r="B1369" s="261" t="s">
        <v>8455</v>
      </c>
      <c r="C1369" s="357" t="s">
        <v>9634</v>
      </c>
      <c r="D1369" s="217" t="s">
        <v>10009</v>
      </c>
      <c r="E1369" s="358"/>
      <c r="F1369" s="358"/>
      <c r="I1369" s="358">
        <v>0</v>
      </c>
      <c r="K1369" s="358">
        <v>0</v>
      </c>
      <c r="L1369" s="36" t="s">
        <v>9656</v>
      </c>
      <c r="M1369" s="359" t="str">
        <f>VLOOKUP(TRIM(B1369),'Team Rosters'!$B$1:$N$3773,2,FALSE)</f>
        <v>LAS</v>
      </c>
      <c r="N1369" s="360">
        <f>VLOOKUP(TRIM(B1369),BirthdateDraft!$A$1:$M$7842,2,FALSE)</f>
        <v>36701</v>
      </c>
      <c r="O1369" s="217" t="str">
        <f>VLOOKUP(TRIM(B1369),BirthdateDraft!$A$1:$M$7842,3,FALSE)</f>
        <v>23/3</v>
      </c>
      <c r="P1369">
        <v>2024</v>
      </c>
      <c r="Q1369" s="37" t="e">
        <f>VLOOKUP(Table16[[#This Row],[Last]],'2025Cuts'!$B$4:$B$77,1,FALSE)</f>
        <v>#N/A</v>
      </c>
    </row>
    <row r="1370" spans="1:17" ht="12.75" customHeight="1">
      <c r="A1370" s="217" t="s">
        <v>9684</v>
      </c>
      <c r="B1370" s="261" t="s">
        <v>8455</v>
      </c>
      <c r="C1370" s="357" t="s">
        <v>9634</v>
      </c>
      <c r="D1370" s="217" t="s">
        <v>10009</v>
      </c>
      <c r="E1370" s="358"/>
      <c r="F1370" s="358"/>
      <c r="I1370" s="358">
        <v>0</v>
      </c>
      <c r="J1370" s="358">
        <v>4</v>
      </c>
      <c r="K1370" s="36">
        <v>0</v>
      </c>
      <c r="M1370" s="359" t="str">
        <f>VLOOKUP(TRIM(B1370),'Team Rosters'!$B$1:$N$3773,2,FALSE)</f>
        <v>LAS</v>
      </c>
      <c r="N1370" s="360">
        <f>VLOOKUP(TRIM(B1370),BirthdateDraft!$A$1:$M$7842,2,FALSE)</f>
        <v>36701</v>
      </c>
      <c r="O1370" s="217" t="str">
        <f>VLOOKUP(TRIM(B1370),BirthdateDraft!$A$1:$M$7842,3,FALSE)</f>
        <v>23/3</v>
      </c>
      <c r="P1370">
        <v>2024</v>
      </c>
      <c r="Q1370" s="37" t="e">
        <f>VLOOKUP(Table16[[#This Row],[Last]],'2025Cuts'!$B$4:$B$77,1,FALSE)</f>
        <v>#N/A</v>
      </c>
    </row>
    <row r="1371" spans="1:17" ht="12.75" customHeight="1">
      <c r="A1371" s="217" t="s">
        <v>8852</v>
      </c>
      <c r="B1371" t="s">
        <v>7088</v>
      </c>
      <c r="C1371" s="357" t="s">
        <v>9627</v>
      </c>
      <c r="D1371" s="217" t="s">
        <v>10026</v>
      </c>
      <c r="E1371" s="358" t="s">
        <v>3556</v>
      </c>
      <c r="F1371" s="358"/>
      <c r="M1371" s="359" t="str">
        <f>VLOOKUP(TRIM(B1371),'Team Rosters'!$B$1:$N$3773,2,FALSE)</f>
        <v>NYC</v>
      </c>
      <c r="N1371" s="360">
        <f>VLOOKUP(TRIM(B1371),BirthdateDraft!$A$1:$M$7842,2,FALSE)</f>
        <v>35793</v>
      </c>
      <c r="O1371" s="217" t="str">
        <f>VLOOKUP(TRIM(B1371),BirthdateDraft!$A$1:$M$7842,3,FALSE)</f>
        <v>21/3</v>
      </c>
      <c r="P1371">
        <v>2024</v>
      </c>
      <c r="Q1371" s="37" t="e">
        <f>VLOOKUP(Table16[[#This Row],[Last]],'2025Cuts'!$B$4:$B$77,1,FALSE)</f>
        <v>#N/A</v>
      </c>
    </row>
    <row r="1372" spans="1:17" ht="12.75" customHeight="1">
      <c r="A1372" s="217" t="s">
        <v>2837</v>
      </c>
      <c r="B1372" t="s">
        <v>7234</v>
      </c>
      <c r="C1372" s="357" t="s">
        <v>9645</v>
      </c>
      <c r="D1372" s="217" t="s">
        <v>2837</v>
      </c>
      <c r="E1372" s="358"/>
      <c r="F1372" s="358"/>
      <c r="I1372" s="358">
        <v>4</v>
      </c>
      <c r="K1372" s="358">
        <v>4</v>
      </c>
      <c r="L1372" s="36" t="s">
        <v>9652</v>
      </c>
      <c r="M1372" s="359" t="str">
        <f>VLOOKUP(TRIM(B1372),'Team Rosters'!$B$1:$N$3773,2,FALSE)</f>
        <v>ROA</v>
      </c>
      <c r="N1372" s="360">
        <f>VLOOKUP(TRIM(B1372),BirthdateDraft!$A$1:$M$7842,2,FALSE)</f>
        <v>35827</v>
      </c>
      <c r="O1372" s="217" t="str">
        <f>VLOOKUP(TRIM(B1372),BirthdateDraft!$A$1:$M$7842,3,FALSE)</f>
        <v>21/4</v>
      </c>
      <c r="P1372">
        <v>2024</v>
      </c>
      <c r="Q1372" s="37" t="e">
        <f>VLOOKUP(Table16[[#This Row],[Last]],'2025Cuts'!$B$4:$B$77,1,FALSE)</f>
        <v>#N/A</v>
      </c>
    </row>
    <row r="1373" spans="1:17" ht="12.75" customHeight="1">
      <c r="A1373" s="217" t="s">
        <v>8852</v>
      </c>
      <c r="B1373" s="261" t="s">
        <v>8457</v>
      </c>
      <c r="C1373" s="357" t="s">
        <v>9631</v>
      </c>
      <c r="D1373" s="217" t="s">
        <v>10026</v>
      </c>
      <c r="E1373" s="358" t="s">
        <v>3556</v>
      </c>
      <c r="F1373" s="358"/>
      <c r="M1373" s="359" t="str">
        <f>VLOOKUP(TRIM(B1373),'Team Rosters'!$B$1:$N$3773,2,FALSE)</f>
        <v>JER</v>
      </c>
      <c r="N1373" s="360">
        <f>VLOOKUP(TRIM(B1373),BirthdateDraft!$A$1:$M$7842,2,FALSE)</f>
        <v>36672</v>
      </c>
      <c r="O1373" s="217" t="str">
        <f>VLOOKUP(TRIM(B1373),BirthdateDraft!$A$1:$M$7842,3,FALSE)</f>
        <v>23/2</v>
      </c>
      <c r="P1373">
        <v>2024</v>
      </c>
      <c r="Q1373" s="37" t="e">
        <f>VLOOKUP(Table16[[#This Row],[Last]],'2025Cuts'!$B$4:$B$77,1,FALSE)</f>
        <v>#N/A</v>
      </c>
    </row>
    <row r="1374" spans="1:17" ht="12.75" customHeight="1">
      <c r="A1374" s="217" t="s">
        <v>8846</v>
      </c>
      <c r="B1374" s="261" t="s">
        <v>8955</v>
      </c>
      <c r="C1374" s="357" t="s">
        <v>9631</v>
      </c>
      <c r="D1374" s="217" t="s">
        <v>10048</v>
      </c>
      <c r="E1374" s="358" t="s">
        <v>9700</v>
      </c>
      <c r="F1374" s="358"/>
      <c r="M1374" s="359" t="e">
        <f>VLOOKUP(TRIM(B1374),'Team Rosters'!$B$1:$N$3773,2,FALSE)</f>
        <v>#N/A</v>
      </c>
      <c r="N1374" s="360">
        <f>VLOOKUP(TRIM(B1374),BirthdateDraft!$A$1:$M$7842,2,FALSE)</f>
        <v>37015</v>
      </c>
      <c r="O1374" s="217" t="str">
        <f>VLOOKUP(TRIM(B1374),BirthdateDraft!$A$1:$M$7842,3,FALSE)</f>
        <v>24/FA</v>
      </c>
      <c r="P1374">
        <v>2024</v>
      </c>
      <c r="Q1374" s="37" t="e">
        <f>VLOOKUP(Table16[[#This Row],[Last]],'2025Cuts'!$B$4:$B$77,1,FALSE)</f>
        <v>#N/A</v>
      </c>
    </row>
    <row r="1375" spans="1:17" ht="12.75" customHeight="1">
      <c r="A1375" s="217" t="s">
        <v>8982</v>
      </c>
      <c r="B1375" s="261" t="s">
        <v>5253</v>
      </c>
      <c r="C1375" s="357" t="s">
        <v>9628</v>
      </c>
      <c r="D1375" s="217" t="s">
        <v>10062</v>
      </c>
      <c r="E1375" s="358" t="s">
        <v>3553</v>
      </c>
      <c r="F1375" s="358"/>
      <c r="G1375" s="36">
        <v>5</v>
      </c>
      <c r="M1375" s="359" t="str">
        <f>VLOOKUP(TRIM(B1375),'Team Rosters'!$B$1:$N$3773,2,FALSE)</f>
        <v>TOK</v>
      </c>
      <c r="N1375" s="360">
        <f>VLOOKUP(TRIM(B1375),BirthdateDraft!$A$1:$M$7842,2,FALSE)</f>
        <v>34262</v>
      </c>
      <c r="O1375" s="217" t="str">
        <f>VLOOKUP(TRIM(B1375),BirthdateDraft!$A$1:$M$7842,3,FALSE)</f>
        <v>17/4</v>
      </c>
      <c r="P1375">
        <v>2024</v>
      </c>
      <c r="Q1375" s="37" t="e">
        <f>VLOOKUP(Table16[[#This Row],[Last]],'2025Cuts'!$B$4:$B$77,1,FALSE)</f>
        <v>#N/A</v>
      </c>
    </row>
    <row r="1376" spans="1:17" ht="12.75" customHeight="1">
      <c r="A1376" s="217" t="s">
        <v>8846</v>
      </c>
      <c r="B1376" s="261" t="s">
        <v>5782</v>
      </c>
      <c r="C1376" s="357" t="s">
        <v>9642</v>
      </c>
      <c r="D1376" s="217" t="s">
        <v>10048</v>
      </c>
      <c r="E1376" s="358" t="s">
        <v>9705</v>
      </c>
      <c r="F1376" s="358"/>
      <c r="M1376" s="359" t="str">
        <f>VLOOKUP(TRIM(B1376),'Team Rosters'!$B$1:$N$3773,2,FALSE)</f>
        <v>BIR</v>
      </c>
      <c r="N1376" s="360">
        <f>VLOOKUP(TRIM(B1376),BirthdateDraft!$A$1:$M$7842,2,FALSE)</f>
        <v>34958</v>
      </c>
      <c r="O1376" s="217" t="str">
        <f>VLOOKUP(TRIM(B1376),BirthdateDraft!$A$1:$M$7842,3,FALSE)</f>
        <v>18/2</v>
      </c>
      <c r="P1376">
        <v>2024</v>
      </c>
      <c r="Q1376" s="37" t="e">
        <f>VLOOKUP(Table16[[#This Row],[Last]],'2025Cuts'!$B$4:$B$77,1,FALSE)</f>
        <v>#N/A</v>
      </c>
    </row>
    <row r="1377" spans="1:17" ht="12.75" customHeight="1">
      <c r="A1377" s="217" t="s">
        <v>1564</v>
      </c>
      <c r="B1377" s="261" t="s">
        <v>6335</v>
      </c>
      <c r="C1377" s="357" t="s">
        <v>9635</v>
      </c>
      <c r="D1377" s="217" t="s">
        <v>1564</v>
      </c>
      <c r="E1377" s="358"/>
      <c r="F1377" s="358"/>
      <c r="M1377" s="359" t="e">
        <f>VLOOKUP(TRIM(B1377),'Team Rosters'!$B$1:$N$3773,2,FALSE)</f>
        <v>#N/A</v>
      </c>
      <c r="N1377" s="360">
        <f>VLOOKUP(TRIM(B1377),BirthdateDraft!$A$1:$M$7842,2,FALSE)</f>
        <v>35285</v>
      </c>
      <c r="O1377" s="217" t="str">
        <f>VLOOKUP(TRIM(B1377),BirthdateDraft!$A$1:$M$7842,3,FALSE)</f>
        <v>19/4</v>
      </c>
      <c r="P1377">
        <v>2024</v>
      </c>
      <c r="Q1377" s="37" t="str">
        <f>VLOOKUP(Table16[[#This Row],[Last]],'2025Cuts'!$B$4:$B$77,1,FALSE)</f>
        <v>Stidham, Jarrett</v>
      </c>
    </row>
    <row r="1378" spans="1:17" ht="12.75" customHeight="1">
      <c r="A1378" s="217" t="s">
        <v>8855</v>
      </c>
      <c r="B1378" s="261" t="s">
        <v>8956</v>
      </c>
      <c r="C1378" s="357" t="s">
        <v>9638</v>
      </c>
      <c r="D1378" s="217" t="s">
        <v>10044</v>
      </c>
      <c r="E1378" s="358" t="s">
        <v>3555</v>
      </c>
      <c r="F1378" s="358"/>
      <c r="M1378" s="359" t="str">
        <f>VLOOKUP(TRIM(B1378),'Team Rosters'!$B$1:$N$3773,2,FALSE)</f>
        <v>ROA</v>
      </c>
      <c r="N1378" s="360">
        <f>VLOOKUP(TRIM(B1378),BirthdateDraft!$A$1:$M$7842,2,FALSE)</f>
        <v>37416</v>
      </c>
      <c r="O1378" s="217" t="str">
        <f>VLOOKUP(TRIM(B1378),BirthdateDraft!$A$1:$M$7842,3,FALSE)</f>
        <v>24/5(137)</v>
      </c>
      <c r="P1378">
        <v>2024</v>
      </c>
      <c r="Q1378" s="37" t="e">
        <f>VLOOKUP(Table16[[#This Row],[Last]],'2025Cuts'!$B$4:$B$77,1,FALSE)</f>
        <v>#N/A</v>
      </c>
    </row>
    <row r="1379" spans="1:17" ht="12.75" customHeight="1">
      <c r="A1379" s="217" t="s">
        <v>9702</v>
      </c>
      <c r="B1379" s="261" t="s">
        <v>7932</v>
      </c>
      <c r="C1379" s="357" t="s">
        <v>722</v>
      </c>
      <c r="D1379" s="217" t="s">
        <v>10054</v>
      </c>
      <c r="E1379" s="358" t="s">
        <v>3556</v>
      </c>
      <c r="F1379" s="358" t="s">
        <v>3556</v>
      </c>
      <c r="G1379" s="36">
        <v>2</v>
      </c>
      <c r="M1379" s="359" t="e">
        <f>VLOOKUP(TRIM(B1379),'Team Rosters'!$B$1:$N$3773,2,FALSE)</f>
        <v>#N/A</v>
      </c>
      <c r="N1379" s="360">
        <f>VLOOKUP(TRIM(B1379),BirthdateDraft!$A$1:$M$7842,2,FALSE)</f>
        <v>35746</v>
      </c>
      <c r="O1379" s="217" t="str">
        <f>VLOOKUP(TRIM(B1379),BirthdateDraft!$A$1:$M$7842,3,FALSE)</f>
        <v>22/FA</v>
      </c>
      <c r="P1379">
        <v>2024</v>
      </c>
      <c r="Q1379" s="37" t="e">
        <f>VLOOKUP(Table16[[#This Row],[Last]],'2025Cuts'!$B$4:$B$77,1,FALSE)</f>
        <v>#N/A</v>
      </c>
    </row>
    <row r="1380" spans="1:17" ht="12.75" customHeight="1">
      <c r="A1380" s="217" t="s">
        <v>1406</v>
      </c>
      <c r="B1380" s="261" t="s">
        <v>8458</v>
      </c>
      <c r="C1380" s="357" t="s">
        <v>722</v>
      </c>
      <c r="D1380" s="217" t="s">
        <v>10057</v>
      </c>
      <c r="E1380" s="358" t="s">
        <v>3552</v>
      </c>
      <c r="F1380" s="358"/>
      <c r="G1380" s="36">
        <v>5</v>
      </c>
      <c r="M1380" s="359" t="str">
        <f>VLOOKUP(TRIM(B1380),'Team Rosters'!$B$1:$N$3773,2,FALSE)</f>
        <v>ROA</v>
      </c>
      <c r="N1380" s="360">
        <f>VLOOKUP(TRIM(B1380),BirthdateDraft!$A$1:$M$7842,2,FALSE)</f>
        <v>36508</v>
      </c>
      <c r="O1380" s="217" t="str">
        <f>VLOOKUP(TRIM(B1380),BirthdateDraft!$A$1:$M$7842,3,FALSE)</f>
        <v>23/6</v>
      </c>
      <c r="P1380">
        <v>2024</v>
      </c>
      <c r="Q1380" s="37" t="e">
        <f>VLOOKUP(Table16[[#This Row],[Last]],'2025Cuts'!$B$4:$B$77,1,FALSE)</f>
        <v>#N/A</v>
      </c>
    </row>
    <row r="1381" spans="1:17" ht="12.75" customHeight="1">
      <c r="A1381" s="217" t="s">
        <v>8855</v>
      </c>
      <c r="B1381" s="261" t="s">
        <v>8544</v>
      </c>
      <c r="C1381" s="357" t="s">
        <v>9642</v>
      </c>
      <c r="D1381" s="217" t="s">
        <v>10044</v>
      </c>
      <c r="E1381" s="358" t="s">
        <v>3553</v>
      </c>
      <c r="F1381" s="358"/>
      <c r="M1381" s="359" t="str">
        <f>VLOOKUP(TRIM(B1381),'Team Rosters'!$B$1:$N$3773,2,FALSE)</f>
        <v>CHA</v>
      </c>
      <c r="N1381" s="360">
        <f>VLOOKUP(TRIM(B1381),BirthdateDraft!$A$1:$M$7842,2,FALSE)</f>
        <v>37062</v>
      </c>
      <c r="O1381" s="217" t="str">
        <f>VLOOKUP(TRIM(B1381),BirthdateDraft!$A$1:$M$7842,3,FALSE)</f>
        <v>22/1</v>
      </c>
      <c r="P1381">
        <v>2024</v>
      </c>
      <c r="Q1381" s="37" t="e">
        <f>VLOOKUP(Table16[[#This Row],[Last]],'2025Cuts'!$B$4:$B$77,1,FALSE)</f>
        <v>#N/A</v>
      </c>
    </row>
    <row r="1382" spans="1:17" ht="12.75" customHeight="1">
      <c r="A1382" s="217" t="s">
        <v>8991</v>
      </c>
      <c r="B1382" s="261" t="s">
        <v>6256</v>
      </c>
      <c r="C1382" s="357" t="s">
        <v>9636</v>
      </c>
      <c r="D1382" s="217" t="s">
        <v>10008</v>
      </c>
      <c r="E1382" s="358"/>
      <c r="F1382" s="358"/>
      <c r="I1382" s="358">
        <v>0</v>
      </c>
      <c r="J1382" s="358"/>
      <c r="K1382" s="36">
        <v>2</v>
      </c>
      <c r="M1382" s="359" t="e">
        <f>VLOOKUP(TRIM(B1382),'Team Rosters'!$B$1:$N$3773,2,FALSE)</f>
        <v>#N/A</v>
      </c>
      <c r="N1382" s="360">
        <f>VLOOKUP(TRIM(B1382),BirthdateDraft!$A$1:$M$7842,2,FALSE)</f>
        <v>34383</v>
      </c>
      <c r="O1382" s="217" t="str">
        <f>VLOOKUP(TRIM(B1382),BirthdateDraft!$A$1:$M$7842,3,FALSE)</f>
        <v>18/FA</v>
      </c>
      <c r="P1382">
        <v>2024</v>
      </c>
      <c r="Q1382" s="37" t="e">
        <f>VLOOKUP(Table16[[#This Row],[Last]],'2025Cuts'!$B$4:$B$77,1,FALSE)</f>
        <v>#N/A</v>
      </c>
    </row>
    <row r="1383" spans="1:17" ht="12.75" customHeight="1">
      <c r="A1383" s="217" t="s">
        <v>8855</v>
      </c>
      <c r="B1383" s="261" t="s">
        <v>7388</v>
      </c>
      <c r="C1383" s="357" t="s">
        <v>9629</v>
      </c>
      <c r="D1383" s="217" t="s">
        <v>10044</v>
      </c>
      <c r="E1383" s="358" t="s">
        <v>3556</v>
      </c>
      <c r="F1383" s="358"/>
      <c r="M1383" s="359" t="str">
        <f>VLOOKUP(TRIM(B1383),'Team Rosters'!$B$1:$N$3773,2,FALSE)</f>
        <v>BIR</v>
      </c>
      <c r="N1383" s="360">
        <f>VLOOKUP(TRIM(B1383),BirthdateDraft!$A$1:$M$7842,2,FALSE)</f>
        <v>35674</v>
      </c>
      <c r="O1383" s="217" t="str">
        <f>VLOOKUP(TRIM(B1383),BirthdateDraft!$A$1:$M$7842,3,FALSE)</f>
        <v>21/3</v>
      </c>
      <c r="P1383">
        <v>2024</v>
      </c>
      <c r="Q1383" s="37" t="e">
        <f>VLOOKUP(Table16[[#This Row],[Last]],'2025Cuts'!$B$4:$B$77,1,FALSE)</f>
        <v>#N/A</v>
      </c>
    </row>
    <row r="1384" spans="1:17" ht="12.75" customHeight="1">
      <c r="A1384" s="217" t="s">
        <v>8846</v>
      </c>
      <c r="B1384" s="261" t="s">
        <v>7042</v>
      </c>
      <c r="C1384" s="357" t="s">
        <v>9630</v>
      </c>
      <c r="D1384" s="217" t="s">
        <v>10048</v>
      </c>
      <c r="E1384" s="358" t="s">
        <v>9699</v>
      </c>
      <c r="F1384" s="358"/>
      <c r="M1384" s="359" t="str">
        <f>VLOOKUP(TRIM(B1384),'Team Rosters'!$B$1:$N$3773,2,FALSE)</f>
        <v>ACM</v>
      </c>
      <c r="N1384" s="360">
        <f>VLOOKUP(TRIM(B1384),BirthdateDraft!$A$1:$M$7842,2,FALSE)</f>
        <v>36220</v>
      </c>
      <c r="O1384" s="217" t="str">
        <f>VLOOKUP(TRIM(B1384),BirthdateDraft!$A$1:$M$7842,3,FALSE)</f>
        <v>21/1(29)</v>
      </c>
      <c r="P1384">
        <v>2024</v>
      </c>
      <c r="Q1384" s="37" t="e">
        <f>VLOOKUP(Table16[[#This Row],[Last]],'2025Cuts'!$B$4:$B$77,1,FALSE)</f>
        <v>#N/A</v>
      </c>
    </row>
    <row r="1385" spans="1:17" ht="12.75" customHeight="1">
      <c r="A1385" s="217" t="s">
        <v>2517</v>
      </c>
      <c r="B1385" s="261" t="s">
        <v>7091</v>
      </c>
      <c r="C1385" s="357" t="s">
        <v>76</v>
      </c>
      <c r="D1385" s="217" t="s">
        <v>10047</v>
      </c>
      <c r="E1385" s="358" t="s">
        <v>9706</v>
      </c>
      <c r="F1385" s="358"/>
      <c r="M1385" s="359" t="str">
        <f>VLOOKUP(TRIM(B1385),'Team Rosters'!$B$1:$N$3773,2,FALSE)</f>
        <v>VER</v>
      </c>
      <c r="N1385" s="360">
        <f>VLOOKUP(TRIM(B1385),BirthdateDraft!$A$1:$M$7842,2,FALSE)</f>
        <v>36251</v>
      </c>
      <c r="O1385" s="217" t="str">
        <f>VLOOKUP(TRIM(B1385),BirthdateDraft!$A$1:$M$7842,3,FALSE)</f>
        <v>20/7</v>
      </c>
      <c r="P1385">
        <v>2024</v>
      </c>
      <c r="Q1385" s="37" t="e">
        <f>VLOOKUP(Table16[[#This Row],[Last]],'2025Cuts'!$B$4:$B$77,1,FALSE)</f>
        <v>#N/A</v>
      </c>
    </row>
    <row r="1386" spans="1:17" ht="12.75" customHeight="1">
      <c r="A1386" s="217" t="s">
        <v>9737</v>
      </c>
      <c r="B1386" s="261" t="s">
        <v>7636</v>
      </c>
      <c r="C1386" s="357" t="s">
        <v>9644</v>
      </c>
      <c r="D1386" s="217" t="s">
        <v>9737</v>
      </c>
      <c r="E1386" s="358"/>
      <c r="F1386" s="358"/>
      <c r="M1386" s="359" t="str">
        <f>VLOOKUP(TRIM(B1386),'Team Rosters'!$B$1:$N$3773,2,FALSE)</f>
        <v>NYC</v>
      </c>
      <c r="N1386" s="360">
        <f>VLOOKUP(TRIM(B1386),BirthdateDraft!$A$1:$M$7842,2,FALSE)</f>
        <v>36291</v>
      </c>
      <c r="O1386" s="217" t="str">
        <f>VLOOKUP(TRIM(B1386),BirthdateDraft!$A$1:$M$7842,3,FALSE)</f>
        <v>22/FA</v>
      </c>
      <c r="P1386">
        <v>2024</v>
      </c>
      <c r="Q1386" s="37" t="e">
        <f>VLOOKUP(Table16[[#This Row],[Last]],'2025Cuts'!$B$4:$B$77,1,FALSE)</f>
        <v>#N/A</v>
      </c>
    </row>
    <row r="1387" spans="1:17" ht="12.75" customHeight="1">
      <c r="A1387" s="217" t="s">
        <v>9737</v>
      </c>
      <c r="B1387" s="261" t="s">
        <v>7639</v>
      </c>
      <c r="C1387" s="357" t="s">
        <v>9627</v>
      </c>
      <c r="D1387" s="217" t="s">
        <v>9737</v>
      </c>
      <c r="E1387" s="358"/>
      <c r="F1387" s="358"/>
      <c r="M1387" s="359" t="str">
        <f>VLOOKUP(TRIM(B1387),'Team Rosters'!$B$1:$N$3773,2,FALSE)</f>
        <v>WES</v>
      </c>
      <c r="N1387" s="360">
        <f>VLOOKUP(TRIM(B1387),BirthdateDraft!$A$1:$M$7842,2,FALSE)</f>
        <v>36011</v>
      </c>
      <c r="O1387" s="217" t="str">
        <f>VLOOKUP(TRIM(B1387),BirthdateDraft!$A$1:$M$7842,3,FALSE)</f>
        <v>22/4</v>
      </c>
      <c r="P1387">
        <v>2024</v>
      </c>
      <c r="Q1387" s="37" t="e">
        <f>VLOOKUP(Table16[[#This Row],[Last]],'2025Cuts'!$B$4:$B$77,1,FALSE)</f>
        <v>#N/A</v>
      </c>
    </row>
    <row r="1388" spans="1:17" ht="12.75" customHeight="1">
      <c r="A1388" s="217" t="s">
        <v>9676</v>
      </c>
      <c r="B1388" s="261" t="s">
        <v>9022</v>
      </c>
      <c r="C1388" s="357" t="s">
        <v>9642</v>
      </c>
      <c r="D1388" s="217" t="s">
        <v>9676</v>
      </c>
      <c r="E1388" s="358"/>
      <c r="F1388" s="358"/>
      <c r="I1388" s="358">
        <v>0</v>
      </c>
      <c r="K1388" s="358">
        <v>0</v>
      </c>
      <c r="L1388" s="36" t="s">
        <v>9655</v>
      </c>
      <c r="M1388" s="359" t="str">
        <f>VLOOKUP(TRIM(B1388),'Team Rosters'!$B$1:$N$3773,2,FALSE)</f>
        <v>FER</v>
      </c>
      <c r="N1388" s="360">
        <f>VLOOKUP(TRIM(B1388),BirthdateDraft!$A$1:$M$7842,2,FALSE)</f>
        <v>36689</v>
      </c>
      <c r="O1388" s="217" t="str">
        <f>VLOOKUP(TRIM(B1388),BirthdateDraft!$A$1:$M$7842,3,FALSE)</f>
        <v>24/4(123)</v>
      </c>
      <c r="P1388">
        <v>2024</v>
      </c>
      <c r="Q1388" s="37" t="e">
        <f>VLOOKUP(Table16[[#This Row],[Last]],'2025Cuts'!$B$4:$B$77,1,FALSE)</f>
        <v>#N/A</v>
      </c>
    </row>
    <row r="1389" spans="1:17" ht="12.75" customHeight="1">
      <c r="A1389" s="217" t="s">
        <v>9676</v>
      </c>
      <c r="B1389" s="261" t="s">
        <v>8460</v>
      </c>
      <c r="C1389" s="357" t="s">
        <v>9651</v>
      </c>
      <c r="D1389" s="217" t="s">
        <v>9676</v>
      </c>
      <c r="E1389" s="358"/>
      <c r="F1389" s="358"/>
      <c r="I1389" s="358">
        <v>0</v>
      </c>
      <c r="K1389" s="358">
        <v>0</v>
      </c>
      <c r="L1389" s="36" t="s">
        <v>1895</v>
      </c>
      <c r="M1389" s="359" t="str">
        <f>VLOOKUP(TRIM(B1389),'Team Rosters'!$B$1:$N$3773,2,FALSE)</f>
        <v>BLD</v>
      </c>
      <c r="N1389" s="360">
        <f>VLOOKUP(TRIM(B1389),BirthdateDraft!$A$1:$M$7842,2,FALSE)</f>
        <v>36887</v>
      </c>
      <c r="O1389" s="217" t="str">
        <f>VLOOKUP(TRIM(B1389),BirthdateDraft!$A$1:$M$7842,3,FALSE)</f>
        <v>23/2</v>
      </c>
      <c r="P1389">
        <v>2024</v>
      </c>
      <c r="Q1389" s="37" t="e">
        <f>VLOOKUP(Table16[[#This Row],[Last]],'2025Cuts'!$B$4:$B$77,1,FALSE)</f>
        <v>#N/A</v>
      </c>
    </row>
    <row r="1390" spans="1:17" ht="12.75" customHeight="1">
      <c r="A1390" s="217" t="s">
        <v>1895</v>
      </c>
      <c r="B1390" s="261" t="s">
        <v>7769</v>
      </c>
      <c r="C1390" s="357" t="s">
        <v>9645</v>
      </c>
      <c r="D1390" s="217" t="s">
        <v>10011</v>
      </c>
      <c r="E1390" s="358"/>
      <c r="F1390" s="358"/>
      <c r="I1390" s="358">
        <v>0</v>
      </c>
      <c r="J1390" s="358"/>
      <c r="K1390" s="36">
        <v>0</v>
      </c>
      <c r="M1390" s="359" t="e">
        <f>VLOOKUP(TRIM(B1390),'Team Rosters'!$B$1:$N$3773,2,FALSE)</f>
        <v>#N/A</v>
      </c>
      <c r="N1390" s="360">
        <f>VLOOKUP(TRIM(B1390),BirthdateDraft!$A$1:$M$7842,2,FALSE)</f>
        <v>36007</v>
      </c>
      <c r="O1390" s="217" t="str">
        <f>VLOOKUP(TRIM(B1390),BirthdateDraft!$A$1:$M$7842,3,FALSE)</f>
        <v>22/1</v>
      </c>
      <c r="P1390">
        <v>2024</v>
      </c>
      <c r="Q1390" s="37" t="str">
        <f>VLOOKUP(Table16[[#This Row],[Last]],'2025Cuts'!$B$4:$B$77,1,FALSE)</f>
        <v>Strange, Cole</v>
      </c>
    </row>
    <row r="1391" spans="1:17" ht="12.75" customHeight="1">
      <c r="A1391" s="217" t="s">
        <v>9013</v>
      </c>
      <c r="B1391" s="261" t="s">
        <v>6571</v>
      </c>
      <c r="C1391" s="357" t="s">
        <v>9650</v>
      </c>
      <c r="D1391" s="217" t="s">
        <v>10051</v>
      </c>
      <c r="E1391" s="358" t="s">
        <v>3556</v>
      </c>
      <c r="F1391" s="358"/>
      <c r="G1391" s="36">
        <v>1</v>
      </c>
      <c r="M1391" s="359" t="e">
        <f>VLOOKUP(TRIM(B1391),'Team Rosters'!$B$1:$N$3773,2,FALSE)</f>
        <v>#N/A</v>
      </c>
      <c r="N1391" s="360">
        <f>VLOOKUP(TRIM(B1391),BirthdateDraft!$A$1:$M$7842,2,FALSE)</f>
        <v>35193</v>
      </c>
      <c r="O1391" s="217" t="str">
        <f>VLOOKUP(TRIM(B1391),BirthdateDraft!$A$1:$M$7842,3,FALSE)</f>
        <v>18/4</v>
      </c>
      <c r="P1391">
        <v>2024</v>
      </c>
      <c r="Q1391" s="37" t="e">
        <f>VLOOKUP(Table16[[#This Row],[Last]],'2025Cuts'!$B$4:$B$77,1,FALSE)</f>
        <v>#N/A</v>
      </c>
    </row>
    <row r="1392" spans="1:17" ht="12.75" customHeight="1">
      <c r="A1392" s="217" t="s">
        <v>1891</v>
      </c>
      <c r="B1392" s="261" t="s">
        <v>7106</v>
      </c>
      <c r="C1392" s="357" t="s">
        <v>9635</v>
      </c>
      <c r="D1392" s="217" t="s">
        <v>1891</v>
      </c>
      <c r="E1392" s="358" t="s">
        <v>9699</v>
      </c>
      <c r="F1392" s="358"/>
      <c r="G1392" s="36">
        <v>5</v>
      </c>
      <c r="M1392" s="359" t="str">
        <f>VLOOKUP(TRIM(B1392),'Team Rosters'!$B$1:$N$3773,2,FALSE)</f>
        <v>LON</v>
      </c>
      <c r="N1392" s="360">
        <f>VLOOKUP(TRIM(B1392),BirthdateDraft!$A$1:$M$7842,2,FALSE)</f>
        <v>35278</v>
      </c>
      <c r="O1392" s="217" t="str">
        <f>VLOOKUP(TRIM(B1392),BirthdateDraft!$A$1:$M$7842,3,FALSE)</f>
        <v>20/5</v>
      </c>
      <c r="P1392">
        <v>2024</v>
      </c>
      <c r="Q1392" s="37" t="e">
        <f>VLOOKUP(Table16[[#This Row],[Last]],'2025Cuts'!$B$4:$B$77,1,FALSE)</f>
        <v>#N/A</v>
      </c>
    </row>
    <row r="1393" spans="1:17" ht="12.75" customHeight="1">
      <c r="A1393" s="217" t="s">
        <v>8846</v>
      </c>
      <c r="B1393" s="261" t="s">
        <v>5797</v>
      </c>
      <c r="C1393" s="357" t="s">
        <v>9636</v>
      </c>
      <c r="D1393" s="217" t="s">
        <v>10048</v>
      </c>
      <c r="E1393" s="358" t="s">
        <v>9699</v>
      </c>
      <c r="F1393" s="358"/>
      <c r="M1393" s="359" t="e">
        <f>VLOOKUP(TRIM(B1393),'Team Rosters'!$B$1:$N$3773,2,FALSE)</f>
        <v>#N/A</v>
      </c>
      <c r="N1393" s="360">
        <f>VLOOKUP(TRIM(B1393),BirthdateDraft!$A$1:$M$7842,2,FALSE)</f>
        <v>35132</v>
      </c>
      <c r="O1393" s="217" t="str">
        <f>VLOOKUP(TRIM(B1393),BirthdateDraft!$A$1:$M$7842,3,FALSE)</f>
        <v>18/7</v>
      </c>
      <c r="P1393">
        <v>2024</v>
      </c>
      <c r="Q1393" s="37" t="e">
        <f>VLOOKUP(Table16[[#This Row],[Last]],'2025Cuts'!$B$4:$B$77,1,FALSE)</f>
        <v>#N/A</v>
      </c>
    </row>
    <row r="1394" spans="1:17" ht="12.75" customHeight="1">
      <c r="A1394" s="217" t="s">
        <v>9654</v>
      </c>
      <c r="B1394" s="261" t="s">
        <v>7772</v>
      </c>
      <c r="C1394" s="357" t="s">
        <v>9637</v>
      </c>
      <c r="D1394" s="217" t="s">
        <v>9654</v>
      </c>
      <c r="E1394" s="358"/>
      <c r="F1394" s="358"/>
      <c r="I1394" s="358">
        <v>0</v>
      </c>
      <c r="K1394" s="358">
        <v>0</v>
      </c>
      <c r="L1394" s="36" t="s">
        <v>9652</v>
      </c>
      <c r="M1394" s="359" t="str">
        <f>VLOOKUP(TRIM(B1394),'Team Rosters'!$B$1:$N$3773,2,FALSE)</f>
        <v>ACM</v>
      </c>
      <c r="N1394" s="360" t="e">
        <f>VLOOKUP(TRIM(B1394),BirthdateDraft!$A$1:$M$7842,2,FALSE)</f>
        <v>#N/A</v>
      </c>
      <c r="O1394" s="217" t="e">
        <f>VLOOKUP(TRIM(B1394),BirthdateDraft!$A$1:$M$7842,3,FALSE)</f>
        <v>#N/A</v>
      </c>
      <c r="P1394">
        <v>2024</v>
      </c>
      <c r="Q1394" s="37" t="e">
        <f>VLOOKUP(Table16[[#This Row],[Last]],'2025Cuts'!$B$4:$B$77,1,FALSE)</f>
        <v>#N/A</v>
      </c>
    </row>
    <row r="1395" spans="1:17" ht="12.75" customHeight="1">
      <c r="A1395" s="217" t="s">
        <v>1564</v>
      </c>
      <c r="B1395" s="261" t="s">
        <v>8462</v>
      </c>
      <c r="C1395" s="357" t="s">
        <v>9642</v>
      </c>
      <c r="D1395" s="217" t="s">
        <v>1564</v>
      </c>
      <c r="E1395" s="358"/>
      <c r="F1395" s="358"/>
      <c r="M1395" s="359" t="str">
        <f>VLOOKUP(TRIM(B1395),'Team Rosters'!$B$1:$N$3773,2,FALSE)</f>
        <v>LAS</v>
      </c>
      <c r="N1395" s="360">
        <f>VLOOKUP(TRIM(B1395),BirthdateDraft!$A$1:$M$7842,2,FALSE)</f>
        <v>37167</v>
      </c>
      <c r="O1395" s="217" t="str">
        <f>VLOOKUP(TRIM(B1395),BirthdateDraft!$A$1:$M$7842,3,FALSE)</f>
        <v>23/1</v>
      </c>
      <c r="P1395">
        <v>2024</v>
      </c>
      <c r="Q1395" s="37" t="e">
        <f>VLOOKUP(Table16[[#This Row],[Last]],'2025Cuts'!$B$4:$B$77,1,FALSE)</f>
        <v>#N/A</v>
      </c>
    </row>
    <row r="1396" spans="1:17" ht="12.75" customHeight="1">
      <c r="A1396" s="217" t="s">
        <v>1957</v>
      </c>
      <c r="B1396" s="261" t="s">
        <v>7011</v>
      </c>
      <c r="C1396" s="357" t="s">
        <v>9628</v>
      </c>
      <c r="D1396" s="217" t="s">
        <v>1957</v>
      </c>
      <c r="E1396" s="358" t="s">
        <v>9699</v>
      </c>
      <c r="F1396" s="358"/>
      <c r="G1396" s="36">
        <v>0</v>
      </c>
      <c r="M1396" s="359" t="str">
        <f>VLOOKUP(TRIM(B1396),'Team Rosters'!$B$1:$N$3773,2,FALSE)</f>
        <v>BLD</v>
      </c>
      <c r="N1396" s="360">
        <f>VLOOKUP(TRIM(B1396),BirthdateDraft!$A$1:$M$7842,2,FALSE)</f>
        <v>36069</v>
      </c>
      <c r="O1396" s="217" t="str">
        <f>VLOOKUP(TRIM(B1396),BirthdateDraft!$A$1:$M$7842,3,FALSE)</f>
        <v>21/7</v>
      </c>
      <c r="P1396">
        <v>2024</v>
      </c>
      <c r="Q1396" s="37" t="e">
        <f>VLOOKUP(Table16[[#This Row],[Last]],'2025Cuts'!$B$4:$B$77,1,FALSE)</f>
        <v>#N/A</v>
      </c>
    </row>
    <row r="1397" spans="1:17" ht="12.75" customHeight="1">
      <c r="A1397" s="217" t="s">
        <v>8991</v>
      </c>
      <c r="B1397" s="261" t="s">
        <v>9003</v>
      </c>
      <c r="C1397" s="357" t="s">
        <v>76</v>
      </c>
      <c r="D1397" s="217" t="s">
        <v>10008</v>
      </c>
      <c r="E1397" s="358"/>
      <c r="F1397" s="358"/>
      <c r="I1397" s="358">
        <v>0</v>
      </c>
      <c r="J1397" s="358"/>
      <c r="K1397" s="36">
        <v>0</v>
      </c>
      <c r="M1397" s="359" t="e">
        <f>VLOOKUP(TRIM(B1397),'Team Rosters'!$B$1:$N$3773,2,FALSE)</f>
        <v>#N/A</v>
      </c>
      <c r="N1397" s="360">
        <f>VLOOKUP(TRIM(B1397),BirthdateDraft!$A$1:$M$7842,2,FALSE)</f>
        <v>36342</v>
      </c>
      <c r="O1397" s="217" t="str">
        <f>VLOOKUP(TRIM(B1397),BirthdateDraft!$A$1:$M$7842,3,FALSE)</f>
        <v>24/FA</v>
      </c>
      <c r="P1397">
        <v>2024</v>
      </c>
      <c r="Q1397" s="37" t="e">
        <f>VLOOKUP(Table16[[#This Row],[Last]],'2025Cuts'!$B$4:$B$77,1,FALSE)</f>
        <v>#N/A</v>
      </c>
    </row>
    <row r="1398" spans="1:17" ht="12.75" customHeight="1">
      <c r="A1398" s="217" t="s">
        <v>9006</v>
      </c>
      <c r="B1398" s="261" t="s">
        <v>9030</v>
      </c>
      <c r="C1398" s="357" t="s">
        <v>9640</v>
      </c>
      <c r="D1398" s="217" t="s">
        <v>10029</v>
      </c>
      <c r="E1398" s="358"/>
      <c r="F1398" s="358"/>
      <c r="I1398" s="358">
        <v>0</v>
      </c>
      <c r="J1398" s="358">
        <v>0</v>
      </c>
      <c r="K1398" s="36">
        <v>0</v>
      </c>
      <c r="M1398" s="359" t="str">
        <f>VLOOKUP(TRIM(B1398),'Team Rosters'!$B$1:$N$3773,2,FALSE)</f>
        <v>BLU</v>
      </c>
      <c r="N1398" s="360">
        <f>VLOOKUP(TRIM(B1398),BirthdateDraft!$A$1:$M$7842,2,FALSE)</f>
        <v>37639</v>
      </c>
      <c r="O1398" s="217" t="str">
        <f>VLOOKUP(TRIM(B1398),BirthdateDraft!$A$1:$M$7842,3,FALSE)</f>
        <v>24/2(63)</v>
      </c>
      <c r="P1398">
        <v>2024</v>
      </c>
      <c r="Q1398" s="37" t="e">
        <f>VLOOKUP(Table16[[#This Row],[Last]],'2025Cuts'!$B$4:$B$77,1,FALSE)</f>
        <v>#N/A</v>
      </c>
    </row>
    <row r="1399" spans="1:17" ht="12.75" customHeight="1">
      <c r="A1399" s="217" t="s">
        <v>1012</v>
      </c>
      <c r="B1399" s="261" t="s">
        <v>6537</v>
      </c>
      <c r="C1399" s="357" t="s">
        <v>9636</v>
      </c>
      <c r="D1399" s="217" t="s">
        <v>1012</v>
      </c>
      <c r="E1399" s="358" t="s">
        <v>9699</v>
      </c>
      <c r="F1399" s="358"/>
      <c r="G1399" s="36">
        <v>0</v>
      </c>
      <c r="M1399" s="359" t="str">
        <f>VLOOKUP(TRIM(B1399),'Team Rosters'!$B$1:$N$3773,2,FALSE)</f>
        <v>ANN</v>
      </c>
      <c r="N1399" s="360">
        <f>VLOOKUP(TRIM(B1399),BirthdateDraft!$A$1:$M$7842,2,FALSE)</f>
        <v>35064</v>
      </c>
      <c r="O1399" s="217" t="str">
        <f>VLOOKUP(TRIM(B1399),BirthdateDraft!$A$1:$M$7842,3,FALSE)</f>
        <v>19/7</v>
      </c>
      <c r="P1399">
        <v>2024</v>
      </c>
      <c r="Q1399" s="37" t="e">
        <f>VLOOKUP(Table16[[#This Row],[Last]],'2025Cuts'!$B$4:$B$77,1,FALSE)</f>
        <v>#N/A</v>
      </c>
    </row>
    <row r="1400" spans="1:17" ht="12.75" customHeight="1">
      <c r="A1400" s="217" t="s">
        <v>1895</v>
      </c>
      <c r="B1400" s="261" t="s">
        <v>9071</v>
      </c>
      <c r="C1400" s="357" t="s">
        <v>9641</v>
      </c>
      <c r="D1400" s="217" t="s">
        <v>10011</v>
      </c>
      <c r="E1400" s="358"/>
      <c r="F1400" s="358"/>
      <c r="I1400" s="358">
        <v>0</v>
      </c>
      <c r="J1400" s="358"/>
      <c r="K1400" s="36">
        <v>0</v>
      </c>
      <c r="M1400" s="359" t="e">
        <f>VLOOKUP(TRIM(B1400),'Team Rosters'!$B$1:$N$3773,2,FALSE)</f>
        <v>#N/A</v>
      </c>
      <c r="N1400" s="360">
        <f>VLOOKUP(TRIM(B1400),BirthdateDraft!$A$1:$M$7842,2,FALSE)</f>
        <v>36451</v>
      </c>
      <c r="O1400" s="217" t="str">
        <f>VLOOKUP(TRIM(B1400),BirthdateDraft!$A$1:$M$7842,3,FALSE)</f>
        <v>24/FA</v>
      </c>
      <c r="P1400">
        <v>2024</v>
      </c>
      <c r="Q1400" s="37" t="e">
        <f>VLOOKUP(Table16[[#This Row],[Last]],'2025Cuts'!$B$4:$B$77,1,FALSE)</f>
        <v>#N/A</v>
      </c>
    </row>
    <row r="1401" spans="1:17" ht="12.75" customHeight="1">
      <c r="A1401" s="217" t="s">
        <v>1873</v>
      </c>
      <c r="B1401" s="261" t="s">
        <v>7347</v>
      </c>
      <c r="C1401" s="357" t="s">
        <v>9646</v>
      </c>
      <c r="D1401" s="217" t="s">
        <v>1873</v>
      </c>
      <c r="E1401" s="358" t="s">
        <v>9712</v>
      </c>
      <c r="F1401" s="358"/>
      <c r="G1401" s="36">
        <v>0</v>
      </c>
      <c r="M1401" s="359" t="str">
        <f>VLOOKUP(TRIM(B1401),'Team Rosters'!$B$1:$N$3773,2,FALSE)</f>
        <v>ORL</v>
      </c>
      <c r="N1401" s="360">
        <f>VLOOKUP(TRIM(B1401),BirthdateDraft!$A$1:$M$7842,2,FALSE)</f>
        <v>35462</v>
      </c>
      <c r="O1401" s="217" t="str">
        <f>VLOOKUP(TRIM(B1401),BirthdateDraft!$A$1:$M$7842,3,FALSE)</f>
        <v>21/3</v>
      </c>
      <c r="P1401">
        <v>2024</v>
      </c>
      <c r="Q1401" s="37" t="e">
        <f>VLOOKUP(Table16[[#This Row],[Last]],'2025Cuts'!$B$4:$B$77,1,FALSE)</f>
        <v>#N/A</v>
      </c>
    </row>
    <row r="1402" spans="1:17" ht="12.75" customHeight="1">
      <c r="A1402" s="217" t="s">
        <v>8855</v>
      </c>
      <c r="B1402" s="261" t="s">
        <v>7104</v>
      </c>
      <c r="C1402" s="357" t="s">
        <v>9635</v>
      </c>
      <c r="D1402" s="217" t="s">
        <v>10044</v>
      </c>
      <c r="E1402" s="358" t="s">
        <v>3553</v>
      </c>
      <c r="F1402" s="358"/>
      <c r="M1402" s="359" t="str">
        <f>VLOOKUP(TRIM(B1402),'Team Rosters'!$B$1:$N$3773,2,FALSE)</f>
        <v>LON</v>
      </c>
      <c r="N1402" s="360">
        <f>VLOOKUP(TRIM(B1402),BirthdateDraft!$A$1:$M$7842,2,FALSE)</f>
        <v>36617</v>
      </c>
      <c r="O1402" s="217" t="str">
        <f>VLOOKUP(TRIM(B1402),BirthdateDraft!$A$1:$M$7842,3,FALSE)</f>
        <v>21/1(9)</v>
      </c>
      <c r="P1402">
        <v>2024</v>
      </c>
      <c r="Q1402" s="37" t="e">
        <f>VLOOKUP(Table16[[#This Row],[Last]],'2025Cuts'!$B$4:$B$77,1,FALSE)</f>
        <v>#N/A</v>
      </c>
    </row>
    <row r="1403" spans="1:17" ht="12.75" customHeight="1">
      <c r="A1403" s="217" t="s">
        <v>8846</v>
      </c>
      <c r="B1403" s="261" t="s">
        <v>5313</v>
      </c>
      <c r="C1403" s="357" t="s">
        <v>9633</v>
      </c>
      <c r="D1403" s="217" t="s">
        <v>10048</v>
      </c>
      <c r="E1403" s="358" t="s">
        <v>9699</v>
      </c>
      <c r="F1403" s="358"/>
      <c r="M1403" s="359" t="str">
        <f>VLOOKUP(TRIM(B1403),'Team Rosters'!$B$1:$N$3773,2,FALSE)</f>
        <v>DAY</v>
      </c>
      <c r="N1403" s="360">
        <f>VLOOKUP(TRIM(B1403),BirthdateDraft!$A$1:$M$7842,2,FALSE)</f>
        <v>34757</v>
      </c>
      <c r="O1403" s="217" t="str">
        <f>VLOOKUP(TRIM(B1403),BirthdateDraft!$A$1:$M$7842,3,FALSE)</f>
        <v>17/3</v>
      </c>
      <c r="P1403">
        <v>2024</v>
      </c>
      <c r="Q1403" s="37" t="e">
        <f>VLOOKUP(Table16[[#This Row],[Last]],'2025Cuts'!$B$4:$B$77,1,FALSE)</f>
        <v>#N/A</v>
      </c>
    </row>
    <row r="1404" spans="1:17" ht="12.75" customHeight="1">
      <c r="A1404" s="217" t="s">
        <v>8978</v>
      </c>
      <c r="B1404" s="261" t="s">
        <v>5852</v>
      </c>
      <c r="C1404" s="357" t="s">
        <v>9635</v>
      </c>
      <c r="D1404" s="217" t="s">
        <v>3485</v>
      </c>
      <c r="E1404" s="358"/>
      <c r="F1404" s="358"/>
      <c r="L1404" s="358" t="s">
        <v>9656</v>
      </c>
      <c r="M1404" s="359" t="str">
        <f>VLOOKUP(TRIM(B1404),'Team Rosters'!$B$1:$N$3773,2,FALSE)</f>
        <v>CAVE</v>
      </c>
      <c r="N1404" s="360">
        <f>VLOOKUP(TRIM(B1404),BirthdateDraft!$A$1:$M$7842,2,FALSE)</f>
        <v>34982</v>
      </c>
      <c r="O1404" s="217" t="str">
        <f>VLOOKUP(TRIM(B1404),BirthdateDraft!$A$1:$M$7842,3,FALSE)</f>
        <v>18/2</v>
      </c>
      <c r="P1404">
        <v>2024</v>
      </c>
      <c r="Q1404" s="37" t="e">
        <f>VLOOKUP(Table16[[#This Row],[Last]],'2025Cuts'!$B$4:$B$77,1,FALSE)</f>
        <v>#N/A</v>
      </c>
    </row>
    <row r="1405" spans="1:17" ht="12.75" customHeight="1">
      <c r="A1405" s="217" t="s">
        <v>1960</v>
      </c>
      <c r="B1405" s="261" t="s">
        <v>5759</v>
      </c>
      <c r="C1405" s="357" t="s">
        <v>9634</v>
      </c>
      <c r="D1405" s="217" t="s">
        <v>1960</v>
      </c>
      <c r="E1405" s="358" t="s">
        <v>9712</v>
      </c>
      <c r="F1405" s="358"/>
      <c r="G1405" s="36">
        <v>12</v>
      </c>
      <c r="H1405" s="36">
        <v>1</v>
      </c>
      <c r="M1405" s="359" t="str">
        <f>VLOOKUP(TRIM(B1405),'Team Rosters'!$B$1:$N$3773,2,FALSE)</f>
        <v>ACM</v>
      </c>
      <c r="N1405" s="360">
        <f>VLOOKUP(TRIM(B1405),BirthdateDraft!$A$1:$M$7842,2,FALSE)</f>
        <v>35518</v>
      </c>
      <c r="O1405" s="217" t="str">
        <f>VLOOKUP(TRIM(B1405),BirthdateDraft!$A$1:$M$7842,3,FALSE)</f>
        <v>18/4</v>
      </c>
      <c r="P1405">
        <v>2024</v>
      </c>
      <c r="Q1405" s="37" t="e">
        <f>VLOOKUP(Table16[[#This Row],[Last]],'2025Cuts'!$B$4:$B$77,1,FALSE)</f>
        <v>#N/A</v>
      </c>
    </row>
    <row r="1406" spans="1:17" ht="12.75" customHeight="1">
      <c r="A1406" s="217" t="s">
        <v>1406</v>
      </c>
      <c r="B1406" s="261" t="s">
        <v>6207</v>
      </c>
      <c r="C1406" s="357" t="s">
        <v>9631</v>
      </c>
      <c r="D1406" s="217" t="s">
        <v>10057</v>
      </c>
      <c r="E1406" s="358" t="s">
        <v>3555</v>
      </c>
      <c r="F1406" s="358"/>
      <c r="G1406" s="36">
        <v>9</v>
      </c>
      <c r="M1406" s="359" t="str">
        <f>VLOOKUP(TRIM(B1406),'Team Rosters'!$B$1:$N$3773,2,FALSE)</f>
        <v>JER</v>
      </c>
      <c r="N1406" s="360">
        <f>VLOOKUP(TRIM(B1406),BirthdateDraft!$A$1:$M$7842,2,FALSE)</f>
        <v>35312</v>
      </c>
      <c r="O1406" s="217" t="str">
        <f>VLOOKUP(TRIM(B1406),BirthdateDraft!$A$1:$M$7842,3,FALSE)</f>
        <v>19/1 (26)</v>
      </c>
      <c r="P1406">
        <v>2024</v>
      </c>
      <c r="Q1406" s="37" t="e">
        <f>VLOOKUP(Table16[[#This Row],[Last]],'2025Cuts'!$B$4:$B$77,1,FALSE)</f>
        <v>#N/A</v>
      </c>
    </row>
    <row r="1407" spans="1:17" ht="12.75" customHeight="1">
      <c r="A1407" s="217" t="s">
        <v>8859</v>
      </c>
      <c r="B1407" s="261" t="s">
        <v>8957</v>
      </c>
      <c r="C1407" s="357" t="s">
        <v>9644</v>
      </c>
      <c r="D1407" s="217" t="s">
        <v>10060</v>
      </c>
      <c r="E1407" s="358" t="s">
        <v>3555</v>
      </c>
      <c r="F1407" s="358"/>
      <c r="G1407" s="36">
        <v>2</v>
      </c>
      <c r="M1407" s="359" t="str">
        <f>VLOOKUP(TRIM(B1407),'Team Rosters'!$B$1:$N$3773,2,FALSE)</f>
        <v>ROA</v>
      </c>
      <c r="N1407" s="360">
        <f>VLOOKUP(TRIM(B1407),BirthdateDraft!$A$1:$M$7842,2,FALSE)</f>
        <v>37083</v>
      </c>
      <c r="O1407" s="217" t="str">
        <f>VLOOKUP(TRIM(B1407),BirthdateDraft!$A$1:$M$7842,3,FALSE)</f>
        <v>24/2(38)</v>
      </c>
      <c r="P1407">
        <v>2024</v>
      </c>
      <c r="Q1407" s="37" t="e">
        <f>VLOOKUP(Table16[[#This Row],[Last]],'2025Cuts'!$B$4:$B$77,1,FALSE)</f>
        <v>#N/A</v>
      </c>
    </row>
    <row r="1408" spans="1:17" ht="12.75" customHeight="1">
      <c r="A1408" s="217" t="s">
        <v>2837</v>
      </c>
      <c r="B1408" t="s">
        <v>6690</v>
      </c>
      <c r="C1408" s="357" t="s">
        <v>9631</v>
      </c>
      <c r="D1408" s="217" t="s">
        <v>2837</v>
      </c>
      <c r="E1408" s="358"/>
      <c r="F1408" s="358"/>
      <c r="I1408" s="358">
        <v>0</v>
      </c>
      <c r="K1408" s="358">
        <v>2</v>
      </c>
      <c r="L1408" s="36" t="s">
        <v>9653</v>
      </c>
      <c r="M1408" s="359" t="str">
        <f>VLOOKUP(TRIM(B1408),'Team Rosters'!$B$1:$N$3773,2,FALSE)</f>
        <v>VER</v>
      </c>
      <c r="N1408" s="360">
        <f>VLOOKUP(TRIM(B1408),BirthdateDraft!$A$1:$M$7842,2,FALSE)</f>
        <v>36174</v>
      </c>
      <c r="O1408" s="217" t="str">
        <f>VLOOKUP(TRIM(B1408),BirthdateDraft!$A$1:$M$7842,3,FALSE)</f>
        <v>20/2</v>
      </c>
      <c r="P1408">
        <v>2024</v>
      </c>
      <c r="Q1408" s="37" t="e">
        <f>VLOOKUP(Table16[[#This Row],[Last]],'2025Cuts'!$B$4:$B$77,1,FALSE)</f>
        <v>#N/A</v>
      </c>
    </row>
    <row r="1409" spans="1:17" ht="12.75" customHeight="1">
      <c r="A1409" s="217" t="s">
        <v>1564</v>
      </c>
      <c r="B1409" s="261" t="s">
        <v>6793</v>
      </c>
      <c r="C1409" s="357" t="s">
        <v>1407</v>
      </c>
      <c r="D1409" s="217" t="s">
        <v>1564</v>
      </c>
      <c r="E1409" s="358"/>
      <c r="F1409" s="358"/>
      <c r="M1409" s="359" t="str">
        <f>VLOOKUP(TRIM(B1409),'Team Rosters'!$B$1:$N$3773,2,FALSE)</f>
        <v>TOL</v>
      </c>
      <c r="N1409" s="360">
        <f>VLOOKUP(TRIM(B1409),BirthdateDraft!$A$1:$M$7842,2,FALSE)</f>
        <v>35856</v>
      </c>
      <c r="O1409" s="217" t="str">
        <f>VLOOKUP(TRIM(B1409),BirthdateDraft!$A$1:$M$7842,3,FALSE)</f>
        <v>20/1</v>
      </c>
      <c r="P1409">
        <v>2024</v>
      </c>
      <c r="Q1409" s="37" t="e">
        <f>VLOOKUP(Table16[[#This Row],[Last]],'2025Cuts'!$B$4:$B$77,1,FALSE)</f>
        <v>#N/A</v>
      </c>
    </row>
    <row r="1410" spans="1:17" ht="12.75" customHeight="1">
      <c r="A1410" s="217" t="s">
        <v>9013</v>
      </c>
      <c r="B1410" s="261" t="s">
        <v>8958</v>
      </c>
      <c r="C1410" s="357" t="s">
        <v>2310</v>
      </c>
      <c r="D1410" s="217" t="s">
        <v>10051</v>
      </c>
      <c r="E1410" s="358" t="s">
        <v>3556</v>
      </c>
      <c r="F1410" s="358"/>
      <c r="G1410" s="36">
        <v>0</v>
      </c>
      <c r="M1410" s="359" t="e">
        <f>VLOOKUP(TRIM(B1410),'Team Rosters'!$B$1:$N$3773,2,FALSE)</f>
        <v>#N/A</v>
      </c>
      <c r="N1410" s="360">
        <f>VLOOKUP(TRIM(B1410),BirthdateDraft!$A$1:$M$7842,2,FALSE)</f>
        <v>36439</v>
      </c>
      <c r="O1410" s="217" t="str">
        <f>VLOOKUP(TRIM(B1410),BirthdateDraft!$A$1:$M$7842,3,FALSE)</f>
        <v>24/FA</v>
      </c>
      <c r="P1410">
        <v>2024</v>
      </c>
      <c r="Q1410" s="37" t="e">
        <f>VLOOKUP(Table16[[#This Row],[Last]],'2025Cuts'!$B$4:$B$77,1,FALSE)</f>
        <v>#N/A</v>
      </c>
    </row>
    <row r="1411" spans="1:17" ht="12.75" customHeight="1">
      <c r="A1411" s="217" t="s">
        <v>1229</v>
      </c>
      <c r="B1411" s="261" t="s">
        <v>6069</v>
      </c>
      <c r="C1411" s="357" t="s">
        <v>9645</v>
      </c>
      <c r="D1411" s="217" t="s">
        <v>1229</v>
      </c>
      <c r="E1411" s="358" t="s">
        <v>9700</v>
      </c>
      <c r="F1411" s="358"/>
      <c r="G1411" s="36">
        <v>0</v>
      </c>
      <c r="M1411" s="359" t="e">
        <f>VLOOKUP(TRIM(B1411),'Team Rosters'!$B$1:$N$3773,2,FALSE)</f>
        <v>#N/A</v>
      </c>
      <c r="N1411" s="360">
        <f>VLOOKUP(TRIM(B1411),BirthdateDraft!$A$1:$M$7842,2,FALSE)</f>
        <v>34858</v>
      </c>
      <c r="O1411" s="217" t="str">
        <f>VLOOKUP(TRIM(B1411),BirthdateDraft!$A$1:$M$7842,3,FALSE)</f>
        <v>19/3</v>
      </c>
      <c r="P1411">
        <v>2024</v>
      </c>
      <c r="Q1411" s="37" t="str">
        <f>VLOOKUP(Table16[[#This Row],[Last]],'2025Cuts'!$B$4:$B$77,1,FALSE)</f>
        <v>Takitaki, Sione</v>
      </c>
    </row>
    <row r="1412" spans="1:17" ht="12.75" customHeight="1">
      <c r="A1412" s="217" t="s">
        <v>9013</v>
      </c>
      <c r="B1412" s="261" t="s">
        <v>6666</v>
      </c>
      <c r="C1412" s="357" t="s">
        <v>9638</v>
      </c>
      <c r="D1412" s="217" t="s">
        <v>10051</v>
      </c>
      <c r="E1412" s="358" t="s">
        <v>3556</v>
      </c>
      <c r="F1412" s="358"/>
      <c r="G1412" s="36">
        <v>1</v>
      </c>
      <c r="M1412" s="359" t="str">
        <f>VLOOKUP(TRIM(B1412),'Team Rosters'!$B$1:$N$3773,2,FALSE)</f>
        <v>TOL</v>
      </c>
      <c r="N1412" s="360">
        <f>VLOOKUP(TRIM(B1412),BirthdateDraft!$A$1:$M$7842,2,FALSE)</f>
        <v>35489</v>
      </c>
      <c r="O1412" s="217" t="str">
        <f>VLOOKUP(TRIM(B1412),BirthdateDraft!$A$1:$M$7842,3,FALSE)</f>
        <v>20/FA</v>
      </c>
      <c r="P1412">
        <v>2024</v>
      </c>
      <c r="Q1412" s="37" t="e">
        <f>VLOOKUP(Table16[[#This Row],[Last]],'2025Cuts'!$B$4:$B$77,1,FALSE)</f>
        <v>#N/A</v>
      </c>
    </row>
    <row r="1413" spans="1:17" ht="12.75" customHeight="1">
      <c r="A1413" s="217" t="s">
        <v>1886</v>
      </c>
      <c r="B1413" s="261" t="s">
        <v>6083</v>
      </c>
      <c r="C1413" s="357" t="s">
        <v>9645</v>
      </c>
      <c r="D1413" s="217" t="s">
        <v>1886</v>
      </c>
      <c r="E1413" s="358" t="s">
        <v>9699</v>
      </c>
      <c r="F1413" s="358"/>
      <c r="G1413" s="36">
        <v>5</v>
      </c>
      <c r="M1413" s="359" t="str">
        <f>VLOOKUP(TRIM(B1413),'Team Rosters'!$B$1:$N$3773,2,FALSE)</f>
        <v>NYC</v>
      </c>
      <c r="N1413" s="360">
        <f>VLOOKUP(TRIM(B1413),BirthdateDraft!$A$1:$M$7842,2,FALSE)</f>
        <v>35336</v>
      </c>
      <c r="O1413" s="217" t="str">
        <f>VLOOKUP(TRIM(B1413),BirthdateDraft!$A$1:$M$7842,3,FALSE)</f>
        <v>19/2</v>
      </c>
      <c r="P1413">
        <v>2024</v>
      </c>
      <c r="Q1413" s="37" t="e">
        <f>VLOOKUP(Table16[[#This Row],[Last]],'2025Cuts'!$B$4:$B$77,1,FALSE)</f>
        <v>#N/A</v>
      </c>
    </row>
    <row r="1414" spans="1:17" ht="12.75" customHeight="1">
      <c r="A1414" s="217" t="s">
        <v>9013</v>
      </c>
      <c r="B1414" s="261" t="s">
        <v>9730</v>
      </c>
      <c r="C1414" s="357" t="s">
        <v>9646</v>
      </c>
      <c r="D1414" s="217" t="s">
        <v>10051</v>
      </c>
      <c r="E1414" s="358" t="s">
        <v>3556</v>
      </c>
      <c r="F1414" s="358"/>
      <c r="G1414" s="36">
        <v>3</v>
      </c>
      <c r="M1414" s="359" t="e">
        <f>VLOOKUP(TRIM(B1414),'Team Rosters'!$B$1:$N$3773,2,FALSE)</f>
        <v>#N/A</v>
      </c>
      <c r="N1414" s="360">
        <f>VLOOKUP(TRIM(B1414),BirthdateDraft!$A$1:$M$7842,2,FALSE)</f>
        <v>36398</v>
      </c>
      <c r="O1414" s="217" t="str">
        <f>VLOOKUP(TRIM(B1414),BirthdateDraft!$A$1:$M$7842,3,FALSE)</f>
        <v>24/FA</v>
      </c>
      <c r="P1414">
        <v>2024</v>
      </c>
      <c r="Q1414" s="37" t="e">
        <f>VLOOKUP(Table16[[#This Row],[Last]],'2025Cuts'!$B$4:$B$77,1,FALSE)</f>
        <v>#N/A</v>
      </c>
    </row>
    <row r="1415" spans="1:17" ht="12.75" customHeight="1">
      <c r="A1415" s="217" t="s">
        <v>8852</v>
      </c>
      <c r="B1415" s="261" t="s">
        <v>7774</v>
      </c>
      <c r="C1415" s="357" t="s">
        <v>9643</v>
      </c>
      <c r="D1415" s="217" t="s">
        <v>10026</v>
      </c>
      <c r="E1415" s="358" t="s">
        <v>3556</v>
      </c>
      <c r="F1415" s="358"/>
      <c r="M1415" s="359" t="str">
        <f>VLOOKUP(TRIM(B1415),'Team Rosters'!$B$1:$N$3773,2,FALSE)</f>
        <v>CHA</v>
      </c>
      <c r="N1415" s="360">
        <f>VLOOKUP(TRIM(B1415),BirthdateDraft!$A$1:$M$7842,2,FALSE)</f>
        <v>36132</v>
      </c>
      <c r="O1415" s="217" t="str">
        <f>VLOOKUP(TRIM(B1415),BirthdateDraft!$A$1:$M$7842,3,FALSE)</f>
        <v>22/2</v>
      </c>
      <c r="P1415">
        <v>2024</v>
      </c>
      <c r="Q1415" s="37" t="e">
        <f>VLOOKUP(Table16[[#This Row],[Last]],'2025Cuts'!$B$4:$B$77,1,FALSE)</f>
        <v>#N/A</v>
      </c>
    </row>
    <row r="1416" spans="1:17" ht="12.75" customHeight="1">
      <c r="A1416" s="217" t="s">
        <v>144</v>
      </c>
      <c r="B1416" s="261" t="s">
        <v>7080</v>
      </c>
      <c r="C1416" s="357" t="s">
        <v>9631</v>
      </c>
      <c r="D1416" s="217" t="s">
        <v>10053</v>
      </c>
      <c r="E1416" s="358" t="s">
        <v>3556</v>
      </c>
      <c r="F1416" s="358"/>
      <c r="G1416" s="36">
        <v>5</v>
      </c>
      <c r="M1416" s="359" t="str">
        <f>VLOOKUP(TRIM(B1416),'Team Rosters'!$B$1:$N$3773,2,FALSE)</f>
        <v>LON</v>
      </c>
      <c r="N1416" s="360">
        <f>VLOOKUP(TRIM(B1416),BirthdateDraft!$A$1:$M$7842,2,FALSE)</f>
        <v>35490</v>
      </c>
      <c r="O1416" s="217" t="str">
        <f>VLOOKUP(TRIM(B1416),BirthdateDraft!$A$1:$M$7842,3,FALSE)</f>
        <v>20/2</v>
      </c>
      <c r="P1416">
        <v>2024</v>
      </c>
      <c r="Q1416" s="37" t="e">
        <f>VLOOKUP(Table16[[#This Row],[Last]],'2025Cuts'!$B$4:$B$77,1,FALSE)</f>
        <v>#N/A</v>
      </c>
    </row>
    <row r="1417" spans="1:17" ht="12.75" customHeight="1">
      <c r="A1417" s="217" t="s">
        <v>2837</v>
      </c>
      <c r="B1417" s="261" t="s">
        <v>9659</v>
      </c>
      <c r="C1417" s="357" t="s">
        <v>9642</v>
      </c>
      <c r="D1417" s="217" t="s">
        <v>2837</v>
      </c>
      <c r="E1417" s="358"/>
      <c r="F1417" s="358"/>
      <c r="I1417" s="358">
        <v>0</v>
      </c>
      <c r="K1417" s="358">
        <v>0</v>
      </c>
      <c r="L1417" s="36" t="s">
        <v>9656</v>
      </c>
      <c r="M1417" s="359" t="e">
        <f>VLOOKUP(TRIM(B1417),'Team Rosters'!$B$1:$N$3773,2,FALSE)</f>
        <v>#N/A</v>
      </c>
      <c r="N1417" s="360">
        <f>VLOOKUP(TRIM(B1417),BirthdateDraft!$A$1:$M$7842,2,FALSE)</f>
        <v>35796</v>
      </c>
      <c r="O1417" s="217" t="str">
        <f>VLOOKUP(TRIM(B1417),BirthdateDraft!$A$1:$M$7842,3,FALSE)</f>
        <v>21/FA</v>
      </c>
      <c r="P1417">
        <v>2024</v>
      </c>
      <c r="Q1417" s="37" t="e">
        <f>VLOOKUP(Table16[[#This Row],[Last]],'2025Cuts'!$B$4:$B$77,1,FALSE)</f>
        <v>#N/A</v>
      </c>
    </row>
    <row r="1418" spans="1:17" ht="12.75" customHeight="1">
      <c r="A1418" s="217" t="s">
        <v>8846</v>
      </c>
      <c r="B1418" s="261" t="s">
        <v>7746</v>
      </c>
      <c r="C1418" s="357" t="s">
        <v>9638</v>
      </c>
      <c r="D1418" s="217" t="s">
        <v>10048</v>
      </c>
      <c r="E1418" s="358" t="s">
        <v>9699</v>
      </c>
      <c r="F1418" s="358"/>
      <c r="M1418" s="359" t="e">
        <f>VLOOKUP(TRIM(B1418),'Team Rosters'!$B$1:$N$3773,2,FALSE)</f>
        <v>#N/A</v>
      </c>
      <c r="N1418" s="360">
        <f>VLOOKUP(TRIM(B1418),BirthdateDraft!$A$1:$M$7842,2,FALSE)</f>
        <v>36168</v>
      </c>
      <c r="O1418" s="217" t="str">
        <f>VLOOKUP(TRIM(B1418),BirthdateDraft!$A$1:$M$7842,3,FALSE)</f>
        <v>22/6</v>
      </c>
      <c r="P1418">
        <v>2024</v>
      </c>
      <c r="Q1418" s="37" t="e">
        <f>VLOOKUP(Table16[[#This Row],[Last]],'2025Cuts'!$B$4:$B$77,1,FALSE)</f>
        <v>#N/A</v>
      </c>
    </row>
    <row r="1419" spans="1:17" ht="12.75" customHeight="1">
      <c r="A1419" s="217" t="s">
        <v>8982</v>
      </c>
      <c r="B1419" s="261" t="s">
        <v>6231</v>
      </c>
      <c r="C1419" s="357" t="s">
        <v>9640</v>
      </c>
      <c r="D1419" s="217" t="s">
        <v>10019</v>
      </c>
      <c r="E1419" s="358"/>
      <c r="F1419" s="358"/>
      <c r="I1419" s="358">
        <v>0</v>
      </c>
      <c r="J1419" s="358"/>
      <c r="K1419" s="36">
        <v>4</v>
      </c>
      <c r="M1419" s="359" t="str">
        <f>VLOOKUP(TRIM(B1419),'Team Rosters'!$B$1:$N$3773,2,FALSE)</f>
        <v>BIR</v>
      </c>
      <c r="N1419" s="360">
        <f>VLOOKUP(TRIM(B1419),BirthdateDraft!$A$1:$M$7842,2,FALSE)</f>
        <v>35759</v>
      </c>
      <c r="O1419" s="217" t="str">
        <f>VLOOKUP(TRIM(B1419),BirthdateDraft!$A$1:$M$7842,3,FALSE)</f>
        <v>19/2</v>
      </c>
      <c r="P1419">
        <v>2024</v>
      </c>
      <c r="Q1419" s="37" t="e">
        <f>VLOOKUP(Table16[[#This Row],[Last]],'2025Cuts'!$B$4:$B$77,1,FALSE)</f>
        <v>#N/A</v>
      </c>
    </row>
    <row r="1420" spans="1:17" ht="12.75" customHeight="1">
      <c r="A1420" s="217" t="s">
        <v>2837</v>
      </c>
      <c r="B1420" s="261" t="s">
        <v>6748</v>
      </c>
      <c r="C1420" s="357" t="s">
        <v>9628</v>
      </c>
      <c r="D1420" s="217" t="s">
        <v>2837</v>
      </c>
      <c r="E1420" s="358"/>
      <c r="F1420" s="358"/>
      <c r="I1420" s="358">
        <v>0</v>
      </c>
      <c r="K1420" s="358">
        <v>0</v>
      </c>
      <c r="L1420" s="36" t="s">
        <v>9652</v>
      </c>
      <c r="M1420" s="359" t="str">
        <f>VLOOKUP(TRIM(B1420),'Team Rosters'!$B$1:$N$3773,2,FALSE)</f>
        <v>VIR</v>
      </c>
      <c r="N1420" s="360">
        <f>VLOOKUP(TRIM(B1420),BirthdateDraft!$A$1:$M$7842,2,FALSE)</f>
        <v>36179</v>
      </c>
      <c r="O1420" s="217" t="str">
        <f>VLOOKUP(TRIM(B1420),BirthdateDraft!$A$1:$M$7842,3,FALSE)</f>
        <v>20/2</v>
      </c>
      <c r="P1420">
        <v>2024</v>
      </c>
      <c r="Q1420" s="37" t="e">
        <f>VLOOKUP(Table16[[#This Row],[Last]],'2025Cuts'!$B$4:$B$77,1,FALSE)</f>
        <v>#N/A</v>
      </c>
    </row>
    <row r="1421" spans="1:17" ht="12.75" customHeight="1">
      <c r="A1421" s="217" t="s">
        <v>8846</v>
      </c>
      <c r="B1421" s="261" t="s">
        <v>7022</v>
      </c>
      <c r="C1421" s="357" t="s">
        <v>9640</v>
      </c>
      <c r="D1421" s="217" t="s">
        <v>10048</v>
      </c>
      <c r="E1421" s="358" t="s">
        <v>9700</v>
      </c>
      <c r="F1421" s="358"/>
      <c r="M1421" s="359" t="e">
        <f>VLOOKUP(TRIM(B1421),'Team Rosters'!$B$1:$N$3773,2,FALSE)</f>
        <v>#N/A</v>
      </c>
      <c r="N1421" s="360">
        <f>VLOOKUP(TRIM(B1421),BirthdateDraft!$A$1:$M$7842,2,FALSE)</f>
        <v>36100</v>
      </c>
      <c r="O1421" s="217" t="str">
        <f>VLOOKUP(TRIM(B1421),BirthdateDraft!$A$1:$M$7842,3,FALSE)</f>
        <v>21/5</v>
      </c>
      <c r="P1421">
        <v>2024</v>
      </c>
      <c r="Q1421" s="37" t="e">
        <f>VLOOKUP(Table16[[#This Row],[Last]],'2025Cuts'!$B$4:$B$77,1,FALSE)</f>
        <v>#N/A</v>
      </c>
    </row>
    <row r="1422" spans="1:17" ht="12.75" customHeight="1">
      <c r="A1422" s="217" t="s">
        <v>2837</v>
      </c>
      <c r="B1422" s="261" t="s">
        <v>7147</v>
      </c>
      <c r="C1422" s="357" t="s">
        <v>724</v>
      </c>
      <c r="D1422" s="217" t="s">
        <v>2837</v>
      </c>
      <c r="E1422" s="358"/>
      <c r="F1422" s="358"/>
      <c r="I1422" s="358">
        <v>0</v>
      </c>
      <c r="K1422" s="358">
        <v>3</v>
      </c>
      <c r="L1422" s="36" t="s">
        <v>9655</v>
      </c>
      <c r="M1422" s="359" t="e">
        <f>VLOOKUP(TRIM(B1422),'Team Rosters'!$B$1:$N$3773,2,FALSE)</f>
        <v>#N/A</v>
      </c>
      <c r="N1422" s="360">
        <f>VLOOKUP(TRIM(B1422),BirthdateDraft!$A$1:$M$7842,2,FALSE)</f>
        <v>35886</v>
      </c>
      <c r="O1422" s="217" t="str">
        <f>VLOOKUP(TRIM(B1422),BirthdateDraft!$A$1:$M$7842,3,FALSE)</f>
        <v>FA</v>
      </c>
      <c r="P1422">
        <v>2024</v>
      </c>
      <c r="Q1422" s="37" t="e">
        <f>VLOOKUP(Table16[[#This Row],[Last]],'2025Cuts'!$B$4:$B$77,1,FALSE)</f>
        <v>#N/A</v>
      </c>
    </row>
    <row r="1423" spans="1:17" ht="12.75" customHeight="1">
      <c r="A1423" s="217" t="s">
        <v>9737</v>
      </c>
      <c r="B1423" s="261" t="s">
        <v>9121</v>
      </c>
      <c r="C1423" s="357" t="s">
        <v>9631</v>
      </c>
      <c r="D1423" s="217" t="s">
        <v>9737</v>
      </c>
      <c r="E1423" s="358"/>
      <c r="F1423" s="358"/>
      <c r="M1423" s="359" t="str">
        <f>VLOOKUP(TRIM(B1423),'Team Rosters'!$B$1:$N$3773,2,FALSE)</f>
        <v>DRA</v>
      </c>
      <c r="N1423" s="360">
        <f>VLOOKUP(TRIM(B1423),BirthdateDraft!$A$1:$M$7842,2,FALSE)</f>
        <v>35621</v>
      </c>
      <c r="O1423" s="217" t="str">
        <f>VLOOKUP(TRIM(B1423),BirthdateDraft!$A$1:$M$7842,3,FALSE)</f>
        <v>24/4(122)</v>
      </c>
      <c r="P1423">
        <v>2024</v>
      </c>
      <c r="Q1423" s="37" t="e">
        <f>VLOOKUP(Table16[[#This Row],[Last]],'2025Cuts'!$B$4:$B$77,1,FALSE)</f>
        <v>#N/A</v>
      </c>
    </row>
    <row r="1424" spans="1:17" ht="12.75" customHeight="1">
      <c r="A1424" s="217" t="s">
        <v>1564</v>
      </c>
      <c r="B1424" s="261" t="s">
        <v>631</v>
      </c>
      <c r="C1424" s="357" t="s">
        <v>9646</v>
      </c>
      <c r="D1424" s="217" t="s">
        <v>1564</v>
      </c>
      <c r="E1424" s="358"/>
      <c r="F1424" s="358"/>
      <c r="M1424" s="359" t="str">
        <f>VLOOKUP(TRIM(B1424),'Team Rosters'!$B$1:$N$3773,2,FALSE)</f>
        <v>FER</v>
      </c>
      <c r="N1424" s="360">
        <f>VLOOKUP(TRIM(B1424),BirthdateDraft!$A$1:$M$7842,2,FALSE)</f>
        <v>32723</v>
      </c>
      <c r="O1424" s="217" t="str">
        <f>VLOOKUP(TRIM(B1424),BirthdateDraft!$A$1:$M$7842,3,FALSE)</f>
        <v>11/6</v>
      </c>
      <c r="P1424">
        <v>2024</v>
      </c>
      <c r="Q1424" s="37" t="e">
        <f>VLOOKUP(Table16[[#This Row],[Last]],'2025Cuts'!$B$4:$B$77,1,FALSE)</f>
        <v>#N/A</v>
      </c>
    </row>
    <row r="1425" spans="1:17" ht="12.75" customHeight="1">
      <c r="A1425" s="217" t="s">
        <v>8855</v>
      </c>
      <c r="B1425" s="261" t="s">
        <v>7676</v>
      </c>
      <c r="C1425" s="357" t="s">
        <v>76</v>
      </c>
      <c r="D1425" s="217" t="s">
        <v>10044</v>
      </c>
      <c r="E1425" s="358" t="s">
        <v>3552</v>
      </c>
      <c r="F1425" s="358"/>
      <c r="M1425" s="359" t="str">
        <f>VLOOKUP(TRIM(B1425),'Team Rosters'!$B$1:$N$3773,2,FALSE)</f>
        <v>ORL</v>
      </c>
      <c r="N1425" s="360">
        <f>VLOOKUP(TRIM(B1425),BirthdateDraft!$A$1:$M$7842,2,FALSE)</f>
        <v>36448</v>
      </c>
      <c r="O1425" s="217" t="str">
        <f>VLOOKUP(TRIM(B1425),BirthdateDraft!$A$1:$M$7842,3,FALSE)</f>
        <v>22/2</v>
      </c>
      <c r="P1425">
        <v>2024</v>
      </c>
      <c r="Q1425" s="37" t="e">
        <f>VLOOKUP(Table16[[#This Row],[Last]],'2025Cuts'!$B$4:$B$77,1,FALSE)</f>
        <v>#N/A</v>
      </c>
    </row>
    <row r="1426" spans="1:17" ht="12.75" customHeight="1">
      <c r="A1426" s="217" t="s">
        <v>8858</v>
      </c>
      <c r="B1426" s="261" t="s">
        <v>8959</v>
      </c>
      <c r="C1426" s="357" t="s">
        <v>722</v>
      </c>
      <c r="D1426" s="217" t="s">
        <v>10025</v>
      </c>
      <c r="E1426" s="358" t="s">
        <v>9703</v>
      </c>
      <c r="F1426" s="358"/>
      <c r="M1426" s="359" t="str">
        <f>VLOOKUP(TRIM(B1426),'Team Rosters'!$B$1:$N$3773,2,FALSE)</f>
        <v>ANN</v>
      </c>
      <c r="N1426" s="360">
        <f>VLOOKUP(TRIM(B1426),BirthdateDraft!$A$1:$M$7842,2,FALSE)</f>
        <v>36911</v>
      </c>
      <c r="O1426" s="217" t="str">
        <f>VLOOKUP(TRIM(B1426),BirthdateDraft!$A$1:$M$7842,3,FALSE)</f>
        <v>24/4(104)</v>
      </c>
      <c r="P1426">
        <v>2024</v>
      </c>
      <c r="Q1426" s="37" t="e">
        <f>VLOOKUP(Table16[[#This Row],[Last]],'2025Cuts'!$B$4:$B$77,1,FALSE)</f>
        <v>#N/A</v>
      </c>
    </row>
    <row r="1427" spans="1:17" ht="12.75" customHeight="1">
      <c r="A1427" s="217" t="s">
        <v>9689</v>
      </c>
      <c r="B1427" s="261" t="s">
        <v>9019</v>
      </c>
      <c r="C1427" s="357" t="s">
        <v>9630</v>
      </c>
      <c r="D1427" s="217" t="s">
        <v>10031</v>
      </c>
      <c r="E1427" s="358"/>
      <c r="F1427" s="358"/>
      <c r="I1427" s="358">
        <v>0</v>
      </c>
      <c r="J1427" s="358">
        <v>0</v>
      </c>
      <c r="K1427" s="36">
        <v>0</v>
      </c>
      <c r="M1427" s="359" t="e">
        <f>VLOOKUP(TRIM(B1427),'Team Rosters'!$B$1:$N$3773,2,FALSE)</f>
        <v>#N/A</v>
      </c>
      <c r="N1427" s="360">
        <f>VLOOKUP(TRIM(B1427),BirthdateDraft!$A$1:$M$7842,2,FALSE)</f>
        <v>36109</v>
      </c>
      <c r="O1427" s="217" t="str">
        <f>VLOOKUP(TRIM(B1427),BirthdateDraft!$A$1:$M$7842,3,FALSE)</f>
        <v>24/FA</v>
      </c>
      <c r="P1427">
        <v>2024</v>
      </c>
      <c r="Q1427" s="37" t="e">
        <f>VLOOKUP(Table16[[#This Row],[Last]],'2025Cuts'!$B$4:$B$77,1,FALSE)</f>
        <v>#N/A</v>
      </c>
    </row>
    <row r="1428" spans="1:17" ht="12.75" customHeight="1">
      <c r="A1428" s="217" t="s">
        <v>8979</v>
      </c>
      <c r="B1428" s="261" t="s">
        <v>5589</v>
      </c>
      <c r="C1428" s="357" t="s">
        <v>9637</v>
      </c>
      <c r="D1428" s="217" t="s">
        <v>10006</v>
      </c>
      <c r="E1428" s="358"/>
      <c r="F1428" s="358"/>
      <c r="I1428" s="358">
        <v>4</v>
      </c>
      <c r="J1428" s="358"/>
      <c r="K1428" s="36">
        <v>4</v>
      </c>
      <c r="M1428" s="359" t="str">
        <f>VLOOKUP(TRIM(B1428),'Team Rosters'!$B$1:$N$3773,2,FALSE)</f>
        <v>ACM</v>
      </c>
      <c r="N1428" s="360">
        <f>VLOOKUP(TRIM(B1428),BirthdateDraft!$A$1:$M$7842,2,FALSE)</f>
        <v>34659</v>
      </c>
      <c r="O1428" s="217" t="str">
        <f>VLOOKUP(TRIM(B1428),BirthdateDraft!$A$1:$M$7842,3,FALSE)</f>
        <v>18/5</v>
      </c>
      <c r="P1428">
        <v>2024</v>
      </c>
      <c r="Q1428" s="37" t="e">
        <f>VLOOKUP(Table16[[#This Row],[Last]],'2025Cuts'!$B$4:$B$77,1,FALSE)</f>
        <v>#N/A</v>
      </c>
    </row>
    <row r="1429" spans="1:17" ht="12.75" customHeight="1">
      <c r="A1429" s="217" t="s">
        <v>8852</v>
      </c>
      <c r="B1429" s="261" t="s">
        <v>6510</v>
      </c>
      <c r="C1429" s="357" t="s">
        <v>9650</v>
      </c>
      <c r="D1429" s="217" t="s">
        <v>10026</v>
      </c>
      <c r="E1429" s="358" t="s">
        <v>3555</v>
      </c>
      <c r="F1429" s="358"/>
      <c r="M1429" s="359" t="str">
        <f>VLOOKUP(TRIM(B1429),'Team Rosters'!$B$1:$N$3773,2,FALSE)</f>
        <v>ACM</v>
      </c>
      <c r="N1429" s="360">
        <f>VLOOKUP(TRIM(B1429),BirthdateDraft!$A$1:$M$7842,2,FALSE)</f>
        <v>36061</v>
      </c>
      <c r="O1429" s="217" t="str">
        <f>VLOOKUP(TRIM(B1429),BirthdateDraft!$A$1:$M$7842,3,FALSE)</f>
        <v>20/1</v>
      </c>
      <c r="P1429">
        <v>2024</v>
      </c>
      <c r="Q1429" s="37" t="e">
        <f>VLOOKUP(Table16[[#This Row],[Last]],'2025Cuts'!$B$4:$B$77,1,FALSE)</f>
        <v>#N/A</v>
      </c>
    </row>
    <row r="1430" spans="1:17" ht="12.75" customHeight="1">
      <c r="A1430" s="217" t="s">
        <v>9720</v>
      </c>
      <c r="B1430" s="261" t="s">
        <v>7775</v>
      </c>
      <c r="C1430" s="357" t="s">
        <v>9636</v>
      </c>
      <c r="D1430" s="217" t="s">
        <v>10064</v>
      </c>
      <c r="E1430" s="358" t="s">
        <v>3552</v>
      </c>
      <c r="F1430" s="358" t="s">
        <v>9699</v>
      </c>
      <c r="G1430" s="36">
        <v>7</v>
      </c>
      <c r="M1430" s="359" t="str">
        <f>VLOOKUP(TRIM(B1430),'Team Rosters'!$B$1:$N$3773,2,FALSE)</f>
        <v>TOL</v>
      </c>
      <c r="N1430" s="360">
        <f>VLOOKUP(TRIM(B1430),BirthdateDraft!$A$1:$M$7842,2,FALSE)</f>
        <v>36875</v>
      </c>
      <c r="O1430" s="217" t="str">
        <f>VLOOKUP(TRIM(B1430),BirthdateDraft!$A$1:$M$7842,3,FALSE)</f>
        <v>22/1</v>
      </c>
      <c r="P1430">
        <v>2024</v>
      </c>
      <c r="Q1430" s="37" t="e">
        <f>VLOOKUP(Table16[[#This Row],[Last]],'2025Cuts'!$B$4:$B$77,1,FALSE)</f>
        <v>#N/A</v>
      </c>
    </row>
    <row r="1431" spans="1:17" ht="12.75" customHeight="1">
      <c r="A1431" s="217" t="s">
        <v>9667</v>
      </c>
      <c r="B1431" s="261" t="s">
        <v>4323</v>
      </c>
      <c r="C1431" s="357" t="s">
        <v>9648</v>
      </c>
      <c r="D1431" s="217" t="s">
        <v>3485</v>
      </c>
      <c r="E1431" s="358"/>
      <c r="F1431" s="358"/>
      <c r="L1431" s="358" t="s">
        <v>9655</v>
      </c>
      <c r="M1431" s="359" t="str">
        <f>VLOOKUP(TRIM(B1431),'Team Rosters'!$B$1:$N$3773,2,FALSE)</f>
        <v>VER</v>
      </c>
      <c r="N1431" s="360">
        <f>VLOOKUP(TRIM(B1431),BirthdateDraft!$A$1:$M$7842,2,FALSE)</f>
        <v>33107</v>
      </c>
      <c r="O1431" s="217" t="str">
        <f>VLOOKUP(TRIM(B1431),BirthdateDraft!$A$1:$M$7842,3,FALSE)</f>
        <v>13/FA</v>
      </c>
      <c r="P1431">
        <v>2024</v>
      </c>
      <c r="Q1431" s="37" t="e">
        <f>VLOOKUP(Table16[[#This Row],[Last]],'2025Cuts'!$B$4:$B$77,1,FALSE)</f>
        <v>#N/A</v>
      </c>
    </row>
    <row r="1432" spans="1:17" ht="12.75" customHeight="1">
      <c r="A1432" s="217" t="s">
        <v>8846</v>
      </c>
      <c r="B1432" s="261" t="s">
        <v>7968</v>
      </c>
      <c r="C1432" s="357" t="s">
        <v>9628</v>
      </c>
      <c r="D1432" s="217" t="s">
        <v>10048</v>
      </c>
      <c r="E1432" s="358" t="s">
        <v>9700</v>
      </c>
      <c r="F1432" s="358"/>
      <c r="M1432" s="359" t="str">
        <f>VLOOKUP(TRIM(B1432),'Team Rosters'!$B$1:$N$3773,2,FALSE)</f>
        <v>BLD</v>
      </c>
      <c r="N1432" s="360">
        <f>VLOOKUP(TRIM(B1432),BirthdateDraft!$A$1:$M$7842,2,FALSE)</f>
        <v>35972</v>
      </c>
      <c r="O1432" s="217" t="str">
        <f>VLOOKUP(TRIM(B1432),BirthdateDraft!$A$1:$M$7842,3,FALSE)</f>
        <v>22/7</v>
      </c>
      <c r="P1432">
        <v>2024</v>
      </c>
      <c r="Q1432" s="37" t="e">
        <f>VLOOKUP(Table16[[#This Row],[Last]],'2025Cuts'!$B$4:$B$77,1,FALSE)</f>
        <v>#N/A</v>
      </c>
    </row>
    <row r="1433" spans="1:17" ht="12.75" customHeight="1">
      <c r="A1433" s="217" t="s">
        <v>8978</v>
      </c>
      <c r="B1433" s="261" t="s">
        <v>9098</v>
      </c>
      <c r="C1433" s="357" t="s">
        <v>9651</v>
      </c>
      <c r="D1433" s="217" t="s">
        <v>3485</v>
      </c>
      <c r="E1433" s="358"/>
      <c r="F1433" s="358"/>
      <c r="L1433" s="358" t="s">
        <v>1895</v>
      </c>
      <c r="M1433" s="359" t="str">
        <f>VLOOKUP(TRIM(B1433),'Team Rosters'!$B$1:$N$3773,2,FALSE)</f>
        <v>TOR</v>
      </c>
      <c r="N1433" s="360">
        <f>VLOOKUP(TRIM(B1433),BirthdateDraft!$A$1:$M$7842,2,FALSE)</f>
        <v>37537</v>
      </c>
      <c r="O1433" s="217" t="str">
        <f>VLOOKUP(TRIM(B1433),BirthdateDraft!$A$1:$M$7842,3,FALSE)</f>
        <v>24/1(23)</v>
      </c>
      <c r="P1433">
        <v>2024</v>
      </c>
      <c r="Q1433" s="37" t="e">
        <f>VLOOKUP(Table16[[#This Row],[Last]],'2025Cuts'!$B$4:$B$77,1,FALSE)</f>
        <v>#N/A</v>
      </c>
    </row>
    <row r="1434" spans="1:17" ht="12.75" customHeight="1">
      <c r="A1434" s="217" t="s">
        <v>8852</v>
      </c>
      <c r="B1434" s="261" t="s">
        <v>8465</v>
      </c>
      <c r="C1434" s="357" t="s">
        <v>722</v>
      </c>
      <c r="D1434" s="217" t="s">
        <v>10026</v>
      </c>
      <c r="E1434" s="358" t="s">
        <v>3552</v>
      </c>
      <c r="F1434" s="358"/>
      <c r="M1434" s="359" t="str">
        <f>VLOOKUP(TRIM(B1434),'Team Rosters'!$B$1:$N$3773,2,FALSE)</f>
        <v>LAS</v>
      </c>
      <c r="N1434" s="360">
        <f>VLOOKUP(TRIM(B1434),BirthdateDraft!$A$1:$M$7842,2,FALSE)</f>
        <v>36551</v>
      </c>
      <c r="O1434" s="217" t="str">
        <f>VLOOKUP(TRIM(B1434),BirthdateDraft!$A$1:$M$7842,3,FALSE)</f>
        <v>23/FA</v>
      </c>
      <c r="P1434">
        <v>2024</v>
      </c>
      <c r="Q1434" s="37" t="e">
        <f>VLOOKUP(Table16[[#This Row],[Last]],'2025Cuts'!$B$4:$B$77,1,FALSE)</f>
        <v>#N/A</v>
      </c>
    </row>
    <row r="1435" spans="1:17" ht="12.75" customHeight="1">
      <c r="A1435" s="217" t="s">
        <v>144</v>
      </c>
      <c r="B1435" s="261" t="s">
        <v>7961</v>
      </c>
      <c r="C1435" s="357" t="s">
        <v>9637</v>
      </c>
      <c r="D1435" s="217" t="s">
        <v>10053</v>
      </c>
      <c r="E1435" s="358" t="s">
        <v>3556</v>
      </c>
      <c r="F1435" s="358"/>
      <c r="G1435" s="36">
        <v>3</v>
      </c>
      <c r="M1435" s="359" t="str">
        <f>VLOOKUP(TRIM(B1435),'Team Rosters'!$B$1:$N$3773,2,FALSE)</f>
        <v>BEA</v>
      </c>
      <c r="N1435" s="360">
        <f>VLOOKUP(TRIM(B1435),BirthdateDraft!$A$1:$M$7842,2,FALSE)</f>
        <v>31758</v>
      </c>
      <c r="O1435" s="217" t="str">
        <f>VLOOKUP(TRIM(B1435),BirthdateDraft!$A$1:$M$7842,3,FALSE)</f>
        <v>10/5</v>
      </c>
      <c r="P1435">
        <v>2024</v>
      </c>
      <c r="Q1435" s="37" t="e">
        <f>VLOOKUP(Table16[[#This Row],[Last]],'2025Cuts'!$B$4:$B$77,1,FALSE)</f>
        <v>#N/A</v>
      </c>
    </row>
    <row r="1436" spans="1:17" ht="12.75" customHeight="1">
      <c r="A1436" s="217" t="s">
        <v>8846</v>
      </c>
      <c r="B1436" s="261" t="s">
        <v>674</v>
      </c>
      <c r="C1436" s="357" t="s">
        <v>9651</v>
      </c>
      <c r="D1436" s="217" t="s">
        <v>10048</v>
      </c>
      <c r="E1436" s="358" t="s">
        <v>9700</v>
      </c>
      <c r="F1436" s="358"/>
      <c r="M1436" s="359" t="e">
        <f>VLOOKUP(TRIM(B1436),'Team Rosters'!$B$1:$N$3773,2,FALSE)</f>
        <v>#N/A</v>
      </c>
      <c r="N1436" s="360">
        <f>VLOOKUP(TRIM(B1436),BirthdateDraft!$A$1:$M$7842,2,FALSE)</f>
        <v>32069</v>
      </c>
      <c r="O1436" s="217" t="str">
        <f>VLOOKUP(TRIM(B1436),BirthdateDraft!$A$1:$M$7842,3,FALSE)</f>
        <v>11/2</v>
      </c>
      <c r="P1436">
        <v>2024</v>
      </c>
      <c r="Q1436" s="37" t="e">
        <f>VLOOKUP(Table16[[#This Row],[Last]],'2025Cuts'!$B$4:$B$77,1,FALSE)</f>
        <v>#N/A</v>
      </c>
    </row>
    <row r="1437" spans="1:17" ht="12.75" customHeight="1">
      <c r="A1437" s="217" t="s">
        <v>1957</v>
      </c>
      <c r="B1437" s="261" t="s">
        <v>8467</v>
      </c>
      <c r="C1437" s="357" t="s">
        <v>9641</v>
      </c>
      <c r="D1437" s="217" t="s">
        <v>1957</v>
      </c>
      <c r="E1437" s="358" t="s">
        <v>9700</v>
      </c>
      <c r="F1437" s="358"/>
      <c r="G1437" s="36">
        <v>0</v>
      </c>
      <c r="M1437" s="359" t="e">
        <f>VLOOKUP(TRIM(B1437),'Team Rosters'!$B$1:$N$3773,2,FALSE)</f>
        <v>#N/A</v>
      </c>
      <c r="N1437" s="360">
        <f>VLOOKUP(TRIM(B1437),BirthdateDraft!$A$1:$M$7842,2,FALSE)</f>
        <v>36581</v>
      </c>
      <c r="O1437" s="217" t="str">
        <f>VLOOKUP(TRIM(B1437),BirthdateDraft!$A$1:$M$7842,3,FALSE)</f>
        <v>23/FA</v>
      </c>
      <c r="P1437">
        <v>2024</v>
      </c>
      <c r="Q1437" s="37" t="e">
        <f>VLOOKUP(Table16[[#This Row],[Last]],'2025Cuts'!$B$4:$B$77,1,FALSE)</f>
        <v>#N/A</v>
      </c>
    </row>
    <row r="1438" spans="1:17" ht="12.75" customHeight="1">
      <c r="A1438" s="217" t="s">
        <v>9740</v>
      </c>
      <c r="B1438" s="261" t="s">
        <v>8468</v>
      </c>
      <c r="C1438" s="357" t="s">
        <v>77</v>
      </c>
      <c r="D1438" s="217" t="s">
        <v>9740</v>
      </c>
      <c r="E1438" s="358"/>
      <c r="F1438" s="358"/>
      <c r="M1438" s="359" t="str">
        <f>VLOOKUP(TRIM(B1438),'Team Rosters'!$B$1:$N$3773,2,FALSE)</f>
        <v>ROA</v>
      </c>
      <c r="N1438" s="360">
        <f>VLOOKUP(TRIM(B1438),BirthdateDraft!$A$1:$M$7842,2,FALSE)</f>
        <v>36701</v>
      </c>
      <c r="O1438" s="217" t="str">
        <f>VLOOKUP(TRIM(B1438),BirthdateDraft!$A$1:$M$7842,3,FALSE)</f>
        <v>22/FA</v>
      </c>
      <c r="P1438">
        <v>2024</v>
      </c>
      <c r="Q1438" s="37" t="e">
        <f>VLOOKUP(Table16[[#This Row],[Last]],'2025Cuts'!$B$4:$B$77,1,FALSE)</f>
        <v>#N/A</v>
      </c>
    </row>
    <row r="1439" spans="1:17" ht="12.75" customHeight="1">
      <c r="A1439" s="217" t="s">
        <v>1229</v>
      </c>
      <c r="B1439" s="261" t="s">
        <v>7936</v>
      </c>
      <c r="C1439" s="357" t="s">
        <v>9647</v>
      </c>
      <c r="D1439" s="217" t="s">
        <v>1229</v>
      </c>
      <c r="E1439" s="358" t="s">
        <v>9700</v>
      </c>
      <c r="F1439" s="358"/>
      <c r="G1439" s="36">
        <v>0</v>
      </c>
      <c r="M1439" s="359" t="e">
        <f>VLOOKUP(TRIM(B1439),'Team Rosters'!$B$1:$N$3773,2,FALSE)</f>
        <v>#N/A</v>
      </c>
      <c r="N1439" s="360">
        <f>VLOOKUP(TRIM(B1439),BirthdateDraft!$A$1:$M$7842,2,FALSE)</f>
        <v>35820</v>
      </c>
      <c r="O1439" s="217" t="str">
        <f>VLOOKUP(TRIM(B1439),BirthdateDraft!$A$1:$M$7842,3,FALSE)</f>
        <v>22/FA</v>
      </c>
      <c r="P1439">
        <v>2024</v>
      </c>
      <c r="Q1439" s="37" t="e">
        <f>VLOOKUP(Table16[[#This Row],[Last]],'2025Cuts'!$B$4:$B$77,1,FALSE)</f>
        <v>#N/A</v>
      </c>
    </row>
    <row r="1440" spans="1:17" ht="12.75" customHeight="1">
      <c r="A1440" s="217" t="s">
        <v>9702</v>
      </c>
      <c r="B1440" s="261" t="s">
        <v>5324</v>
      </c>
      <c r="C1440" s="357" t="s">
        <v>9646</v>
      </c>
      <c r="D1440" s="217" t="s">
        <v>10054</v>
      </c>
      <c r="E1440" s="358" t="s">
        <v>3556</v>
      </c>
      <c r="F1440" s="358" t="s">
        <v>3556</v>
      </c>
      <c r="G1440" s="36">
        <v>5</v>
      </c>
      <c r="M1440" s="359" t="str">
        <f>VLOOKUP(TRIM(B1440),'Team Rosters'!$B$1:$N$3773,2,FALSE)</f>
        <v>ROS</v>
      </c>
      <c r="N1440" s="360">
        <f>VLOOKUP(TRIM(B1440),BirthdateDraft!$A$1:$M$7842,2,FALSE)</f>
        <v>35053</v>
      </c>
      <c r="O1440" s="217" t="str">
        <f>VLOOKUP(TRIM(B1440),BirthdateDraft!$A$1:$M$7842,3,FALSE)</f>
        <v>17/1 (3)</v>
      </c>
      <c r="P1440">
        <v>2024</v>
      </c>
      <c r="Q1440" s="37" t="e">
        <f>VLOOKUP(Table16[[#This Row],[Last]],'2025Cuts'!$B$4:$B$77,1,FALSE)</f>
        <v>#N/A</v>
      </c>
    </row>
    <row r="1441" spans="1:17" ht="12.75" customHeight="1">
      <c r="A1441" s="217" t="s">
        <v>1229</v>
      </c>
      <c r="B1441" s="261" t="s">
        <v>8960</v>
      </c>
      <c r="C1441" s="357" t="s">
        <v>722</v>
      </c>
      <c r="D1441" s="217" t="s">
        <v>1229</v>
      </c>
      <c r="E1441" s="358" t="s">
        <v>9700</v>
      </c>
      <c r="F1441" s="358"/>
      <c r="G1441" s="36">
        <v>5</v>
      </c>
      <c r="M1441" s="359" t="str">
        <f>VLOOKUP(TRIM(B1441),'Team Rosters'!$B$1:$N$3773,2,FALSE)</f>
        <v>ORL</v>
      </c>
      <c r="N1441" s="360">
        <f>VLOOKUP(TRIM(B1441),BirthdateDraft!$A$1:$M$7842,2,FALSE)</f>
        <v>36514</v>
      </c>
      <c r="O1441" s="217" t="str">
        <f>VLOOKUP(TRIM(B1441),BirthdateDraft!$A$1:$M$7842,3,FALSE)</f>
        <v>24/5(138)</v>
      </c>
      <c r="P1441">
        <v>2024</v>
      </c>
      <c r="Q1441" s="37" t="e">
        <f>VLOOKUP(Table16[[#This Row],[Last]],'2025Cuts'!$B$4:$B$77,1,FALSE)</f>
        <v>#N/A</v>
      </c>
    </row>
    <row r="1442" spans="1:17" ht="12.75" customHeight="1">
      <c r="A1442" s="217" t="s">
        <v>9006</v>
      </c>
      <c r="B1442" s="261" t="s">
        <v>7672</v>
      </c>
      <c r="C1442" s="357" t="s">
        <v>9642</v>
      </c>
      <c r="D1442" s="217" t="s">
        <v>10029</v>
      </c>
      <c r="E1442" s="358"/>
      <c r="F1442" s="358"/>
      <c r="I1442" s="358">
        <v>0</v>
      </c>
      <c r="J1442" s="358">
        <v>0</v>
      </c>
      <c r="K1442" s="36">
        <v>0</v>
      </c>
      <c r="M1442" s="359" t="e">
        <f>VLOOKUP(TRIM(B1442),'Team Rosters'!$B$1:$N$3773,2,FALSE)</f>
        <v>#N/A</v>
      </c>
      <c r="N1442" s="360">
        <f>VLOOKUP(TRIM(B1442),BirthdateDraft!$A$1:$M$7842,2,FALSE)</f>
        <v>35941</v>
      </c>
      <c r="O1442" s="217" t="str">
        <f>VLOOKUP(TRIM(B1442),BirthdateDraft!$A$1:$M$7842,3,FALSE)</f>
        <v>22/6</v>
      </c>
      <c r="P1442">
        <v>2024</v>
      </c>
      <c r="Q1442" s="37" t="e">
        <f>VLOOKUP(Table16[[#This Row],[Last]],'2025Cuts'!$B$4:$B$77,1,FALSE)</f>
        <v>#N/A</v>
      </c>
    </row>
    <row r="1443" spans="1:17" ht="12.75" customHeight="1">
      <c r="A1443" s="217" t="s">
        <v>2515</v>
      </c>
      <c r="B1443" s="261" t="s">
        <v>6053</v>
      </c>
      <c r="C1443" s="357" t="s">
        <v>722</v>
      </c>
      <c r="D1443" s="217" t="s">
        <v>10021</v>
      </c>
      <c r="E1443" s="358" t="s">
        <v>9704</v>
      </c>
      <c r="F1443" s="358"/>
      <c r="M1443" s="359" t="str">
        <f>VLOOKUP(TRIM(B1443),'Team Rosters'!$B$1:$N$3773,2,FALSE)</f>
        <v>JER</v>
      </c>
      <c r="N1443" s="360">
        <f>VLOOKUP(TRIM(B1443),BirthdateDraft!$A$1:$M$7842,2,FALSE)</f>
        <v>35994</v>
      </c>
      <c r="O1443" s="217" t="str">
        <f>VLOOKUP(TRIM(B1443),BirthdateDraft!$A$1:$M$7842,3,FALSE)</f>
        <v>19/5supp</v>
      </c>
      <c r="P1443">
        <v>2024</v>
      </c>
      <c r="Q1443" s="37" t="e">
        <f>VLOOKUP(Table16[[#This Row],[Last]],'2025Cuts'!$B$4:$B$77,1,FALSE)</f>
        <v>#N/A</v>
      </c>
    </row>
    <row r="1444" spans="1:17" ht="12.75" customHeight="1">
      <c r="A1444" s="217" t="s">
        <v>1564</v>
      </c>
      <c r="B1444" s="261" t="s">
        <v>7561</v>
      </c>
      <c r="C1444" s="357" t="s">
        <v>1407</v>
      </c>
      <c r="D1444" s="217" t="s">
        <v>1564</v>
      </c>
      <c r="E1444" s="358"/>
      <c r="F1444" s="358"/>
      <c r="M1444" s="359" t="e">
        <f>VLOOKUP(TRIM(B1444),'Team Rosters'!$B$1:$N$3773,2,FALSE)</f>
        <v>#N/A</v>
      </c>
      <c r="N1444" s="360">
        <f>VLOOKUP(TRIM(B1444),BirthdateDraft!$A$1:$M$7842,2,FALSE)</f>
        <v>35585</v>
      </c>
      <c r="O1444" s="217" t="str">
        <f>VLOOKUP(TRIM(B1444),BirthdateDraft!$A$1:$M$7842,3,FALSE)</f>
        <v>22/7</v>
      </c>
      <c r="P1444">
        <v>2024</v>
      </c>
      <c r="Q1444" s="37" t="e">
        <f>VLOOKUP(Table16[[#This Row],[Last]],'2025Cuts'!$B$4:$B$77,1,FALSE)</f>
        <v>#N/A</v>
      </c>
    </row>
    <row r="1445" spans="1:17" ht="12.75" customHeight="1">
      <c r="A1445" s="217" t="s">
        <v>1564</v>
      </c>
      <c r="B1445" s="326" t="s">
        <v>8472</v>
      </c>
      <c r="C1445" s="357" t="s">
        <v>9637</v>
      </c>
      <c r="D1445" s="217" t="s">
        <v>1564</v>
      </c>
      <c r="E1445" s="358"/>
      <c r="F1445" s="358"/>
      <c r="M1445" s="359" t="e">
        <f>VLOOKUP(TRIM(B1445),'Team Rosters'!$B$1:$N$3773,2,FALSE)</f>
        <v>#N/A</v>
      </c>
      <c r="N1445" s="360">
        <f>VLOOKUP(TRIM(B1445),BirthdateDraft!$A$1:$M$7842,2,FALSE)</f>
        <v>36478</v>
      </c>
      <c r="O1445" s="217" t="str">
        <f>VLOOKUP(TRIM(B1445),BirthdateDraft!$A$1:$M$7842,3,FALSE)</f>
        <v>23/5</v>
      </c>
      <c r="P1445">
        <v>2024</v>
      </c>
      <c r="Q1445" s="37" t="e">
        <f>VLOOKUP(Table16[[#This Row],[Last]],'2025Cuts'!$B$4:$B$77,1,FALSE)</f>
        <v>#N/A</v>
      </c>
    </row>
    <row r="1446" spans="1:17" ht="12.75" customHeight="1">
      <c r="A1446" s="217" t="s">
        <v>2517</v>
      </c>
      <c r="B1446" s="261" t="s">
        <v>6112</v>
      </c>
      <c r="C1446" s="357" t="s">
        <v>9637</v>
      </c>
      <c r="D1446" s="217" t="s">
        <v>10047</v>
      </c>
      <c r="E1446" s="358" t="s">
        <v>9712</v>
      </c>
      <c r="F1446" s="358"/>
      <c r="M1446" s="359" t="str">
        <f>VLOOKUP(TRIM(B1446),'Team Rosters'!$B$1:$N$3773,2,FALSE)</f>
        <v>BEA</v>
      </c>
      <c r="N1446" s="360">
        <f>VLOOKUP(TRIM(B1446),BirthdateDraft!$A$1:$M$7842,2,FALSE)</f>
        <v>34991</v>
      </c>
      <c r="O1446" s="217" t="str">
        <f>VLOOKUP(TRIM(B1446),BirthdateDraft!$A$1:$M$7842,3,FALSE)</f>
        <v>19/2</v>
      </c>
      <c r="P1446">
        <v>2024</v>
      </c>
      <c r="Q1446" s="37" t="e">
        <f>VLOOKUP(Table16[[#This Row],[Last]],'2025Cuts'!$B$4:$B$77,1,FALSE)</f>
        <v>#N/A</v>
      </c>
    </row>
    <row r="1447" spans="1:17" ht="12.75" customHeight="1">
      <c r="A1447" s="217" t="s">
        <v>9668</v>
      </c>
      <c r="B1447" s="261" t="s">
        <v>7592</v>
      </c>
      <c r="C1447" s="357" t="s">
        <v>9645</v>
      </c>
      <c r="D1447" s="217" t="s">
        <v>3485</v>
      </c>
      <c r="E1447" s="358"/>
      <c r="F1447" s="358"/>
      <c r="L1447" s="358" t="s">
        <v>9655</v>
      </c>
      <c r="M1447" s="359" t="e">
        <f>VLOOKUP(TRIM(B1447),'Team Rosters'!$B$1:$N$3773,2,FALSE)</f>
        <v>#N/A</v>
      </c>
      <c r="N1447" s="360">
        <f>VLOOKUP(TRIM(B1447),BirthdateDraft!$A$1:$M$7842,2,FALSE)</f>
        <v>36745</v>
      </c>
      <c r="O1447" s="217" t="str">
        <f>VLOOKUP(TRIM(B1447),BirthdateDraft!$A$1:$M$7842,3,FALSE)</f>
        <v>22/2</v>
      </c>
      <c r="P1447">
        <v>2024</v>
      </c>
      <c r="Q1447" s="37" t="e">
        <f>VLOOKUP(Table16[[#This Row],[Last]],'2025Cuts'!$B$4:$B$77,1,FALSE)</f>
        <v>#N/A</v>
      </c>
    </row>
    <row r="1448" spans="1:17" ht="12.75" customHeight="1">
      <c r="A1448" s="217" t="s">
        <v>9697</v>
      </c>
      <c r="B1448" s="261" t="s">
        <v>4863</v>
      </c>
      <c r="C1448" s="357" t="s">
        <v>9640</v>
      </c>
      <c r="D1448" s="217" t="s">
        <v>10014</v>
      </c>
      <c r="E1448" s="358"/>
      <c r="F1448" s="358"/>
      <c r="I1448" s="358">
        <v>6</v>
      </c>
      <c r="J1448" s="358">
        <v>4</v>
      </c>
      <c r="K1448" s="36">
        <v>7</v>
      </c>
      <c r="M1448" s="359" t="str">
        <f>VLOOKUP(TRIM(B1448),'Team Rosters'!$B$1:$N$3773,2,FALSE)</f>
        <v>VIR</v>
      </c>
      <c r="N1448" s="360">
        <f>VLOOKUP(TRIM(B1448),BirthdateDraft!$A$1:$M$7842,2,FALSE)</f>
        <v>33924</v>
      </c>
      <c r="O1448" s="217" t="str">
        <f>VLOOKUP(TRIM(B1448),BirthdateDraft!$A$1:$M$7842,3,FALSE)</f>
        <v>16/3</v>
      </c>
      <c r="P1448">
        <v>2024</v>
      </c>
      <c r="Q1448" s="37" t="e">
        <f>VLOOKUP(Table16[[#This Row],[Last]],'2025Cuts'!$B$4:$B$77,1,FALSE)</f>
        <v>#N/A</v>
      </c>
    </row>
    <row r="1449" spans="1:17" ht="12.75" customHeight="1">
      <c r="A1449" s="217" t="s">
        <v>9013</v>
      </c>
      <c r="B1449" s="261" t="s">
        <v>6650</v>
      </c>
      <c r="C1449" s="357" t="s">
        <v>9648</v>
      </c>
      <c r="D1449" s="217" t="s">
        <v>10051</v>
      </c>
      <c r="E1449" s="358" t="s">
        <v>3556</v>
      </c>
      <c r="F1449" s="358"/>
      <c r="G1449" s="36">
        <v>0</v>
      </c>
      <c r="M1449" s="359" t="e">
        <f>VLOOKUP(TRIM(B1449),'Team Rosters'!$B$1:$N$3773,2,FALSE)</f>
        <v>#N/A</v>
      </c>
      <c r="N1449" s="360">
        <f>VLOOKUP(TRIM(B1449),BirthdateDraft!$A$1:$M$7842,2,FALSE)</f>
        <v>34862</v>
      </c>
      <c r="O1449" s="217" t="str">
        <f>VLOOKUP(TRIM(B1449),BirthdateDraft!$A$1:$M$7842,3,FALSE)</f>
        <v>20/FA</v>
      </c>
      <c r="P1449">
        <v>2024</v>
      </c>
      <c r="Q1449" s="37" t="e">
        <f>VLOOKUP(Table16[[#This Row],[Last]],'2025Cuts'!$B$4:$B$77,1,FALSE)</f>
        <v>#N/A</v>
      </c>
    </row>
    <row r="1450" spans="1:17" ht="12.75" customHeight="1">
      <c r="A1450" s="217" t="s">
        <v>1406</v>
      </c>
      <c r="B1450" s="261" t="s">
        <v>6117</v>
      </c>
      <c r="C1450" s="357" t="s">
        <v>2310</v>
      </c>
      <c r="D1450" s="217" t="s">
        <v>10057</v>
      </c>
      <c r="E1450" s="358" t="s">
        <v>3552</v>
      </c>
      <c r="F1450" s="358"/>
      <c r="G1450" s="36">
        <v>0</v>
      </c>
      <c r="M1450" s="359" t="str">
        <f>VLOOKUP(TRIM(B1450),'Team Rosters'!$B$1:$N$3773,2,FALSE)</f>
        <v>DAY</v>
      </c>
      <c r="N1450" s="360">
        <f>VLOOKUP(TRIM(B1450),BirthdateDraft!$A$1:$M$7842,2,FALSE)</f>
        <v>35346</v>
      </c>
      <c r="O1450" s="217" t="str">
        <f>VLOOKUP(TRIM(B1450),BirthdateDraft!$A$1:$M$7842,3,FALSE)</f>
        <v>19/1 (28)</v>
      </c>
      <c r="P1450">
        <v>2024</v>
      </c>
      <c r="Q1450" s="37" t="e">
        <f>VLOOKUP(Table16[[#This Row],[Last]],'2025Cuts'!$B$4:$B$77,1,FALSE)</f>
        <v>#N/A</v>
      </c>
    </row>
    <row r="1451" spans="1:17" ht="12.75" customHeight="1">
      <c r="A1451" s="217" t="s">
        <v>9668</v>
      </c>
      <c r="B1451" s="261" t="s">
        <v>8473</v>
      </c>
      <c r="C1451" s="357" t="s">
        <v>9637</v>
      </c>
      <c r="D1451" s="217" t="s">
        <v>3485</v>
      </c>
      <c r="E1451" s="358"/>
      <c r="F1451" s="358"/>
      <c r="L1451" s="358" t="s">
        <v>9655</v>
      </c>
      <c r="M1451" s="359" t="str">
        <f>VLOOKUP(TRIM(B1451),'Team Rosters'!$B$1:$N$3773,2,FALSE)</f>
        <v>LON</v>
      </c>
      <c r="N1451" s="360">
        <f>VLOOKUP(TRIM(B1451),BirthdateDraft!$A$1:$M$7842,2,FALSE)</f>
        <v>36635</v>
      </c>
      <c r="O1451" s="217" t="str">
        <f>VLOOKUP(TRIM(B1451),BirthdateDraft!$A$1:$M$7842,3,FALSE)</f>
        <v>23/3</v>
      </c>
      <c r="P1451">
        <v>2024</v>
      </c>
      <c r="Q1451" s="37" t="e">
        <f>VLOOKUP(Table16[[#This Row],[Last]],'2025Cuts'!$B$4:$B$77,1,FALSE)</f>
        <v>#N/A</v>
      </c>
    </row>
    <row r="1452" spans="1:17" ht="12.75" customHeight="1">
      <c r="A1452" s="217" t="s">
        <v>1229</v>
      </c>
      <c r="B1452" s="261" t="s">
        <v>8961</v>
      </c>
      <c r="C1452" s="357" t="s">
        <v>9635</v>
      </c>
      <c r="D1452" s="217" t="s">
        <v>1229</v>
      </c>
      <c r="E1452" s="358" t="s">
        <v>9699</v>
      </c>
      <c r="F1452" s="358"/>
      <c r="G1452" s="36">
        <v>7</v>
      </c>
      <c r="M1452" s="359" t="str">
        <f>VLOOKUP(TRIM(B1452),'Team Rosters'!$B$1:$N$3773,2,FALSE)</f>
        <v>ROS</v>
      </c>
      <c r="N1452" s="360">
        <f>VLOOKUP(TRIM(B1452),BirthdateDraft!$A$1:$M$7842,2,FALSE)</f>
        <v>35915</v>
      </c>
      <c r="O1452" s="217" t="str">
        <f>VLOOKUP(TRIM(B1452),BirthdateDraft!$A$1:$M$7842,3,FALSE)</f>
        <v>24/FA</v>
      </c>
      <c r="P1452">
        <v>2024</v>
      </c>
      <c r="Q1452" s="37" t="e">
        <f>VLOOKUP(Table16[[#This Row],[Last]],'2025Cuts'!$B$4:$B$77,1,FALSE)</f>
        <v>#N/A</v>
      </c>
    </row>
    <row r="1453" spans="1:17" ht="12.75" customHeight="1">
      <c r="A1453" s="217" t="s">
        <v>1895</v>
      </c>
      <c r="B1453" s="261" t="s">
        <v>8475</v>
      </c>
      <c r="C1453" s="357" t="s">
        <v>9646</v>
      </c>
      <c r="D1453" s="217" t="s">
        <v>10011</v>
      </c>
      <c r="E1453" s="358"/>
      <c r="F1453" s="358"/>
      <c r="I1453" s="358">
        <v>5</v>
      </c>
      <c r="J1453" s="358"/>
      <c r="K1453" s="36">
        <v>3</v>
      </c>
      <c r="M1453" s="359" t="str">
        <f>VLOOKUP(TRIM(B1453),'Team Rosters'!$B$1:$N$3773,2,FALSE)</f>
        <v>ORL</v>
      </c>
      <c r="N1453" s="360">
        <f>VLOOKUP(TRIM(B1453),BirthdateDraft!$A$1:$M$7842,2,FALSE)</f>
        <v>36974</v>
      </c>
      <c r="O1453" s="217" t="str">
        <f>VLOOKUP(TRIM(B1453),BirthdateDraft!$A$1:$M$7842,3,FALSE)</f>
        <v>23/2</v>
      </c>
      <c r="P1453">
        <v>2024</v>
      </c>
      <c r="Q1453" s="37" t="e">
        <f>VLOOKUP(Table16[[#This Row],[Last]],'2025Cuts'!$B$4:$B$77,1,FALSE)</f>
        <v>#N/A</v>
      </c>
    </row>
    <row r="1454" spans="1:17" ht="12.75" customHeight="1">
      <c r="A1454" s="217" t="s">
        <v>9668</v>
      </c>
      <c r="B1454" s="261" t="s">
        <v>9516</v>
      </c>
      <c r="C1454" s="357" t="s">
        <v>9643</v>
      </c>
      <c r="D1454" s="217" t="s">
        <v>3485</v>
      </c>
      <c r="E1454" s="358"/>
      <c r="F1454" s="358"/>
      <c r="L1454" s="358" t="s">
        <v>9656</v>
      </c>
      <c r="M1454" s="359" t="e">
        <f>VLOOKUP(TRIM(B1454),'Team Rosters'!$B$1:$N$3773,2,FALSE)</f>
        <v>#N/A</v>
      </c>
      <c r="N1454" s="360">
        <f>VLOOKUP(TRIM(B1454),BirthdateDraft!$A$1:$M$7842,2,FALSE)</f>
        <v>36796</v>
      </c>
      <c r="O1454" s="217" t="str">
        <f>VLOOKUP(TRIM(B1454),BirthdateDraft!$A$1:$M$7842,3,FALSE)</f>
        <v>24/FA</v>
      </c>
      <c r="P1454">
        <v>2024</v>
      </c>
      <c r="Q1454" s="37" t="e">
        <f>VLOOKUP(Table16[[#This Row],[Last]],'2025Cuts'!$B$4:$B$77,1,FALSE)</f>
        <v>#N/A</v>
      </c>
    </row>
    <row r="1455" spans="1:17" ht="12.75" customHeight="1">
      <c r="A1455" s="217" t="s">
        <v>9013</v>
      </c>
      <c r="B1455" s="261" t="s">
        <v>7100</v>
      </c>
      <c r="C1455" s="357" t="s">
        <v>9642</v>
      </c>
      <c r="D1455" s="217" t="s">
        <v>10051</v>
      </c>
      <c r="E1455" s="358" t="s">
        <v>3556</v>
      </c>
      <c r="F1455" s="358"/>
      <c r="G1455" s="36">
        <v>3</v>
      </c>
      <c r="M1455" s="359" t="e">
        <f>VLOOKUP(TRIM(B1455),'Team Rosters'!$B$1:$N$3773,2,FALSE)</f>
        <v>#N/A</v>
      </c>
      <c r="N1455" s="360">
        <f>VLOOKUP(TRIM(B1455),BirthdateDraft!$A$1:$M$7842,2,FALSE)</f>
        <v>36404</v>
      </c>
      <c r="O1455" s="217" t="str">
        <f>VLOOKUP(TRIM(B1455),BirthdateDraft!$A$1:$M$7842,3,FALSE)</f>
        <v>21/4</v>
      </c>
      <c r="P1455">
        <v>2024</v>
      </c>
      <c r="Q1455" s="37" t="e">
        <f>VLOOKUP(Table16[[#This Row],[Last]],'2025Cuts'!$B$4:$B$77,1,FALSE)</f>
        <v>#N/A</v>
      </c>
    </row>
    <row r="1456" spans="1:17" ht="12.75" customHeight="1">
      <c r="A1456" s="217" t="s">
        <v>8978</v>
      </c>
      <c r="B1456" s="261" t="s">
        <v>7687</v>
      </c>
      <c r="C1456" s="357" t="s">
        <v>77</v>
      </c>
      <c r="D1456" s="217" t="s">
        <v>3485</v>
      </c>
      <c r="E1456" s="358"/>
      <c r="F1456" s="358"/>
      <c r="L1456" s="358" t="s">
        <v>9655</v>
      </c>
      <c r="M1456" s="359" t="str">
        <f>VLOOKUP(TRIM(B1456),'Team Rosters'!$B$1:$N$3773,2,FALSE)</f>
        <v>ORL</v>
      </c>
      <c r="N1456" s="360">
        <f>VLOOKUP(TRIM(B1456),BirthdateDraft!$A$1:$M$7842,2,FALSE)</f>
        <v>36218</v>
      </c>
      <c r="O1456" s="217" t="str">
        <f>VLOOKUP(TRIM(B1456),BirthdateDraft!$A$1:$M$7842,3,FALSE)</f>
        <v>22/3</v>
      </c>
      <c r="P1456">
        <v>2024</v>
      </c>
      <c r="Q1456" s="37" t="e">
        <f>VLOOKUP(Table16[[#This Row],[Last]],'2025Cuts'!$B$4:$B$77,1,FALSE)</f>
        <v>#N/A</v>
      </c>
    </row>
    <row r="1457" spans="1:17" ht="12.75" customHeight="1">
      <c r="A1457" s="217" t="s">
        <v>8982</v>
      </c>
      <c r="B1457" s="261" t="s">
        <v>7710</v>
      </c>
      <c r="C1457" s="357" t="s">
        <v>9630</v>
      </c>
      <c r="D1457" s="217" t="s">
        <v>10019</v>
      </c>
      <c r="E1457" s="358"/>
      <c r="F1457" s="358"/>
      <c r="I1457" s="358">
        <v>6</v>
      </c>
      <c r="J1457" s="358"/>
      <c r="K1457" s="36">
        <v>7</v>
      </c>
      <c r="M1457" s="359" t="str">
        <f>VLOOKUP(TRIM(B1457),'Team Rosters'!$B$1:$N$3773,2,FALSE)</f>
        <v>BEA</v>
      </c>
      <c r="N1457" s="360">
        <f>VLOOKUP(TRIM(B1457),BirthdateDraft!$A$1:$M$7842,2,FALSE)</f>
        <v>36245</v>
      </c>
      <c r="O1457" s="217" t="str">
        <f>VLOOKUP(TRIM(B1457),BirthdateDraft!$A$1:$M$7842,3,FALSE)</f>
        <v>22/4</v>
      </c>
      <c r="P1457">
        <v>2024</v>
      </c>
      <c r="Q1457" s="37" t="e">
        <f>VLOOKUP(Table16[[#This Row],[Last]],'2025Cuts'!$B$4:$B$77,1,FALSE)</f>
        <v>#N/A</v>
      </c>
    </row>
    <row r="1458" spans="1:17" ht="12.75" customHeight="1">
      <c r="A1458" s="217" t="s">
        <v>8980</v>
      </c>
      <c r="B1458" s="261" t="s">
        <v>5298</v>
      </c>
      <c r="C1458" s="357" t="s">
        <v>9637</v>
      </c>
      <c r="D1458" s="217" t="s">
        <v>10056</v>
      </c>
      <c r="E1458" s="358" t="s">
        <v>3555</v>
      </c>
      <c r="F1458" s="358"/>
      <c r="G1458" s="36">
        <v>5</v>
      </c>
      <c r="M1458" s="359" t="str">
        <f>VLOOKUP(TRIM(B1458),'Team Rosters'!$B$1:$N$3773,2,FALSE)</f>
        <v>VIR</v>
      </c>
      <c r="N1458" s="360">
        <f>VLOOKUP(TRIM(B1458),BirthdateDraft!$A$1:$M$7842,2,FALSE)</f>
        <v>34393</v>
      </c>
      <c r="O1458" s="217" t="str">
        <f>VLOOKUP(TRIM(B1458),BirthdateDraft!$A$1:$M$7842,3,FALSE)</f>
        <v>17/2</v>
      </c>
      <c r="P1458">
        <v>2024</v>
      </c>
      <c r="Q1458" s="37" t="e">
        <f>VLOOKUP(Table16[[#This Row],[Last]],'2025Cuts'!$B$4:$B$77,1,FALSE)</f>
        <v>#N/A</v>
      </c>
    </row>
    <row r="1459" spans="1:17" ht="12.75" customHeight="1">
      <c r="A1459" s="217" t="s">
        <v>8977</v>
      </c>
      <c r="B1459" s="261" t="s">
        <v>4369</v>
      </c>
      <c r="C1459" s="357" t="s">
        <v>9641</v>
      </c>
      <c r="D1459" s="217" t="s">
        <v>10010</v>
      </c>
      <c r="E1459" s="358"/>
      <c r="F1459" s="358"/>
      <c r="I1459" s="358">
        <v>4</v>
      </c>
      <c r="J1459" s="358"/>
      <c r="K1459" s="36">
        <v>5</v>
      </c>
      <c r="M1459" s="359" t="str">
        <f>VLOOKUP(TRIM(B1459),'Team Rosters'!$B$1:$N$3773,2,FALSE)</f>
        <v>LON</v>
      </c>
      <c r="N1459" s="360">
        <f>VLOOKUP(TRIM(B1459),BirthdateDraft!$A$1:$M$7842,2,FALSE)</f>
        <v>33643</v>
      </c>
      <c r="O1459" s="217" t="str">
        <f>VLOOKUP(TRIM(B1459),BirthdateDraft!$A$1:$M$7842,3,FALSE)</f>
        <v>15/1 (28)</v>
      </c>
      <c r="P1459">
        <v>2024</v>
      </c>
      <c r="Q1459" s="37" t="e">
        <f>VLOOKUP(Table16[[#This Row],[Last]],'2025Cuts'!$B$4:$B$77,1,FALSE)</f>
        <v>#N/A</v>
      </c>
    </row>
    <row r="1460" spans="1:17" ht="12.75" customHeight="1">
      <c r="A1460" s="217" t="s">
        <v>9013</v>
      </c>
      <c r="B1460" s="261" t="s">
        <v>7023</v>
      </c>
      <c r="C1460" s="357" t="s">
        <v>722</v>
      </c>
      <c r="D1460" s="217" t="s">
        <v>10051</v>
      </c>
      <c r="E1460" s="358" t="s">
        <v>3556</v>
      </c>
      <c r="F1460" s="358"/>
      <c r="G1460" s="36">
        <v>0</v>
      </c>
      <c r="M1460" s="359" t="e">
        <f>VLOOKUP(TRIM(B1460),'Team Rosters'!$B$1:$N$3773,2,FALSE)</f>
        <v>#N/A</v>
      </c>
      <c r="N1460" s="360">
        <f>VLOOKUP(TRIM(B1460),BirthdateDraft!$A$1:$M$7842,2,FALSE)</f>
        <v>35247</v>
      </c>
      <c r="O1460" s="217" t="str">
        <f>VLOOKUP(TRIM(B1460),BirthdateDraft!$A$1:$M$7842,3,FALSE)</f>
        <v>21/7</v>
      </c>
      <c r="P1460">
        <v>2024</v>
      </c>
      <c r="Q1460" s="37" t="e">
        <f>VLOOKUP(Table16[[#This Row],[Last]],'2025Cuts'!$B$4:$B$77,1,FALSE)</f>
        <v>#N/A</v>
      </c>
    </row>
    <row r="1461" spans="1:17" ht="12.75" customHeight="1">
      <c r="A1461" s="217" t="s">
        <v>144</v>
      </c>
      <c r="B1461" s="261" t="s">
        <v>6587</v>
      </c>
      <c r="C1461" s="357" t="s">
        <v>9632</v>
      </c>
      <c r="D1461" s="217" t="s">
        <v>10053</v>
      </c>
      <c r="E1461" s="358" t="s">
        <v>3556</v>
      </c>
      <c r="F1461" s="358"/>
      <c r="G1461" s="36">
        <v>3</v>
      </c>
      <c r="M1461" s="359" t="str">
        <f>VLOOKUP(TRIM(B1461),'Team Rosters'!$B$1:$N$3773,2,FALSE)</f>
        <v>NYC</v>
      </c>
      <c r="N1461" s="360">
        <f>VLOOKUP(TRIM(B1461),BirthdateDraft!$A$1:$M$7842,2,FALSE)</f>
        <v>35299</v>
      </c>
      <c r="O1461" s="217" t="str">
        <f>VLOOKUP(TRIM(B1461),BirthdateDraft!$A$1:$M$7842,3,FALSE)</f>
        <v>20/7</v>
      </c>
      <c r="P1461">
        <v>2024</v>
      </c>
      <c r="Q1461" s="37" t="e">
        <f>VLOOKUP(Table16[[#This Row],[Last]],'2025Cuts'!$B$4:$B$77,1,FALSE)</f>
        <v>#N/A</v>
      </c>
    </row>
    <row r="1462" spans="1:17" ht="12.75" customHeight="1">
      <c r="A1462" s="217" t="s">
        <v>1971</v>
      </c>
      <c r="B1462" s="363" t="s">
        <v>8477</v>
      </c>
      <c r="C1462" s="357" t="s">
        <v>9642</v>
      </c>
      <c r="D1462" s="217" t="s">
        <v>1971</v>
      </c>
      <c r="E1462" s="358" t="s">
        <v>9699</v>
      </c>
      <c r="F1462" s="358"/>
      <c r="G1462" s="36">
        <v>4</v>
      </c>
      <c r="M1462" s="359" t="str">
        <f>VLOOKUP(TRIM(B1462),'Team Rosters'!$B$1:$N$3773,2,FALSE)</f>
        <v>BLD</v>
      </c>
      <c r="N1462" s="360">
        <f>VLOOKUP(TRIM(B1462),BirthdateDraft!$A$1:$M$7842,2,FALSE)</f>
        <v>36896</v>
      </c>
      <c r="O1462" s="217" t="str">
        <f>VLOOKUP(TRIM(B1462),BirthdateDraft!$A$1:$M$7842,3,FALSE)</f>
        <v>23/5</v>
      </c>
      <c r="P1462">
        <v>2024</v>
      </c>
      <c r="Q1462" s="37" t="e">
        <f>VLOOKUP(Table16[[#This Row],[Last]],'2025Cuts'!$B$4:$B$77,1,FALSE)</f>
        <v>#N/A</v>
      </c>
    </row>
    <row r="1463" spans="1:17" ht="12.75" customHeight="1">
      <c r="A1463" s="217" t="s">
        <v>8979</v>
      </c>
      <c r="B1463" s="261" t="s">
        <v>8478</v>
      </c>
      <c r="C1463" s="357" t="s">
        <v>9632</v>
      </c>
      <c r="D1463" s="217" t="s">
        <v>10006</v>
      </c>
      <c r="E1463" s="358"/>
      <c r="F1463" s="358"/>
      <c r="I1463" s="358">
        <v>0</v>
      </c>
      <c r="J1463" s="358"/>
      <c r="K1463" s="36">
        <v>4</v>
      </c>
      <c r="M1463" s="359" t="str">
        <f>VLOOKUP(TRIM(B1463),'Team Rosters'!$B$1:$N$3773,2,FALSE)</f>
        <v>TOR</v>
      </c>
      <c r="N1463" s="360">
        <f>VLOOKUP(TRIM(B1463),BirthdateDraft!$A$1:$M$7842,2,FALSE)</f>
        <v>36545</v>
      </c>
      <c r="O1463" s="217" t="str">
        <f>VLOOKUP(TRIM(B1463),BirthdateDraft!$A$1:$M$7842,3,FALSE)</f>
        <v>23/2</v>
      </c>
      <c r="P1463">
        <v>2024</v>
      </c>
      <c r="Q1463" s="37" t="e">
        <f>VLOOKUP(Table16[[#This Row],[Last]],'2025Cuts'!$B$4:$B$77,1,FALSE)</f>
        <v>#N/A</v>
      </c>
    </row>
    <row r="1464" spans="1:17" ht="12.75" customHeight="1">
      <c r="A1464" s="217" t="s">
        <v>9737</v>
      </c>
      <c r="B1464" s="261" t="s">
        <v>6808</v>
      </c>
      <c r="C1464" s="357" t="s">
        <v>9642</v>
      </c>
      <c r="D1464" s="217" t="s">
        <v>9737</v>
      </c>
      <c r="E1464" s="358"/>
      <c r="F1464" s="358"/>
      <c r="M1464" s="359" t="str">
        <f>VLOOKUP(TRIM(B1464),'Team Rosters'!$B$1:$N$3773,2,FALSE)</f>
        <v>DAY</v>
      </c>
      <c r="N1464" s="360">
        <f>VLOOKUP(TRIM(B1464),BirthdateDraft!$A$1:$M$7842,2,FALSE)</f>
        <v>35381</v>
      </c>
      <c r="O1464" s="217" t="str">
        <f>VLOOKUP(TRIM(B1464),BirthdateDraft!$A$1:$M$7842,3,FALSE)</f>
        <v>20/FA</v>
      </c>
      <c r="P1464">
        <v>2024</v>
      </c>
      <c r="Q1464" s="37" t="e">
        <f>VLOOKUP(Table16[[#This Row],[Last]],'2025Cuts'!$B$4:$B$77,1,FALSE)</f>
        <v>#N/A</v>
      </c>
    </row>
    <row r="1465" spans="1:17" ht="12.75" customHeight="1">
      <c r="A1465" s="217" t="s">
        <v>2837</v>
      </c>
      <c r="B1465" s="261" t="s">
        <v>9099</v>
      </c>
      <c r="C1465" s="357" t="s">
        <v>9636</v>
      </c>
      <c r="D1465" s="217" t="s">
        <v>2837</v>
      </c>
      <c r="E1465" s="358"/>
      <c r="F1465" s="358"/>
      <c r="I1465" s="358">
        <v>0</v>
      </c>
      <c r="K1465" s="358">
        <v>0</v>
      </c>
      <c r="L1465" s="36" t="s">
        <v>9652</v>
      </c>
      <c r="M1465" s="359" t="str">
        <f>VLOOKUP(TRIM(B1465),'Team Rosters'!$B$1:$N$3773,2,FALSE)</f>
        <v>BEA</v>
      </c>
      <c r="N1465" s="360">
        <f>VLOOKUP(TRIM(B1465),BirthdateDraft!$A$1:$M$7842,2,FALSE)</f>
        <v>36487</v>
      </c>
      <c r="O1465" s="217" t="str">
        <f>VLOOKUP(TRIM(B1465),BirthdateDraft!$A$1:$M$7842,3,FALSE)</f>
        <v>24/FA</v>
      </c>
      <c r="P1465">
        <v>2024</v>
      </c>
      <c r="Q1465" s="37" t="e">
        <f>VLOOKUP(Table16[[#This Row],[Last]],'2025Cuts'!$B$4:$B$77,1,FALSE)</f>
        <v>#N/A</v>
      </c>
    </row>
    <row r="1466" spans="1:17" ht="12.75" customHeight="1">
      <c r="A1466" s="217" t="s">
        <v>1873</v>
      </c>
      <c r="B1466" s="261" t="s">
        <v>6118</v>
      </c>
      <c r="C1466" s="357" t="s">
        <v>9640</v>
      </c>
      <c r="D1466" s="217" t="s">
        <v>1873</v>
      </c>
      <c r="E1466" s="358" t="s">
        <v>9712</v>
      </c>
      <c r="F1466" s="358"/>
      <c r="G1466" s="36">
        <v>4</v>
      </c>
      <c r="M1466" s="359" t="str">
        <f>VLOOKUP(TRIM(B1466),'Team Rosters'!$B$1:$N$3773,2,FALSE)</f>
        <v>ORL</v>
      </c>
      <c r="N1466" s="360">
        <f>VLOOKUP(TRIM(B1466),BirthdateDraft!$A$1:$M$7842,2,FALSE)</f>
        <v>34926</v>
      </c>
      <c r="O1466" s="217" t="str">
        <f>VLOOKUP(TRIM(B1466),BirthdateDraft!$A$1:$M$7842,3,FALSE)</f>
        <v>19/4</v>
      </c>
      <c r="P1466">
        <v>2024</v>
      </c>
      <c r="Q1466" s="37" t="e">
        <f>VLOOKUP(Table16[[#This Row],[Last]],'2025Cuts'!$B$4:$B$77,1,FALSE)</f>
        <v>#N/A</v>
      </c>
    </row>
    <row r="1467" spans="1:17" ht="12.75" customHeight="1">
      <c r="A1467" s="217" t="s">
        <v>1564</v>
      </c>
      <c r="B1467" s="261" t="s">
        <v>7377</v>
      </c>
      <c r="C1467" s="357" t="s">
        <v>9639</v>
      </c>
      <c r="D1467" s="217" t="s">
        <v>1564</v>
      </c>
      <c r="E1467" s="358"/>
      <c r="F1467" s="358"/>
      <c r="M1467" s="359" t="e">
        <f>VLOOKUP(TRIM(B1467),'Team Rosters'!$B$1:$N$3773,2,FALSE)</f>
        <v>#N/A</v>
      </c>
      <c r="N1467" s="360">
        <f>VLOOKUP(TRIM(B1467),BirthdateDraft!$A$1:$M$7842,2,FALSE)</f>
        <v>0</v>
      </c>
      <c r="O1467" s="217" t="str">
        <f>VLOOKUP(TRIM(B1467),BirthdateDraft!$A$1:$M$7842,3,FALSE)</f>
        <v>21/2</v>
      </c>
      <c r="P1467">
        <v>2024</v>
      </c>
      <c r="Q1467" s="37" t="e">
        <f>VLOOKUP(Table16[[#This Row],[Last]],'2025Cuts'!$B$4:$B$77,1,FALSE)</f>
        <v>#N/A</v>
      </c>
    </row>
    <row r="1468" spans="1:17" ht="12.75" customHeight="1">
      <c r="A1468" s="217" t="s">
        <v>1231</v>
      </c>
      <c r="B1468" s="261" t="s">
        <v>6701</v>
      </c>
      <c r="C1468" s="357" t="s">
        <v>9635</v>
      </c>
      <c r="D1468" s="217" t="s">
        <v>1231</v>
      </c>
      <c r="E1468" s="358"/>
      <c r="F1468" s="358"/>
      <c r="I1468" s="358">
        <v>4</v>
      </c>
      <c r="K1468" s="358">
        <v>0</v>
      </c>
      <c r="L1468" s="36" t="s">
        <v>9652</v>
      </c>
      <c r="M1468" s="359" t="str">
        <f>VLOOKUP(TRIM(B1468),'Team Rosters'!$B$1:$N$3773,2,FALSE)</f>
        <v>JER</v>
      </c>
      <c r="N1468" s="360">
        <f>VLOOKUP(TRIM(B1468),BirthdateDraft!$A$1:$M$7842,2,FALSE)</f>
        <v>35466</v>
      </c>
      <c r="O1468" s="217" t="str">
        <f>VLOOKUP(TRIM(B1468),BirthdateDraft!$A$1:$M$7842,3,FALSE)</f>
        <v>20/3</v>
      </c>
      <c r="P1468">
        <v>2024</v>
      </c>
      <c r="Q1468" s="37" t="e">
        <f>VLOOKUP(Table16[[#This Row],[Last]],'2025Cuts'!$B$4:$B$77,1,FALSE)</f>
        <v>#N/A</v>
      </c>
    </row>
    <row r="1469" spans="1:17" ht="12.75" customHeight="1">
      <c r="A1469" s="217" t="s">
        <v>9676</v>
      </c>
      <c r="B1469" s="261" t="s">
        <v>7124</v>
      </c>
      <c r="C1469" s="357" t="s">
        <v>9648</v>
      </c>
      <c r="D1469" s="217" t="s">
        <v>9676</v>
      </c>
      <c r="E1469" s="358"/>
      <c r="F1469" s="358"/>
      <c r="I1469" s="358">
        <v>0</v>
      </c>
      <c r="K1469" s="358">
        <v>0</v>
      </c>
      <c r="L1469" s="36" t="s">
        <v>1895</v>
      </c>
      <c r="M1469" s="359" t="str">
        <f>VLOOKUP(TRIM(B1469),'Team Rosters'!$B$1:$N$3773,2,FALSE)</f>
        <v>CAVE</v>
      </c>
      <c r="N1469" s="360">
        <f>VLOOKUP(TRIM(B1469),BirthdateDraft!$A$1:$M$7842,2,FALSE)</f>
        <v>36678</v>
      </c>
      <c r="O1469" s="217" t="str">
        <f>VLOOKUP(TRIM(B1469),BirthdateDraft!$A$1:$M$7842,3,FALSE)</f>
        <v>21/3</v>
      </c>
      <c r="P1469">
        <v>2024</v>
      </c>
      <c r="Q1469" s="37" t="e">
        <f>VLOOKUP(Table16[[#This Row],[Last]],'2025Cuts'!$B$4:$B$77,1,FALSE)</f>
        <v>#N/A</v>
      </c>
    </row>
    <row r="1470" spans="1:17" ht="12.75" customHeight="1">
      <c r="A1470" s="217" t="s">
        <v>8846</v>
      </c>
      <c r="B1470" s="261" t="s">
        <v>9745</v>
      </c>
      <c r="C1470" s="357" t="s">
        <v>9633</v>
      </c>
      <c r="D1470" s="217" t="s">
        <v>10048</v>
      </c>
      <c r="E1470" s="358" t="s">
        <v>9700</v>
      </c>
      <c r="F1470" s="358"/>
      <c r="M1470" s="359" t="e">
        <f>VLOOKUP(TRIM(B1470),'Team Rosters'!$B$1:$N$3773,2,FALSE)</f>
        <v>#N/A</v>
      </c>
      <c r="N1470" s="360">
        <f>VLOOKUP(TRIM(B1470),BirthdateDraft!$A$1:$M$7842,2,FALSE)</f>
        <v>36676</v>
      </c>
      <c r="O1470" s="217" t="str">
        <f>VLOOKUP(TRIM(B1470),BirthdateDraft!$A$1:$M$7842,3,FALSE)</f>
        <v>23/7</v>
      </c>
      <c r="P1470">
        <v>2024</v>
      </c>
      <c r="Q1470" s="37" t="e">
        <f>VLOOKUP(Table16[[#This Row],[Last]],'2025Cuts'!$B$4:$B$77,1,FALSE)</f>
        <v>#N/A</v>
      </c>
    </row>
    <row r="1471" spans="1:17" ht="12.75" customHeight="1">
      <c r="A1471" s="217" t="s">
        <v>1957</v>
      </c>
      <c r="B1471" t="s">
        <v>9100</v>
      </c>
      <c r="C1471" s="357" t="s">
        <v>9634</v>
      </c>
      <c r="D1471" s="217" t="s">
        <v>1957</v>
      </c>
      <c r="E1471" s="358" t="s">
        <v>9706</v>
      </c>
      <c r="F1471" s="358"/>
      <c r="G1471" s="36">
        <v>4</v>
      </c>
      <c r="M1471" s="359" t="str">
        <f>VLOOKUP(TRIM(B1471),'Team Rosters'!$B$1:$N$3773,2,FALSE)</f>
        <v>TOR</v>
      </c>
      <c r="N1471" s="360">
        <f>VLOOKUP(TRIM(B1471),BirthdateDraft!$A$1:$M$7842,2,FALSE)</f>
        <v>37614</v>
      </c>
      <c r="O1471" s="217" t="str">
        <f>VLOOKUP(TRIM(B1471),BirthdateDraft!$A$1:$M$7842,3,FALSE)</f>
        <v>24/FA</v>
      </c>
      <c r="P1471">
        <v>2024</v>
      </c>
      <c r="Q1471" s="37" t="e">
        <f>VLOOKUP(Table16[[#This Row],[Last]],'2025Cuts'!$B$4:$B$77,1,FALSE)</f>
        <v>#N/A</v>
      </c>
    </row>
    <row r="1472" spans="1:17" ht="12.75" customHeight="1">
      <c r="A1472" s="217" t="s">
        <v>1564</v>
      </c>
      <c r="B1472" s="362" t="s">
        <v>5338</v>
      </c>
      <c r="C1472" s="357" t="s">
        <v>9632</v>
      </c>
      <c r="D1472" s="217" t="s">
        <v>1564</v>
      </c>
      <c r="E1472" s="358"/>
      <c r="F1472" s="358"/>
      <c r="M1472" s="359" t="e">
        <f>VLOOKUP(TRIM(B1472),'Team Rosters'!$B$1:$N$3773,2,FALSE)</f>
        <v>#N/A</v>
      </c>
      <c r="N1472" s="360">
        <f>VLOOKUP(TRIM(B1472),BirthdateDraft!$A$1:$M$7842,2,FALSE)</f>
        <v>34566</v>
      </c>
      <c r="O1472" s="217" t="str">
        <f>VLOOKUP(TRIM(B1472),BirthdateDraft!$A$1:$M$7842,3,FALSE)</f>
        <v>17/1 (2)</v>
      </c>
      <c r="P1472">
        <v>2024</v>
      </c>
      <c r="Q1472" s="37" t="e">
        <f>VLOOKUP(Table16[[#This Row],[Last]],'2025Cuts'!$B$4:$B$77,1,FALSE)</f>
        <v>#N/A</v>
      </c>
    </row>
    <row r="1473" spans="1:17" ht="12.75" customHeight="1">
      <c r="A1473" s="217" t="s">
        <v>1960</v>
      </c>
      <c r="B1473" s="261" t="s">
        <v>7010</v>
      </c>
      <c r="C1473" s="357" t="s">
        <v>9639</v>
      </c>
      <c r="D1473" s="217" t="s">
        <v>1960</v>
      </c>
      <c r="E1473" s="358" t="s">
        <v>9706</v>
      </c>
      <c r="F1473" s="358"/>
      <c r="G1473" s="36">
        <v>4</v>
      </c>
      <c r="M1473" s="359" t="str">
        <f>VLOOKUP(TRIM(B1473),'Team Rosters'!$B$1:$N$3773,2,FALSE)</f>
        <v>DAY</v>
      </c>
      <c r="N1473" s="360">
        <f>VLOOKUP(TRIM(B1473),BirthdateDraft!$A$1:$M$7842,2,FALSE)</f>
        <v>36251</v>
      </c>
      <c r="O1473" s="217" t="str">
        <f>VLOOKUP(TRIM(B1473),BirthdateDraft!$A$1:$M$7842,3,FALSE)</f>
        <v>21/1(32)</v>
      </c>
      <c r="P1473">
        <v>2024</v>
      </c>
      <c r="Q1473" s="37" t="e">
        <f>VLOOKUP(Table16[[#This Row],[Last]],'2025Cuts'!$B$4:$B$77,1,FALSE)</f>
        <v>#N/A</v>
      </c>
    </row>
    <row r="1474" spans="1:17" ht="12.75" customHeight="1">
      <c r="A1474" s="217" t="s">
        <v>8979</v>
      </c>
      <c r="B1474" s="261" t="s">
        <v>9026</v>
      </c>
      <c r="C1474" s="357" t="s">
        <v>9628</v>
      </c>
      <c r="D1474" s="217" t="s">
        <v>10006</v>
      </c>
      <c r="E1474" s="358"/>
      <c r="F1474" s="358"/>
      <c r="I1474" s="358">
        <v>0</v>
      </c>
      <c r="J1474" s="358"/>
      <c r="K1474" s="36">
        <v>2</v>
      </c>
      <c r="M1474" s="359" t="e">
        <f>VLOOKUP(TRIM(B1474),'Team Rosters'!$B$1:$N$3773,2,FALSE)</f>
        <v>#N/A</v>
      </c>
      <c r="N1474" s="360">
        <f>VLOOKUP(TRIM(B1474),BirthdateDraft!$A$1:$M$7842,2,FALSE)</f>
        <v>36603</v>
      </c>
      <c r="O1474" s="217" t="str">
        <f>VLOOKUP(TRIM(B1474),BirthdateDraft!$A$1:$M$7842,3,FALSE)</f>
        <v>24/FA</v>
      </c>
      <c r="P1474">
        <v>2024</v>
      </c>
      <c r="Q1474" s="37" t="e">
        <f>VLOOKUP(Table16[[#This Row],[Last]],'2025Cuts'!$B$4:$B$77,1,FALSE)</f>
        <v>#N/A</v>
      </c>
    </row>
    <row r="1475" spans="1:17" ht="12.75" customHeight="1">
      <c r="A1475" s="217" t="s">
        <v>9735</v>
      </c>
      <c r="B1475" s="261" t="s">
        <v>165</v>
      </c>
      <c r="C1475" s="357" t="s">
        <v>9627</v>
      </c>
      <c r="D1475" s="217" t="s">
        <v>9735</v>
      </c>
      <c r="E1475" s="358"/>
      <c r="F1475" s="358"/>
      <c r="M1475" s="359" t="e">
        <f>VLOOKUP(TRIM(B1475),'Team Rosters'!$B$1:$N$3773,2,FALSE)</f>
        <v>#N/A</v>
      </c>
      <c r="N1475" s="360">
        <f>VLOOKUP(TRIM(B1475),BirthdateDraft!$A$1:$M$7842,2,FALSE)</f>
        <v>32833</v>
      </c>
      <c r="O1475" s="217" t="str">
        <f>VLOOKUP(TRIM(B1475),BirthdateDraft!$A$1:$M$7842,3,FALSE)</f>
        <v>12/FA</v>
      </c>
      <c r="P1475">
        <v>2024</v>
      </c>
      <c r="Q1475" s="37" t="e">
        <f>VLOOKUP(Table16[[#This Row],[Last]],'2025Cuts'!$B$4:$B$77,1,FALSE)</f>
        <v>#N/A</v>
      </c>
    </row>
    <row r="1476" spans="1:17" ht="12.75" customHeight="1">
      <c r="A1476" s="217" t="s">
        <v>9654</v>
      </c>
      <c r="B1476" s="261" t="s">
        <v>8480</v>
      </c>
      <c r="C1476" s="357" t="s">
        <v>9639</v>
      </c>
      <c r="D1476" s="217" t="s">
        <v>9654</v>
      </c>
      <c r="E1476" s="358"/>
      <c r="F1476" s="358"/>
      <c r="I1476" s="358">
        <v>0</v>
      </c>
      <c r="K1476" s="358">
        <v>2</v>
      </c>
      <c r="L1476" s="36" t="s">
        <v>1895</v>
      </c>
      <c r="M1476" s="359" t="str">
        <f>VLOOKUP(TRIM(B1476),'Team Rosters'!$B$1:$N$3773,2,FALSE)</f>
        <v>ACM</v>
      </c>
      <c r="N1476" s="360">
        <f>VLOOKUP(TRIM(B1476),BirthdateDraft!$A$1:$M$7842,2,FALSE)</f>
        <v>37189</v>
      </c>
      <c r="O1476" s="217" t="str">
        <f>VLOOKUP(TRIM(B1476),BirthdateDraft!$A$1:$M$7842,3,FALSE)</f>
        <v>23/FA</v>
      </c>
      <c r="P1476">
        <v>2024</v>
      </c>
      <c r="Q1476" s="37" t="e">
        <f>VLOOKUP(Table16[[#This Row],[Last]],'2025Cuts'!$B$4:$B$77,1,FALSE)</f>
        <v>#N/A</v>
      </c>
    </row>
    <row r="1477" spans="1:17" ht="12.75" customHeight="1">
      <c r="A1477" s="217" t="s">
        <v>9674</v>
      </c>
      <c r="B1477" s="261" t="s">
        <v>8481</v>
      </c>
      <c r="C1477" s="357" t="s">
        <v>9649</v>
      </c>
      <c r="D1477" s="217" t="s">
        <v>10000</v>
      </c>
      <c r="E1477" s="358"/>
      <c r="F1477" s="358"/>
      <c r="L1477" s="358" t="s">
        <v>1895</v>
      </c>
      <c r="M1477" s="359" t="str">
        <f>VLOOKUP(TRIM(B1477),'Team Rosters'!$B$1:$N$3773,2,FALSE)</f>
        <v>BLD</v>
      </c>
      <c r="N1477" s="360">
        <f>VLOOKUP(TRIM(B1477),BirthdateDraft!$A$1:$M$7842,2,FALSE)</f>
        <v>36958</v>
      </c>
      <c r="O1477" s="217" t="str">
        <f>VLOOKUP(TRIM(B1477),BirthdateDraft!$A$1:$M$7842,3,FALSE)</f>
        <v>23/3</v>
      </c>
      <c r="P1477">
        <v>2024</v>
      </c>
      <c r="Q1477" s="37" t="e">
        <f>VLOOKUP(Table16[[#This Row],[Last]],'2025Cuts'!$B$4:$B$77,1,FALSE)</f>
        <v>#N/A</v>
      </c>
    </row>
    <row r="1478" spans="1:17" ht="12.75" customHeight="1">
      <c r="A1478" s="217" t="s">
        <v>9013</v>
      </c>
      <c r="B1478" s="261" t="s">
        <v>7319</v>
      </c>
      <c r="C1478" s="357" t="s">
        <v>76</v>
      </c>
      <c r="D1478" s="217" t="s">
        <v>10051</v>
      </c>
      <c r="E1478" s="358" t="s">
        <v>3556</v>
      </c>
      <c r="F1478" s="358"/>
      <c r="G1478" s="36">
        <v>2</v>
      </c>
      <c r="M1478" s="359" t="e">
        <f>VLOOKUP(TRIM(B1478),'Team Rosters'!$B$1:$N$3773,2,FALSE)</f>
        <v>#N/A</v>
      </c>
      <c r="N1478" s="360">
        <f>VLOOKUP(TRIM(B1478),BirthdateDraft!$A$1:$M$7842,2,FALSE)</f>
        <v>36342</v>
      </c>
      <c r="O1478" s="217" t="str">
        <f>VLOOKUP(TRIM(B1478),BirthdateDraft!$A$1:$M$7842,3,FALSE)</f>
        <v>21/4</v>
      </c>
      <c r="P1478">
        <v>2024</v>
      </c>
      <c r="Q1478" s="37" t="e">
        <f>VLOOKUP(Table16[[#This Row],[Last]],'2025Cuts'!$B$4:$B$77,1,FALSE)</f>
        <v>#N/A</v>
      </c>
    </row>
    <row r="1479" spans="1:17" ht="12.75" customHeight="1">
      <c r="A1479" s="217" t="s">
        <v>9013</v>
      </c>
      <c r="B1479" s="261" t="s">
        <v>7071</v>
      </c>
      <c r="C1479" s="357" t="s">
        <v>9640</v>
      </c>
      <c r="D1479" s="217" t="s">
        <v>10051</v>
      </c>
      <c r="E1479" s="358" t="s">
        <v>3556</v>
      </c>
      <c r="F1479" s="358"/>
      <c r="G1479" s="36">
        <v>0</v>
      </c>
      <c r="M1479" s="359" t="str">
        <f>VLOOKUP(TRIM(B1479),'Team Rosters'!$B$1:$N$3773,2,FALSE)</f>
        <v>CHA</v>
      </c>
      <c r="N1479" s="360">
        <f>VLOOKUP(TRIM(B1479),BirthdateDraft!$A$1:$M$7842,2,FALSE)</f>
        <v>36281</v>
      </c>
      <c r="O1479" s="217" t="str">
        <f>VLOOKUP(TRIM(B1479),BirthdateDraft!$A$1:$M$7842,3,FALSE)</f>
        <v>21/6</v>
      </c>
      <c r="P1479">
        <v>2024</v>
      </c>
      <c r="Q1479" s="37" t="e">
        <f>VLOOKUP(Table16[[#This Row],[Last]],'2025Cuts'!$B$4:$B$77,1,FALSE)</f>
        <v>#N/A</v>
      </c>
    </row>
    <row r="1480" spans="1:17" ht="12.75" customHeight="1">
      <c r="A1480" s="217" t="s">
        <v>1877</v>
      </c>
      <c r="B1480" s="261" t="s">
        <v>8482</v>
      </c>
      <c r="C1480" s="357" t="s">
        <v>9638</v>
      </c>
      <c r="D1480" s="217" t="s">
        <v>1877</v>
      </c>
      <c r="E1480" s="358" t="s">
        <v>9699</v>
      </c>
      <c r="F1480" s="358"/>
      <c r="G1480" s="36">
        <v>12</v>
      </c>
      <c r="H1480" s="36">
        <v>1</v>
      </c>
      <c r="M1480" s="359" t="str">
        <f>VLOOKUP(TRIM(B1480),'Team Rosters'!$B$1:$N$3773,2,FALSE)</f>
        <v>TOR</v>
      </c>
      <c r="N1480" s="360">
        <f>VLOOKUP(TRIM(B1480),BirthdateDraft!$A$1:$M$7842,2,FALSE)</f>
        <v>37502</v>
      </c>
      <c r="O1480" s="217" t="str">
        <f>VLOOKUP(TRIM(B1480),BirthdateDraft!$A$1:$M$7842,3,FALSE)</f>
        <v>23/2</v>
      </c>
      <c r="P1480">
        <v>2024</v>
      </c>
      <c r="Q1480" s="37" t="e">
        <f>VLOOKUP(Table16[[#This Row],[Last]],'2025Cuts'!$B$4:$B$77,1,FALSE)</f>
        <v>#N/A</v>
      </c>
    </row>
    <row r="1481" spans="1:17" ht="12.75" customHeight="1">
      <c r="A1481" s="217" t="s">
        <v>1564</v>
      </c>
      <c r="B1481" s="261" t="s">
        <v>8483</v>
      </c>
      <c r="C1481" s="357" t="s">
        <v>722</v>
      </c>
      <c r="D1481" s="217" t="s">
        <v>1564</v>
      </c>
      <c r="E1481" s="358"/>
      <c r="F1481" s="358"/>
      <c r="M1481" s="359" t="e">
        <f>VLOOKUP(TRIM(B1481),'Team Rosters'!$B$1:$N$3773,2,FALSE)</f>
        <v>#N/A</v>
      </c>
      <c r="N1481" s="360">
        <f>VLOOKUP(TRIM(B1481),BirthdateDraft!$A$1:$M$7842,2,FALSE)</f>
        <v>36242</v>
      </c>
      <c r="O1481" s="217" t="str">
        <f>VLOOKUP(TRIM(B1481),BirthdateDraft!$A$1:$M$7842,3,FALSE)</f>
        <v>23/5</v>
      </c>
      <c r="P1481">
        <v>2024</v>
      </c>
      <c r="Q1481" s="37" t="str">
        <f>VLOOKUP(Table16[[#This Row],[Last]],'2025Cuts'!$B$4:$B$77,1,FALSE)</f>
        <v>Tune, Clayton</v>
      </c>
    </row>
    <row r="1482" spans="1:17" ht="12.75" customHeight="1">
      <c r="A1482" s="217" t="s">
        <v>8980</v>
      </c>
      <c r="B1482" s="261" t="s">
        <v>4845</v>
      </c>
      <c r="C1482" s="357" t="s">
        <v>9642</v>
      </c>
      <c r="D1482" s="217" t="s">
        <v>10012</v>
      </c>
      <c r="E1482" s="358"/>
      <c r="F1482" s="358"/>
      <c r="I1482" s="358">
        <v>5</v>
      </c>
      <c r="J1482" s="358"/>
      <c r="K1482" s="36">
        <v>7</v>
      </c>
      <c r="M1482" s="359" t="str">
        <f>VLOOKUP(TRIM(B1482),'Team Rosters'!$B$1:$N$3773,2,FALSE)</f>
        <v>LON</v>
      </c>
      <c r="N1482" s="360">
        <f>VLOOKUP(TRIM(B1482),BirthdateDraft!$A$1:$M$7842,2,FALSE)</f>
        <v>34548</v>
      </c>
      <c r="O1482" s="217" t="str">
        <f>VLOOKUP(TRIM(B1482),BirthdateDraft!$A$1:$M$7842,3,FALSE)</f>
        <v>16/1 (13)</v>
      </c>
      <c r="P1482">
        <v>2024</v>
      </c>
      <c r="Q1482" s="37" t="e">
        <f>VLOOKUP(Table16[[#This Row],[Last]],'2025Cuts'!$B$4:$B$77,1,FALSE)</f>
        <v>#N/A</v>
      </c>
    </row>
    <row r="1483" spans="1:17" ht="12.75" customHeight="1">
      <c r="A1483" s="217" t="s">
        <v>9013</v>
      </c>
      <c r="B1483" s="261" t="s">
        <v>5665</v>
      </c>
      <c r="C1483" s="357" t="s">
        <v>9627</v>
      </c>
      <c r="D1483" s="217" t="s">
        <v>10051</v>
      </c>
      <c r="E1483" s="358" t="s">
        <v>3556</v>
      </c>
      <c r="F1483" s="358"/>
      <c r="G1483" s="36">
        <v>1</v>
      </c>
      <c r="M1483" s="359" t="str">
        <f>VLOOKUP(TRIM(B1483),'Team Rosters'!$B$1:$N$3773,2,FALSE)</f>
        <v>BLD</v>
      </c>
      <c r="N1483" s="360">
        <f>VLOOKUP(TRIM(B1483),BirthdateDraft!$A$1:$M$7842,2,FALSE)</f>
        <v>34456</v>
      </c>
      <c r="O1483" s="217" t="str">
        <f>VLOOKUP(TRIM(B1483),BirthdateDraft!$A$1:$M$7842,3,FALSE)</f>
        <v>17/FA</v>
      </c>
      <c r="P1483">
        <v>2024</v>
      </c>
      <c r="Q1483" s="37" t="e">
        <f>VLOOKUP(Table16[[#This Row],[Last]],'2025Cuts'!$B$4:$B$77,1,FALSE)</f>
        <v>#N/A</v>
      </c>
    </row>
    <row r="1484" spans="1:17" ht="12.75" customHeight="1">
      <c r="A1484" s="217" t="s">
        <v>2710</v>
      </c>
      <c r="B1484" s="261" t="s">
        <v>8484</v>
      </c>
      <c r="C1484" s="357" t="s">
        <v>76</v>
      </c>
      <c r="D1484" s="217" t="s">
        <v>10034</v>
      </c>
      <c r="E1484" s="358" t="s">
        <v>3552</v>
      </c>
      <c r="F1484" s="358"/>
      <c r="M1484" s="359" t="str">
        <f>VLOOKUP(TRIM(B1484),'Team Rosters'!$B$1:$N$3773,2,FALSE)</f>
        <v>BEA</v>
      </c>
      <c r="N1484" s="360">
        <f>VLOOKUP(TRIM(B1484),BirthdateDraft!$A$1:$M$7842,2,FALSE)</f>
        <v>36839</v>
      </c>
      <c r="O1484" s="217" t="str">
        <f>VLOOKUP(TRIM(B1484),BirthdateDraft!$A$1:$M$7842,3,FALSE)</f>
        <v>23/2</v>
      </c>
      <c r="P1484">
        <v>2024</v>
      </c>
      <c r="Q1484" s="37" t="e">
        <f>VLOOKUP(Table16[[#This Row],[Last]],'2025Cuts'!$B$4:$B$77,1,FALSE)</f>
        <v>#N/A</v>
      </c>
    </row>
    <row r="1485" spans="1:17" ht="12.75" customHeight="1">
      <c r="A1485" s="217" t="s">
        <v>1229</v>
      </c>
      <c r="B1485" s="261" t="s">
        <v>8962</v>
      </c>
      <c r="C1485" s="357" t="s">
        <v>2310</v>
      </c>
      <c r="D1485" s="217" t="s">
        <v>1229</v>
      </c>
      <c r="E1485" s="358" t="s">
        <v>9712</v>
      </c>
      <c r="F1485" s="358"/>
      <c r="G1485" s="36">
        <v>4</v>
      </c>
      <c r="M1485" s="359" t="str">
        <f>VLOOKUP(TRIM(B1485),'Team Rosters'!$B$1:$N$3773,2,FALSE)</f>
        <v>BLD</v>
      </c>
      <c r="N1485" s="360">
        <f>VLOOKUP(TRIM(B1485),BirthdateDraft!$A$1:$M$7842,2,FALSE)</f>
        <v>37654</v>
      </c>
      <c r="O1485" s="217" t="str">
        <f>VLOOKUP(TRIM(B1485),BirthdateDraft!$A$1:$M$7842,3,FALSE)</f>
        <v>24/1(17)</v>
      </c>
      <c r="P1485">
        <v>2024</v>
      </c>
      <c r="Q1485" s="37" t="e">
        <f>VLOOKUP(Table16[[#This Row],[Last]],'2025Cuts'!$B$4:$B$77,1,FALSE)</f>
        <v>#N/A</v>
      </c>
    </row>
    <row r="1486" spans="1:17" ht="12.75" customHeight="1">
      <c r="A1486" s="217" t="s">
        <v>9668</v>
      </c>
      <c r="B1486" s="362" t="s">
        <v>9747</v>
      </c>
      <c r="C1486" s="357" t="s">
        <v>9649</v>
      </c>
      <c r="D1486" s="217" t="s">
        <v>3485</v>
      </c>
      <c r="E1486" s="358"/>
      <c r="F1486" s="358"/>
      <c r="L1486" s="358" t="s">
        <v>9655</v>
      </c>
      <c r="M1486" s="359" t="e">
        <f>VLOOKUP(TRIM(B1486),'Team Rosters'!$B$1:$N$3773,2,FALSE)</f>
        <v>#N/A</v>
      </c>
      <c r="N1486" s="360">
        <f>VLOOKUP(TRIM(B1486),BirthdateDraft!$A$1:$M$7842,2,FALSE)</f>
        <v>35431</v>
      </c>
      <c r="O1486" s="217" t="str">
        <f>VLOOKUP(TRIM(B1486),BirthdateDraft!$A$1:$M$7842,3,FALSE)</f>
        <v>FA</v>
      </c>
      <c r="P1486">
        <v>2024</v>
      </c>
      <c r="Q1486" s="37" t="e">
        <f>VLOOKUP(Table16[[#This Row],[Last]],'2025Cuts'!$B$4:$B$77,1,FALSE)</f>
        <v>#N/A</v>
      </c>
    </row>
    <row r="1487" spans="1:17" ht="12.75" customHeight="1">
      <c r="A1487" s="217" t="s">
        <v>1410</v>
      </c>
      <c r="B1487" s="261" t="s">
        <v>8485</v>
      </c>
      <c r="C1487" s="357" t="s">
        <v>9647</v>
      </c>
      <c r="D1487" s="217" t="s">
        <v>10063</v>
      </c>
      <c r="E1487" s="358" t="s">
        <v>3555</v>
      </c>
      <c r="F1487" s="358"/>
      <c r="G1487" s="36">
        <v>8</v>
      </c>
      <c r="M1487" s="359" t="str">
        <f>VLOOKUP(TRIM(B1487),'Team Rosters'!$B$1:$N$3773,2,FALSE)</f>
        <v>BIR</v>
      </c>
      <c r="N1487" s="360">
        <f>VLOOKUP(TRIM(B1487),BirthdateDraft!$A$1:$M$7842,2,FALSE)</f>
        <v>36276</v>
      </c>
      <c r="O1487" s="217" t="str">
        <f>VLOOKUP(TRIM(B1487),BirthdateDraft!$A$1:$M$7842,3,FALSE)</f>
        <v>23/3</v>
      </c>
      <c r="P1487">
        <v>2024</v>
      </c>
      <c r="Q1487" s="37" t="e">
        <f>VLOOKUP(Table16[[#This Row],[Last]],'2025Cuts'!$B$4:$B$77,1,FALSE)</f>
        <v>#N/A</v>
      </c>
    </row>
    <row r="1488" spans="1:17" ht="12.75" customHeight="1">
      <c r="A1488" s="217" t="s">
        <v>144</v>
      </c>
      <c r="B1488" s="261" t="s">
        <v>7060</v>
      </c>
      <c r="C1488" s="357" t="s">
        <v>9643</v>
      </c>
      <c r="D1488" s="217" t="s">
        <v>10053</v>
      </c>
      <c r="E1488" s="358" t="s">
        <v>3556</v>
      </c>
      <c r="F1488" s="358"/>
      <c r="G1488" s="36">
        <v>3</v>
      </c>
      <c r="M1488" s="359" t="e">
        <f>VLOOKUP(TRIM(B1488),'Team Rosters'!$B$1:$N$3773,2,FALSE)</f>
        <v>#N/A</v>
      </c>
      <c r="N1488" s="360">
        <f>VLOOKUP(TRIM(B1488),BirthdateDraft!$A$1:$M$7842,2,FALSE)</f>
        <v>35796</v>
      </c>
      <c r="O1488" s="217" t="str">
        <f>VLOOKUP(TRIM(B1488),BirthdateDraft!$A$1:$M$7842,3,FALSE)</f>
        <v>21/1(28)</v>
      </c>
      <c r="P1488">
        <v>2024</v>
      </c>
      <c r="Q1488" s="37" t="e">
        <f>VLOOKUP(Table16[[#This Row],[Last]],'2025Cuts'!$B$4:$B$77,1,FALSE)</f>
        <v>#N/A</v>
      </c>
    </row>
    <row r="1489" spans="1:17" ht="12.75" customHeight="1">
      <c r="A1489" s="217" t="s">
        <v>1957</v>
      </c>
      <c r="B1489" s="261" t="s">
        <v>5629</v>
      </c>
      <c r="C1489" s="357" t="s">
        <v>78</v>
      </c>
      <c r="D1489" s="217" t="s">
        <v>1957</v>
      </c>
      <c r="E1489" s="358" t="s">
        <v>9699</v>
      </c>
      <c r="F1489" s="358"/>
      <c r="G1489" s="36">
        <v>2</v>
      </c>
      <c r="M1489" s="359" t="e">
        <f>VLOOKUP(TRIM(B1489),'Team Rosters'!$B$1:$N$3773,2,FALSE)</f>
        <v>#N/A</v>
      </c>
      <c r="N1489" s="360">
        <f>VLOOKUP(TRIM(B1489),BirthdateDraft!$A$1:$M$7842,2,FALSE)</f>
        <v>35225</v>
      </c>
      <c r="O1489" s="217" t="str">
        <f>VLOOKUP(TRIM(B1489),BirthdateDraft!$A$1:$M$7842,3,FALSE)</f>
        <v>18/FA</v>
      </c>
      <c r="P1489">
        <v>2024</v>
      </c>
      <c r="Q1489" s="37" t="e">
        <f>VLOOKUP(Table16[[#This Row],[Last]],'2025Cuts'!$B$4:$B$77,1,FALSE)</f>
        <v>#N/A</v>
      </c>
    </row>
    <row r="1490" spans="1:17" ht="12.75" customHeight="1">
      <c r="A1490" s="217" t="s">
        <v>9672</v>
      </c>
      <c r="B1490" s="261" t="s">
        <v>7943</v>
      </c>
      <c r="C1490" s="357" t="s">
        <v>77</v>
      </c>
      <c r="D1490" s="217" t="s">
        <v>10003</v>
      </c>
      <c r="E1490" s="358"/>
      <c r="F1490" s="358"/>
      <c r="L1490" s="358" t="s">
        <v>9652</v>
      </c>
      <c r="M1490" s="359" t="str">
        <f>VLOOKUP(TRIM(B1490),'Team Rosters'!$B$1:$N$3773,2,FALSE)</f>
        <v>TOL</v>
      </c>
      <c r="N1490" s="360">
        <f>VLOOKUP(TRIM(B1490),BirthdateDraft!$A$1:$M$7842,2,FALSE)</f>
        <v>35279</v>
      </c>
      <c r="O1490" s="217" t="str">
        <f>VLOOKUP(TRIM(B1490),BirthdateDraft!$A$1:$M$7842,3,FALSE)</f>
        <v>22/FA</v>
      </c>
      <c r="P1490">
        <v>2024</v>
      </c>
      <c r="Q1490" s="37" t="e">
        <f>VLOOKUP(Table16[[#This Row],[Last]],'2025Cuts'!$B$4:$B$77,1,FALSE)</f>
        <v>#N/A</v>
      </c>
    </row>
    <row r="1491" spans="1:17" ht="12.75" customHeight="1">
      <c r="A1491" s="217" t="s">
        <v>8859</v>
      </c>
      <c r="B1491" s="261" t="s">
        <v>6149</v>
      </c>
      <c r="C1491" s="357" t="s">
        <v>9648</v>
      </c>
      <c r="D1491" s="217" t="s">
        <v>10060</v>
      </c>
      <c r="E1491" s="358" t="s">
        <v>3552</v>
      </c>
      <c r="F1491" s="358"/>
      <c r="G1491" s="36">
        <v>0</v>
      </c>
      <c r="M1491" s="359" t="str">
        <f>VLOOKUP(TRIM(B1491),'Team Rosters'!$B$1:$N$3773,2,FALSE)</f>
        <v>FER</v>
      </c>
      <c r="N1491" s="360">
        <f>VLOOKUP(TRIM(B1491),BirthdateDraft!$A$1:$M$7842,2,FALSE)</f>
        <v>34992</v>
      </c>
      <c r="O1491" s="217" t="str">
        <f>VLOOKUP(TRIM(B1491),BirthdateDraft!$A$1:$M$7842,3,FALSE)</f>
        <v>19/FA</v>
      </c>
      <c r="P1491">
        <v>2024</v>
      </c>
      <c r="Q1491" s="37" t="e">
        <f>VLOOKUP(Table16[[#This Row],[Last]],'2025Cuts'!$B$4:$B$77,1,FALSE)</f>
        <v>#N/A</v>
      </c>
    </row>
    <row r="1492" spans="1:17" ht="12.75" customHeight="1">
      <c r="A1492" s="217" t="s">
        <v>1957</v>
      </c>
      <c r="B1492" s="261" t="s">
        <v>6653</v>
      </c>
      <c r="C1492" s="357" t="s">
        <v>9640</v>
      </c>
      <c r="D1492" s="217" t="s">
        <v>1957</v>
      </c>
      <c r="E1492" s="358" t="s">
        <v>9699</v>
      </c>
      <c r="F1492" s="358"/>
      <c r="G1492" s="36">
        <v>4</v>
      </c>
      <c r="M1492" s="359" t="str">
        <f>VLOOKUP(TRIM(B1492),'Team Rosters'!$B$1:$N$3773,2,FALSE)</f>
        <v>BEA</v>
      </c>
      <c r="N1492" s="360">
        <f>VLOOKUP(TRIM(B1492),BirthdateDraft!$A$1:$M$7842,2,FALSE)</f>
        <v>36056</v>
      </c>
      <c r="O1492" s="217" t="str">
        <f>VLOOKUP(TRIM(B1492),BirthdateDraft!$A$1:$M$7842,3,FALSE)</f>
        <v>20/2</v>
      </c>
      <c r="P1492">
        <v>2024</v>
      </c>
      <c r="Q1492" s="37" t="e">
        <f>VLOOKUP(Table16[[#This Row],[Last]],'2025Cuts'!$B$4:$B$77,1,FALSE)</f>
        <v>#N/A</v>
      </c>
    </row>
    <row r="1493" spans="1:17" ht="12.75" customHeight="1">
      <c r="A1493" s="217" t="s">
        <v>9682</v>
      </c>
      <c r="B1493" s="261" t="s">
        <v>6244</v>
      </c>
      <c r="C1493" s="357" t="s">
        <v>9643</v>
      </c>
      <c r="D1493" s="217" t="s">
        <v>10032</v>
      </c>
      <c r="E1493" s="358"/>
      <c r="F1493" s="358"/>
      <c r="I1493" s="358">
        <v>4</v>
      </c>
      <c r="K1493" s="358">
        <v>0</v>
      </c>
      <c r="L1493" s="36" t="s">
        <v>9656</v>
      </c>
      <c r="M1493" s="359" t="e">
        <f>VLOOKUP(TRIM(B1493),'Team Rosters'!$B$1:$N$3773,2,FALSE)</f>
        <v>#N/A</v>
      </c>
      <c r="N1493" s="360">
        <f>VLOOKUP(TRIM(B1493),BirthdateDraft!$A$1:$M$7842,2,FALSE)</f>
        <v>35475</v>
      </c>
      <c r="O1493" s="217" t="str">
        <f>VLOOKUP(TRIM(B1493),BirthdateDraft!$A$1:$M$7842,3,FALSE)</f>
        <v>19/6</v>
      </c>
      <c r="P1493">
        <v>2024</v>
      </c>
      <c r="Q1493" s="37" t="e">
        <f>VLOOKUP(Table16[[#This Row],[Last]],'2025Cuts'!$B$4:$B$77,1,FALSE)</f>
        <v>#N/A</v>
      </c>
    </row>
    <row r="1494" spans="1:17" ht="12.75" customHeight="1">
      <c r="A1494" s="217" t="s">
        <v>9682</v>
      </c>
      <c r="B1494" s="261" t="s">
        <v>6244</v>
      </c>
      <c r="C1494" s="357" t="s">
        <v>9643</v>
      </c>
      <c r="D1494" s="217" t="s">
        <v>10032</v>
      </c>
      <c r="E1494" s="358"/>
      <c r="F1494" s="358"/>
      <c r="I1494" s="358">
        <v>4</v>
      </c>
      <c r="J1494" s="358">
        <v>0</v>
      </c>
      <c r="K1494" s="36">
        <v>0</v>
      </c>
      <c r="M1494" s="359" t="e">
        <f>VLOOKUP(TRIM(B1494),'Team Rosters'!$B$1:$N$3773,2,FALSE)</f>
        <v>#N/A</v>
      </c>
      <c r="N1494" s="360">
        <f>VLOOKUP(TRIM(B1494),BirthdateDraft!$A$1:$M$7842,2,FALSE)</f>
        <v>35475</v>
      </c>
      <c r="O1494" s="217" t="str">
        <f>VLOOKUP(TRIM(B1494),BirthdateDraft!$A$1:$M$7842,3,FALSE)</f>
        <v>19/6</v>
      </c>
      <c r="P1494">
        <v>2024</v>
      </c>
      <c r="Q1494" s="37" t="e">
        <f>VLOOKUP(Table16[[#This Row],[Last]],'2025Cuts'!$B$4:$B$77,1,FALSE)</f>
        <v>#N/A</v>
      </c>
    </row>
    <row r="1495" spans="1:17" ht="12.75" customHeight="1">
      <c r="A1495" s="217" t="s">
        <v>1957</v>
      </c>
      <c r="B1495" s="261" t="s">
        <v>8963</v>
      </c>
      <c r="C1495" s="357" t="s">
        <v>9632</v>
      </c>
      <c r="D1495" s="217" t="s">
        <v>1957</v>
      </c>
      <c r="E1495" s="358" t="s">
        <v>9700</v>
      </c>
      <c r="F1495" s="358"/>
      <c r="G1495" s="36">
        <v>0</v>
      </c>
      <c r="M1495" s="359" t="e">
        <f>VLOOKUP(TRIM(B1495),'Team Rosters'!$B$1:$N$3773,2,FALSE)</f>
        <v>#N/A</v>
      </c>
      <c r="N1495" s="360">
        <f>VLOOKUP(TRIM(B1495),BirthdateDraft!$A$1:$M$7842,2,FALSE)</f>
        <v>36548</v>
      </c>
      <c r="O1495" s="217" t="str">
        <f>VLOOKUP(TRIM(B1495),BirthdateDraft!$A$1:$M$7842,3,FALSE)</f>
        <v>24/5(160)</v>
      </c>
      <c r="P1495">
        <v>2024</v>
      </c>
      <c r="Q1495" s="37" t="e">
        <f>VLOOKUP(Table16[[#This Row],[Last]],'2025Cuts'!$B$4:$B$77,1,FALSE)</f>
        <v>#N/A</v>
      </c>
    </row>
    <row r="1496" spans="1:17" ht="12.75" customHeight="1">
      <c r="A1496" s="217" t="s">
        <v>9702</v>
      </c>
      <c r="B1496" s="261" t="s">
        <v>4165</v>
      </c>
      <c r="C1496" s="357" t="s">
        <v>9627</v>
      </c>
      <c r="D1496" s="217" t="s">
        <v>10054</v>
      </c>
      <c r="E1496" s="358" t="s">
        <v>3556</v>
      </c>
      <c r="F1496" s="358" t="s">
        <v>3556</v>
      </c>
      <c r="G1496" s="36">
        <v>0</v>
      </c>
      <c r="M1496" s="359" t="str">
        <f>VLOOKUP(TRIM(B1496),'Team Rosters'!$B$1:$N$3773,2,FALSE)</f>
        <v>BIR</v>
      </c>
      <c r="N1496" s="360">
        <f>VLOOKUP(TRIM(B1496),BirthdateDraft!$A$1:$M$7842,2,FALSE)</f>
        <v>33363</v>
      </c>
      <c r="O1496" s="217" t="str">
        <f>VLOOKUP(TRIM(B1496),BirthdateDraft!$A$1:$M$7842,3,FALSE)</f>
        <v>14/4</v>
      </c>
      <c r="P1496">
        <v>2024</v>
      </c>
      <c r="Q1496" s="37" t="e">
        <f>VLOOKUP(Table16[[#This Row],[Last]],'2025Cuts'!$B$4:$B$77,1,FALSE)</f>
        <v>#N/A</v>
      </c>
    </row>
    <row r="1497" spans="1:17" ht="12.75" customHeight="1">
      <c r="A1497" s="217" t="s">
        <v>9013</v>
      </c>
      <c r="B1497" s="261" t="s">
        <v>7695</v>
      </c>
      <c r="C1497" s="357" t="s">
        <v>9635</v>
      </c>
      <c r="D1497" s="217" t="s">
        <v>10051</v>
      </c>
      <c r="E1497" s="358" t="s">
        <v>3556</v>
      </c>
      <c r="F1497" s="358"/>
      <c r="G1497" s="36">
        <v>1</v>
      </c>
      <c r="M1497" s="359" t="e">
        <f>VLOOKUP(TRIM(B1497),'Team Rosters'!$B$1:$N$3773,2,FALSE)</f>
        <v>#N/A</v>
      </c>
      <c r="N1497" s="360">
        <f>VLOOKUP(TRIM(B1497),BirthdateDraft!$A$1:$M$7842,2,FALSE)</f>
        <v>35921</v>
      </c>
      <c r="O1497" s="217" t="str">
        <f>VLOOKUP(TRIM(B1497),BirthdateDraft!$A$1:$M$7842,3,FALSE)</f>
        <v>22/4</v>
      </c>
      <c r="P1497">
        <v>2024</v>
      </c>
      <c r="Q1497" s="37" t="e">
        <f>VLOOKUP(Table16[[#This Row],[Last]],'2025Cuts'!$B$4:$B$77,1,FALSE)</f>
        <v>#N/A</v>
      </c>
    </row>
    <row r="1498" spans="1:17" ht="12.75" customHeight="1">
      <c r="A1498" s="217" t="s">
        <v>9668</v>
      </c>
      <c r="B1498" s="261" t="s">
        <v>5846</v>
      </c>
      <c r="C1498" s="357" t="s">
        <v>9643</v>
      </c>
      <c r="D1498" s="217" t="s">
        <v>3485</v>
      </c>
      <c r="E1498" s="358"/>
      <c r="F1498" s="358"/>
      <c r="L1498" s="358" t="s">
        <v>9652</v>
      </c>
      <c r="M1498" s="359" t="str">
        <f>VLOOKUP(TRIM(B1498),'Team Rosters'!$B$1:$N$3773,2,FALSE)</f>
        <v>FER</v>
      </c>
      <c r="N1498" s="360">
        <f>VLOOKUP(TRIM(B1498),BirthdateDraft!$A$1:$M$7842,2,FALSE)</f>
        <v>34617</v>
      </c>
      <c r="O1498" s="217" t="str">
        <f>VLOOKUP(TRIM(B1498),BirthdateDraft!$A$1:$M$7842,3,FALSE)</f>
        <v>18/5</v>
      </c>
      <c r="P1498">
        <v>2024</v>
      </c>
      <c r="Q1498" s="37" t="e">
        <f>VLOOKUP(Table16[[#This Row],[Last]],'2025Cuts'!$B$4:$B$77,1,FALSE)</f>
        <v>#N/A</v>
      </c>
    </row>
    <row r="1499" spans="1:17" ht="12.75" customHeight="1">
      <c r="A1499" s="217" t="s">
        <v>8852</v>
      </c>
      <c r="B1499" s="261" t="s">
        <v>8487</v>
      </c>
      <c r="C1499" s="357" t="s">
        <v>9630</v>
      </c>
      <c r="D1499" s="217" t="s">
        <v>10026</v>
      </c>
      <c r="E1499" s="358" t="s">
        <v>3555</v>
      </c>
      <c r="F1499" s="358"/>
      <c r="M1499" s="359" t="str">
        <f>VLOOKUP(TRIM(B1499),'Team Rosters'!$B$1:$N$3773,2,FALSE)</f>
        <v>TOK</v>
      </c>
      <c r="N1499" s="360">
        <f>VLOOKUP(TRIM(B1499),BirthdateDraft!$A$1:$M$7842,2,FALSE)</f>
        <v>37143</v>
      </c>
      <c r="O1499" s="217" t="str">
        <f>VLOOKUP(TRIM(B1499),BirthdateDraft!$A$1:$M$7842,3,FALSE)</f>
        <v>23/7</v>
      </c>
      <c r="P1499">
        <v>2024</v>
      </c>
      <c r="Q1499" s="37" t="e">
        <f>VLOOKUP(Table16[[#This Row],[Last]],'2025Cuts'!$B$4:$B$77,1,FALSE)</f>
        <v>#N/A</v>
      </c>
    </row>
    <row r="1500" spans="1:17" ht="12.75" customHeight="1">
      <c r="A1500" s="217" t="s">
        <v>9006</v>
      </c>
      <c r="B1500" s="365" t="s">
        <v>8488</v>
      </c>
      <c r="C1500" s="357" t="s">
        <v>9632</v>
      </c>
      <c r="D1500" s="217" t="s">
        <v>10029</v>
      </c>
      <c r="E1500" s="358"/>
      <c r="F1500" s="358"/>
      <c r="I1500" s="358">
        <v>0</v>
      </c>
      <c r="J1500" s="358">
        <v>0</v>
      </c>
      <c r="K1500" s="36">
        <v>2</v>
      </c>
      <c r="M1500" s="359" t="e">
        <f>VLOOKUP(TRIM(B1500),'Team Rosters'!$B$1:$N$3773,2,FALSE)</f>
        <v>#N/A</v>
      </c>
      <c r="N1500" s="360">
        <f>VLOOKUP(TRIM(B1500),BirthdateDraft!$A$1:$M$7842,2,FALSE)</f>
        <v>35876</v>
      </c>
      <c r="O1500" s="217" t="e">
        <f>VLOOKUP(TRIM(B1500),BirthdateDraft!$A$1:$M$7842,3,FALSE)</f>
        <v>#N/A</v>
      </c>
      <c r="P1500">
        <v>2024</v>
      </c>
      <c r="Q1500" s="37" t="e">
        <f>VLOOKUP(Table16[[#This Row],[Last]],'2025Cuts'!$B$4:$B$77,1,FALSE)</f>
        <v>#N/A</v>
      </c>
    </row>
    <row r="1501" spans="1:17" ht="12.75" customHeight="1">
      <c r="A1501" s="217" t="s">
        <v>9728</v>
      </c>
      <c r="B1501" s="261" t="s">
        <v>6136</v>
      </c>
      <c r="C1501" s="357" t="s">
        <v>2310</v>
      </c>
      <c r="D1501" s="217" t="s">
        <v>9728</v>
      </c>
      <c r="E1501" s="358" t="s">
        <v>9713</v>
      </c>
      <c r="F1501" s="358" t="s">
        <v>3552</v>
      </c>
      <c r="G1501" s="36">
        <v>12</v>
      </c>
      <c r="H1501" s="36">
        <v>1</v>
      </c>
      <c r="M1501" s="359" t="str">
        <f>VLOOKUP(TRIM(B1501),'Team Rosters'!$B$1:$N$3773,2,FALSE)</f>
        <v>WES</v>
      </c>
      <c r="N1501" s="360">
        <f>VLOOKUP(TRIM(B1501),BirthdateDraft!$A$1:$M$7842,2,FALSE)</f>
        <v>34881</v>
      </c>
      <c r="O1501" s="217" t="str">
        <f>VLOOKUP(TRIM(B1501),BirthdateDraft!$A$1:$M$7842,3,FALSE)</f>
        <v>19/5</v>
      </c>
      <c r="P1501">
        <v>2024</v>
      </c>
      <c r="Q1501" s="37" t="e">
        <f>VLOOKUP(Table16[[#This Row],[Last]],'2025Cuts'!$B$4:$B$77,1,FALSE)</f>
        <v>#N/A</v>
      </c>
    </row>
    <row r="1502" spans="1:17" ht="12.75" customHeight="1">
      <c r="A1502" s="217" t="s">
        <v>9013</v>
      </c>
      <c r="B1502" s="261" t="s">
        <v>9696</v>
      </c>
      <c r="C1502" s="357" t="s">
        <v>9651</v>
      </c>
      <c r="D1502" s="217" t="s">
        <v>10027</v>
      </c>
      <c r="E1502" s="358"/>
      <c r="F1502" s="358"/>
      <c r="I1502" s="358">
        <v>0</v>
      </c>
      <c r="J1502" s="358"/>
      <c r="K1502" s="36">
        <v>2</v>
      </c>
      <c r="M1502" s="359" t="e">
        <f>VLOOKUP(TRIM(B1502),'Team Rosters'!$B$1:$N$3773,2,FALSE)</f>
        <v>#N/A</v>
      </c>
      <c r="N1502" s="360">
        <f>VLOOKUP(TRIM(B1502),BirthdateDraft!$A$1:$M$7842,2,FALSE)</f>
        <v>35886</v>
      </c>
      <c r="O1502" s="217" t="str">
        <f>VLOOKUP(TRIM(B1502),BirthdateDraft!$A$1:$M$7842,3,FALSE)</f>
        <v>21/6</v>
      </c>
      <c r="P1502">
        <v>2024</v>
      </c>
      <c r="Q1502" s="37" t="e">
        <f>VLOOKUP(Table16[[#This Row],[Last]],'2025Cuts'!$B$4:$B$77,1,FALSE)</f>
        <v>#N/A</v>
      </c>
    </row>
    <row r="1503" spans="1:17" ht="12.75" customHeight="1">
      <c r="A1503" s="217" t="s">
        <v>144</v>
      </c>
      <c r="B1503" s="261" t="s">
        <v>8489</v>
      </c>
      <c r="C1503" s="357" t="s">
        <v>9630</v>
      </c>
      <c r="D1503" s="217" t="s">
        <v>10053</v>
      </c>
      <c r="E1503" s="358" t="s">
        <v>3556</v>
      </c>
      <c r="F1503" s="358"/>
      <c r="G1503" s="36">
        <v>4</v>
      </c>
      <c r="M1503" s="359" t="str">
        <f>VLOOKUP(TRIM(B1503),'Team Rosters'!$B$1:$N$3773,2,FALSE)</f>
        <v>BLD</v>
      </c>
      <c r="N1503" s="360">
        <f>VLOOKUP(TRIM(B1503),BirthdateDraft!$A$1:$M$7842,2,FALSE)</f>
        <v>37078</v>
      </c>
      <c r="O1503" s="217" t="str">
        <f>VLOOKUP(TRIM(B1503),BirthdateDraft!$A$1:$M$7842,3,FALSE)</f>
        <v>23/1</v>
      </c>
      <c r="P1503">
        <v>2024</v>
      </c>
      <c r="Q1503" s="37" t="e">
        <f>VLOOKUP(Table16[[#This Row],[Last]],'2025Cuts'!$B$4:$B$77,1,FALSE)</f>
        <v>#N/A</v>
      </c>
    </row>
    <row r="1504" spans="1:17" ht="12.75" customHeight="1">
      <c r="A1504" s="217" t="s">
        <v>1960</v>
      </c>
      <c r="B1504" s="261" t="s">
        <v>3646</v>
      </c>
      <c r="C1504" s="357" t="s">
        <v>9627</v>
      </c>
      <c r="D1504" s="217" t="s">
        <v>1960</v>
      </c>
      <c r="E1504" s="358" t="s">
        <v>9712</v>
      </c>
      <c r="F1504" s="358"/>
      <c r="G1504" s="36">
        <v>12</v>
      </c>
      <c r="H1504" s="36">
        <v>3</v>
      </c>
      <c r="M1504" s="359" t="str">
        <f>VLOOKUP(TRIM(B1504),'Team Rosters'!$B$1:$N$3773,2,FALSE)</f>
        <v>ROA</v>
      </c>
      <c r="N1504" s="360">
        <f>VLOOKUP(TRIM(B1504),BirthdateDraft!$A$1:$M$7842,2,FALSE)</f>
        <v>33323</v>
      </c>
      <c r="O1504" s="217" t="str">
        <f>VLOOKUP(TRIM(B1504),BirthdateDraft!$A$1:$M$7842,3,FALSE)</f>
        <v>14/2</v>
      </c>
      <c r="P1504">
        <v>2024</v>
      </c>
      <c r="Q1504" s="37" t="e">
        <f>VLOOKUP(Table16[[#This Row],[Last]],'2025Cuts'!$B$4:$B$77,1,FALSE)</f>
        <v>#N/A</v>
      </c>
    </row>
    <row r="1505" spans="1:17" ht="12.75" customHeight="1">
      <c r="A1505" s="217" t="s">
        <v>9686</v>
      </c>
      <c r="B1505" s="261" t="s">
        <v>8992</v>
      </c>
      <c r="C1505" s="357" t="s">
        <v>9632</v>
      </c>
      <c r="D1505" s="217" t="s">
        <v>10033</v>
      </c>
      <c r="E1505" s="358"/>
      <c r="F1505" s="358"/>
      <c r="I1505" s="358">
        <v>0</v>
      </c>
      <c r="J1505" s="358">
        <v>0</v>
      </c>
      <c r="K1505" s="36">
        <v>2</v>
      </c>
      <c r="M1505" s="359" t="str">
        <f>VLOOKUP(TRIM(B1505),'Team Rosters'!$B$1:$N$3773,2,FALSE)</f>
        <v>FER</v>
      </c>
      <c r="N1505" s="360">
        <f>VLOOKUP(TRIM(B1505),BirthdateDraft!$A$1:$M$7842,2,FALSE)</f>
        <v>37187</v>
      </c>
      <c r="O1505" s="217" t="str">
        <f>VLOOKUP(TRIM(B1505),BirthdateDraft!$A$1:$M$7842,3,FALSE)</f>
        <v>24/FA</v>
      </c>
      <c r="P1505">
        <v>2024</v>
      </c>
      <c r="Q1505" s="37" t="e">
        <f>VLOOKUP(Table16[[#This Row],[Last]],'2025Cuts'!$B$4:$B$77,1,FALSE)</f>
        <v>#N/A</v>
      </c>
    </row>
    <row r="1506" spans="1:17" ht="12.75" customHeight="1">
      <c r="A1506" s="217" t="s">
        <v>9693</v>
      </c>
      <c r="B1506" s="261" t="s">
        <v>279</v>
      </c>
      <c r="C1506" s="357" t="s">
        <v>9636</v>
      </c>
      <c r="D1506" s="217" t="s">
        <v>10017</v>
      </c>
      <c r="E1506" s="358"/>
      <c r="F1506" s="358"/>
      <c r="I1506" s="358">
        <v>4</v>
      </c>
      <c r="J1506" s="358">
        <v>0</v>
      </c>
      <c r="K1506" s="36">
        <v>5</v>
      </c>
      <c r="M1506" s="359" t="str">
        <f>VLOOKUP(TRIM(B1506),'Team Rosters'!$B$1:$N$3773,2,FALSE)</f>
        <v>DRA</v>
      </c>
      <c r="N1506" s="360">
        <f>VLOOKUP(TRIM(B1506),BirthdateDraft!$A$1:$M$7842,2,FALSE)</f>
        <v>32930</v>
      </c>
      <c r="O1506" s="217" t="str">
        <f>VLOOKUP(TRIM(B1506),BirthdateDraft!$A$1:$M$7842,3,FALSE)</f>
        <v>12/FA</v>
      </c>
      <c r="P1506">
        <v>2024</v>
      </c>
      <c r="Q1506" s="37" t="e">
        <f>VLOOKUP(Table16[[#This Row],[Last]],'2025Cuts'!$B$4:$B$77,1,FALSE)</f>
        <v>#N/A</v>
      </c>
    </row>
    <row r="1507" spans="1:17" ht="12.75" customHeight="1">
      <c r="A1507" s="217" t="s">
        <v>1231</v>
      </c>
      <c r="B1507" s="261" t="s">
        <v>5406</v>
      </c>
      <c r="C1507" s="357" t="s">
        <v>9644</v>
      </c>
      <c r="D1507" s="217" t="s">
        <v>1231</v>
      </c>
      <c r="E1507" s="358"/>
      <c r="F1507" s="358"/>
      <c r="I1507" s="358">
        <v>4</v>
      </c>
      <c r="K1507" s="358">
        <v>0</v>
      </c>
      <c r="L1507" s="36" t="s">
        <v>9655</v>
      </c>
      <c r="M1507" s="359" t="e">
        <f>VLOOKUP(TRIM(B1507),'Team Rosters'!$B$1:$N$3773,2,FALSE)</f>
        <v>#N/A</v>
      </c>
      <c r="N1507" s="360">
        <f>VLOOKUP(TRIM(B1507),BirthdateDraft!$A$1:$M$7842,2,FALSE)</f>
        <v>34034</v>
      </c>
      <c r="O1507" s="217" t="str">
        <f>VLOOKUP(TRIM(B1507),BirthdateDraft!$A$1:$M$7842,3,FALSE)</f>
        <v>16/3</v>
      </c>
      <c r="P1507">
        <v>2024</v>
      </c>
      <c r="Q1507" s="37" t="e">
        <f>VLOOKUP(Table16[[#This Row],[Last]],'2025Cuts'!$B$4:$B$77,1,FALSE)</f>
        <v>#N/A</v>
      </c>
    </row>
    <row r="1508" spans="1:17" ht="12.75" customHeight="1">
      <c r="A1508" s="217" t="s">
        <v>2837</v>
      </c>
      <c r="B1508" s="261" t="s">
        <v>8491</v>
      </c>
      <c r="C1508" s="357" t="s">
        <v>77</v>
      </c>
      <c r="D1508" s="217" t="s">
        <v>2837</v>
      </c>
      <c r="E1508" s="358"/>
      <c r="F1508" s="358"/>
      <c r="I1508" s="358">
        <v>0</v>
      </c>
      <c r="K1508" s="358">
        <v>0</v>
      </c>
      <c r="L1508" s="36" t="s">
        <v>9656</v>
      </c>
      <c r="M1508" s="359" t="str">
        <f>VLOOKUP(TRIM(B1508),'Team Rosters'!$B$1:$N$3773,2,FALSE)</f>
        <v>FER</v>
      </c>
      <c r="N1508" s="360">
        <f>VLOOKUP(TRIM(B1508),BirthdateDraft!$A$1:$M$7842,2,FALSE)</f>
        <v>37197</v>
      </c>
      <c r="O1508" s="217" t="str">
        <f>VLOOKUP(TRIM(B1508),BirthdateDraft!$A$1:$M$7842,3,FALSE)</f>
        <v>23/6</v>
      </c>
      <c r="P1508">
        <v>2024</v>
      </c>
      <c r="Q1508" s="37" t="e">
        <f>VLOOKUP(Table16[[#This Row],[Last]],'2025Cuts'!$B$4:$B$77,1,FALSE)</f>
        <v>#N/A</v>
      </c>
    </row>
    <row r="1509" spans="1:17" ht="12.75" customHeight="1">
      <c r="A1509" s="217" t="s">
        <v>8859</v>
      </c>
      <c r="B1509" s="261" t="s">
        <v>5784</v>
      </c>
      <c r="C1509" s="357" t="s">
        <v>9639</v>
      </c>
      <c r="D1509" s="217" t="s">
        <v>10060</v>
      </c>
      <c r="E1509" s="358" t="s">
        <v>3555</v>
      </c>
      <c r="F1509" s="358"/>
      <c r="G1509" s="36">
        <v>7</v>
      </c>
      <c r="M1509" s="359" t="str">
        <f>VLOOKUP(TRIM(B1509),'Team Rosters'!$B$1:$N$3773,2,FALSE)</f>
        <v>ACM</v>
      </c>
      <c r="N1509" s="360">
        <f>VLOOKUP(TRIM(B1509),BirthdateDraft!$A$1:$M$7842,2,FALSE)</f>
        <v>34735</v>
      </c>
      <c r="O1509" s="217" t="str">
        <f>VLOOKUP(TRIM(B1509),BirthdateDraft!$A$1:$M$7842,3,FALSE)</f>
        <v>18/1 (12)</v>
      </c>
      <c r="P1509">
        <v>2024</v>
      </c>
      <c r="Q1509" s="37" t="e">
        <f>VLOOKUP(Table16[[#This Row],[Last]],'2025Cuts'!$B$4:$B$77,1,FALSE)</f>
        <v>#N/A</v>
      </c>
    </row>
    <row r="1510" spans="1:17" ht="12.75" customHeight="1">
      <c r="A1510" s="217" t="s">
        <v>9667</v>
      </c>
      <c r="B1510" s="261" t="s">
        <v>9156</v>
      </c>
      <c r="C1510" s="357" t="s">
        <v>9635</v>
      </c>
      <c r="D1510" s="217" t="s">
        <v>3485</v>
      </c>
      <c r="E1510" s="358"/>
      <c r="F1510" s="358"/>
      <c r="L1510" s="358" t="s">
        <v>9656</v>
      </c>
      <c r="M1510" s="359" t="str">
        <f>VLOOKUP(TRIM(B1510),'Team Rosters'!$B$1:$N$3773,2,FALSE)</f>
        <v>VER</v>
      </c>
      <c r="N1510" s="360">
        <f>VLOOKUP(TRIM(B1510),BirthdateDraft!$A$1:$M$7842,2,FALSE)</f>
        <v>35776</v>
      </c>
      <c r="O1510" s="217" t="str">
        <f>VLOOKUP(TRIM(B1510),BirthdateDraft!$A$1:$M$7842,3,FALSE)</f>
        <v>24/7(235)</v>
      </c>
      <c r="P1510">
        <v>2024</v>
      </c>
      <c r="Q1510" s="37" t="e">
        <f>VLOOKUP(Table16[[#This Row],[Last]],'2025Cuts'!$B$4:$B$77,1,FALSE)</f>
        <v>#N/A</v>
      </c>
    </row>
    <row r="1511" spans="1:17" ht="12.75" customHeight="1">
      <c r="A1511" s="217" t="s">
        <v>8979</v>
      </c>
      <c r="B1511" s="261" t="s">
        <v>7235</v>
      </c>
      <c r="C1511" s="357" t="s">
        <v>9646</v>
      </c>
      <c r="D1511" s="217" t="s">
        <v>10006</v>
      </c>
      <c r="E1511" s="358"/>
      <c r="F1511" s="358"/>
      <c r="I1511" s="358">
        <v>5</v>
      </c>
      <c r="J1511" s="358"/>
      <c r="K1511" s="36">
        <v>7</v>
      </c>
      <c r="M1511" s="359" t="str">
        <f>VLOOKUP(TRIM(B1511),'Team Rosters'!$B$1:$N$3773,2,FALSE)</f>
        <v>ACM</v>
      </c>
      <c r="N1511" s="360">
        <f>VLOOKUP(TRIM(B1511),BirthdateDraft!$A$1:$M$7842,2,FALSE)</f>
        <v>36312</v>
      </c>
      <c r="O1511" s="217" t="str">
        <f>VLOOKUP(TRIM(B1511),BirthdateDraft!$A$1:$M$7842,3,FALSE)</f>
        <v>21/1(14)</v>
      </c>
      <c r="P1511">
        <v>2024</v>
      </c>
      <c r="Q1511" s="37" t="e">
        <f>VLOOKUP(Table16[[#This Row],[Last]],'2025Cuts'!$B$4:$B$77,1,FALSE)</f>
        <v>#N/A</v>
      </c>
    </row>
    <row r="1512" spans="1:17" ht="12.75" customHeight="1">
      <c r="A1512" s="217" t="s">
        <v>1960</v>
      </c>
      <c r="B1512" s="261" t="s">
        <v>8964</v>
      </c>
      <c r="C1512" s="357" t="s">
        <v>9647</v>
      </c>
      <c r="D1512" s="217" t="s">
        <v>1960</v>
      </c>
      <c r="E1512" s="358" t="s">
        <v>9705</v>
      </c>
      <c r="F1512" s="358"/>
      <c r="G1512" s="36">
        <v>9</v>
      </c>
      <c r="M1512" s="359" t="str">
        <f>VLOOKUP(TRIM(B1512),'Team Rosters'!$B$1:$N$3773,2,FALSE)</f>
        <v>LAS</v>
      </c>
      <c r="N1512" s="360">
        <f>VLOOKUP(TRIM(B1512),BirthdateDraft!$A$1:$M$7842,2,FALSE)</f>
        <v>36834</v>
      </c>
      <c r="O1512" s="217" t="str">
        <f>VLOOKUP(TRIM(B1512),BirthdateDraft!$A$1:$M$7842,3,FALSE)</f>
        <v>24/1(19)</v>
      </c>
      <c r="P1512">
        <v>2024</v>
      </c>
      <c r="Q1512" s="37" t="e">
        <f>VLOOKUP(Table16[[#This Row],[Last]],'2025Cuts'!$B$4:$B$77,1,FALSE)</f>
        <v>#N/A</v>
      </c>
    </row>
    <row r="1513" spans="1:17" ht="12.75" customHeight="1">
      <c r="A1513" s="217" t="s">
        <v>2837</v>
      </c>
      <c r="B1513" s="261" t="s">
        <v>9038</v>
      </c>
      <c r="C1513" s="357" t="s">
        <v>9638</v>
      </c>
      <c r="D1513" s="217" t="s">
        <v>2837</v>
      </c>
      <c r="E1513" s="358"/>
      <c r="F1513" s="358"/>
      <c r="I1513" s="358">
        <v>4</v>
      </c>
      <c r="K1513" s="358">
        <v>0</v>
      </c>
      <c r="L1513" s="36" t="s">
        <v>1895</v>
      </c>
      <c r="M1513" s="359" t="e">
        <f>VLOOKUP(TRIM(B1513),'Team Rosters'!$B$1:$N$3773,2,FALSE)</f>
        <v>#N/A</v>
      </c>
      <c r="N1513" s="360">
        <f>VLOOKUP(TRIM(B1513),BirthdateDraft!$A$1:$M$7842,2,FALSE)</f>
        <v>37131</v>
      </c>
      <c r="O1513" s="217" t="str">
        <f>VLOOKUP(TRIM(B1513),BirthdateDraft!$A$1:$M$7842,3,FALSE)</f>
        <v>24/6(181)</v>
      </c>
      <c r="P1513">
        <v>2024</v>
      </c>
      <c r="Q1513" s="37" t="e">
        <f>VLOOKUP(Table16[[#This Row],[Last]],'2025Cuts'!$B$4:$B$77,1,FALSE)</f>
        <v>#N/A</v>
      </c>
    </row>
    <row r="1514" spans="1:17" ht="12.75" customHeight="1">
      <c r="A1514" s="217" t="s">
        <v>1957</v>
      </c>
      <c r="B1514" s="261" t="s">
        <v>4705</v>
      </c>
      <c r="C1514" s="357" t="s">
        <v>77</v>
      </c>
      <c r="D1514" s="217" t="s">
        <v>1957</v>
      </c>
      <c r="E1514" s="358" t="s">
        <v>9700</v>
      </c>
      <c r="F1514" s="358"/>
      <c r="G1514" s="36">
        <v>0</v>
      </c>
      <c r="M1514" s="359" t="e">
        <f>VLOOKUP(TRIM(B1514),'Team Rosters'!$B$1:$N$3773,2,FALSE)</f>
        <v>#N/A</v>
      </c>
      <c r="N1514" s="360">
        <f>VLOOKUP(TRIM(B1514),BirthdateDraft!$A$1:$M$7842,2,FALSE)</f>
        <v>34201</v>
      </c>
      <c r="O1514" s="217" t="str">
        <f>VLOOKUP(TRIM(B1514),BirthdateDraft!$A$1:$M$7842,3,FALSE)</f>
        <v>16/3</v>
      </c>
      <c r="P1514">
        <v>2024</v>
      </c>
      <c r="Q1514" s="37" t="e">
        <f>VLOOKUP(Table16[[#This Row],[Last]],'2025Cuts'!$B$4:$B$77,1,FALSE)</f>
        <v>#N/A</v>
      </c>
    </row>
    <row r="1515" spans="1:17" ht="12.75" customHeight="1">
      <c r="A1515" s="217" t="s">
        <v>8846</v>
      </c>
      <c r="B1515" s="261" t="s">
        <v>6822</v>
      </c>
      <c r="C1515" s="357" t="s">
        <v>78</v>
      </c>
      <c r="D1515" s="217" t="s">
        <v>10048</v>
      </c>
      <c r="E1515" s="358" t="s">
        <v>9700</v>
      </c>
      <c r="F1515" s="358"/>
      <c r="M1515" s="359" t="e">
        <f>VLOOKUP(TRIM(B1515),'Team Rosters'!$B$1:$N$3773,2,FALSE)</f>
        <v>#N/A</v>
      </c>
      <c r="N1515" s="360">
        <f>VLOOKUP(TRIM(B1515),BirthdateDraft!$A$1:$M$7842,2,FALSE)</f>
        <v>35775</v>
      </c>
      <c r="O1515" s="217" t="str">
        <f>VLOOKUP(TRIM(B1515),BirthdateDraft!$A$1:$M$7842,3,FALSE)</f>
        <v>20/5</v>
      </c>
      <c r="P1515">
        <v>2024</v>
      </c>
      <c r="Q1515" s="37" t="e">
        <f>VLOOKUP(Table16[[#This Row],[Last]],'2025Cuts'!$B$4:$B$77,1,FALSE)</f>
        <v>#N/A</v>
      </c>
    </row>
    <row r="1516" spans="1:17" ht="12.75" customHeight="1">
      <c r="A1516" s="217" t="s">
        <v>8977</v>
      </c>
      <c r="B1516" s="261" t="s">
        <v>7678</v>
      </c>
      <c r="C1516" s="357" t="s">
        <v>76</v>
      </c>
      <c r="D1516" s="217" t="s">
        <v>10010</v>
      </c>
      <c r="E1516" s="358"/>
      <c r="F1516" s="358"/>
      <c r="I1516" s="358">
        <v>4</v>
      </c>
      <c r="J1516" s="358"/>
      <c r="K1516" s="36">
        <v>2</v>
      </c>
      <c r="M1516" s="359" t="str">
        <f>VLOOKUP(TRIM(B1516),'Team Rosters'!$B$1:$N$3773,2,FALSE)</f>
        <v>WES</v>
      </c>
      <c r="N1516" s="360">
        <f>VLOOKUP(TRIM(B1516),BirthdateDraft!$A$1:$M$7842,2,FALSE)</f>
        <v>35996</v>
      </c>
      <c r="O1516" s="217" t="str">
        <f>VLOOKUP(TRIM(B1516),BirthdateDraft!$A$1:$M$7842,3,FALSE)</f>
        <v>22/4</v>
      </c>
      <c r="P1516">
        <v>2024</v>
      </c>
      <c r="Q1516" s="37" t="e">
        <f>VLOOKUP(Table16[[#This Row],[Last]],'2025Cuts'!$B$4:$B$77,1,FALSE)</f>
        <v>#N/A</v>
      </c>
    </row>
    <row r="1517" spans="1:17" ht="12.75" customHeight="1">
      <c r="A1517" s="217" t="s">
        <v>8991</v>
      </c>
      <c r="B1517" s="261" t="s">
        <v>8493</v>
      </c>
      <c r="C1517" s="357" t="s">
        <v>9627</v>
      </c>
      <c r="D1517" s="217" t="s">
        <v>10008</v>
      </c>
      <c r="E1517" s="358"/>
      <c r="F1517" s="358"/>
      <c r="I1517" s="358">
        <v>0</v>
      </c>
      <c r="J1517" s="358"/>
      <c r="K1517" s="36">
        <v>3</v>
      </c>
      <c r="M1517" s="359" t="str">
        <f>VLOOKUP(TRIM(B1517),'Team Rosters'!$B$1:$N$3773,2,FALSE)</f>
        <v>BLD</v>
      </c>
      <c r="N1517" s="360">
        <f>VLOOKUP(TRIM(B1517),BirthdateDraft!$A$1:$M$7842,2,FALSE)</f>
        <v>36181</v>
      </c>
      <c r="O1517" s="217" t="str">
        <f>VLOOKUP(TRIM(B1517),BirthdateDraft!$A$1:$M$7842,3,FALSE)</f>
        <v>23/7</v>
      </c>
      <c r="P1517">
        <v>2024</v>
      </c>
      <c r="Q1517" s="37" t="e">
        <f>VLOOKUP(Table16[[#This Row],[Last]],'2025Cuts'!$B$4:$B$77,1,FALSE)</f>
        <v>#N/A</v>
      </c>
    </row>
    <row r="1518" spans="1:17" ht="12.75" customHeight="1">
      <c r="A1518" s="217" t="s">
        <v>8978</v>
      </c>
      <c r="B1518" s="261" t="s">
        <v>7339</v>
      </c>
      <c r="C1518" s="357" t="s">
        <v>1407</v>
      </c>
      <c r="D1518" s="217" t="s">
        <v>3485</v>
      </c>
      <c r="E1518" s="358"/>
      <c r="F1518" s="358"/>
      <c r="L1518" s="358" t="s">
        <v>9655</v>
      </c>
      <c r="M1518" s="359" t="str">
        <f>VLOOKUP(TRIM(B1518),'Team Rosters'!$B$1:$N$3773,2,FALSE)</f>
        <v>TOL</v>
      </c>
      <c r="N1518" s="360">
        <f>VLOOKUP(TRIM(B1518),BirthdateDraft!$A$1:$M$7842,2,FALSE)</f>
        <v>36100</v>
      </c>
      <c r="O1518" s="217" t="str">
        <f>VLOOKUP(TRIM(B1518),BirthdateDraft!$A$1:$M$7842,3,FALSE)</f>
        <v>21/1(6)</v>
      </c>
      <c r="P1518">
        <v>2024</v>
      </c>
      <c r="Q1518" s="37" t="e">
        <f>VLOOKUP(Table16[[#This Row],[Last]],'2025Cuts'!$B$4:$B$77,1,FALSE)</f>
        <v>#N/A</v>
      </c>
    </row>
    <row r="1519" spans="1:17" ht="12.75" customHeight="1">
      <c r="A1519" s="217" t="s">
        <v>1971</v>
      </c>
      <c r="B1519" s="261" t="s">
        <v>283</v>
      </c>
      <c r="C1519" s="357" t="s">
        <v>9629</v>
      </c>
      <c r="D1519" s="217" t="s">
        <v>1971</v>
      </c>
      <c r="E1519" s="358" t="s">
        <v>9701</v>
      </c>
      <c r="F1519" s="358"/>
      <c r="G1519" s="36">
        <v>6</v>
      </c>
      <c r="M1519" s="359" t="str">
        <f>VLOOKUP(TRIM(B1519),'Team Rosters'!$B$1:$N$3773,2,FALSE)</f>
        <v>CAVE</v>
      </c>
      <c r="N1519" s="360">
        <f>VLOOKUP(TRIM(B1519),BirthdateDraft!$A$1:$M$7842,2,FALSE)</f>
        <v>33051</v>
      </c>
      <c r="O1519" s="217" t="str">
        <f>VLOOKUP(TRIM(B1519),BirthdateDraft!$A$1:$M$7842,3,FALSE)</f>
        <v>12/2</v>
      </c>
      <c r="P1519">
        <v>2024</v>
      </c>
      <c r="Q1519" s="37" t="e">
        <f>VLOOKUP(Table16[[#This Row],[Last]],'2025Cuts'!$B$4:$B$77,1,FALSE)</f>
        <v>#N/A</v>
      </c>
    </row>
    <row r="1520" spans="1:17" ht="12.75" customHeight="1">
      <c r="A1520" s="217" t="s">
        <v>9737</v>
      </c>
      <c r="B1520" s="261" t="s">
        <v>9739</v>
      </c>
      <c r="C1520" s="357" t="s">
        <v>9633</v>
      </c>
      <c r="D1520" s="217" t="s">
        <v>9737</v>
      </c>
      <c r="E1520" s="358"/>
      <c r="F1520" s="358"/>
      <c r="M1520" s="359" t="str">
        <f>VLOOKUP(TRIM(B1520),'Team Rosters'!$B$1:$N$3773,2,FALSE)</f>
        <v>FER</v>
      </c>
      <c r="N1520" s="360">
        <f>VLOOKUP(TRIM(B1520),BirthdateDraft!$A$1:$M$7842,2,FALSE)</f>
        <v>34881</v>
      </c>
      <c r="O1520" s="217" t="str">
        <f>VLOOKUP(TRIM(B1520),BirthdateDraft!$A$1:$M$7842,3,FALSE)</f>
        <v>FA</v>
      </c>
      <c r="P1520">
        <v>2024</v>
      </c>
      <c r="Q1520" s="37" t="e">
        <f>VLOOKUP(Table16[[#This Row],[Last]],'2025Cuts'!$B$4:$B$77,1,FALSE)</f>
        <v>#N/A</v>
      </c>
    </row>
    <row r="1521" spans="1:17" ht="12.75" customHeight="1">
      <c r="A1521" s="217" t="s">
        <v>9013</v>
      </c>
      <c r="B1521" s="261" t="s">
        <v>7688</v>
      </c>
      <c r="C1521" s="357" t="s">
        <v>77</v>
      </c>
      <c r="D1521" s="217" t="s">
        <v>10027</v>
      </c>
      <c r="E1521" s="358"/>
      <c r="F1521" s="358"/>
      <c r="I1521" s="358">
        <v>0</v>
      </c>
      <c r="J1521" s="358"/>
      <c r="K1521" s="36">
        <v>0</v>
      </c>
      <c r="M1521" s="359" t="e">
        <f>VLOOKUP(TRIM(B1521),'Team Rosters'!$B$1:$N$3773,2,FALSE)</f>
        <v>#N/A</v>
      </c>
      <c r="N1521" s="360">
        <f>VLOOKUP(TRIM(B1521),BirthdateDraft!$A$1:$M$7842,2,FALSE)</f>
        <v>36509</v>
      </c>
      <c r="O1521" s="217" t="str">
        <f>VLOOKUP(TRIM(B1521),BirthdateDraft!$A$1:$M$7842,3,FALSE)</f>
        <v>22/5</v>
      </c>
      <c r="P1521">
        <v>2024</v>
      </c>
      <c r="Q1521" s="37" t="e">
        <f>VLOOKUP(Table16[[#This Row],[Last]],'2025Cuts'!$B$4:$B$77,1,FALSE)</f>
        <v>#N/A</v>
      </c>
    </row>
    <row r="1522" spans="1:17" ht="12.75" customHeight="1">
      <c r="A1522" s="217" t="s">
        <v>2837</v>
      </c>
      <c r="B1522" s="261" t="s">
        <v>7579</v>
      </c>
      <c r="C1522" s="357" t="s">
        <v>9641</v>
      </c>
      <c r="D1522" s="217" t="s">
        <v>2837</v>
      </c>
      <c r="E1522" s="358"/>
      <c r="F1522" s="358"/>
      <c r="I1522" s="358">
        <v>4</v>
      </c>
      <c r="K1522" s="358">
        <v>0</v>
      </c>
      <c r="L1522" s="36" t="s">
        <v>9653</v>
      </c>
      <c r="M1522" s="359" t="str">
        <f>VLOOKUP(TRIM(B1522),'Team Rosters'!$B$1:$N$3773,2,FALSE)</f>
        <v>ANN</v>
      </c>
      <c r="N1522" s="360">
        <f>VLOOKUP(TRIM(B1522),BirthdateDraft!$A$1:$M$7842,2,FALSE)</f>
        <v>36819</v>
      </c>
      <c r="O1522" s="217" t="str">
        <f>VLOOKUP(TRIM(B1522),BirthdateDraft!$A$1:$M$7842,3,FALSE)</f>
        <v>22/2</v>
      </c>
      <c r="P1522">
        <v>2024</v>
      </c>
      <c r="Q1522" s="37" t="e">
        <f>VLOOKUP(Table16[[#This Row],[Last]],'2025Cuts'!$B$4:$B$77,1,FALSE)</f>
        <v>#N/A</v>
      </c>
    </row>
    <row r="1523" spans="1:17" ht="12.75" customHeight="1">
      <c r="A1523" s="217" t="s">
        <v>1971</v>
      </c>
      <c r="B1523" s="261" t="s">
        <v>5254</v>
      </c>
      <c r="C1523" s="357" t="s">
        <v>1407</v>
      </c>
      <c r="D1523" s="217" t="s">
        <v>1971</v>
      </c>
      <c r="E1523" s="358" t="s">
        <v>9699</v>
      </c>
      <c r="F1523" s="358"/>
      <c r="G1523" s="36">
        <v>3</v>
      </c>
      <c r="M1523" s="359" t="str">
        <f>VLOOKUP(TRIM(B1523),'Team Rosters'!$B$1:$N$3773,2,FALSE)</f>
        <v>BLU</v>
      </c>
      <c r="N1523" s="360">
        <f>VLOOKUP(TRIM(B1523),BirthdateDraft!$A$1:$M$7842,2,FALSE)</f>
        <v>34919</v>
      </c>
      <c r="O1523" s="217" t="str">
        <f>VLOOKUP(TRIM(B1523),BirthdateDraft!$A$1:$M$7842,3,FALSE)</f>
        <v>17/5</v>
      </c>
      <c r="P1523">
        <v>2024</v>
      </c>
      <c r="Q1523" s="37" t="e">
        <f>VLOOKUP(Table16[[#This Row],[Last]],'2025Cuts'!$B$4:$B$77,1,FALSE)</f>
        <v>#N/A</v>
      </c>
    </row>
    <row r="1524" spans="1:17" ht="12.75" customHeight="1">
      <c r="A1524" s="217" t="s">
        <v>1410</v>
      </c>
      <c r="B1524" s="261" t="s">
        <v>5234</v>
      </c>
      <c r="C1524" s="357" t="s">
        <v>9631</v>
      </c>
      <c r="D1524" s="217" t="s">
        <v>10063</v>
      </c>
      <c r="E1524" s="358" t="s">
        <v>3555</v>
      </c>
      <c r="F1524" s="358"/>
      <c r="G1524" s="36">
        <v>7</v>
      </c>
      <c r="M1524" s="359" t="str">
        <f>VLOOKUP(TRIM(B1524),'Team Rosters'!$B$1:$N$3773,2,FALSE)</f>
        <v>ACM</v>
      </c>
      <c r="N1524" s="360">
        <f>VLOOKUP(TRIM(B1524),BirthdateDraft!$A$1:$M$7842,2,FALSE)</f>
        <v>34607</v>
      </c>
      <c r="O1524" s="217" t="str">
        <f>VLOOKUP(TRIM(B1524),BirthdateDraft!$A$1:$M$7842,3,FALSE)</f>
        <v>17/2</v>
      </c>
      <c r="P1524">
        <v>2024</v>
      </c>
      <c r="Q1524" s="37" t="e">
        <f>VLOOKUP(Table16[[#This Row],[Last]],'2025Cuts'!$B$4:$B$77,1,FALSE)</f>
        <v>#N/A</v>
      </c>
    </row>
    <row r="1525" spans="1:17" ht="12.75" customHeight="1">
      <c r="A1525" s="217" t="s">
        <v>1957</v>
      </c>
      <c r="B1525" s="261" t="s">
        <v>6509</v>
      </c>
      <c r="C1525" s="357" t="s">
        <v>9629</v>
      </c>
      <c r="D1525" s="217" t="s">
        <v>1957</v>
      </c>
      <c r="E1525" s="358" t="s">
        <v>9700</v>
      </c>
      <c r="F1525" s="358"/>
      <c r="G1525" s="36">
        <v>0</v>
      </c>
      <c r="M1525" s="359" t="str">
        <f>VLOOKUP(TRIM(B1525),'Team Rosters'!$B$1:$N$3773,2,FALSE)</f>
        <v>VIR</v>
      </c>
      <c r="N1525" s="360">
        <f>VLOOKUP(TRIM(B1525),BirthdateDraft!$A$1:$M$7842,2,FALSE)</f>
        <v>35670</v>
      </c>
      <c r="O1525" s="217" t="str">
        <f>VLOOKUP(TRIM(B1525),BirthdateDraft!$A$1:$M$7842,3,FALSE)</f>
        <v>20/4</v>
      </c>
      <c r="P1525">
        <v>2024</v>
      </c>
      <c r="Q1525" s="37" t="e">
        <f>VLOOKUP(Table16[[#This Row],[Last]],'2025Cuts'!$B$4:$B$77,1,FALSE)</f>
        <v>#N/A</v>
      </c>
    </row>
    <row r="1526" spans="1:17" ht="12.75" customHeight="1">
      <c r="A1526" s="217" t="s">
        <v>1971</v>
      </c>
      <c r="B1526" s="261" t="s">
        <v>7707</v>
      </c>
      <c r="C1526" s="357" t="s">
        <v>9630</v>
      </c>
      <c r="D1526" s="217" t="s">
        <v>1971</v>
      </c>
      <c r="E1526" s="358" t="s">
        <v>9712</v>
      </c>
      <c r="F1526" s="358"/>
      <c r="G1526" s="36">
        <v>5</v>
      </c>
      <c r="M1526" s="359" t="str">
        <f>VLOOKUP(TRIM(B1526),'Team Rosters'!$B$1:$N$3773,2,FALSE)</f>
        <v>ACM</v>
      </c>
      <c r="N1526" s="360">
        <f>VLOOKUP(TRIM(B1526),BirthdateDraft!$A$1:$M$7842,2,FALSE)</f>
        <v>36654</v>
      </c>
      <c r="O1526" s="217" t="str">
        <f>VLOOKUP(TRIM(B1526),BirthdateDraft!$A$1:$M$7842,3,FALSE)</f>
        <v>22/1</v>
      </c>
      <c r="P1526">
        <v>2024</v>
      </c>
      <c r="Q1526" s="37" t="e">
        <f>VLOOKUP(Table16[[#This Row],[Last]],'2025Cuts'!$B$4:$B$77,1,FALSE)</f>
        <v>#N/A</v>
      </c>
    </row>
    <row r="1527" spans="1:17" ht="12.75" customHeight="1">
      <c r="A1527" s="217" t="s">
        <v>8980</v>
      </c>
      <c r="B1527" s="261" t="s">
        <v>7713</v>
      </c>
      <c r="C1527" s="357" t="s">
        <v>9630</v>
      </c>
      <c r="D1527" s="217" t="s">
        <v>10012</v>
      </c>
      <c r="E1527" s="358"/>
      <c r="F1527" s="358"/>
      <c r="I1527" s="358">
        <v>0</v>
      </c>
      <c r="J1527" s="358"/>
      <c r="K1527" s="36">
        <v>7</v>
      </c>
      <c r="M1527" s="359" t="str">
        <f>VLOOKUP(TRIM(B1527),'Team Rosters'!$B$1:$N$3773,2,FALSE)</f>
        <v>VIR</v>
      </c>
      <c r="N1527" s="360">
        <f>VLOOKUP(TRIM(B1527),BirthdateDraft!$A$1:$M$7842,2,FALSE)</f>
        <v>36569</v>
      </c>
      <c r="O1527" s="217" t="str">
        <f>VLOOKUP(TRIM(B1527),BirthdateDraft!$A$1:$M$7842,3,FALSE)</f>
        <v>22/7</v>
      </c>
      <c r="P1527">
        <v>2024</v>
      </c>
      <c r="Q1527" s="37" t="e">
        <f>VLOOKUP(Table16[[#This Row],[Last]],'2025Cuts'!$B$4:$B$77,1,FALSE)</f>
        <v>#N/A</v>
      </c>
    </row>
    <row r="1528" spans="1:17" ht="12.75" customHeight="1">
      <c r="A1528" s="217" t="s">
        <v>1410</v>
      </c>
      <c r="B1528" s="261" t="s">
        <v>7723</v>
      </c>
      <c r="C1528" s="357" t="s">
        <v>9651</v>
      </c>
      <c r="D1528" s="217" t="s">
        <v>10063</v>
      </c>
      <c r="E1528" s="358" t="s">
        <v>3555</v>
      </c>
      <c r="F1528" s="358"/>
      <c r="G1528" s="36">
        <v>11</v>
      </c>
      <c r="M1528" s="359" t="str">
        <f>VLOOKUP(TRIM(B1528),'Team Rosters'!$B$1:$N$3773,2,FALSE)</f>
        <v>ORL</v>
      </c>
      <c r="N1528" s="360">
        <f>VLOOKUP(TRIM(B1528),BirthdateDraft!$A$1:$M$7842,2,FALSE)</f>
        <v>36878</v>
      </c>
      <c r="O1528" s="217" t="str">
        <f>VLOOKUP(TRIM(B1528),BirthdateDraft!$A$1:$M$7842,3,FALSE)</f>
        <v>22/1</v>
      </c>
      <c r="P1528">
        <v>2024</v>
      </c>
      <c r="Q1528" s="37" t="e">
        <f>VLOOKUP(Table16[[#This Row],[Last]],'2025Cuts'!$B$4:$B$77,1,FALSE)</f>
        <v>#N/A</v>
      </c>
    </row>
    <row r="1529" spans="1:17" ht="12.75" customHeight="1">
      <c r="A1529" s="217" t="s">
        <v>9680</v>
      </c>
      <c r="B1529" s="261" t="s">
        <v>9051</v>
      </c>
      <c r="C1529" s="357" t="s">
        <v>9645</v>
      </c>
      <c r="D1529" s="217" t="s">
        <v>10028</v>
      </c>
      <c r="E1529" s="358"/>
      <c r="F1529" s="358"/>
      <c r="I1529" s="358">
        <v>0</v>
      </c>
      <c r="J1529" s="358">
        <v>4</v>
      </c>
      <c r="K1529" s="36">
        <v>0</v>
      </c>
      <c r="L1529" s="36" t="s">
        <v>9656</v>
      </c>
      <c r="M1529" s="359" t="e">
        <f>VLOOKUP(TRIM(B1529),'Team Rosters'!$B$1:$N$3773,2,FALSE)</f>
        <v>#N/A</v>
      </c>
      <c r="N1529" s="360">
        <f>VLOOKUP(TRIM(B1529),BirthdateDraft!$A$1:$M$7842,2,FALSE)</f>
        <v>36634</v>
      </c>
      <c r="O1529" s="217" t="str">
        <f>VLOOKUP(TRIM(B1529),BirthdateDraft!$A$1:$M$7842,3,FALSE)</f>
        <v>24/3(68)</v>
      </c>
      <c r="P1529">
        <v>2024</v>
      </c>
      <c r="Q1529" s="37" t="e">
        <f>VLOOKUP(Table16[[#This Row],[Last]],'2025Cuts'!$B$4:$B$77,1,FALSE)</f>
        <v>#N/A</v>
      </c>
    </row>
    <row r="1530" spans="1:17" ht="12.75" customHeight="1">
      <c r="A1530" s="217" t="s">
        <v>8846</v>
      </c>
      <c r="B1530" s="261" t="s">
        <v>8965</v>
      </c>
      <c r="C1530" s="357" t="s">
        <v>9647</v>
      </c>
      <c r="D1530" s="217" t="s">
        <v>10048</v>
      </c>
      <c r="E1530" s="358" t="s">
        <v>9700</v>
      </c>
      <c r="F1530" s="358"/>
      <c r="M1530" s="359" t="e">
        <f>VLOOKUP(TRIM(B1530),'Team Rosters'!$B$1:$N$3773,2,FALSE)</f>
        <v>#N/A</v>
      </c>
      <c r="N1530" s="360">
        <f>VLOOKUP(TRIM(B1530),BirthdateDraft!$A$1:$M$7842,2,FALSE)</f>
        <v>36712</v>
      </c>
      <c r="O1530" s="217" t="str">
        <f>VLOOKUP(TRIM(B1530),BirthdateDraft!$A$1:$M$7842,3,FALSE)</f>
        <v>24/FA</v>
      </c>
      <c r="P1530">
        <v>2024</v>
      </c>
      <c r="Q1530" s="37" t="e">
        <f>VLOOKUP(Table16[[#This Row],[Last]],'2025Cuts'!$B$4:$B$77,1,FALSE)</f>
        <v>#N/A</v>
      </c>
    </row>
    <row r="1531" spans="1:17" ht="12.75" customHeight="1">
      <c r="A1531" s="217" t="s">
        <v>8846</v>
      </c>
      <c r="B1531" s="261" t="s">
        <v>6568</v>
      </c>
      <c r="C1531" s="357" t="s">
        <v>9641</v>
      </c>
      <c r="D1531" s="217" t="s">
        <v>10048</v>
      </c>
      <c r="E1531" s="358" t="s">
        <v>9700</v>
      </c>
      <c r="F1531" s="358"/>
      <c r="M1531" s="359" t="str">
        <f>VLOOKUP(TRIM(B1531),'Team Rosters'!$B$1:$N$3773,2,FALSE)</f>
        <v>BLU</v>
      </c>
      <c r="N1531" s="360">
        <f>VLOOKUP(TRIM(B1531),BirthdateDraft!$A$1:$M$7842,2,FALSE)</f>
        <v>35636</v>
      </c>
      <c r="O1531" s="217" t="str">
        <f>VLOOKUP(TRIM(B1531),BirthdateDraft!$A$1:$M$7842,3,FALSE)</f>
        <v>20/4</v>
      </c>
      <c r="P1531">
        <v>2024</v>
      </c>
      <c r="Q1531" s="37" t="e">
        <f>VLOOKUP(Table16[[#This Row],[Last]],'2025Cuts'!$B$4:$B$77,1,FALSE)</f>
        <v>#N/A</v>
      </c>
    </row>
    <row r="1532" spans="1:17" ht="12.75" customHeight="1">
      <c r="A1532" s="217" t="s">
        <v>2710</v>
      </c>
      <c r="B1532" s="261" t="s">
        <v>5643</v>
      </c>
      <c r="C1532" s="357" t="s">
        <v>9635</v>
      </c>
      <c r="D1532" s="217" t="s">
        <v>10034</v>
      </c>
      <c r="E1532" s="358" t="s">
        <v>3552</v>
      </c>
      <c r="F1532" s="358"/>
      <c r="M1532" s="359" t="str">
        <f>VLOOKUP(TRIM(B1532),'Team Rosters'!$B$1:$N$3773,2,FALSE)</f>
        <v>ROA</v>
      </c>
      <c r="N1532" s="360">
        <f>VLOOKUP(TRIM(B1532),BirthdateDraft!$A$1:$M$7842,2,FALSE)</f>
        <v>34862</v>
      </c>
      <c r="O1532" s="217" t="str">
        <f>VLOOKUP(TRIM(B1532),BirthdateDraft!$A$1:$M$7842,3,FALSE)</f>
        <v>18/FA</v>
      </c>
      <c r="P1532">
        <v>2024</v>
      </c>
      <c r="Q1532" s="37" t="e">
        <f>VLOOKUP(Table16[[#This Row],[Last]],'2025Cuts'!$B$4:$B$77,1,FALSE)</f>
        <v>#N/A</v>
      </c>
    </row>
    <row r="1533" spans="1:17" ht="12.75" customHeight="1">
      <c r="A1533" s="217" t="s">
        <v>1891</v>
      </c>
      <c r="B1533" s="261" t="s">
        <v>8966</v>
      </c>
      <c r="C1533" s="357" t="s">
        <v>9648</v>
      </c>
      <c r="D1533" s="217" t="s">
        <v>1891</v>
      </c>
      <c r="E1533" s="358" t="s">
        <v>9706</v>
      </c>
      <c r="F1533" s="358"/>
      <c r="G1533" s="36">
        <v>5</v>
      </c>
      <c r="M1533" s="359" t="str">
        <f>VLOOKUP(TRIM(B1533),'Team Rosters'!$B$1:$N$3773,2,FALSE)</f>
        <v>ACM</v>
      </c>
      <c r="N1533" s="360">
        <f>VLOOKUP(TRIM(B1533),BirthdateDraft!$A$1:$M$7842,2,FALSE)</f>
        <v>37653</v>
      </c>
      <c r="O1533" s="217" t="str">
        <f>VLOOKUP(TRIM(B1533),BirthdateDraft!$A$1:$M$7842,3,FALSE)</f>
        <v>FA</v>
      </c>
      <c r="P1533">
        <v>2024</v>
      </c>
      <c r="Q1533" s="37" t="e">
        <f>VLOOKUP(Table16[[#This Row],[Last]],'2025Cuts'!$B$4:$B$77,1,FALSE)</f>
        <v>#N/A</v>
      </c>
    </row>
    <row r="1534" spans="1:17" ht="12.75" customHeight="1">
      <c r="A1534" s="217" t="s">
        <v>9675</v>
      </c>
      <c r="B1534" s="261" t="s">
        <v>7256</v>
      </c>
      <c r="C1534" s="357" t="s">
        <v>9627</v>
      </c>
      <c r="D1534" s="217" t="s">
        <v>10000</v>
      </c>
      <c r="E1534" s="358"/>
      <c r="F1534" s="358"/>
      <c r="L1534" s="358" t="s">
        <v>9652</v>
      </c>
      <c r="M1534" s="359" t="str">
        <f>VLOOKUP(TRIM(B1534),'Team Rosters'!$B$1:$N$3773,2,FALSE)</f>
        <v>ACM</v>
      </c>
      <c r="N1534" s="360">
        <f>VLOOKUP(TRIM(B1534),BirthdateDraft!$A$1:$M$7842,2,FALSE)</f>
        <v>36293</v>
      </c>
      <c r="O1534" s="217" t="str">
        <f>VLOOKUP(TRIM(B1534),BirthdateDraft!$A$1:$M$7842,3,FALSE)</f>
        <v>21/4</v>
      </c>
      <c r="P1534">
        <v>2024</v>
      </c>
      <c r="Q1534" s="37" t="e">
        <f>VLOOKUP(Table16[[#This Row],[Last]],'2025Cuts'!$B$4:$B$77,1,FALSE)</f>
        <v>#N/A</v>
      </c>
    </row>
    <row r="1535" spans="1:17" ht="12.75" customHeight="1">
      <c r="A1535" s="217" t="s">
        <v>8855</v>
      </c>
      <c r="B1535" s="261" t="s">
        <v>5711</v>
      </c>
      <c r="C1535" s="357" t="s">
        <v>724</v>
      </c>
      <c r="D1535" s="217" t="s">
        <v>10044</v>
      </c>
      <c r="E1535" s="358" t="s">
        <v>3555</v>
      </c>
      <c r="F1535" s="358"/>
      <c r="M1535" s="359" t="str">
        <f>VLOOKUP(TRIM(B1535),'Team Rosters'!$B$1:$N$3773,2,FALSE)</f>
        <v>FER</v>
      </c>
      <c r="N1535" s="360">
        <f>VLOOKUP(TRIM(B1535),BirthdateDraft!$A$1:$M$7842,2,FALSE)</f>
        <v>35201</v>
      </c>
      <c r="O1535" s="217" t="str">
        <f>VLOOKUP(TRIM(B1535),BirthdateDraft!$A$1:$M$7842,3,FALSE)</f>
        <v>18/FA</v>
      </c>
      <c r="P1535">
        <v>2024</v>
      </c>
      <c r="Q1535" s="37" t="e">
        <f>VLOOKUP(Table16[[#This Row],[Last]],'2025Cuts'!$B$4:$B$77,1,FALSE)</f>
        <v>#N/A</v>
      </c>
    </row>
    <row r="1536" spans="1:17" ht="12.75" customHeight="1">
      <c r="A1536" s="217" t="s">
        <v>8855</v>
      </c>
      <c r="B1536" s="261" t="s">
        <v>5659</v>
      </c>
      <c r="C1536" s="357" t="s">
        <v>9637</v>
      </c>
      <c r="D1536" s="217" t="s">
        <v>10044</v>
      </c>
      <c r="E1536" s="358" t="s">
        <v>3553</v>
      </c>
      <c r="F1536" s="358"/>
      <c r="M1536" s="359" t="str">
        <f>VLOOKUP(TRIM(B1536),'Team Rosters'!$B$1:$N$3773,2,FALSE)</f>
        <v>ROS</v>
      </c>
      <c r="N1536" s="360">
        <f>VLOOKUP(TRIM(B1536),BirthdateDraft!$A$1:$M$7842,2,FALSE)</f>
        <v>35548</v>
      </c>
      <c r="O1536" s="217" t="str">
        <f>VLOOKUP(TRIM(B1536),BirthdateDraft!$A$1:$M$7842,3,FALSE)</f>
        <v>18/1 (4)</v>
      </c>
      <c r="P1536">
        <v>2024</v>
      </c>
      <c r="Q1536" s="37" t="e">
        <f>VLOOKUP(Table16[[#This Row],[Last]],'2025Cuts'!$B$4:$B$77,1,FALSE)</f>
        <v>#N/A</v>
      </c>
    </row>
    <row r="1537" spans="1:17" ht="12.75" customHeight="1">
      <c r="A1537" s="217" t="s">
        <v>9702</v>
      </c>
      <c r="B1537" s="261" t="s">
        <v>4655</v>
      </c>
      <c r="C1537" s="357" t="s">
        <v>2310</v>
      </c>
      <c r="D1537" s="217" t="s">
        <v>10054</v>
      </c>
      <c r="E1537" s="358" t="s">
        <v>3556</v>
      </c>
      <c r="F1537" s="358" t="s">
        <v>3556</v>
      </c>
      <c r="G1537" s="36">
        <v>1</v>
      </c>
      <c r="M1537" s="359" t="str">
        <f>VLOOKUP(TRIM(B1537),'Team Rosters'!$B$1:$N$3773,2,FALSE)</f>
        <v>NYC</v>
      </c>
      <c r="N1537" s="360">
        <f>VLOOKUP(TRIM(B1537),BirthdateDraft!$A$1:$M$7842,2,FALSE)</f>
        <v>34465</v>
      </c>
      <c r="O1537" s="217" t="str">
        <f>VLOOKUP(TRIM(B1537),BirthdateDraft!$A$1:$M$7842,3,FALSE)</f>
        <v>16/2</v>
      </c>
      <c r="P1537">
        <v>2024</v>
      </c>
      <c r="Q1537" s="37" t="e">
        <f>VLOOKUP(Table16[[#This Row],[Last]],'2025Cuts'!$B$4:$B$77,1,FALSE)</f>
        <v>#N/A</v>
      </c>
    </row>
    <row r="1538" spans="1:17" ht="12.75" customHeight="1">
      <c r="A1538" s="217" t="s">
        <v>8846</v>
      </c>
      <c r="B1538" s="261" t="s">
        <v>3655</v>
      </c>
      <c r="C1538" s="357" t="s">
        <v>9642</v>
      </c>
      <c r="D1538" s="217" t="s">
        <v>10048</v>
      </c>
      <c r="E1538" s="358" t="s">
        <v>9712</v>
      </c>
      <c r="F1538" s="358"/>
      <c r="M1538" s="359" t="str">
        <f>VLOOKUP(TRIM(B1538),'Team Rosters'!$B$1:$N$3773,2,FALSE)</f>
        <v>ROA</v>
      </c>
      <c r="N1538" s="360">
        <f>VLOOKUP(TRIM(B1538),BirthdateDraft!$A$1:$M$7842,2,FALSE)</f>
        <v>33437</v>
      </c>
      <c r="O1538" s="217" t="str">
        <f>VLOOKUP(TRIM(B1538),BirthdateDraft!$A$1:$M$7842,3,FALSE)</f>
        <v>14/1 (30)</v>
      </c>
      <c r="P1538">
        <v>2024</v>
      </c>
      <c r="Q1538" s="37" t="e">
        <f>VLOOKUP(Table16[[#This Row],[Last]],'2025Cuts'!$B$4:$B$77,1,FALSE)</f>
        <v>#N/A</v>
      </c>
    </row>
    <row r="1539" spans="1:17" ht="12.75" customHeight="1">
      <c r="A1539" s="217" t="s">
        <v>1971</v>
      </c>
      <c r="B1539" s="261" t="s">
        <v>5778</v>
      </c>
      <c r="C1539" s="357" t="s">
        <v>724</v>
      </c>
      <c r="D1539" s="217" t="s">
        <v>1971</v>
      </c>
      <c r="E1539" s="358" t="s">
        <v>9708</v>
      </c>
      <c r="F1539" s="358"/>
      <c r="G1539" s="36">
        <v>4</v>
      </c>
      <c r="M1539" s="359" t="str">
        <f>VLOOKUP(TRIM(B1539),'Team Rosters'!$B$1:$N$3773,2,FALSE)</f>
        <v>ANN</v>
      </c>
      <c r="N1539" s="360">
        <f>VLOOKUP(TRIM(B1539),BirthdateDraft!$A$1:$M$7842,2,FALSE)</f>
        <v>35388</v>
      </c>
      <c r="O1539" s="217" t="str">
        <f>VLOOKUP(TRIM(B1539),BirthdateDraft!$A$1:$M$7842,3,FALSE)</f>
        <v>18/3</v>
      </c>
      <c r="P1539">
        <v>2024</v>
      </c>
      <c r="Q1539" s="37" t="e">
        <f>VLOOKUP(Table16[[#This Row],[Last]],'2025Cuts'!$B$4:$B$77,1,FALSE)</f>
        <v>#N/A</v>
      </c>
    </row>
    <row r="1540" spans="1:17" ht="12.75" customHeight="1">
      <c r="A1540" s="217" t="s">
        <v>9013</v>
      </c>
      <c r="B1540" s="261" t="s">
        <v>8499</v>
      </c>
      <c r="C1540" s="357" t="s">
        <v>9646</v>
      </c>
      <c r="D1540" s="217" t="s">
        <v>10027</v>
      </c>
      <c r="E1540" s="358"/>
      <c r="F1540" s="358"/>
      <c r="I1540" s="358">
        <v>0</v>
      </c>
      <c r="J1540" s="358"/>
      <c r="K1540" s="36">
        <v>0</v>
      </c>
      <c r="M1540" s="359" t="e">
        <f>VLOOKUP(TRIM(B1540),'Team Rosters'!$B$1:$N$3773,2,FALSE)</f>
        <v>#N/A</v>
      </c>
      <c r="N1540" s="360">
        <f>VLOOKUP(TRIM(B1540),BirthdateDraft!$A$1:$M$7842,2,FALSE)</f>
        <v>36179</v>
      </c>
      <c r="O1540" s="217" t="str">
        <f>VLOOKUP(TRIM(B1540),BirthdateDraft!$A$1:$M$7842,3,FALSE)</f>
        <v>23/4</v>
      </c>
      <c r="P1540">
        <v>2024</v>
      </c>
      <c r="Q1540" s="37" t="e">
        <f>VLOOKUP(Table16[[#This Row],[Last]],'2025Cuts'!$B$4:$B$77,1,FALSE)</f>
        <v>#N/A</v>
      </c>
    </row>
    <row r="1541" spans="1:17" ht="12.75" customHeight="1">
      <c r="A1541" s="217" t="s">
        <v>9654</v>
      </c>
      <c r="B1541" s="261" t="s">
        <v>7581</v>
      </c>
      <c r="C1541" s="357" t="s">
        <v>9633</v>
      </c>
      <c r="D1541" s="217" t="s">
        <v>9654</v>
      </c>
      <c r="E1541" s="358"/>
      <c r="F1541" s="358"/>
      <c r="I1541" s="358">
        <v>0</v>
      </c>
      <c r="K1541" s="358">
        <v>0</v>
      </c>
      <c r="L1541" s="36" t="s">
        <v>9652</v>
      </c>
      <c r="M1541" s="359" t="str">
        <f>VLOOKUP(TRIM(B1541),'Team Rosters'!$B$1:$N$3773,2,FALSE)</f>
        <v>BLD</v>
      </c>
      <c r="N1541" s="360">
        <f>VLOOKUP(TRIM(B1541),BirthdateDraft!$A$1:$M$7842,2,FALSE)</f>
        <v>36100</v>
      </c>
      <c r="O1541" s="217" t="str">
        <f>VLOOKUP(TRIM(B1541),BirthdateDraft!$A$1:$M$7842,3,FALSE)</f>
        <v>FA</v>
      </c>
      <c r="P1541">
        <v>2024</v>
      </c>
      <c r="Q1541" s="37" t="e">
        <f>VLOOKUP(Table16[[#This Row],[Last]],'2025Cuts'!$B$4:$B$77,1,FALSE)</f>
        <v>#N/A</v>
      </c>
    </row>
    <row r="1542" spans="1:17" ht="12.75" customHeight="1">
      <c r="A1542" s="217" t="s">
        <v>1410</v>
      </c>
      <c r="B1542" s="261" t="s">
        <v>8545</v>
      </c>
      <c r="C1542" s="357" t="s">
        <v>9627</v>
      </c>
      <c r="D1542" s="217" t="s">
        <v>10063</v>
      </c>
      <c r="E1542" s="358" t="s">
        <v>3552</v>
      </c>
      <c r="F1542" s="358"/>
      <c r="G1542" s="36">
        <v>2</v>
      </c>
      <c r="M1542" s="359" t="str">
        <f>VLOOKUP(TRIM(B1542),'Team Rosters'!$B$1:$N$3773,2,FALSE)</f>
        <v>BIR</v>
      </c>
      <c r="N1542" s="360">
        <f>VLOOKUP(TRIM(B1542),BirthdateDraft!$A$1:$M$7842,2,FALSE)</f>
        <v>35403</v>
      </c>
      <c r="O1542" s="217" t="str">
        <f>VLOOKUP(TRIM(B1542),BirthdateDraft!$A$1:$M$7842,3,FALSE)</f>
        <v>20/5</v>
      </c>
      <c r="P1542">
        <v>2024</v>
      </c>
      <c r="Q1542" s="37" t="e">
        <f>VLOOKUP(Table16[[#This Row],[Last]],'2025Cuts'!$B$4:$B$77,1,FALSE)</f>
        <v>#N/A</v>
      </c>
    </row>
    <row r="1543" spans="1:17" ht="12.75" customHeight="1">
      <c r="A1543" s="217" t="s">
        <v>2517</v>
      </c>
      <c r="B1543" s="261" t="s">
        <v>8967</v>
      </c>
      <c r="C1543" s="357" t="s">
        <v>9627</v>
      </c>
      <c r="D1543" s="217" t="s">
        <v>10047</v>
      </c>
      <c r="E1543" s="358" t="s">
        <v>9713</v>
      </c>
      <c r="F1543" s="358"/>
      <c r="M1543" s="359" t="str">
        <f>VLOOKUP(TRIM(B1543),'Team Rosters'!$B$1:$N$3773,2,FALSE)</f>
        <v>NYC</v>
      </c>
      <c r="N1543" s="360">
        <f>VLOOKUP(TRIM(B1543),BirthdateDraft!$A$1:$M$7842,2,FALSE)</f>
        <v>36465</v>
      </c>
      <c r="O1543" s="217" t="str">
        <f>VLOOKUP(TRIM(B1543),BirthdateDraft!$A$1:$M$7842,3,FALSE)</f>
        <v>FA</v>
      </c>
      <c r="P1543">
        <v>2024</v>
      </c>
      <c r="Q1543" s="37" t="e">
        <f>VLOOKUP(Table16[[#This Row],[Last]],'2025Cuts'!$B$4:$B$77,1,FALSE)</f>
        <v>#N/A</v>
      </c>
    </row>
    <row r="1544" spans="1:17" ht="12.75" customHeight="1">
      <c r="A1544" s="217" t="s">
        <v>9676</v>
      </c>
      <c r="B1544" s="261" t="s">
        <v>8500</v>
      </c>
      <c r="C1544" s="357" t="s">
        <v>9633</v>
      </c>
      <c r="D1544" s="217" t="s">
        <v>9676</v>
      </c>
      <c r="E1544" s="358"/>
      <c r="F1544" s="358"/>
      <c r="I1544" s="358">
        <v>0</v>
      </c>
      <c r="K1544" s="358">
        <v>4</v>
      </c>
      <c r="L1544" s="36" t="s">
        <v>9655</v>
      </c>
      <c r="M1544" s="359" t="str">
        <f>VLOOKUP(TRIM(B1544),'Team Rosters'!$B$1:$N$3773,2,FALSE)</f>
        <v>DAY</v>
      </c>
      <c r="N1544" s="360">
        <f>VLOOKUP(TRIM(B1544),BirthdateDraft!$A$1:$M$7842,2,FALSE)</f>
        <v>37120</v>
      </c>
      <c r="O1544" s="217" t="str">
        <f>VLOOKUP(TRIM(B1544),BirthdateDraft!$A$1:$M$7842,3,FALSE)</f>
        <v>23/3</v>
      </c>
      <c r="P1544">
        <v>2024</v>
      </c>
      <c r="Q1544" s="37" t="e">
        <f>VLOOKUP(Table16[[#This Row],[Last]],'2025Cuts'!$B$4:$B$77,1,FALSE)</f>
        <v>#N/A</v>
      </c>
    </row>
    <row r="1545" spans="1:17" ht="12.75" customHeight="1">
      <c r="A1545" s="217" t="s">
        <v>9672</v>
      </c>
      <c r="B1545" s="261" t="s">
        <v>9044</v>
      </c>
      <c r="C1545" s="357" t="s">
        <v>1407</v>
      </c>
      <c r="D1545" s="217" t="s">
        <v>10003</v>
      </c>
      <c r="E1545" s="358"/>
      <c r="F1545" s="358"/>
      <c r="L1545" s="358" t="s">
        <v>1895</v>
      </c>
      <c r="M1545" s="359" t="str">
        <f>VLOOKUP(TRIM(B1545),'Team Rosters'!$B$1:$N$3773,2,FALSE)</f>
        <v>ACM</v>
      </c>
      <c r="N1545" s="360">
        <f>VLOOKUP(TRIM(B1545),BirthdateDraft!$A$1:$M$7842,2,FALSE)</f>
        <v>36895</v>
      </c>
      <c r="O1545" s="217" t="str">
        <f>VLOOKUP(TRIM(B1545),BirthdateDraft!$A$1:$M$7842,3,FALSE)</f>
        <v>24/6(184)</v>
      </c>
      <c r="P1545">
        <v>2024</v>
      </c>
      <c r="Q1545" s="37" t="e">
        <f>VLOOKUP(Table16[[#This Row],[Last]],'2025Cuts'!$B$4:$B$77,1,FALSE)</f>
        <v>#N/A</v>
      </c>
    </row>
    <row r="1546" spans="1:17" ht="12.75" customHeight="1">
      <c r="A1546" s="217" t="s">
        <v>9675</v>
      </c>
      <c r="B1546" s="261" t="s">
        <v>8501</v>
      </c>
      <c r="C1546" s="357" t="s">
        <v>9651</v>
      </c>
      <c r="D1546" s="217" t="s">
        <v>10000</v>
      </c>
      <c r="E1546" s="358"/>
      <c r="F1546" s="358"/>
      <c r="L1546" s="358" t="s">
        <v>9655</v>
      </c>
      <c r="M1546" s="359" t="str">
        <f>VLOOKUP(TRIM(B1546),'Team Rosters'!$B$1:$N$3773,2,FALSE)</f>
        <v>TOR</v>
      </c>
      <c r="N1546" s="360">
        <f>VLOOKUP(TRIM(B1546),BirthdateDraft!$A$1:$M$7842,2,FALSE)</f>
        <v>37336</v>
      </c>
      <c r="O1546" s="217" t="str">
        <f>VLOOKUP(TRIM(B1546),BirthdateDraft!$A$1:$M$7842,3,FALSE)</f>
        <v>23/6</v>
      </c>
      <c r="P1546">
        <v>2024</v>
      </c>
      <c r="Q1546" s="37" t="e">
        <f>VLOOKUP(Table16[[#This Row],[Last]],'2025Cuts'!$B$4:$B$77,1,FALSE)</f>
        <v>#N/A</v>
      </c>
    </row>
    <row r="1547" spans="1:17" ht="12.75" customHeight="1">
      <c r="A1547" s="217" t="s">
        <v>9702</v>
      </c>
      <c r="B1547" s="261" t="s">
        <v>5247</v>
      </c>
      <c r="C1547" s="357" t="s">
        <v>77</v>
      </c>
      <c r="D1547" s="217" t="s">
        <v>10054</v>
      </c>
      <c r="E1547" s="358" t="s">
        <v>3556</v>
      </c>
      <c r="F1547" s="358" t="s">
        <v>3556</v>
      </c>
      <c r="G1547" s="36">
        <v>0</v>
      </c>
      <c r="M1547" s="359" t="e">
        <f>VLOOKUP(TRIM(B1547),'Team Rosters'!$B$1:$N$3773,2,FALSE)</f>
        <v>#N/A</v>
      </c>
      <c r="N1547" s="360">
        <f>VLOOKUP(TRIM(B1547),BirthdateDraft!$A$1:$M$7842,2,FALSE)</f>
        <v>34308</v>
      </c>
      <c r="O1547" s="217" t="str">
        <f>VLOOKUP(TRIM(B1547),BirthdateDraft!$A$1:$M$7842,3,FALSE)</f>
        <v>17/4</v>
      </c>
      <c r="P1547">
        <v>2024</v>
      </c>
      <c r="Q1547" s="37" t="e">
        <f>VLOOKUP(Table16[[#This Row],[Last]],'2025Cuts'!$B$4:$B$77,1,FALSE)</f>
        <v>#N/A</v>
      </c>
    </row>
    <row r="1548" spans="1:17" ht="12.75" customHeight="1">
      <c r="A1548" s="217" t="s">
        <v>9668</v>
      </c>
      <c r="B1548" s="261" t="s">
        <v>7605</v>
      </c>
      <c r="C1548" s="357" t="s">
        <v>9630</v>
      </c>
      <c r="D1548" s="217" t="s">
        <v>3485</v>
      </c>
      <c r="E1548" s="358"/>
      <c r="F1548" s="358"/>
      <c r="L1548" s="358" t="s">
        <v>1895</v>
      </c>
      <c r="M1548" s="359" t="str">
        <f>VLOOKUP(TRIM(B1548),'Team Rosters'!$B$1:$N$3773,2,FALSE)</f>
        <v>ROS</v>
      </c>
      <c r="N1548" s="360">
        <f>VLOOKUP(TRIM(B1548),BirthdateDraft!$A$1:$M$7842,2,FALSE)</f>
        <v>36292</v>
      </c>
      <c r="O1548" s="217" t="str">
        <f>VLOOKUP(TRIM(B1548),BirthdateDraft!$A$1:$M$7842,3,FALSE)</f>
        <v>22/2</v>
      </c>
      <c r="P1548">
        <v>2024</v>
      </c>
      <c r="Q1548" s="37" t="e">
        <f>VLOOKUP(Table16[[#This Row],[Last]],'2025Cuts'!$B$4:$B$77,1,FALSE)</f>
        <v>#N/A</v>
      </c>
    </row>
    <row r="1549" spans="1:17" ht="12.75" customHeight="1">
      <c r="A1549" s="217" t="s">
        <v>1564</v>
      </c>
      <c r="B1549" s="261" t="s">
        <v>5336</v>
      </c>
      <c r="C1549" s="357" t="s">
        <v>9637</v>
      </c>
      <c r="D1549" s="217" t="s">
        <v>1564</v>
      </c>
      <c r="E1549" s="358"/>
      <c r="F1549" s="358"/>
      <c r="M1549" s="359" t="str">
        <f>VLOOKUP(TRIM(B1549),'Team Rosters'!$B$1:$N$3773,2,FALSE)</f>
        <v>BLD</v>
      </c>
      <c r="N1549" s="360">
        <f>VLOOKUP(TRIM(B1549),BirthdateDraft!$A$1:$M$7842,2,FALSE)</f>
        <v>34956</v>
      </c>
      <c r="O1549" s="217" t="str">
        <f>VLOOKUP(TRIM(B1549),BirthdateDraft!$A$1:$M$7842,3,FALSE)</f>
        <v>17/1 (12)</v>
      </c>
      <c r="P1549">
        <v>2024</v>
      </c>
      <c r="Q1549" s="37" t="e">
        <f>VLOOKUP(Table16[[#This Row],[Last]],'2025Cuts'!$B$4:$B$77,1,FALSE)</f>
        <v>#N/A</v>
      </c>
    </row>
    <row r="1550" spans="1:17" ht="12.75" customHeight="1">
      <c r="A1550" s="217" t="s">
        <v>9668</v>
      </c>
      <c r="B1550" s="261" t="s">
        <v>6294</v>
      </c>
      <c r="C1550" s="357" t="s">
        <v>9640</v>
      </c>
      <c r="D1550" s="217" t="s">
        <v>3485</v>
      </c>
      <c r="E1550" s="358"/>
      <c r="F1550" s="358"/>
      <c r="L1550" s="358" t="s">
        <v>9656</v>
      </c>
      <c r="M1550" s="359" t="str">
        <f>VLOOKUP(TRIM(B1550),'Team Rosters'!$B$1:$N$3773,2,FALSE)</f>
        <v>VER</v>
      </c>
      <c r="N1550" s="360">
        <f>VLOOKUP(TRIM(B1550),BirthdateDraft!$A$1:$M$7842,2,FALSE)</f>
        <v>35159</v>
      </c>
      <c r="O1550" s="217" t="str">
        <f>VLOOKUP(TRIM(B1550),BirthdateDraft!$A$1:$M$7842,3,FALSE)</f>
        <v>18/5</v>
      </c>
      <c r="P1550">
        <v>2024</v>
      </c>
      <c r="Q1550" s="37" t="e">
        <f>VLOOKUP(Table16[[#This Row],[Last]],'2025Cuts'!$B$4:$B$77,1,FALSE)</f>
        <v>#N/A</v>
      </c>
    </row>
    <row r="1551" spans="1:17" ht="12.75" customHeight="1">
      <c r="A1551" s="217" t="s">
        <v>1957</v>
      </c>
      <c r="B1551" s="261" t="s">
        <v>8968</v>
      </c>
      <c r="C1551" s="357" t="s">
        <v>9637</v>
      </c>
      <c r="D1551" s="217" t="s">
        <v>1957</v>
      </c>
      <c r="E1551" s="358" t="s">
        <v>9700</v>
      </c>
      <c r="F1551" s="358"/>
      <c r="G1551" s="36">
        <v>0</v>
      </c>
      <c r="M1551" s="359" t="e">
        <f>VLOOKUP(TRIM(B1551),'Team Rosters'!$B$1:$N$3773,2,FALSE)</f>
        <v>#N/A</v>
      </c>
      <c r="N1551" s="360">
        <f>VLOOKUP(TRIM(B1551),BirthdateDraft!$A$1:$M$7842,2,FALSE)</f>
        <v>36770</v>
      </c>
      <c r="O1551" s="217" t="str">
        <f>VLOOKUP(TRIM(B1551),BirthdateDraft!$A$1:$M$7842,3,FALSE)</f>
        <v>24/6(206)</v>
      </c>
      <c r="P1551">
        <v>2024</v>
      </c>
      <c r="Q1551" s="37" t="e">
        <f>VLOOKUP(Table16[[#This Row],[Last]],'2025Cuts'!$B$4:$B$77,1,FALSE)</f>
        <v>#N/A</v>
      </c>
    </row>
    <row r="1552" spans="1:17" ht="12.75" customHeight="1">
      <c r="A1552" s="217" t="s">
        <v>1960</v>
      </c>
      <c r="B1552" s="261" t="s">
        <v>5314</v>
      </c>
      <c r="C1552" s="357" t="s">
        <v>9633</v>
      </c>
      <c r="D1552" s="217" t="s">
        <v>1960</v>
      </c>
      <c r="E1552" s="358" t="s">
        <v>9701</v>
      </c>
      <c r="F1552" s="358"/>
      <c r="G1552" s="36">
        <v>12</v>
      </c>
      <c r="H1552" s="36">
        <v>4</v>
      </c>
      <c r="M1552" s="359" t="str">
        <f>VLOOKUP(TRIM(B1552),'Team Rosters'!$B$1:$N$3773,2,FALSE)</f>
        <v>TOK</v>
      </c>
      <c r="N1552" s="360">
        <f>VLOOKUP(TRIM(B1552),BirthdateDraft!$A$1:$M$7842,2,FALSE)</f>
        <v>34618</v>
      </c>
      <c r="O1552" s="217" t="str">
        <f>VLOOKUP(TRIM(B1552),BirthdateDraft!$A$1:$M$7842,3,FALSE)</f>
        <v>17/1 (30)</v>
      </c>
      <c r="P1552">
        <v>2024</v>
      </c>
      <c r="Q1552" s="37" t="e">
        <f>VLOOKUP(Table16[[#This Row],[Last]],'2025Cuts'!$B$4:$B$77,1,FALSE)</f>
        <v>#N/A</v>
      </c>
    </row>
    <row r="1553" spans="1:17" ht="12.75" customHeight="1">
      <c r="A1553" s="217" t="s">
        <v>1895</v>
      </c>
      <c r="B1553" s="261" t="s">
        <v>7698</v>
      </c>
      <c r="C1553" s="357" t="s">
        <v>9635</v>
      </c>
      <c r="D1553" s="217" t="s">
        <v>10011</v>
      </c>
      <c r="E1553" s="358"/>
      <c r="F1553" s="358"/>
      <c r="I1553" s="358">
        <v>4</v>
      </c>
      <c r="J1553" s="358"/>
      <c r="K1553" s="36">
        <v>7</v>
      </c>
      <c r="M1553" s="359" t="str">
        <f>VLOOKUP(TRIM(B1553),'Team Rosters'!$B$1:$N$3773,2,FALSE)</f>
        <v>LAS</v>
      </c>
      <c r="N1553" s="360">
        <f>VLOOKUP(TRIM(B1553),BirthdateDraft!$A$1:$M$7842,2,FALSE)</f>
        <v>35683</v>
      </c>
      <c r="O1553" s="217" t="str">
        <f>VLOOKUP(TRIM(B1553),BirthdateDraft!$A$1:$M$7842,3,FALSE)</f>
        <v>22/5</v>
      </c>
      <c r="P1553">
        <v>2024</v>
      </c>
      <c r="Q1553" s="37" t="e">
        <f>VLOOKUP(Table16[[#This Row],[Last]],'2025Cuts'!$B$4:$B$77,1,FALSE)</f>
        <v>#N/A</v>
      </c>
    </row>
    <row r="1554" spans="1:17" ht="12.75" customHeight="1">
      <c r="A1554" s="217" t="s">
        <v>144</v>
      </c>
      <c r="B1554" s="261" t="s">
        <v>8969</v>
      </c>
      <c r="C1554" s="357" t="s">
        <v>9646</v>
      </c>
      <c r="D1554" s="217" t="s">
        <v>10053</v>
      </c>
      <c r="E1554" s="358" t="s">
        <v>3556</v>
      </c>
      <c r="F1554" s="358"/>
      <c r="G1554" s="36">
        <v>0</v>
      </c>
      <c r="M1554" s="359" t="e">
        <f>VLOOKUP(TRIM(B1554),'Team Rosters'!$B$1:$N$3773,2,FALSE)</f>
        <v>#N/A</v>
      </c>
      <c r="N1554" s="360">
        <f>VLOOKUP(TRIM(B1554),BirthdateDraft!$A$1:$M$7842,2,FALSE)</f>
        <v>36800</v>
      </c>
      <c r="O1554" s="217" t="str">
        <f>VLOOKUP(TRIM(B1554),BirthdateDraft!$A$1:$M$7842,3,FALSE)</f>
        <v>24/FA</v>
      </c>
      <c r="P1554">
        <v>2024</v>
      </c>
      <c r="Q1554" s="37" t="e">
        <f>VLOOKUP(Table16[[#This Row],[Last]],'2025Cuts'!$B$4:$B$77,1,FALSE)</f>
        <v>#N/A</v>
      </c>
    </row>
    <row r="1555" spans="1:17" ht="12.75" customHeight="1">
      <c r="A1555" s="217" t="s">
        <v>9737</v>
      </c>
      <c r="B1555" s="261" t="s">
        <v>3887</v>
      </c>
      <c r="C1555" s="357" t="s">
        <v>9629</v>
      </c>
      <c r="D1555" s="217" t="s">
        <v>9737</v>
      </c>
      <c r="E1555" s="358"/>
      <c r="F1555" s="358"/>
      <c r="M1555" s="359" t="str">
        <f>VLOOKUP(TRIM(B1555),'Team Rosters'!$B$1:$N$3773,2,FALSE)</f>
        <v>CHA</v>
      </c>
      <c r="N1555" s="360">
        <f>VLOOKUP(TRIM(B1555),BirthdateDraft!$A$1:$M$7842,2,FALSE)</f>
        <v>32981</v>
      </c>
      <c r="O1555" s="217" t="str">
        <f>VLOOKUP(TRIM(B1555),BirthdateDraft!$A$1:$M$7842,3,FALSE)</f>
        <v>13/FA</v>
      </c>
      <c r="P1555">
        <v>2024</v>
      </c>
      <c r="Q1555" s="37" t="e">
        <f>VLOOKUP(Table16[[#This Row],[Last]],'2025Cuts'!$B$4:$B$77,1,FALSE)</f>
        <v>#N/A</v>
      </c>
    </row>
    <row r="1556" spans="1:17" ht="12.75" customHeight="1">
      <c r="A1556" s="217" t="s">
        <v>1564</v>
      </c>
      <c r="B1556" s="261" t="s">
        <v>4858</v>
      </c>
      <c r="C1556" s="357" t="s">
        <v>9640</v>
      </c>
      <c r="D1556" s="217" t="s">
        <v>1564</v>
      </c>
      <c r="E1556" s="358"/>
      <c r="F1556" s="358"/>
      <c r="M1556" s="359" t="e">
        <f>VLOOKUP(TRIM(B1556),'Team Rosters'!$B$1:$N$3773,2,FALSE)</f>
        <v>#N/A</v>
      </c>
      <c r="N1556" s="360">
        <f>VLOOKUP(TRIM(B1556),BirthdateDraft!$A$1:$M$7842,2,FALSE)</f>
        <v>33968</v>
      </c>
      <c r="O1556" s="217" t="str">
        <f>VLOOKUP(TRIM(B1556),BirthdateDraft!$A$1:$M$7842,3,FALSE)</f>
        <v>16/1 (2)</v>
      </c>
      <c r="P1556">
        <v>2024</v>
      </c>
      <c r="Q1556" s="37" t="e">
        <f>VLOOKUP(Table16[[#This Row],[Last]],'2025Cuts'!$B$4:$B$77,1,FALSE)</f>
        <v>#N/A</v>
      </c>
    </row>
    <row r="1557" spans="1:17" ht="12.75" customHeight="1">
      <c r="A1557" s="217" t="s">
        <v>1873</v>
      </c>
      <c r="B1557" s="261" t="s">
        <v>7058</v>
      </c>
      <c r="C1557" s="357" t="s">
        <v>9643</v>
      </c>
      <c r="D1557" s="217" t="s">
        <v>1873</v>
      </c>
      <c r="E1557" s="358" t="s">
        <v>9712</v>
      </c>
      <c r="F1557" s="358"/>
      <c r="G1557" s="36">
        <v>0</v>
      </c>
      <c r="M1557" s="359" t="str">
        <f>VLOOKUP(TRIM(B1557),'Team Rosters'!$B$1:$N$3773,2,FALSE)</f>
        <v>ACM</v>
      </c>
      <c r="N1557" s="360">
        <f>VLOOKUP(TRIM(B1557),BirthdateDraft!$A$1:$M$7842,2,FALSE)</f>
        <v>36312</v>
      </c>
      <c r="O1557" s="217" t="str">
        <f>VLOOKUP(TRIM(B1557),BirthdateDraft!$A$1:$M$7842,3,FALSE)</f>
        <v>21/2</v>
      </c>
      <c r="P1557">
        <v>2024</v>
      </c>
      <c r="Q1557" s="37" t="e">
        <f>VLOOKUP(Table16[[#This Row],[Last]],'2025Cuts'!$B$4:$B$77,1,FALSE)</f>
        <v>#N/A</v>
      </c>
    </row>
    <row r="1558" spans="1:17" ht="12.75" customHeight="1">
      <c r="A1558" s="217" t="s">
        <v>9668</v>
      </c>
      <c r="B1558" s="261" t="s">
        <v>7244</v>
      </c>
      <c r="C1558" s="357" t="s">
        <v>9644</v>
      </c>
      <c r="D1558" s="217" t="s">
        <v>3485</v>
      </c>
      <c r="E1558" s="358"/>
      <c r="F1558" s="358"/>
      <c r="L1558" s="358" t="s">
        <v>9655</v>
      </c>
      <c r="M1558" s="359" t="str">
        <f>VLOOKUP(TRIM(B1558),'Team Rosters'!$B$1:$N$3773,2,FALSE)</f>
        <v>ANN</v>
      </c>
      <c r="N1558" s="360">
        <f>VLOOKUP(TRIM(B1558),BirthdateDraft!$A$1:$M$7842,2,FALSE)</f>
        <v>35490</v>
      </c>
      <c r="O1558" s="217" t="str">
        <f>VLOOKUP(TRIM(B1558),BirthdateDraft!$A$1:$M$7842,3,FALSE)</f>
        <v>FA</v>
      </c>
      <c r="P1558">
        <v>2024</v>
      </c>
      <c r="Q1558" s="37" t="e">
        <f>VLOOKUP(Table16[[#This Row],[Last]],'2025Cuts'!$B$4:$B$77,1,FALSE)</f>
        <v>#N/A</v>
      </c>
    </row>
    <row r="1559" spans="1:17" ht="12.75" customHeight="1">
      <c r="A1559" s="217" t="s">
        <v>8980</v>
      </c>
      <c r="B1559" s="261" t="s">
        <v>6630</v>
      </c>
      <c r="C1559" s="357" t="s">
        <v>9640</v>
      </c>
      <c r="D1559" s="217" t="s">
        <v>10056</v>
      </c>
      <c r="E1559" s="358" t="s">
        <v>3552</v>
      </c>
      <c r="F1559" s="358"/>
      <c r="G1559" s="36">
        <v>8</v>
      </c>
      <c r="M1559" s="359" t="str">
        <f>VLOOKUP(TRIM(B1559),'Team Rosters'!$B$1:$N$3773,2,FALSE)</f>
        <v>CHA</v>
      </c>
      <c r="N1559" s="360">
        <f>VLOOKUP(TRIM(B1559),BirthdateDraft!$A$1:$M$7842,2,FALSE)</f>
        <v>35971</v>
      </c>
      <c r="O1559" s="217" t="str">
        <f>VLOOKUP(TRIM(B1559),BirthdateDraft!$A$1:$M$7842,3,FALSE)</f>
        <v>20/FA</v>
      </c>
      <c r="P1559">
        <v>2024</v>
      </c>
      <c r="Q1559" s="37" t="e">
        <f>VLOOKUP(Table16[[#This Row],[Last]],'2025Cuts'!$B$4:$B$77,1,FALSE)</f>
        <v>#N/A</v>
      </c>
    </row>
    <row r="1560" spans="1:17" ht="12.75" customHeight="1">
      <c r="A1560" s="217" t="s">
        <v>144</v>
      </c>
      <c r="B1560" s="261" t="s">
        <v>8507</v>
      </c>
      <c r="C1560" s="357" t="s">
        <v>77</v>
      </c>
      <c r="D1560" s="217" t="s">
        <v>10053</v>
      </c>
      <c r="E1560" s="358" t="s">
        <v>3556</v>
      </c>
      <c r="F1560" s="358"/>
      <c r="G1560" s="36">
        <v>2</v>
      </c>
      <c r="M1560" s="359" t="e">
        <f>VLOOKUP(TRIM(B1560),'Team Rosters'!$B$1:$N$3773,2,FALSE)</f>
        <v>#N/A</v>
      </c>
      <c r="N1560" s="360">
        <f>VLOOKUP(TRIM(B1560),BirthdateDraft!$A$1:$M$7842,2,FALSE)</f>
        <v>36502</v>
      </c>
      <c r="O1560" s="217" t="str">
        <f>VLOOKUP(TRIM(B1560),BirthdateDraft!$A$1:$M$7842,3,FALSE)</f>
        <v>23/FA</v>
      </c>
      <c r="P1560">
        <v>2024</v>
      </c>
      <c r="Q1560" s="37" t="e">
        <f>VLOOKUP(Table16[[#This Row],[Last]],'2025Cuts'!$B$4:$B$77,1,FALSE)</f>
        <v>#N/A</v>
      </c>
    </row>
    <row r="1561" spans="1:17" ht="12.75" customHeight="1">
      <c r="A1561" s="217" t="s">
        <v>9737</v>
      </c>
      <c r="B1561" s="261" t="s">
        <v>8508</v>
      </c>
      <c r="C1561" s="357" t="s">
        <v>9630</v>
      </c>
      <c r="D1561" s="217" t="s">
        <v>9737</v>
      </c>
      <c r="E1561" s="358"/>
      <c r="F1561" s="358"/>
      <c r="M1561" s="359" t="e">
        <f>VLOOKUP(TRIM(B1561),'Team Rosters'!$B$1:$N$3773,2,FALSE)</f>
        <v>#N/A</v>
      </c>
      <c r="N1561" s="360">
        <f>VLOOKUP(TRIM(B1561),BirthdateDraft!$A$1:$M$7842,2,FALSE)</f>
        <v>36201</v>
      </c>
      <c r="O1561" s="217" t="str">
        <f>VLOOKUP(TRIM(B1561),BirthdateDraft!$A$1:$M$7842,3,FALSE)</f>
        <v>22/FA</v>
      </c>
      <c r="P1561">
        <v>2024</v>
      </c>
      <c r="Q1561" s="37" t="e">
        <f>VLOOKUP(Table16[[#This Row],[Last]],'2025Cuts'!$B$4:$B$77,1,FALSE)</f>
        <v>#N/A</v>
      </c>
    </row>
    <row r="1562" spans="1:17" ht="12.75" customHeight="1">
      <c r="A1562" s="217" t="s">
        <v>1957</v>
      </c>
      <c r="B1562" s="261" t="s">
        <v>6195</v>
      </c>
      <c r="C1562" s="357" t="s">
        <v>9642</v>
      </c>
      <c r="D1562" s="217" t="s">
        <v>1957</v>
      </c>
      <c r="E1562" s="358" t="s">
        <v>9700</v>
      </c>
      <c r="F1562" s="358"/>
      <c r="G1562" s="36">
        <v>0</v>
      </c>
      <c r="M1562" s="359" t="str">
        <f>VLOOKUP(TRIM(B1562),'Team Rosters'!$B$1:$N$3773,2,FALSE)</f>
        <v>CAVE</v>
      </c>
      <c r="N1562" s="360">
        <f>VLOOKUP(TRIM(B1562),BirthdateDraft!$A$1:$M$7842,2,FALSE)</f>
        <v>35843</v>
      </c>
      <c r="O1562" s="217" t="str">
        <f>VLOOKUP(TRIM(B1562),BirthdateDraft!$A$1:$M$7842,3,FALSE)</f>
        <v>19/1 (5)</v>
      </c>
      <c r="P1562">
        <v>2024</v>
      </c>
      <c r="Q1562" s="37" t="e">
        <f>VLOOKUP(Table16[[#This Row],[Last]],'2025Cuts'!$B$4:$B$77,1,FALSE)</f>
        <v>#N/A</v>
      </c>
    </row>
    <row r="1563" spans="1:17" ht="12.75" customHeight="1">
      <c r="A1563" s="217" t="s">
        <v>9727</v>
      </c>
      <c r="B1563" s="261" t="s">
        <v>8509</v>
      </c>
      <c r="C1563" s="357" t="s">
        <v>9645</v>
      </c>
      <c r="D1563" s="217" t="s">
        <v>10065</v>
      </c>
      <c r="E1563" s="358" t="s">
        <v>9706</v>
      </c>
      <c r="F1563" s="358" t="s">
        <v>3556</v>
      </c>
      <c r="G1563" s="36">
        <v>9</v>
      </c>
      <c r="M1563" s="359" t="str">
        <f>VLOOKUP(TRIM(B1563),'Team Rosters'!$B$1:$N$3773,2,FALSE)</f>
        <v>VIR</v>
      </c>
      <c r="N1563" s="360">
        <f>VLOOKUP(TRIM(B1563),BirthdateDraft!$A$1:$M$7842,2,FALSE)</f>
        <v>36180</v>
      </c>
      <c r="O1563" s="217" t="str">
        <f>VLOOKUP(TRIM(B1563),BirthdateDraft!$A$1:$M$7842,3,FALSE)</f>
        <v>23/2</v>
      </c>
      <c r="P1563">
        <v>2024</v>
      </c>
      <c r="Q1563" s="37" t="e">
        <f>VLOOKUP(Table16[[#This Row],[Last]],'2025Cuts'!$B$4:$B$77,1,FALSE)</f>
        <v>#N/A</v>
      </c>
    </row>
    <row r="1564" spans="1:17" ht="12.75" customHeight="1">
      <c r="A1564" s="217" t="s">
        <v>1891</v>
      </c>
      <c r="B1564" s="261" t="s">
        <v>6119</v>
      </c>
      <c r="C1564" s="357" t="s">
        <v>722</v>
      </c>
      <c r="D1564" s="217" t="s">
        <v>1891</v>
      </c>
      <c r="E1564" s="358" t="s">
        <v>9705</v>
      </c>
      <c r="F1564" s="358"/>
      <c r="G1564" s="36">
        <v>5</v>
      </c>
      <c r="M1564" s="359" t="str">
        <f>VLOOKUP(TRIM(B1564),'Team Rosters'!$B$1:$N$3773,2,FALSE)</f>
        <v>ROA</v>
      </c>
      <c r="N1564" s="360">
        <f>VLOOKUP(TRIM(B1564),BirthdateDraft!$A$1:$M$7842,2,FALSE)</f>
        <v>35148</v>
      </c>
      <c r="O1564" s="217" t="str">
        <f>VLOOKUP(TRIM(B1564),BirthdateDraft!$A$1:$M$7842,3,FALSE)</f>
        <v>18/4</v>
      </c>
      <c r="P1564">
        <v>2024</v>
      </c>
      <c r="Q1564" s="37" t="e">
        <f>VLOOKUP(Table16[[#This Row],[Last]],'2025Cuts'!$B$4:$B$77,1,FALSE)</f>
        <v>#N/A</v>
      </c>
    </row>
    <row r="1565" spans="1:17" ht="12.75" customHeight="1">
      <c r="A1565" s="217" t="s">
        <v>2837</v>
      </c>
      <c r="B1565" s="261" t="s">
        <v>7575</v>
      </c>
      <c r="C1565" s="357" t="s">
        <v>9639</v>
      </c>
      <c r="D1565" s="217" t="s">
        <v>2837</v>
      </c>
      <c r="E1565" s="358"/>
      <c r="F1565" s="358"/>
      <c r="I1565" s="358">
        <v>4</v>
      </c>
      <c r="K1565" s="358">
        <v>5</v>
      </c>
      <c r="L1565" s="36" t="s">
        <v>9653</v>
      </c>
      <c r="M1565" s="359" t="str">
        <f>VLOOKUP(TRIM(B1565),'Team Rosters'!$B$1:$N$3773,2,FALSE)</f>
        <v>TOR</v>
      </c>
      <c r="N1565" s="360">
        <f>VLOOKUP(TRIM(B1565),BirthdateDraft!$A$1:$M$7842,2,FALSE)</f>
        <v>36172</v>
      </c>
      <c r="O1565" s="217" t="str">
        <f>VLOOKUP(TRIM(B1565),BirthdateDraft!$A$1:$M$7842,3,FALSE)</f>
        <v>22/3</v>
      </c>
      <c r="P1565">
        <v>2024</v>
      </c>
      <c r="Q1565" s="37" t="e">
        <f>VLOOKUP(Table16[[#This Row],[Last]],'2025Cuts'!$B$4:$B$77,1,FALSE)</f>
        <v>#N/A</v>
      </c>
    </row>
    <row r="1566" spans="1:17" ht="12.75" customHeight="1">
      <c r="A1566" s="217" t="s">
        <v>8846</v>
      </c>
      <c r="B1566" s="261" t="s">
        <v>5190</v>
      </c>
      <c r="C1566" s="357" t="s">
        <v>9627</v>
      </c>
      <c r="D1566" s="217" t="s">
        <v>10048</v>
      </c>
      <c r="E1566" s="358" t="s">
        <v>9700</v>
      </c>
      <c r="F1566" s="358"/>
      <c r="M1566" s="359" t="str">
        <f>VLOOKUP(TRIM(B1566),'Team Rosters'!$B$1:$N$3773,2,FALSE)</f>
        <v>LAS</v>
      </c>
      <c r="N1566" s="360">
        <f>VLOOKUP(TRIM(B1566),BirthdateDraft!$A$1:$M$7842,2,FALSE)</f>
        <v>34715</v>
      </c>
      <c r="O1566" s="217" t="str">
        <f>VLOOKUP(TRIM(B1566),BirthdateDraft!$A$1:$M$7842,3,FALSE)</f>
        <v>17/1 (27)</v>
      </c>
      <c r="P1566">
        <v>2024</v>
      </c>
      <c r="Q1566" s="37" t="e">
        <f>VLOOKUP(Table16[[#This Row],[Last]],'2025Cuts'!$B$4:$B$77,1,FALSE)</f>
        <v>#N/A</v>
      </c>
    </row>
    <row r="1567" spans="1:17" ht="12.75" customHeight="1">
      <c r="A1567" s="217" t="s">
        <v>2837</v>
      </c>
      <c r="B1567" s="261" t="s">
        <v>7588</v>
      </c>
      <c r="C1567" s="357" t="s">
        <v>9649</v>
      </c>
      <c r="D1567" s="217" t="s">
        <v>2837</v>
      </c>
      <c r="E1567" s="358"/>
      <c r="F1567" s="358"/>
      <c r="I1567" s="358">
        <v>0</v>
      </c>
      <c r="K1567" s="358">
        <v>0</v>
      </c>
      <c r="L1567" s="36" t="s">
        <v>1895</v>
      </c>
      <c r="M1567" s="359" t="str">
        <f>VLOOKUP(TRIM(B1567),'Team Rosters'!$B$1:$N$3773,2,FALSE)</f>
        <v>DRA</v>
      </c>
      <c r="N1567" s="360">
        <f>VLOOKUP(TRIM(B1567),BirthdateDraft!$A$1:$M$7842,2,FALSE)</f>
        <v>36421</v>
      </c>
      <c r="O1567" s="217" t="str">
        <f>VLOOKUP(TRIM(B1567),BirthdateDraft!$A$1:$M$7842,3,FALSE)</f>
        <v>22/4</v>
      </c>
      <c r="P1567">
        <v>2024</v>
      </c>
      <c r="Q1567" s="37" t="e">
        <f>VLOOKUP(Table16[[#This Row],[Last]],'2025Cuts'!$B$4:$B$77,1,FALSE)</f>
        <v>#N/A</v>
      </c>
    </row>
    <row r="1568" spans="1:17" ht="12.75" customHeight="1">
      <c r="A1568" s="217" t="s">
        <v>8991</v>
      </c>
      <c r="B1568" s="261" t="s">
        <v>4826</v>
      </c>
      <c r="C1568" s="357" t="s">
        <v>9649</v>
      </c>
      <c r="D1568" s="217" t="s">
        <v>10008</v>
      </c>
      <c r="E1568" s="358"/>
      <c r="F1568" s="358"/>
      <c r="I1568" s="358">
        <v>0</v>
      </c>
      <c r="J1568" s="358"/>
      <c r="K1568" s="36">
        <v>0</v>
      </c>
      <c r="M1568" s="359" t="str">
        <f>VLOOKUP(TRIM(B1568),'Team Rosters'!$B$1:$N$3773,2,FALSE)</f>
        <v>ANN</v>
      </c>
      <c r="N1568" s="360">
        <f>VLOOKUP(TRIM(B1568),BirthdateDraft!$A$1:$M$7842,2,FALSE)</f>
        <v>33796</v>
      </c>
      <c r="O1568" s="217" t="str">
        <f>VLOOKUP(TRIM(B1568),BirthdateDraft!$A$1:$M$7842,3,FALSE)</f>
        <v>16/2</v>
      </c>
      <c r="P1568">
        <v>2024</v>
      </c>
      <c r="Q1568" s="37" t="e">
        <f>VLOOKUP(Table16[[#This Row],[Last]],'2025Cuts'!$B$4:$B$77,1,FALSE)</f>
        <v>#N/A</v>
      </c>
    </row>
    <row r="1569" spans="1:17" ht="12.75" customHeight="1">
      <c r="A1569" s="217" t="s">
        <v>2515</v>
      </c>
      <c r="B1569" t="s">
        <v>5785</v>
      </c>
      <c r="C1569" s="357" t="s">
        <v>9639</v>
      </c>
      <c r="D1569" s="217" t="s">
        <v>10021</v>
      </c>
      <c r="E1569" s="358" t="s">
        <v>9699</v>
      </c>
      <c r="F1569" s="358"/>
      <c r="M1569" s="359" t="str">
        <f>VLOOKUP(TRIM(B1569),'Team Rosters'!$B$1:$N$3773,2,FALSE)</f>
        <v>VER</v>
      </c>
      <c r="N1569" s="360">
        <f>VLOOKUP(TRIM(B1569),BirthdateDraft!$A$1:$M$7842,2,FALSE)</f>
        <v>35507</v>
      </c>
      <c r="O1569" s="217" t="str">
        <f>VLOOKUP(TRIM(B1569),BirthdateDraft!$A$1:$M$7842,3,FALSE)</f>
        <v>18/4</v>
      </c>
      <c r="P1569">
        <v>2024</v>
      </c>
      <c r="Q1569" s="37" t="e">
        <f>VLOOKUP(Table16[[#This Row],[Last]],'2025Cuts'!$B$4:$B$77,1,FALSE)</f>
        <v>#N/A</v>
      </c>
    </row>
    <row r="1570" spans="1:17" ht="12.75" customHeight="1">
      <c r="A1570" s="217" t="s">
        <v>728</v>
      </c>
      <c r="B1570" s="261" t="s">
        <v>8510</v>
      </c>
      <c r="C1570" s="357" t="s">
        <v>9637</v>
      </c>
      <c r="D1570" s="217" t="s">
        <v>728</v>
      </c>
      <c r="E1570" s="358"/>
      <c r="F1570" s="358"/>
      <c r="I1570" s="358">
        <v>0</v>
      </c>
      <c r="K1570" s="358">
        <v>0</v>
      </c>
      <c r="L1570" s="36" t="s">
        <v>9656</v>
      </c>
      <c r="M1570" s="359" t="str">
        <f>VLOOKUP(TRIM(B1570),'Team Rosters'!$B$1:$N$3773,2,FALSE)</f>
        <v>TOL</v>
      </c>
      <c r="N1570" s="360">
        <f>VLOOKUP(TRIM(B1570),BirthdateDraft!$A$1:$M$7842,2,FALSE)</f>
        <v>36607</v>
      </c>
      <c r="O1570" s="217" t="str">
        <f>VLOOKUP(TRIM(B1570),BirthdateDraft!$A$1:$M$7842,3,FALSE)</f>
        <v>23/FA</v>
      </c>
      <c r="P1570">
        <v>2024</v>
      </c>
      <c r="Q1570" s="37" t="e">
        <f>VLOOKUP(Table16[[#This Row],[Last]],'2025Cuts'!$B$4:$B$77,1,FALSE)</f>
        <v>#N/A</v>
      </c>
    </row>
    <row r="1571" spans="1:17" ht="12.75" customHeight="1">
      <c r="A1571" s="217" t="s">
        <v>9670</v>
      </c>
      <c r="B1571" s="261" t="s">
        <v>9036</v>
      </c>
      <c r="C1571" s="357" t="s">
        <v>9647</v>
      </c>
      <c r="D1571" s="217" t="s">
        <v>10002</v>
      </c>
      <c r="E1571" s="358"/>
      <c r="F1571" s="358"/>
      <c r="L1571" s="358" t="s">
        <v>9652</v>
      </c>
      <c r="M1571" s="359" t="str">
        <f>VLOOKUP(TRIM(B1571),'Team Rosters'!$B$1:$N$3773,2,FALSE)</f>
        <v>JER</v>
      </c>
      <c r="N1571" s="360">
        <f>VLOOKUP(TRIM(B1571),BirthdateDraft!$A$1:$M$7842,2,FALSE)</f>
        <v>36800</v>
      </c>
      <c r="O1571" s="217" t="str">
        <f>VLOOKUP(TRIM(B1571),BirthdateDraft!$A$1:$M$7842,3,FALSE)</f>
        <v>24/6(213)</v>
      </c>
      <c r="P1571">
        <v>2024</v>
      </c>
      <c r="Q1571" s="37" t="e">
        <f>VLOOKUP(Table16[[#This Row],[Last]],'2025Cuts'!$B$4:$B$77,1,FALSE)</f>
        <v>#N/A</v>
      </c>
    </row>
    <row r="1572" spans="1:17" ht="12.75" customHeight="1">
      <c r="A1572" s="217" t="s">
        <v>728</v>
      </c>
      <c r="B1572" s="261" t="s">
        <v>8512</v>
      </c>
      <c r="C1572" s="357" t="s">
        <v>9644</v>
      </c>
      <c r="D1572" s="217" t="s">
        <v>728</v>
      </c>
      <c r="E1572" s="358"/>
      <c r="F1572" s="358"/>
      <c r="I1572" s="358">
        <v>0</v>
      </c>
      <c r="K1572" s="358">
        <v>0</v>
      </c>
      <c r="L1572" s="36" t="s">
        <v>1895</v>
      </c>
      <c r="M1572" s="359" t="str">
        <f>VLOOKUP(TRIM(B1572),'Team Rosters'!$B$1:$N$3773,2,FALSE)</f>
        <v>WES</v>
      </c>
      <c r="N1572" s="360">
        <f>VLOOKUP(TRIM(B1572),BirthdateDraft!$A$1:$M$7842,2,FALSE)</f>
        <v>36411</v>
      </c>
      <c r="O1572" s="217" t="str">
        <f>VLOOKUP(TRIM(B1572),BirthdateDraft!$A$1:$M$7842,3,FALSE)</f>
        <v>23/FA</v>
      </c>
      <c r="P1572">
        <v>2024</v>
      </c>
      <c r="Q1572" s="37" t="e">
        <f>VLOOKUP(Table16[[#This Row],[Last]],'2025Cuts'!$B$4:$B$77,1,FALSE)</f>
        <v>#N/A</v>
      </c>
    </row>
    <row r="1573" spans="1:17" ht="12.75" customHeight="1">
      <c r="A1573" s="217" t="s">
        <v>9668</v>
      </c>
      <c r="B1573" s="261" t="s">
        <v>8513</v>
      </c>
      <c r="C1573" s="357" t="s">
        <v>9630</v>
      </c>
      <c r="D1573" s="217" t="s">
        <v>3485</v>
      </c>
      <c r="E1573" s="358"/>
      <c r="F1573" s="358"/>
      <c r="L1573" s="358" t="s">
        <v>9655</v>
      </c>
      <c r="M1573" s="359" t="str">
        <f>VLOOKUP(TRIM(B1573),'Team Rosters'!$B$1:$N$3773,2,FALSE)</f>
        <v>TOR</v>
      </c>
      <c r="N1573" s="360">
        <f>VLOOKUP(TRIM(B1573),BirthdateDraft!$A$1:$M$7842,2,FALSE)</f>
        <v>37058</v>
      </c>
      <c r="O1573" s="217" t="str">
        <f>VLOOKUP(TRIM(B1573),BirthdateDraft!$A$1:$M$7842,3,FALSE)</f>
        <v>23/5</v>
      </c>
      <c r="P1573">
        <v>2024</v>
      </c>
      <c r="Q1573" s="37" t="e">
        <f>VLOOKUP(Table16[[#This Row],[Last]],'2025Cuts'!$B$4:$B$77,1,FALSE)</f>
        <v>#N/A</v>
      </c>
    </row>
    <row r="1574" spans="1:17" ht="12.75" customHeight="1">
      <c r="A1574" s="217" t="s">
        <v>8855</v>
      </c>
      <c r="B1574" s="261" t="s">
        <v>8970</v>
      </c>
      <c r="C1574" s="357" t="s">
        <v>9627</v>
      </c>
      <c r="D1574" s="217" t="s">
        <v>10044</v>
      </c>
      <c r="E1574" s="358" t="s">
        <v>3555</v>
      </c>
      <c r="F1574" s="358"/>
      <c r="M1574" s="359" t="str">
        <f>VLOOKUP(TRIM(B1574),'Team Rosters'!$B$1:$N$3773,2,FALSE)</f>
        <v>VER</v>
      </c>
      <c r="N1574" s="360">
        <f>VLOOKUP(TRIM(B1574),BirthdateDraft!$A$1:$M$7842,2,FALSE)</f>
        <v>37861</v>
      </c>
      <c r="O1574" s="217" t="str">
        <f>VLOOKUP(TRIM(B1574),BirthdateDraft!$A$1:$M$7842,3,FALSE)</f>
        <v>24/1(30)</v>
      </c>
      <c r="P1574">
        <v>2024</v>
      </c>
      <c r="Q1574" s="37" t="e">
        <f>VLOOKUP(Table16[[#This Row],[Last]],'2025Cuts'!$B$4:$B$77,1,FALSE)</f>
        <v>#N/A</v>
      </c>
    </row>
    <row r="1575" spans="1:17" ht="12.75" customHeight="1">
      <c r="A1575" s="217" t="s">
        <v>9013</v>
      </c>
      <c r="B1575" s="261" t="s">
        <v>5134</v>
      </c>
      <c r="C1575" s="357" t="s">
        <v>9650</v>
      </c>
      <c r="D1575" s="217" t="s">
        <v>10027</v>
      </c>
      <c r="E1575" s="358"/>
      <c r="F1575" s="358"/>
      <c r="I1575" s="358">
        <v>0</v>
      </c>
      <c r="J1575" s="358"/>
      <c r="K1575" s="36">
        <v>0</v>
      </c>
      <c r="M1575" s="359" t="str">
        <f>VLOOKUP(TRIM(B1575),'Team Rosters'!$B$1:$N$3773,2,FALSE)</f>
        <v>CHA</v>
      </c>
      <c r="N1575" s="360">
        <f>VLOOKUP(TRIM(B1575),BirthdateDraft!$A$1:$M$7842,2,FALSE)</f>
        <v>34740</v>
      </c>
      <c r="O1575" s="217" t="str">
        <f>VLOOKUP(TRIM(B1575),BirthdateDraft!$A$1:$M$7842,3,FALSE)</f>
        <v>17/FA</v>
      </c>
      <c r="P1575">
        <v>2024</v>
      </c>
      <c r="Q1575" s="37" t="e">
        <f>VLOOKUP(Table16[[#This Row],[Last]],'2025Cuts'!$B$4:$B$77,1,FALSE)</f>
        <v>#N/A</v>
      </c>
    </row>
    <row r="1576" spans="1:17" ht="12.75" customHeight="1">
      <c r="A1576" s="217" t="s">
        <v>9741</v>
      </c>
      <c r="B1576" s="261" t="s">
        <v>7254</v>
      </c>
      <c r="C1576" s="357" t="s">
        <v>9650</v>
      </c>
      <c r="D1576" s="217" t="s">
        <v>9741</v>
      </c>
      <c r="E1576" s="358"/>
      <c r="F1576" s="358"/>
      <c r="M1576" s="359" t="str">
        <f>VLOOKUP(TRIM(B1576),'Team Rosters'!$B$1:$N$3773,2,FALSE)</f>
        <v>FER</v>
      </c>
      <c r="N1576" s="360">
        <f>VLOOKUP(TRIM(B1576),BirthdateDraft!$A$1:$M$7842,2,FALSE)</f>
        <v>35991</v>
      </c>
      <c r="O1576" s="217" t="str">
        <f>VLOOKUP(TRIM(B1576),BirthdateDraft!$A$1:$M$7842,3,FALSE)</f>
        <v>21/5</v>
      </c>
      <c r="P1576">
        <v>2024</v>
      </c>
      <c r="Q1576" s="37" t="e">
        <f>VLOOKUP(Table16[[#This Row],[Last]],'2025Cuts'!$B$4:$B$77,1,FALSE)</f>
        <v>#N/A</v>
      </c>
    </row>
    <row r="1577" spans="1:17" ht="12.75" customHeight="1">
      <c r="A1577" s="217" t="s">
        <v>3719</v>
      </c>
      <c r="B1577" s="261" t="s">
        <v>9103</v>
      </c>
      <c r="C1577" s="357" t="s">
        <v>9631</v>
      </c>
      <c r="D1577" s="217" t="s">
        <v>3719</v>
      </c>
      <c r="E1577" s="358"/>
      <c r="F1577" s="358"/>
      <c r="M1577" s="359" t="str">
        <f>VLOOKUP(TRIM(B1577),'Team Rosters'!$B$1:$N$3773,2,FALSE)</f>
        <v>BEA</v>
      </c>
      <c r="N1577" s="360">
        <f>VLOOKUP(TRIM(B1577),BirthdateDraft!$A$1:$M$7842,2,FALSE)</f>
        <v>37213</v>
      </c>
      <c r="O1577" s="217" t="str">
        <f>VLOOKUP(TRIM(B1577),BirthdateDraft!$A$1:$M$7842,3,FALSE)</f>
        <v>24/1(1)</v>
      </c>
      <c r="P1577">
        <v>2024</v>
      </c>
      <c r="Q1577" s="37" t="e">
        <f>VLOOKUP(Table16[[#This Row],[Last]],'2025Cuts'!$B$4:$B$77,1,FALSE)</f>
        <v>#N/A</v>
      </c>
    </row>
    <row r="1578" spans="1:17" ht="12.75" customHeight="1">
      <c r="A1578" s="217" t="s">
        <v>9702</v>
      </c>
      <c r="B1578" s="261" t="s">
        <v>2254</v>
      </c>
      <c r="C1578" s="357" t="s">
        <v>9631</v>
      </c>
      <c r="D1578" s="217" t="s">
        <v>10054</v>
      </c>
      <c r="E1578" s="358" t="s">
        <v>3556</v>
      </c>
      <c r="F1578" s="358" t="s">
        <v>3556</v>
      </c>
      <c r="G1578" s="36">
        <v>5</v>
      </c>
      <c r="M1578" s="359" t="e">
        <f>VLOOKUP(TRIM(B1578),'Team Rosters'!$B$1:$N$3773,2,FALSE)</f>
        <v>#N/A</v>
      </c>
      <c r="N1578" s="360">
        <f>VLOOKUP(TRIM(B1578),BirthdateDraft!$A$1:$M$7842,2,FALSE)</f>
        <v>31285</v>
      </c>
      <c r="O1578" s="217" t="str">
        <f>VLOOKUP(TRIM(B1578),BirthdateDraft!$A$1:$M$7842,3,FALSE)</f>
        <v>08/1 (14)</v>
      </c>
      <c r="P1578">
        <v>2024</v>
      </c>
      <c r="Q1578" s="37" t="e">
        <f>VLOOKUP(Table16[[#This Row],[Last]],'2025Cuts'!$B$4:$B$77,1,FALSE)</f>
        <v>#N/A</v>
      </c>
    </row>
    <row r="1579" spans="1:17" ht="12.75" customHeight="1">
      <c r="A1579" s="217" t="s">
        <v>1895</v>
      </c>
      <c r="B1579" s="261" t="s">
        <v>5594</v>
      </c>
      <c r="C1579" s="357" t="s">
        <v>9641</v>
      </c>
      <c r="D1579" s="217" t="s">
        <v>10011</v>
      </c>
      <c r="E1579" s="358"/>
      <c r="F1579" s="358"/>
      <c r="I1579" s="358">
        <v>4</v>
      </c>
      <c r="J1579" s="358"/>
      <c r="K1579" s="36">
        <v>4</v>
      </c>
      <c r="M1579" s="359" t="str">
        <f>VLOOKUP(TRIM(B1579),'Team Rosters'!$B$1:$N$3773,2,FALSE)</f>
        <v>VIR</v>
      </c>
      <c r="N1579" s="360">
        <f>VLOOKUP(TRIM(B1579),BirthdateDraft!$A$1:$M$7842,2,FALSE)</f>
        <v>35562</v>
      </c>
      <c r="O1579" s="217" t="str">
        <f>VLOOKUP(TRIM(B1579),BirthdateDraft!$A$1:$M$7842,3,FALSE)</f>
        <v>18/2</v>
      </c>
      <c r="P1579">
        <v>2024</v>
      </c>
      <c r="Q1579" s="37" t="e">
        <f>VLOOKUP(Table16[[#This Row],[Last]],'2025Cuts'!$B$4:$B$77,1,FALSE)</f>
        <v>#N/A</v>
      </c>
    </row>
    <row r="1580" spans="1:17" ht="12.75" customHeight="1">
      <c r="A1580" s="217" t="s">
        <v>8852</v>
      </c>
      <c r="B1580" s="261" t="s">
        <v>6128</v>
      </c>
      <c r="C1580" s="357" t="s">
        <v>9647</v>
      </c>
      <c r="D1580" s="217" t="s">
        <v>10026</v>
      </c>
      <c r="E1580" s="358" t="s">
        <v>3552</v>
      </c>
      <c r="F1580" s="358"/>
      <c r="M1580" s="359" t="str">
        <f>VLOOKUP(TRIM(B1580),'Team Rosters'!$B$1:$N$3773,2,FALSE)</f>
        <v>BLU</v>
      </c>
      <c r="N1580" s="360">
        <f>VLOOKUP(TRIM(B1580),BirthdateDraft!$A$1:$M$7842,2,FALSE)</f>
        <v>34408</v>
      </c>
      <c r="O1580" s="217" t="str">
        <f>VLOOKUP(TRIM(B1580),BirthdateDraft!$A$1:$M$7842,3,FALSE)</f>
        <v>18/FA</v>
      </c>
      <c r="P1580">
        <v>2024</v>
      </c>
      <c r="Q1580" s="37" t="e">
        <f>VLOOKUP(Table16[[#This Row],[Last]],'2025Cuts'!$B$4:$B$77,1,FALSE)</f>
        <v>#N/A</v>
      </c>
    </row>
    <row r="1581" spans="1:17" ht="12.75" customHeight="1">
      <c r="A1581" s="217" t="s">
        <v>9741</v>
      </c>
      <c r="B1581" s="261" t="s">
        <v>9532</v>
      </c>
      <c r="C1581" s="357" t="s">
        <v>9641</v>
      </c>
      <c r="D1581" s="217" t="s">
        <v>9741</v>
      </c>
      <c r="E1581" s="358"/>
      <c r="F1581" s="358"/>
      <c r="M1581" s="359" t="str">
        <f>VLOOKUP(TRIM(B1581),'Team Rosters'!$B$1:$N$3773,2,FALSE)</f>
        <v>BEA</v>
      </c>
      <c r="N1581" s="360">
        <f>VLOOKUP(TRIM(B1581),BirthdateDraft!$A$1:$M$7842,2,FALSE)</f>
        <v>36500</v>
      </c>
      <c r="O1581" s="217" t="str">
        <f>VLOOKUP(TRIM(B1581),BirthdateDraft!$A$1:$M$7842,3,FALSE)</f>
        <v>24/FA</v>
      </c>
      <c r="P1581">
        <v>2024</v>
      </c>
      <c r="Q1581" s="37" t="e">
        <f>VLOOKUP(Table16[[#This Row],[Last]],'2025Cuts'!$B$4:$B$77,1,FALSE)</f>
        <v>#N/A</v>
      </c>
    </row>
    <row r="1582" spans="1:17" ht="12.75" customHeight="1">
      <c r="A1582" s="217" t="s">
        <v>9702</v>
      </c>
      <c r="B1582" s="261" t="s">
        <v>4629</v>
      </c>
      <c r="C1582" s="357" t="s">
        <v>9648</v>
      </c>
      <c r="D1582" s="217" t="s">
        <v>10054</v>
      </c>
      <c r="E1582" s="358" t="s">
        <v>3556</v>
      </c>
      <c r="F1582" s="358" t="s">
        <v>3556</v>
      </c>
      <c r="G1582" s="36">
        <v>2</v>
      </c>
      <c r="M1582" s="359" t="str">
        <f>VLOOKUP(TRIM(B1582),'Team Rosters'!$B$1:$N$3773,2,FALSE)</f>
        <v>ROA</v>
      </c>
      <c r="N1582" s="360">
        <f>VLOOKUP(TRIM(B1582),BirthdateDraft!$A$1:$M$7842,2,FALSE)</f>
        <v>33967</v>
      </c>
      <c r="O1582" s="217" t="str">
        <f>VLOOKUP(TRIM(B1582),BirthdateDraft!$A$1:$M$7842,3,FALSE)</f>
        <v>15/FA</v>
      </c>
      <c r="P1582">
        <v>2024</v>
      </c>
      <c r="Q1582" s="37" t="e">
        <f>VLOOKUP(Table16[[#This Row],[Last]],'2025Cuts'!$B$4:$B$77,1,FALSE)</f>
        <v>#N/A</v>
      </c>
    </row>
    <row r="1583" spans="1:17" ht="12.75" customHeight="1">
      <c r="A1583" s="217" t="s">
        <v>1873</v>
      </c>
      <c r="B1583" s="56" t="s">
        <v>8514</v>
      </c>
      <c r="C1583" s="357" t="s">
        <v>9632</v>
      </c>
      <c r="D1583" s="217" t="s">
        <v>1873</v>
      </c>
      <c r="E1583" s="358" t="s">
        <v>9705</v>
      </c>
      <c r="F1583" s="358"/>
      <c r="G1583" s="36">
        <v>0</v>
      </c>
      <c r="M1583" s="359" t="str">
        <f>VLOOKUP(TRIM(B1583),'Team Rosters'!$B$1:$N$3773,2,FALSE)</f>
        <v>JER</v>
      </c>
      <c r="N1583" s="360">
        <f>VLOOKUP(TRIM(B1583),BirthdateDraft!$A$1:$M$7842,2,FALSE)</f>
        <v>37070</v>
      </c>
      <c r="O1583" s="217" t="str">
        <f>VLOOKUP(TRIM(B1583),BirthdateDraft!$A$1:$M$7842,3,FALSE)</f>
        <v>23/3</v>
      </c>
      <c r="P1583">
        <v>2024</v>
      </c>
      <c r="Q1583" s="37" t="e">
        <f>VLOOKUP(Table16[[#This Row],[Last]],'2025Cuts'!$B$4:$B$77,1,FALSE)</f>
        <v>#N/A</v>
      </c>
    </row>
    <row r="1584" spans="1:17" ht="12.75" customHeight="1">
      <c r="A1584" s="217" t="s">
        <v>8858</v>
      </c>
      <c r="B1584" s="261" t="s">
        <v>8971</v>
      </c>
      <c r="C1584" s="357" t="s">
        <v>9630</v>
      </c>
      <c r="D1584" s="217" t="s">
        <v>10025</v>
      </c>
      <c r="E1584" s="358" t="s">
        <v>9712</v>
      </c>
      <c r="F1584" s="358"/>
      <c r="M1584" s="359" t="str">
        <f>VLOOKUP(TRIM(B1584),'Team Rosters'!$B$1:$N$3773,2,FALSE)</f>
        <v>BEA</v>
      </c>
      <c r="N1584" s="360">
        <f>VLOOKUP(TRIM(B1584),BirthdateDraft!$A$1:$M$7842,2,FALSE)</f>
        <v>37100</v>
      </c>
      <c r="O1584" s="217" t="str">
        <f>VLOOKUP(TRIM(B1584),BirthdateDraft!$A$1:$M$7842,3,FALSE)</f>
        <v>24/4(111)</v>
      </c>
      <c r="P1584">
        <v>2024</v>
      </c>
      <c r="Q1584" s="37" t="e">
        <f>VLOOKUP(Table16[[#This Row],[Last]],'2025Cuts'!$B$4:$B$77,1,FALSE)</f>
        <v>#N/A</v>
      </c>
    </row>
    <row r="1585" spans="1:17" ht="12.75" customHeight="1">
      <c r="A1585" s="217" t="s">
        <v>2710</v>
      </c>
      <c r="B1585" s="261" t="s">
        <v>8515</v>
      </c>
      <c r="C1585" s="357" t="s">
        <v>722</v>
      </c>
      <c r="D1585" s="217" t="s">
        <v>10034</v>
      </c>
      <c r="E1585" s="358" t="s">
        <v>3553</v>
      </c>
      <c r="F1585" s="358"/>
      <c r="M1585" s="359" t="str">
        <f>VLOOKUP(TRIM(B1585),'Team Rosters'!$B$1:$N$3773,2,FALSE)</f>
        <v>BLD</v>
      </c>
      <c r="N1585" s="360">
        <f>VLOOKUP(TRIM(B1585),BirthdateDraft!$A$1:$M$7842,2,FALSE)</f>
        <v>37043</v>
      </c>
      <c r="O1585" s="217" t="str">
        <f>VLOOKUP(TRIM(B1585),BirthdateDraft!$A$1:$M$7842,3,FALSE)</f>
        <v>23/3</v>
      </c>
      <c r="P1585">
        <v>2024</v>
      </c>
      <c r="Q1585" s="37" t="e">
        <f>VLOOKUP(Table16[[#This Row],[Last]],'2025Cuts'!$B$4:$B$77,1,FALSE)</f>
        <v>#N/A</v>
      </c>
    </row>
    <row r="1586" spans="1:17" ht="12.75" customHeight="1">
      <c r="A1586" s="217" t="s">
        <v>2436</v>
      </c>
      <c r="B1586" s="261" t="s">
        <v>7238</v>
      </c>
      <c r="C1586" s="357" t="s">
        <v>76</v>
      </c>
      <c r="D1586" s="217" t="s">
        <v>2436</v>
      </c>
      <c r="E1586" s="358"/>
      <c r="F1586" s="358"/>
      <c r="M1586" s="359" t="e">
        <f>VLOOKUP(TRIM(B1586),'Team Rosters'!$B$1:$N$3773,2,FALSE)</f>
        <v>#N/A</v>
      </c>
      <c r="N1586" s="360">
        <f>VLOOKUP(TRIM(B1586),BirthdateDraft!$A$1:$M$7842,2,FALSE)</f>
        <v>34090</v>
      </c>
      <c r="O1586" s="217" t="str">
        <f>VLOOKUP(TRIM(B1586),BirthdateDraft!$A$1:$M$7842,3,FALSE)</f>
        <v>FA</v>
      </c>
      <c r="P1586">
        <v>2024</v>
      </c>
      <c r="Q1586" s="37" t="e">
        <f>VLOOKUP(Table16[[#This Row],[Last]],'2025Cuts'!$B$4:$B$77,1,FALSE)</f>
        <v>#N/A</v>
      </c>
    </row>
    <row r="1587" spans="1:17" ht="12.75" customHeight="1">
      <c r="A1587" s="217" t="s">
        <v>9654</v>
      </c>
      <c r="B1587" s="261" t="s">
        <v>5358</v>
      </c>
      <c r="C1587" s="357" t="s">
        <v>9643</v>
      </c>
      <c r="D1587" s="217" t="s">
        <v>9654</v>
      </c>
      <c r="E1587" s="358"/>
      <c r="F1587" s="358"/>
      <c r="I1587" s="358">
        <v>0</v>
      </c>
      <c r="K1587" s="358">
        <v>0</v>
      </c>
      <c r="L1587" s="36" t="s">
        <v>9655</v>
      </c>
      <c r="M1587" s="359" t="str">
        <f>VLOOKUP(TRIM(B1587),'Team Rosters'!$B$1:$N$3773,2,FALSE)</f>
        <v>BLU</v>
      </c>
      <c r="N1587" s="360">
        <f>VLOOKUP(TRIM(B1587),BirthdateDraft!$A$1:$M$7842,2,FALSE)</f>
        <v>34792</v>
      </c>
      <c r="O1587" s="217" t="str">
        <f>VLOOKUP(TRIM(B1587),BirthdateDraft!$A$1:$M$7842,3,FALSE)</f>
        <v>17/4</v>
      </c>
      <c r="P1587">
        <v>2024</v>
      </c>
      <c r="Q1587" s="37" t="e">
        <f>VLOOKUP(Table16[[#This Row],[Last]],'2025Cuts'!$B$4:$B$77,1,FALSE)</f>
        <v>#N/A</v>
      </c>
    </row>
    <row r="1588" spans="1:17" ht="12.75" customHeight="1">
      <c r="A1588" s="217" t="s">
        <v>1957</v>
      </c>
      <c r="B1588" s="261" t="s">
        <v>8972</v>
      </c>
      <c r="C1588" s="357" t="s">
        <v>9644</v>
      </c>
      <c r="D1588" s="217" t="s">
        <v>1957</v>
      </c>
      <c r="E1588" s="358" t="s">
        <v>9700</v>
      </c>
      <c r="F1588" s="358"/>
      <c r="G1588" s="36">
        <v>0</v>
      </c>
      <c r="M1588" s="359" t="str">
        <f>VLOOKUP(TRIM(B1588),'Team Rosters'!$B$1:$N$3773,2,FALSE)</f>
        <v>TOR</v>
      </c>
      <c r="N1588" s="360">
        <f>VLOOKUP(TRIM(B1588),BirthdateDraft!$A$1:$M$7842,2,FALSE)</f>
        <v>37667</v>
      </c>
      <c r="O1588" s="217" t="str">
        <f>VLOOKUP(TRIM(B1588),BirthdateDraft!$A$1:$M$7842,3,FALSE)</f>
        <v>24/7(242)</v>
      </c>
      <c r="P1588">
        <v>2024</v>
      </c>
      <c r="Q1588" s="37" t="e">
        <f>VLOOKUP(Table16[[#This Row],[Last]],'2025Cuts'!$B$4:$B$77,1,FALSE)</f>
        <v>#N/A</v>
      </c>
    </row>
    <row r="1589" spans="1:17" ht="12.75" customHeight="1">
      <c r="A1589" s="217" t="s">
        <v>8978</v>
      </c>
      <c r="B1589" s="261" t="s">
        <v>7701</v>
      </c>
      <c r="C1589" s="357" t="s">
        <v>78</v>
      </c>
      <c r="D1589" s="217" t="s">
        <v>3485</v>
      </c>
      <c r="E1589" s="358"/>
      <c r="F1589" s="358"/>
      <c r="L1589" s="358" t="s">
        <v>9653</v>
      </c>
      <c r="M1589" s="359" t="str">
        <f>VLOOKUP(TRIM(B1589),'Team Rosters'!$B$1:$N$3773,2,FALSE)</f>
        <v>JER</v>
      </c>
      <c r="N1589" s="360">
        <f>VLOOKUP(TRIM(B1589),BirthdateDraft!$A$1:$M$7842,2,FALSE)</f>
        <v>36976</v>
      </c>
      <c r="O1589" s="217" t="str">
        <f>VLOOKUP(TRIM(B1589),BirthdateDraft!$A$1:$M$7842,3,FALSE)</f>
        <v>22/1</v>
      </c>
      <c r="P1589">
        <v>2024</v>
      </c>
      <c r="Q1589" s="37" t="e">
        <f>VLOOKUP(Table16[[#This Row],[Last]],'2025Cuts'!$B$4:$B$77,1,FALSE)</f>
        <v>#N/A</v>
      </c>
    </row>
    <row r="1590" spans="1:17" ht="12.75" customHeight="1">
      <c r="A1590" s="217" t="s">
        <v>2837</v>
      </c>
      <c r="B1590" s="261" t="s">
        <v>7210</v>
      </c>
      <c r="C1590" s="357" t="s">
        <v>9635</v>
      </c>
      <c r="D1590" s="217" t="s">
        <v>2837</v>
      </c>
      <c r="E1590" s="358"/>
      <c r="F1590" s="358"/>
      <c r="I1590" s="358">
        <v>0</v>
      </c>
      <c r="K1590" s="358">
        <v>2</v>
      </c>
      <c r="L1590" s="36" t="s">
        <v>9653</v>
      </c>
      <c r="M1590" s="359" t="str">
        <f>VLOOKUP(TRIM(B1590),'Team Rosters'!$B$1:$N$3773,2,FALSE)</f>
        <v>JER</v>
      </c>
      <c r="N1590" s="360">
        <f>VLOOKUP(TRIM(B1590),BirthdateDraft!$A$1:$M$7842,2,FALSE)</f>
        <v>36617</v>
      </c>
      <c r="O1590" s="217" t="str">
        <f>VLOOKUP(TRIM(B1590),BirthdateDraft!$A$1:$M$7842,3,FALSE)</f>
        <v>21/2</v>
      </c>
      <c r="P1590">
        <v>2024</v>
      </c>
      <c r="Q1590" s="37" t="e">
        <f>VLOOKUP(Table16[[#This Row],[Last]],'2025Cuts'!$B$4:$B$77,1,FALSE)</f>
        <v>#N/A</v>
      </c>
    </row>
    <row r="1591" spans="1:17" ht="12.75" customHeight="1">
      <c r="A1591" s="217" t="s">
        <v>8852</v>
      </c>
      <c r="B1591" s="261" t="s">
        <v>7733</v>
      </c>
      <c r="C1591" s="357" t="s">
        <v>9640</v>
      </c>
      <c r="D1591" s="217" t="s">
        <v>10026</v>
      </c>
      <c r="E1591" s="358" t="s">
        <v>3552</v>
      </c>
      <c r="F1591" s="358"/>
      <c r="M1591" s="359" t="str">
        <f>VLOOKUP(TRIM(B1591),'Team Rosters'!$B$1:$N$3773,2,FALSE)</f>
        <v>ROA</v>
      </c>
      <c r="N1591" s="360">
        <f>VLOOKUP(TRIM(B1591),BirthdateDraft!$A$1:$M$7842,2,FALSE)</f>
        <v>36450</v>
      </c>
      <c r="O1591" s="217" t="str">
        <f>VLOOKUP(TRIM(B1591),BirthdateDraft!$A$1:$M$7842,3,FALSE)</f>
        <v>22/4</v>
      </c>
      <c r="P1591">
        <v>2024</v>
      </c>
      <c r="Q1591" s="37" t="e">
        <f>VLOOKUP(Table16[[#This Row],[Last]],'2025Cuts'!$B$4:$B$77,1,FALSE)</f>
        <v>#N/A</v>
      </c>
    </row>
    <row r="1592" spans="1:17" ht="12.75" customHeight="1">
      <c r="A1592" s="217" t="s">
        <v>2837</v>
      </c>
      <c r="B1592" s="261" t="s">
        <v>7576</v>
      </c>
      <c r="C1592" s="357" t="s">
        <v>9647</v>
      </c>
      <c r="D1592" s="217" t="s">
        <v>2837</v>
      </c>
      <c r="E1592" s="358"/>
      <c r="F1592" s="358"/>
      <c r="I1592" s="358">
        <v>0</v>
      </c>
      <c r="K1592" s="358">
        <v>0</v>
      </c>
      <c r="L1592" s="36" t="s">
        <v>1895</v>
      </c>
      <c r="M1592" s="359" t="str">
        <f>VLOOKUP(TRIM(B1592),'Team Rosters'!$B$1:$N$3773,2,FALSE)</f>
        <v>JER</v>
      </c>
      <c r="N1592" s="360">
        <f>VLOOKUP(TRIM(B1592),BirthdateDraft!$A$1:$M$7842,2,FALSE)</f>
        <v>36764</v>
      </c>
      <c r="O1592" s="217" t="str">
        <f>VLOOKUP(TRIM(B1592),BirthdateDraft!$A$1:$M$7842,3,FALSE)</f>
        <v>ww/5</v>
      </c>
      <c r="P1592">
        <v>2024</v>
      </c>
      <c r="Q1592" s="37" t="e">
        <f>VLOOKUP(Table16[[#This Row],[Last]],'2025Cuts'!$B$4:$B$77,1,FALSE)</f>
        <v>#N/A</v>
      </c>
    </row>
    <row r="1593" spans="1:17" ht="12.75" customHeight="1">
      <c r="A1593" s="217" t="s">
        <v>1410</v>
      </c>
      <c r="B1593" s="261" t="s">
        <v>4241</v>
      </c>
      <c r="C1593" s="357" t="s">
        <v>9641</v>
      </c>
      <c r="D1593" s="217" t="s">
        <v>10063</v>
      </c>
      <c r="E1593" s="358" t="s">
        <v>3553</v>
      </c>
      <c r="F1593" s="358"/>
      <c r="G1593" s="36">
        <v>11</v>
      </c>
      <c r="M1593" s="359" t="str">
        <f>VLOOKUP(TRIM(B1593),'Team Rosters'!$B$1:$N$3773,2,FALSE)</f>
        <v>LON</v>
      </c>
      <c r="N1593" s="360">
        <f>VLOOKUP(TRIM(B1593),BirthdateDraft!$A$1:$M$7842,2,FALSE)</f>
        <v>34505</v>
      </c>
      <c r="O1593" s="217" t="str">
        <f>VLOOKUP(TRIM(B1593),BirthdateDraft!$A$1:$M$7842,3,FALSE)</f>
        <v>15/1 (6)</v>
      </c>
      <c r="P1593">
        <v>2024</v>
      </c>
      <c r="Q1593" s="37" t="e">
        <f>VLOOKUP(Table16[[#This Row],[Last]],'2025Cuts'!$B$4:$B$77,1,FALSE)</f>
        <v>#N/A</v>
      </c>
    </row>
    <row r="1594" spans="1:17" ht="12.75" customHeight="1">
      <c r="A1594" s="217" t="s">
        <v>8846</v>
      </c>
      <c r="B1594" s="261" t="s">
        <v>5290</v>
      </c>
      <c r="C1594" s="357" t="s">
        <v>9627</v>
      </c>
      <c r="D1594" s="217" t="s">
        <v>10048</v>
      </c>
      <c r="E1594" s="358" t="s">
        <v>9699</v>
      </c>
      <c r="F1594" s="358"/>
      <c r="M1594" s="359" t="e">
        <f>VLOOKUP(TRIM(B1594),'Team Rosters'!$B$1:$N$3773,2,FALSE)</f>
        <v>#N/A</v>
      </c>
      <c r="N1594" s="360">
        <f>VLOOKUP(TRIM(B1594),BirthdateDraft!$A$1:$M$7842,2,FALSE)</f>
        <v>35316</v>
      </c>
      <c r="O1594" s="217" t="str">
        <f>VLOOKUP(TRIM(B1594),BirthdateDraft!$A$1:$M$7842,3,FALSE)</f>
        <v>17/2</v>
      </c>
      <c r="P1594">
        <v>2024</v>
      </c>
      <c r="Q1594" s="37" t="e">
        <f>VLOOKUP(Table16[[#This Row],[Last]],'2025Cuts'!$B$4:$B$77,1,FALSE)</f>
        <v>#N/A</v>
      </c>
    </row>
    <row r="1595" spans="1:17" ht="12.75" customHeight="1">
      <c r="A1595" s="217" t="s">
        <v>9668</v>
      </c>
      <c r="B1595" s="362" t="s">
        <v>5578</v>
      </c>
      <c r="C1595" s="357" t="s">
        <v>9633</v>
      </c>
      <c r="D1595" s="217" t="s">
        <v>3485</v>
      </c>
      <c r="E1595" s="358"/>
      <c r="F1595" s="358"/>
      <c r="L1595" s="358" t="s">
        <v>9656</v>
      </c>
      <c r="M1595" s="359" t="str">
        <f>VLOOKUP(TRIM(B1595),'Team Rosters'!$B$1:$N$3773,2,FALSE)</f>
        <v>JER</v>
      </c>
      <c r="N1595" s="360">
        <f>VLOOKUP(TRIM(B1595),BirthdateDraft!$A$1:$M$7842,2,FALSE)</f>
        <v>34611</v>
      </c>
      <c r="O1595" s="217" t="str">
        <f>VLOOKUP(TRIM(B1595),BirthdateDraft!$A$1:$M$7842,3,FALSE)</f>
        <v>17/1 (7)</v>
      </c>
      <c r="P1595">
        <v>2024</v>
      </c>
      <c r="Q1595" s="37" t="e">
        <f>VLOOKUP(Table16[[#This Row],[Last]],'2025Cuts'!$B$4:$B$77,1,FALSE)</f>
        <v>#N/A</v>
      </c>
    </row>
    <row r="1596" spans="1:17" ht="12.75" customHeight="1">
      <c r="A1596" s="217" t="s">
        <v>1406</v>
      </c>
      <c r="B1596" s="261" t="s">
        <v>7070</v>
      </c>
      <c r="C1596" s="357" t="s">
        <v>9634</v>
      </c>
      <c r="D1596" s="217" t="s">
        <v>10057</v>
      </c>
      <c r="E1596" s="358" t="s">
        <v>3552</v>
      </c>
      <c r="F1596" s="358"/>
      <c r="G1596" s="36">
        <v>5</v>
      </c>
      <c r="M1596" s="359" t="str">
        <f>VLOOKUP(TRIM(B1596),'Team Rosters'!$B$1:$N$3773,2,FALSE)</f>
        <v>ROS</v>
      </c>
      <c r="N1596" s="360">
        <f>VLOOKUP(TRIM(B1596),BirthdateDraft!$A$1:$M$7842,2,FALSE)</f>
        <v>36251</v>
      </c>
      <c r="O1596" s="217" t="str">
        <f>VLOOKUP(TRIM(B1596),BirthdateDraft!$A$1:$M$7842,3,FALSE)</f>
        <v>21/3</v>
      </c>
      <c r="P1596">
        <v>2024</v>
      </c>
      <c r="Q1596" s="37" t="e">
        <f>VLOOKUP(Table16[[#This Row],[Last]],'2025Cuts'!$B$4:$B$77,1,FALSE)</f>
        <v>#N/A</v>
      </c>
    </row>
    <row r="1597" spans="1:17" ht="12.75" customHeight="1">
      <c r="A1597" s="217" t="s">
        <v>1872</v>
      </c>
      <c r="B1597" s="261" t="s">
        <v>6107</v>
      </c>
      <c r="C1597" s="357" t="s">
        <v>9646</v>
      </c>
      <c r="D1597" s="217" t="s">
        <v>1872</v>
      </c>
      <c r="E1597" s="358" t="s">
        <v>9703</v>
      </c>
      <c r="F1597" s="358"/>
      <c r="G1597" s="36">
        <v>5</v>
      </c>
      <c r="M1597" s="359" t="str">
        <f>VLOOKUP(TRIM(B1597),'Team Rosters'!$B$1:$N$3773,2,FALSE)</f>
        <v>ANN</v>
      </c>
      <c r="N1597" s="360">
        <f>VLOOKUP(TRIM(B1597),BirthdateDraft!$A$1:$M$7842,2,FALSE)</f>
        <v>35305</v>
      </c>
      <c r="O1597" s="217" t="str">
        <f>VLOOKUP(TRIM(B1597),BirthdateDraft!$A$1:$M$7842,3,FALSE)</f>
        <v>19/3</v>
      </c>
      <c r="P1597">
        <v>2024</v>
      </c>
      <c r="Q1597" s="37" t="e">
        <f>VLOOKUP(Table16[[#This Row],[Last]],'2025Cuts'!$B$4:$B$77,1,FALSE)</f>
        <v>#N/A</v>
      </c>
    </row>
    <row r="1598" spans="1:17" ht="12.75" customHeight="1">
      <c r="A1598" s="217" t="s">
        <v>8982</v>
      </c>
      <c r="B1598" s="261" t="s">
        <v>6156</v>
      </c>
      <c r="C1598" s="357" t="s">
        <v>9646</v>
      </c>
      <c r="D1598" s="217" t="s">
        <v>10062</v>
      </c>
      <c r="E1598" s="358" t="s">
        <v>3553</v>
      </c>
      <c r="F1598" s="358"/>
      <c r="G1598" s="36">
        <v>8</v>
      </c>
      <c r="M1598" s="359" t="str">
        <f>VLOOKUP(TRIM(B1598),'Team Rosters'!$B$1:$N$3773,2,FALSE)</f>
        <v>ROS</v>
      </c>
      <c r="N1598" s="360">
        <f>VLOOKUP(TRIM(B1598),BirthdateDraft!$A$1:$M$7842,2,FALSE)</f>
        <v>35785</v>
      </c>
      <c r="O1598" s="217" t="str">
        <f>VLOOKUP(TRIM(B1598),BirthdateDraft!$A$1:$M$7842,3,FALSE)</f>
        <v>19/1 (3)</v>
      </c>
      <c r="P1598">
        <v>2024</v>
      </c>
      <c r="Q1598" s="37" t="e">
        <f>VLOOKUP(Table16[[#This Row],[Last]],'2025Cuts'!$B$4:$B$77,1,FALSE)</f>
        <v>#N/A</v>
      </c>
    </row>
    <row r="1599" spans="1:17" ht="12.75" customHeight="1">
      <c r="A1599" s="217" t="s">
        <v>8980</v>
      </c>
      <c r="B1599" s="261" t="s">
        <v>2267</v>
      </c>
      <c r="C1599" s="357" t="s">
        <v>724</v>
      </c>
      <c r="D1599" s="217" t="s">
        <v>10012</v>
      </c>
      <c r="E1599" s="358"/>
      <c r="F1599" s="358"/>
      <c r="I1599" s="358">
        <v>6</v>
      </c>
      <c r="J1599" s="358"/>
      <c r="K1599" s="36">
        <v>7</v>
      </c>
      <c r="M1599" s="359" t="str">
        <f>VLOOKUP(TRIM(B1599),'Team Rosters'!$B$1:$N$3773,2,FALSE)</f>
        <v>VER</v>
      </c>
      <c r="N1599" s="360">
        <f>VLOOKUP(TRIM(B1599),BirthdateDraft!$A$1:$M$7842,2,FALSE)</f>
        <v>32343</v>
      </c>
      <c r="O1599" s="217" t="str">
        <f>VLOOKUP(TRIM(B1599),BirthdateDraft!$A$1:$M$7842,3,FALSE)</f>
        <v>10/1 (4)</v>
      </c>
      <c r="P1599">
        <v>2024</v>
      </c>
      <c r="Q1599" s="37" t="e">
        <f>VLOOKUP(Table16[[#This Row],[Last]],'2025Cuts'!$B$4:$B$77,1,FALSE)</f>
        <v>#N/A</v>
      </c>
    </row>
    <row r="1600" spans="1:17" ht="12.75" customHeight="1">
      <c r="A1600" s="217" t="s">
        <v>1564</v>
      </c>
      <c r="B1600" s="261" t="s">
        <v>7565</v>
      </c>
      <c r="C1600" s="357" t="s">
        <v>9630</v>
      </c>
      <c r="D1600" s="217" t="s">
        <v>1564</v>
      </c>
      <c r="E1600" s="358"/>
      <c r="F1600" s="358"/>
      <c r="M1600" s="359" t="str">
        <f>VLOOKUP(TRIM(B1600),'Team Rosters'!$B$1:$N$3773,2,FALSE)</f>
        <v>ROA</v>
      </c>
      <c r="N1600" s="360">
        <f>VLOOKUP(TRIM(B1600),BirthdateDraft!$A$1:$M$7842,2,FALSE)</f>
        <v>36305</v>
      </c>
      <c r="O1600" s="217" t="str">
        <f>VLOOKUP(TRIM(B1600),BirthdateDraft!$A$1:$M$7842,3,FALSE)</f>
        <v>22/3</v>
      </c>
      <c r="P1600">
        <v>2024</v>
      </c>
      <c r="Q1600" s="37" t="e">
        <f>VLOOKUP(Table16[[#This Row],[Last]],'2025Cuts'!$B$4:$B$77,1,FALSE)</f>
        <v>#N/A</v>
      </c>
    </row>
    <row r="1601" spans="1:17" ht="12.75" customHeight="1">
      <c r="A1601" s="217" t="s">
        <v>9013</v>
      </c>
      <c r="B1601" s="261" t="s">
        <v>6736</v>
      </c>
      <c r="C1601" s="357" t="s">
        <v>9637</v>
      </c>
      <c r="D1601" s="217" t="s">
        <v>10027</v>
      </c>
      <c r="E1601" s="358"/>
      <c r="F1601" s="358"/>
      <c r="I1601" s="358">
        <v>0</v>
      </c>
      <c r="J1601" s="358"/>
      <c r="K1601" s="36">
        <v>0</v>
      </c>
      <c r="M1601" s="359" t="e">
        <f>VLOOKUP(TRIM(B1601),'Team Rosters'!$B$1:$N$3773,2,FALSE)</f>
        <v>#N/A</v>
      </c>
      <c r="N1601" s="360">
        <f>VLOOKUP(TRIM(B1601),BirthdateDraft!$A$1:$M$7842,2,FALSE)</f>
        <v>36297</v>
      </c>
      <c r="O1601" s="217" t="str">
        <f>VLOOKUP(TRIM(B1601),BirthdateDraft!$A$1:$M$7842,3,FALSE)</f>
        <v>20/1</v>
      </c>
      <c r="P1601">
        <v>2024</v>
      </c>
      <c r="Q1601" s="37" t="e">
        <f>VLOOKUP(Table16[[#This Row],[Last]],'2025Cuts'!$B$4:$B$77,1,FALSE)</f>
        <v>#N/A</v>
      </c>
    </row>
    <row r="1602" spans="1:17" ht="12.75" customHeight="1">
      <c r="A1602" s="217" t="s">
        <v>9668</v>
      </c>
      <c r="B1602" s="261" t="s">
        <v>6685</v>
      </c>
      <c r="C1602" s="357" t="s">
        <v>9643</v>
      </c>
      <c r="D1602" s="217" t="s">
        <v>3485</v>
      </c>
      <c r="E1602" s="358"/>
      <c r="F1602" s="358"/>
      <c r="L1602" s="358" t="s">
        <v>1895</v>
      </c>
      <c r="M1602" s="359" t="e">
        <f>VLOOKUP(TRIM(B1602),'Team Rosters'!$B$1:$N$3773,2,FALSE)</f>
        <v>#N/A</v>
      </c>
      <c r="N1602" s="360">
        <f>VLOOKUP(TRIM(B1602),BirthdateDraft!$A$1:$M$7842,2,FALSE)</f>
        <v>35023</v>
      </c>
      <c r="O1602" s="217" t="str">
        <f>VLOOKUP(TRIM(B1602),BirthdateDraft!$A$1:$M$7842,3,FALSE)</f>
        <v>18/6</v>
      </c>
      <c r="P1602">
        <v>2024</v>
      </c>
      <c r="Q1602" s="37" t="e">
        <f>VLOOKUP(Table16[[#This Row],[Last]],'2025Cuts'!$B$4:$B$77,1,FALSE)</f>
        <v>#N/A</v>
      </c>
    </row>
    <row r="1603" spans="1:17" ht="12.75" customHeight="1">
      <c r="A1603" s="217" t="s">
        <v>2515</v>
      </c>
      <c r="B1603" s="261" t="s">
        <v>6528</v>
      </c>
      <c r="C1603" s="357" t="s">
        <v>77</v>
      </c>
      <c r="D1603" s="217" t="s">
        <v>10021</v>
      </c>
      <c r="E1603" s="358" t="s">
        <v>9699</v>
      </c>
      <c r="F1603" s="358"/>
      <c r="M1603" s="359" t="str">
        <f>VLOOKUP(TRIM(B1603),'Team Rosters'!$B$1:$N$3773,2,FALSE)</f>
        <v>BLD</v>
      </c>
      <c r="N1603" s="360">
        <f>VLOOKUP(TRIM(B1603),BirthdateDraft!$A$1:$M$7842,2,FALSE)</f>
        <v>34751</v>
      </c>
      <c r="O1603" s="217" t="str">
        <f>VLOOKUP(TRIM(B1603),BirthdateDraft!$A$1:$M$7842,3,FALSE)</f>
        <v>19/6</v>
      </c>
      <c r="P1603">
        <v>2024</v>
      </c>
      <c r="Q1603" s="37" t="e">
        <f>VLOOKUP(Table16[[#This Row],[Last]],'2025Cuts'!$B$4:$B$77,1,FALSE)</f>
        <v>#N/A</v>
      </c>
    </row>
    <row r="1604" spans="1:17" ht="12.75" customHeight="1">
      <c r="A1604" s="217" t="s">
        <v>2837</v>
      </c>
      <c r="B1604" s="261" t="s">
        <v>9020</v>
      </c>
      <c r="C1604" s="357" t="s">
        <v>9630</v>
      </c>
      <c r="D1604" s="217" t="s">
        <v>2837</v>
      </c>
      <c r="E1604" s="358"/>
      <c r="F1604" s="358"/>
      <c r="I1604" s="358">
        <v>0</v>
      </c>
      <c r="K1604" s="358">
        <v>2</v>
      </c>
      <c r="L1604" s="36" t="s">
        <v>9652</v>
      </c>
      <c r="M1604" s="359" t="str">
        <f>VLOOKUP(TRIM(B1604),'Team Rosters'!$B$1:$N$3773,2,FALSE)</f>
        <v>BLD</v>
      </c>
      <c r="N1604" s="360">
        <f>VLOOKUP(TRIM(B1604),BirthdateDraft!$A$1:$M$7842,2,FALSE)</f>
        <v>36281</v>
      </c>
      <c r="O1604" s="217" t="str">
        <f>VLOOKUP(TRIM(B1604),BirthdateDraft!$A$1:$M$7842,3,FALSE)</f>
        <v>FA</v>
      </c>
      <c r="P1604">
        <v>2024</v>
      </c>
      <c r="Q1604" s="37" t="e">
        <f>VLOOKUP(Table16[[#This Row],[Last]],'2025Cuts'!$B$4:$B$77,1,FALSE)</f>
        <v>#N/A</v>
      </c>
    </row>
    <row r="1605" spans="1:17" ht="12.75" customHeight="1">
      <c r="A1605" s="217" t="s">
        <v>1873</v>
      </c>
      <c r="B1605" s="261" t="s">
        <v>5729</v>
      </c>
      <c r="C1605" s="357" t="s">
        <v>9630</v>
      </c>
      <c r="D1605" s="217" t="s">
        <v>1873</v>
      </c>
      <c r="E1605" s="358" t="s">
        <v>9712</v>
      </c>
      <c r="F1605" s="358"/>
      <c r="G1605" s="36">
        <v>4</v>
      </c>
      <c r="M1605" s="359" t="str">
        <f>VLOOKUP(TRIM(B1605),'Team Rosters'!$B$1:$N$3773,2,FALSE)</f>
        <v>DRA</v>
      </c>
      <c r="N1605" s="360">
        <f>VLOOKUP(TRIM(B1605),BirthdateDraft!$A$1:$M$7842,2,FALSE)</f>
        <v>34603</v>
      </c>
      <c r="O1605" s="217" t="str">
        <f>VLOOKUP(TRIM(B1605),BirthdateDraft!$A$1:$M$7842,3,FALSE)</f>
        <v>17/FA</v>
      </c>
      <c r="P1605">
        <v>2024</v>
      </c>
      <c r="Q1605" s="37" t="e">
        <f>VLOOKUP(Table16[[#This Row],[Last]],'2025Cuts'!$B$4:$B$77,1,FALSE)</f>
        <v>#N/A</v>
      </c>
    </row>
    <row r="1606" spans="1:17" ht="12.75" customHeight="1">
      <c r="A1606" s="217" t="s">
        <v>8978</v>
      </c>
      <c r="B1606" s="261" t="s">
        <v>7608</v>
      </c>
      <c r="C1606" s="357" t="s">
        <v>9646</v>
      </c>
      <c r="D1606" s="217" t="s">
        <v>3485</v>
      </c>
      <c r="E1606" s="358"/>
      <c r="F1606" s="358"/>
      <c r="L1606" s="358" t="s">
        <v>9652</v>
      </c>
      <c r="M1606" s="359" t="str">
        <f>VLOOKUP(TRIM(B1606),'Team Rosters'!$B$1:$N$3773,2,FALSE)</f>
        <v>BLD</v>
      </c>
      <c r="N1606" s="360">
        <f>VLOOKUP(TRIM(B1606),BirthdateDraft!$A$1:$M$7842,2,FALSE)</f>
        <v>36729</v>
      </c>
      <c r="O1606" s="217" t="str">
        <f>VLOOKUP(TRIM(B1606),BirthdateDraft!$A$1:$M$7842,3,FALSE)</f>
        <v>22/1</v>
      </c>
      <c r="P1606">
        <v>2024</v>
      </c>
      <c r="Q1606" s="37" t="e">
        <f>VLOOKUP(Table16[[#This Row],[Last]],'2025Cuts'!$B$4:$B$77,1,FALSE)</f>
        <v>#N/A</v>
      </c>
    </row>
    <row r="1607" spans="1:17" ht="12.75" customHeight="1">
      <c r="A1607" s="217" t="s">
        <v>2837</v>
      </c>
      <c r="B1607" s="261" t="s">
        <v>5823</v>
      </c>
      <c r="C1607" s="357" t="s">
        <v>1407</v>
      </c>
      <c r="D1607" s="217" t="s">
        <v>2837</v>
      </c>
      <c r="E1607" s="358"/>
      <c r="F1607" s="358"/>
      <c r="I1607" s="358">
        <v>4</v>
      </c>
      <c r="K1607" s="358">
        <v>4</v>
      </c>
      <c r="L1607" s="36" t="s">
        <v>9655</v>
      </c>
      <c r="M1607" s="359" t="e">
        <f>VLOOKUP(TRIM(B1607),'Team Rosters'!$B$1:$N$3773,2,FALSE)</f>
        <v>#N/A</v>
      </c>
      <c r="N1607" s="360">
        <f>VLOOKUP(TRIM(B1607),BirthdateDraft!$A$1:$M$7842,2,FALSE)</f>
        <v>35019</v>
      </c>
      <c r="O1607" s="217" t="str">
        <f>VLOOKUP(TRIM(B1607),BirthdateDraft!$A$1:$M$7842,3,FALSE)</f>
        <v>18/FA</v>
      </c>
      <c r="P1607">
        <v>2024</v>
      </c>
      <c r="Q1607" s="37" t="e">
        <f>VLOOKUP(Table16[[#This Row],[Last]],'2025Cuts'!$B$4:$B$77,1,FALSE)</f>
        <v>#N/A</v>
      </c>
    </row>
    <row r="1608" spans="1:17" ht="12.75" customHeight="1">
      <c r="A1608" s="217" t="s">
        <v>9668</v>
      </c>
      <c r="B1608" s="261" t="s">
        <v>9063</v>
      </c>
      <c r="C1608" s="357" t="s">
        <v>9634</v>
      </c>
      <c r="D1608" s="217" t="s">
        <v>3485</v>
      </c>
      <c r="E1608" s="358"/>
      <c r="F1608" s="358"/>
      <c r="L1608" s="358" t="s">
        <v>9656</v>
      </c>
      <c r="M1608" s="359" t="e">
        <f>VLOOKUP(TRIM(B1608),'Team Rosters'!$B$1:$N$3773,2,FALSE)</f>
        <v>#N/A</v>
      </c>
      <c r="N1608" s="360">
        <f>VLOOKUP(TRIM(B1608),BirthdateDraft!$A$1:$M$7842,2,FALSE)</f>
        <v>36984</v>
      </c>
      <c r="O1608" s="217" t="str">
        <f>VLOOKUP(TRIM(B1608),BirthdateDraft!$A$1:$M$7842,3,FALSE)</f>
        <v>24/6(185)</v>
      </c>
      <c r="P1608">
        <v>2024</v>
      </c>
      <c r="Q1608" s="37" t="e">
        <f>VLOOKUP(Table16[[#This Row],[Last]],'2025Cuts'!$B$4:$B$77,1,FALSE)</f>
        <v>#N/A</v>
      </c>
    </row>
    <row r="1609" spans="1:17" ht="12.75" customHeight="1">
      <c r="A1609" s="217" t="s">
        <v>1873</v>
      </c>
      <c r="B1609" s="261" t="s">
        <v>6596</v>
      </c>
      <c r="C1609" s="357" t="s">
        <v>76</v>
      </c>
      <c r="D1609" s="217" t="s">
        <v>1873</v>
      </c>
      <c r="E1609" s="358" t="s">
        <v>9716</v>
      </c>
      <c r="F1609" s="358"/>
      <c r="G1609" s="36">
        <v>0</v>
      </c>
      <c r="M1609" s="359" t="str">
        <f>VLOOKUP(TRIM(B1609),'Team Rosters'!$B$1:$N$3773,2,FALSE)</f>
        <v>DRA</v>
      </c>
      <c r="N1609" s="360">
        <f>VLOOKUP(TRIM(B1609),BirthdateDraft!$A$1:$M$7842,2,FALSE)</f>
        <v>35254</v>
      </c>
      <c r="O1609" s="217" t="str">
        <f>VLOOKUP(TRIM(B1609),BirthdateDraft!$A$1:$M$7842,3,FALSE)</f>
        <v>20/3</v>
      </c>
      <c r="P1609">
        <v>2024</v>
      </c>
      <c r="Q1609" s="37" t="e">
        <f>VLOOKUP(Table16[[#This Row],[Last]],'2025Cuts'!$B$4:$B$77,1,FALSE)</f>
        <v>#N/A</v>
      </c>
    </row>
    <row r="1610" spans="1:17" ht="12.75" customHeight="1">
      <c r="A1610" s="217" t="s">
        <v>1886</v>
      </c>
      <c r="B1610" s="261" t="s">
        <v>6071</v>
      </c>
      <c r="C1610" s="357" t="s">
        <v>722</v>
      </c>
      <c r="D1610" s="217" t="s">
        <v>1886</v>
      </c>
      <c r="E1610" s="358" t="s">
        <v>9699</v>
      </c>
      <c r="F1610" s="358"/>
      <c r="G1610" s="36">
        <v>6</v>
      </c>
      <c r="M1610" s="359" t="str">
        <f>VLOOKUP(TRIM(B1610),'Team Rosters'!$B$1:$N$3773,2,FALSE)</f>
        <v>TOL</v>
      </c>
      <c r="N1610" s="360">
        <f>VLOOKUP(TRIM(B1610),BirthdateDraft!$A$1:$M$7842,2,FALSE)</f>
        <v>35840</v>
      </c>
      <c r="O1610" s="217" t="str">
        <f>VLOOKUP(TRIM(B1610),BirthdateDraft!$A$1:$M$7842,3,FALSE)</f>
        <v>19/5</v>
      </c>
      <c r="P1610">
        <v>2024</v>
      </c>
      <c r="Q1610" s="37" t="e">
        <f>VLOOKUP(Table16[[#This Row],[Last]],'2025Cuts'!$B$4:$B$77,1,FALSE)</f>
        <v>#N/A</v>
      </c>
    </row>
    <row r="1611" spans="1:17" ht="12.75" customHeight="1">
      <c r="A1611" s="217" t="s">
        <v>8846</v>
      </c>
      <c r="B1611" s="261" t="s">
        <v>7012</v>
      </c>
      <c r="C1611" s="357" t="s">
        <v>76</v>
      </c>
      <c r="D1611" s="217" t="s">
        <v>10048</v>
      </c>
      <c r="E1611" s="358" t="s">
        <v>9700</v>
      </c>
      <c r="F1611" s="358"/>
      <c r="M1611" s="359" t="e">
        <f>VLOOKUP(TRIM(B1611),'Team Rosters'!$B$1:$N$3773,2,FALSE)</f>
        <v>#N/A</v>
      </c>
      <c r="N1611" s="360">
        <f>VLOOKUP(TRIM(B1611),BirthdateDraft!$A$1:$M$7842,2,FALSE)</f>
        <v>36222</v>
      </c>
      <c r="O1611" s="217" t="str">
        <f>VLOOKUP(TRIM(B1611),BirthdateDraft!$A$1:$M$7842,3,FALSE)</f>
        <v>21/4</v>
      </c>
      <c r="P1611">
        <v>2024</v>
      </c>
      <c r="Q1611" s="37" t="e">
        <f>VLOOKUP(Table16[[#This Row],[Last]],'2025Cuts'!$B$4:$B$77,1,FALSE)</f>
        <v>#N/A</v>
      </c>
    </row>
    <row r="1612" spans="1:17" ht="12.75" customHeight="1">
      <c r="A1612" s="217" t="s">
        <v>9667</v>
      </c>
      <c r="B1612" s="261" t="s">
        <v>8520</v>
      </c>
      <c r="C1612" s="357" t="s">
        <v>722</v>
      </c>
      <c r="D1612" s="217" t="s">
        <v>3485</v>
      </c>
      <c r="E1612" s="358"/>
      <c r="F1612" s="358"/>
      <c r="L1612" s="358" t="s">
        <v>9656</v>
      </c>
      <c r="M1612" s="359" t="str">
        <f>VLOOKUP(TRIM(B1612),'Team Rosters'!$B$1:$N$3773,2,FALSE)</f>
        <v>JER</v>
      </c>
      <c r="N1612" s="360">
        <f>VLOOKUP(TRIM(B1612),BirthdateDraft!$A$1:$M$7842,2,FALSE)</f>
        <v>36579</v>
      </c>
      <c r="O1612" s="217" t="str">
        <f>VLOOKUP(TRIM(B1612),BirthdateDraft!$A$1:$M$7842,3,FALSE)</f>
        <v>23/3</v>
      </c>
      <c r="P1612">
        <v>2024</v>
      </c>
      <c r="Q1612" s="37" t="e">
        <f>VLOOKUP(Table16[[#This Row],[Last]],'2025Cuts'!$B$4:$B$77,1,FALSE)</f>
        <v>#N/A</v>
      </c>
    </row>
    <row r="1613" spans="1:17" ht="12.75" customHeight="1">
      <c r="A1613" s="217" t="s">
        <v>1957</v>
      </c>
      <c r="B1613" s="261" t="s">
        <v>8973</v>
      </c>
      <c r="C1613" s="357" t="s">
        <v>9633</v>
      </c>
      <c r="D1613" s="217" t="s">
        <v>1957</v>
      </c>
      <c r="E1613" s="358" t="s">
        <v>9712</v>
      </c>
      <c r="F1613" s="358"/>
      <c r="G1613" s="36">
        <v>0</v>
      </c>
      <c r="M1613" s="359" t="str">
        <f>VLOOKUP(TRIM(B1613),'Team Rosters'!$B$1:$N$3773,2,FALSE)</f>
        <v>TOL</v>
      </c>
      <c r="N1613" s="360">
        <f>VLOOKUP(TRIM(B1613),BirthdateDraft!$A$1:$M$7842,2,FALSE)</f>
        <v>36637</v>
      </c>
      <c r="O1613" s="217" t="str">
        <f>VLOOKUP(TRIM(B1613),BirthdateDraft!$A$1:$M$7842,3,FALSE)</f>
        <v>24/3(98)</v>
      </c>
      <c r="P1613">
        <v>2024</v>
      </c>
      <c r="Q1613" s="37" t="e">
        <f>VLOOKUP(Table16[[#This Row],[Last]],'2025Cuts'!$B$4:$B$77,1,FALSE)</f>
        <v>#N/A</v>
      </c>
    </row>
    <row r="1614" spans="1:17" ht="12.75" customHeight="1">
      <c r="A1614" s="217" t="s">
        <v>1564</v>
      </c>
      <c r="B1614" s="261" t="s">
        <v>187</v>
      </c>
      <c r="C1614" s="357" t="s">
        <v>9633</v>
      </c>
      <c r="D1614" s="217" t="s">
        <v>1564</v>
      </c>
      <c r="E1614" s="358"/>
      <c r="F1614" s="358"/>
      <c r="M1614" s="359" t="str">
        <f>VLOOKUP(TRIM(B1614),'Team Rosters'!$B$1:$N$3773,2,FALSE)</f>
        <v>TOK</v>
      </c>
      <c r="N1614" s="360">
        <f>VLOOKUP(TRIM(B1614),BirthdateDraft!$A$1:$M$7842,2,FALSE)</f>
        <v>32476</v>
      </c>
      <c r="O1614" s="217" t="str">
        <f>VLOOKUP(TRIM(B1614),BirthdateDraft!$A$1:$M$7842,3,FALSE)</f>
        <v>12/3</v>
      </c>
      <c r="P1614">
        <v>2024</v>
      </c>
      <c r="Q1614" s="37" t="e">
        <f>VLOOKUP(Table16[[#This Row],[Last]],'2025Cuts'!$B$4:$B$77,1,FALSE)</f>
        <v>#N/A</v>
      </c>
    </row>
    <row r="1615" spans="1:17" ht="12.75" customHeight="1">
      <c r="A1615" s="217" t="s">
        <v>1410</v>
      </c>
      <c r="B1615" s="261" t="s">
        <v>8521</v>
      </c>
      <c r="C1615" s="357" t="s">
        <v>9649</v>
      </c>
      <c r="D1615" s="217" t="s">
        <v>10063</v>
      </c>
      <c r="E1615" s="358" t="s">
        <v>3555</v>
      </c>
      <c r="F1615" s="358"/>
      <c r="G1615" s="36">
        <v>6</v>
      </c>
      <c r="M1615" s="359" t="str">
        <f>VLOOKUP(TRIM(B1615),'Team Rosters'!$B$1:$N$3773,2,FALSE)</f>
        <v>DAY</v>
      </c>
      <c r="N1615" s="360">
        <f>VLOOKUP(TRIM(B1615),BirthdateDraft!$A$1:$M$7842,2,FALSE)</f>
        <v>36666</v>
      </c>
      <c r="O1615" s="217" t="str">
        <f>VLOOKUP(TRIM(B1615),BirthdateDraft!$A$1:$M$7842,3,FALSE)</f>
        <v>23/1</v>
      </c>
      <c r="P1615">
        <v>2024</v>
      </c>
      <c r="Q1615" s="37" t="e">
        <f>VLOOKUP(Table16[[#This Row],[Last]],'2025Cuts'!$B$4:$B$77,1,FALSE)</f>
        <v>#N/A</v>
      </c>
    </row>
    <row r="1616" spans="1:17" ht="12.75" customHeight="1">
      <c r="A1616" s="217" t="s">
        <v>1957</v>
      </c>
      <c r="B1616" s="261" t="s">
        <v>8974</v>
      </c>
      <c r="C1616" s="357" t="s">
        <v>9648</v>
      </c>
      <c r="D1616" s="217" t="s">
        <v>1957</v>
      </c>
      <c r="E1616" s="358" t="s">
        <v>9700</v>
      </c>
      <c r="F1616" s="358"/>
      <c r="G1616" s="36">
        <v>6</v>
      </c>
      <c r="M1616" s="359" t="str">
        <f>VLOOKUP(TRIM(B1616),'Team Rosters'!$B$1:$N$3773,2,FALSE)</f>
        <v>VER</v>
      </c>
      <c r="N1616" s="360">
        <f>VLOOKUP(TRIM(B1616),BirthdateDraft!$A$1:$M$7842,2,FALSE)</f>
        <v>37123</v>
      </c>
      <c r="O1616" s="217" t="str">
        <f>VLOOKUP(TRIM(B1616),BirthdateDraft!$A$1:$M$7842,3,FALSE)</f>
        <v>24/FA</v>
      </c>
      <c r="P1616">
        <v>2024</v>
      </c>
      <c r="Q1616" s="37" t="e">
        <f>VLOOKUP(Table16[[#This Row],[Last]],'2025Cuts'!$B$4:$B$77,1,FALSE)</f>
        <v>#N/A</v>
      </c>
    </row>
    <row r="1617" spans="1:17" ht="12.75" customHeight="1">
      <c r="A1617" s="217" t="s">
        <v>2517</v>
      </c>
      <c r="B1617" s="261" t="s">
        <v>8546</v>
      </c>
      <c r="C1617" s="357" t="s">
        <v>9639</v>
      </c>
      <c r="D1617" s="217" t="s">
        <v>10047</v>
      </c>
      <c r="E1617" s="358" t="s">
        <v>9705</v>
      </c>
      <c r="F1617" s="358"/>
      <c r="M1617" s="359" t="str">
        <f>VLOOKUP(TRIM(B1617),'Team Rosters'!$B$1:$N$3773,2,FALSE)</f>
        <v>LAS</v>
      </c>
      <c r="N1617" s="360">
        <f>VLOOKUP(TRIM(B1617),BirthdateDraft!$A$1:$M$7842,2,FALSE)</f>
        <v>36023</v>
      </c>
      <c r="O1617" s="217" t="str">
        <f>VLOOKUP(TRIM(B1617),BirthdateDraft!$A$1:$M$7842,3,FALSE)</f>
        <v>20/2</v>
      </c>
      <c r="P1617">
        <v>2024</v>
      </c>
      <c r="Q1617" s="37" t="e">
        <f>VLOOKUP(Table16[[#This Row],[Last]],'2025Cuts'!$B$4:$B$77,1,FALSE)</f>
        <v>#N/A</v>
      </c>
    </row>
    <row r="1618" spans="1:17" ht="12.75" customHeight="1">
      <c r="A1618" s="217" t="s">
        <v>8858</v>
      </c>
      <c r="B1618" s="261" t="s">
        <v>6108</v>
      </c>
      <c r="C1618" s="357" t="s">
        <v>9651</v>
      </c>
      <c r="D1618" s="217" t="s">
        <v>10025</v>
      </c>
      <c r="E1618" s="358" t="s">
        <v>9699</v>
      </c>
      <c r="F1618" s="358"/>
      <c r="M1618" s="359" t="str">
        <f>VLOOKUP(TRIM(B1618),'Team Rosters'!$B$1:$N$3773,2,FALSE)</f>
        <v>ANN</v>
      </c>
      <c r="N1618" s="360">
        <f>VLOOKUP(TRIM(B1618),BirthdateDraft!$A$1:$M$7842,2,FALSE)</f>
        <v>35404</v>
      </c>
      <c r="O1618" s="217" t="str">
        <f>VLOOKUP(TRIM(B1618),BirthdateDraft!$A$1:$M$7842,3,FALSE)</f>
        <v>19/FA</v>
      </c>
      <c r="P1618">
        <v>2024</v>
      </c>
      <c r="Q1618" s="37" t="e">
        <f>VLOOKUP(Table16[[#This Row],[Last]],'2025Cuts'!$B$4:$B$77,1,FALSE)</f>
        <v>#N/A</v>
      </c>
    </row>
    <row r="1619" spans="1:17" ht="12.75" customHeight="1">
      <c r="A1619" s="217" t="s">
        <v>9702</v>
      </c>
      <c r="B1619" s="261" t="s">
        <v>8975</v>
      </c>
      <c r="C1619" s="357" t="s">
        <v>78</v>
      </c>
      <c r="D1619" s="217" t="s">
        <v>10054</v>
      </c>
      <c r="E1619" s="358" t="s">
        <v>3556</v>
      </c>
      <c r="F1619" s="358" t="s">
        <v>3556</v>
      </c>
      <c r="G1619" s="36">
        <v>0</v>
      </c>
      <c r="M1619" s="359" t="e">
        <f>VLOOKUP(TRIM(B1619),'Team Rosters'!$B$1:$N$3773,2,FALSE)</f>
        <v>#N/A</v>
      </c>
      <c r="N1619" s="360">
        <f>VLOOKUP(TRIM(B1619),BirthdateDraft!$A$1:$M$7842,2,FALSE)</f>
        <v>37728</v>
      </c>
      <c r="O1619" s="217" t="str">
        <f>VLOOKUP(TRIM(B1619),BirthdateDraft!$A$1:$M$7842,3,FALSE)</f>
        <v>24/6(189)</v>
      </c>
      <c r="P1619">
        <v>2024</v>
      </c>
      <c r="Q1619" s="37" t="e">
        <f>VLOOKUP(Table16[[#This Row],[Last]],'2025Cuts'!$B$4:$B$77,1,FALSE)</f>
        <v>#N/A</v>
      </c>
    </row>
    <row r="1620" spans="1:17" ht="12.75" customHeight="1">
      <c r="A1620" s="217" t="s">
        <v>1564</v>
      </c>
      <c r="B1620" s="261" t="s">
        <v>4359</v>
      </c>
      <c r="C1620" s="357" t="s">
        <v>9637</v>
      </c>
      <c r="D1620" s="217" t="s">
        <v>1564</v>
      </c>
      <c r="E1620" s="358"/>
      <c r="F1620" s="358"/>
      <c r="M1620" s="359" t="str">
        <f>VLOOKUP(TRIM(B1620),'Team Rosters'!$B$1:$N$3773,2,FALSE)</f>
        <v>ANN</v>
      </c>
      <c r="N1620" s="360">
        <f>VLOOKUP(TRIM(B1620),BirthdateDraft!$A$1:$M$7842,2,FALSE)</f>
        <v>34340</v>
      </c>
      <c r="O1620" s="217" t="str">
        <f>VLOOKUP(TRIM(B1620),BirthdateDraft!$A$1:$M$7842,3,FALSE)</f>
        <v>15/1 (1)</v>
      </c>
      <c r="P1620">
        <v>2024</v>
      </c>
      <c r="Q1620" s="37" t="e">
        <f>VLOOKUP(Table16[[#This Row],[Last]],'2025Cuts'!$B$4:$B$77,1,FALSE)</f>
        <v>#N/A</v>
      </c>
    </row>
    <row r="1621" spans="1:17" ht="12.75" customHeight="1">
      <c r="A1621" s="217" t="s">
        <v>1872</v>
      </c>
      <c r="B1621" s="261" t="s">
        <v>8522</v>
      </c>
      <c r="C1621" s="357" t="s">
        <v>724</v>
      </c>
      <c r="D1621" s="217" t="s">
        <v>1872</v>
      </c>
      <c r="E1621" s="358" t="s">
        <v>9711</v>
      </c>
      <c r="F1621" s="358"/>
      <c r="G1621" s="36">
        <v>0</v>
      </c>
      <c r="M1621" s="359" t="str">
        <f>VLOOKUP(TRIM(B1621),'Team Rosters'!$B$1:$N$3773,2,FALSE)</f>
        <v>CAVE</v>
      </c>
      <c r="N1621" s="360">
        <f>VLOOKUP(TRIM(B1621),BirthdateDraft!$A$1:$M$7842,2,FALSE)</f>
        <v>36816</v>
      </c>
      <c r="O1621" s="217" t="str">
        <f>VLOOKUP(TRIM(B1621),BirthdateDraft!$A$1:$M$7842,3,FALSE)</f>
        <v>23/6</v>
      </c>
      <c r="P1621">
        <v>2024</v>
      </c>
      <c r="Q1621" s="37" t="e">
        <f>VLOOKUP(Table16[[#This Row],[Last]],'2025Cuts'!$B$4:$B$77,1,FALSE)</f>
        <v>#N/A</v>
      </c>
    </row>
    <row r="1622" spans="1:17" ht="12.75" customHeight="1">
      <c r="A1622" s="217" t="s">
        <v>8980</v>
      </c>
      <c r="B1622" s="261" t="s">
        <v>6718</v>
      </c>
      <c r="C1622" s="357" t="s">
        <v>9639</v>
      </c>
      <c r="D1622" s="217" t="s">
        <v>10012</v>
      </c>
      <c r="E1622" s="358"/>
      <c r="F1622" s="358"/>
      <c r="I1622" s="358">
        <v>6</v>
      </c>
      <c r="J1622" s="358"/>
      <c r="K1622" s="36">
        <v>7</v>
      </c>
      <c r="M1622" s="359" t="str">
        <f>VLOOKUP(TRIM(B1622),'Team Rosters'!$B$1:$N$3773,2,FALSE)</f>
        <v>ANN</v>
      </c>
      <c r="N1622" s="360">
        <f>VLOOKUP(TRIM(B1622),BirthdateDraft!$A$1:$M$7842,2,FALSE)</f>
        <v>36184</v>
      </c>
      <c r="O1622" s="217" t="str">
        <f>VLOOKUP(TRIM(B1622),BirthdateDraft!$A$1:$M$7842,3,FALSE)</f>
        <v>20/1</v>
      </c>
      <c r="P1622">
        <v>2024</v>
      </c>
      <c r="Q1622" s="37" t="e">
        <f>VLOOKUP(Table16[[#This Row],[Last]],'2025Cuts'!$B$4:$B$77,1,FALSE)</f>
        <v>#N/A</v>
      </c>
    </row>
    <row r="1623" spans="1:17" ht="12.75" customHeight="1">
      <c r="A1623" s="217" t="s">
        <v>1406</v>
      </c>
      <c r="B1623" s="261" t="s">
        <v>6648</v>
      </c>
      <c r="C1623" s="357" t="s">
        <v>9645</v>
      </c>
      <c r="D1623" s="217" t="s">
        <v>10057</v>
      </c>
      <c r="E1623" s="358" t="s">
        <v>3556</v>
      </c>
      <c r="F1623" s="358"/>
      <c r="G1623" s="36">
        <v>6</v>
      </c>
      <c r="M1623" s="359" t="str">
        <f>VLOOKUP(TRIM(B1623),'Team Rosters'!$B$1:$N$3773,2,FALSE)</f>
        <v>TOL</v>
      </c>
      <c r="N1623" s="360">
        <f>VLOOKUP(TRIM(B1623),BirthdateDraft!$A$1:$M$7842,2,FALSE)</f>
        <v>34541</v>
      </c>
      <c r="O1623" s="217" t="str">
        <f>VLOOKUP(TRIM(B1623),BirthdateDraft!$A$1:$M$7842,3,FALSE)</f>
        <v>17/4</v>
      </c>
      <c r="P1623">
        <v>2024</v>
      </c>
      <c r="Q1623" s="37" t="e">
        <f>VLOOKUP(Table16[[#This Row],[Last]],'2025Cuts'!$B$4:$B$77,1,FALSE)</f>
        <v>#N/A</v>
      </c>
    </row>
    <row r="1624" spans="1:17" ht="12.75" customHeight="1">
      <c r="A1624" s="217" t="s">
        <v>8846</v>
      </c>
      <c r="B1624" s="261" t="s">
        <v>5325</v>
      </c>
      <c r="C1624" s="357" t="s">
        <v>9647</v>
      </c>
      <c r="D1624" s="217" t="s">
        <v>10048</v>
      </c>
      <c r="E1624" s="358" t="s">
        <v>9699</v>
      </c>
      <c r="F1624" s="358"/>
      <c r="M1624" s="359" t="str">
        <f>VLOOKUP(TRIM(B1624),'Team Rosters'!$B$1:$N$3773,2,FALSE)</f>
        <v>WES</v>
      </c>
      <c r="N1624" s="360">
        <f>VLOOKUP(TRIM(B1624),BirthdateDraft!$A$1:$M$7842,2,FALSE)</f>
        <v>34779</v>
      </c>
      <c r="O1624" s="217" t="str">
        <f>VLOOKUP(TRIM(B1624),BirthdateDraft!$A$1:$M$7842,3,FALSE)</f>
        <v>17/3</v>
      </c>
      <c r="P1624">
        <v>2024</v>
      </c>
      <c r="Q1624" s="37" t="e">
        <f>VLOOKUP(Table16[[#This Row],[Last]],'2025Cuts'!$B$4:$B$77,1,FALSE)</f>
        <v>#N/A</v>
      </c>
    </row>
    <row r="1625" spans="1:17" ht="12.75" customHeight="1">
      <c r="A1625" s="217" t="s">
        <v>8852</v>
      </c>
      <c r="B1625" s="261" t="s">
        <v>8523</v>
      </c>
      <c r="C1625" s="357" t="s">
        <v>9641</v>
      </c>
      <c r="D1625" s="217" t="s">
        <v>10026</v>
      </c>
      <c r="E1625" s="358" t="s">
        <v>3553</v>
      </c>
      <c r="F1625" s="358"/>
      <c r="M1625" s="359" t="str">
        <f>VLOOKUP(TRIM(B1625),'Team Rosters'!$B$1:$N$3773,2,FALSE)</f>
        <v>ROA</v>
      </c>
      <c r="N1625" s="360">
        <f>VLOOKUP(TRIM(B1625),BirthdateDraft!$A$1:$M$7842,2,FALSE)</f>
        <v>36871</v>
      </c>
      <c r="O1625" s="217" t="str">
        <f>VLOOKUP(TRIM(B1625),BirthdateDraft!$A$1:$M$7842,3,FALSE)</f>
        <v>23/1</v>
      </c>
      <c r="P1625">
        <v>2024</v>
      </c>
      <c r="Q1625" s="37" t="e">
        <f>VLOOKUP(Table16[[#This Row],[Last]],'2025Cuts'!$B$4:$B$77,1,FALSE)</f>
        <v>#N/A</v>
      </c>
    </row>
    <row r="1626" spans="1:17" ht="12.75" customHeight="1">
      <c r="A1626" s="217" t="s">
        <v>9676</v>
      </c>
      <c r="B1626" s="261" t="s">
        <v>7171</v>
      </c>
      <c r="C1626" s="357" t="s">
        <v>9650</v>
      </c>
      <c r="D1626" s="217" t="s">
        <v>9676</v>
      </c>
      <c r="E1626" s="358"/>
      <c r="F1626" s="358"/>
      <c r="I1626" s="358">
        <v>0</v>
      </c>
      <c r="K1626" s="358">
        <v>0</v>
      </c>
      <c r="L1626" s="36" t="s">
        <v>9656</v>
      </c>
      <c r="M1626" s="359" t="str">
        <f>VLOOKUP(TRIM(B1626),'Team Rosters'!$B$1:$N$3773,2,FALSE)</f>
        <v>BIR</v>
      </c>
      <c r="N1626" s="360">
        <f>VLOOKUP(TRIM(B1626),BirthdateDraft!$A$1:$M$7842,2,FALSE)</f>
        <v>35704</v>
      </c>
      <c r="O1626" s="217" t="str">
        <f>VLOOKUP(TRIM(B1626),BirthdateDraft!$A$1:$M$7842,3,FALSE)</f>
        <v>20/6</v>
      </c>
      <c r="P1626">
        <v>2024</v>
      </c>
      <c r="Q1626" s="37" t="e">
        <f>VLOOKUP(Table16[[#This Row],[Last]],'2025Cuts'!$B$4:$B$77,1,FALSE)</f>
        <v>#N/A</v>
      </c>
    </row>
    <row r="1627" spans="1:17" ht="12.75" customHeight="1">
      <c r="A1627" s="217" t="s">
        <v>8855</v>
      </c>
      <c r="B1627" s="261" t="s">
        <v>8976</v>
      </c>
      <c r="C1627" s="357" t="s">
        <v>9628</v>
      </c>
      <c r="D1627" s="217" t="s">
        <v>10044</v>
      </c>
      <c r="E1627" s="358" t="s">
        <v>3555</v>
      </c>
      <c r="F1627" s="358"/>
      <c r="M1627" s="359" t="str">
        <f>VLOOKUP(TRIM(B1627),'Team Rosters'!$B$1:$N$3773,2,FALSE)</f>
        <v>FER</v>
      </c>
      <c r="N1627" s="360">
        <f>VLOOKUP(TRIM(B1627),BirthdateDraft!$A$1:$M$7842,2,FALSE)</f>
        <v>36348</v>
      </c>
      <c r="O1627" s="217" t="str">
        <f>VLOOKUP(TRIM(B1627),BirthdateDraft!$A$1:$M$7842,3,FALSE)</f>
        <v>22/5</v>
      </c>
      <c r="P1627">
        <v>2024</v>
      </c>
      <c r="Q1627" s="37" t="e">
        <f>VLOOKUP(Table16[[#This Row],[Last]],'2025Cuts'!$B$4:$B$77,1,FALSE)</f>
        <v>#N/A</v>
      </c>
    </row>
    <row r="1628" spans="1:17" ht="12.75" customHeight="1">
      <c r="A1628" s="217" t="s">
        <v>1877</v>
      </c>
      <c r="B1628" s="261" t="s">
        <v>6547</v>
      </c>
      <c r="C1628" s="357" t="s">
        <v>9648</v>
      </c>
      <c r="D1628" s="217" t="s">
        <v>1877</v>
      </c>
      <c r="E1628" s="358" t="s">
        <v>9699</v>
      </c>
      <c r="F1628" s="358"/>
      <c r="G1628" s="36">
        <v>8</v>
      </c>
      <c r="M1628" s="359" t="str">
        <f>VLOOKUP(TRIM(B1628),'Team Rosters'!$B$1:$N$3773,2,FALSE)</f>
        <v>TOL</v>
      </c>
      <c r="N1628" s="360">
        <f>VLOOKUP(TRIM(B1628),BirthdateDraft!$A$1:$M$7842,2,FALSE)</f>
        <v>35734</v>
      </c>
      <c r="O1628" s="217" t="str">
        <f>VLOOKUP(TRIM(B1628),BirthdateDraft!$A$1:$M$7842,3,FALSE)</f>
        <v>20/4</v>
      </c>
      <c r="P1628">
        <v>2024</v>
      </c>
      <c r="Q1628" s="37" t="e">
        <f>VLOOKUP(Table16[[#This Row],[Last]],'2025Cuts'!$B$4:$B$77,1,FALSE)</f>
        <v>#N/A</v>
      </c>
    </row>
    <row r="1629" spans="1:17" ht="12.75" customHeight="1">
      <c r="A1629" s="217" t="s">
        <v>9702</v>
      </c>
      <c r="B1629" s="261" t="s">
        <v>8525</v>
      </c>
      <c r="C1629" s="357" t="s">
        <v>9630</v>
      </c>
      <c r="D1629" s="217" t="s">
        <v>10054</v>
      </c>
      <c r="E1629" s="358" t="s">
        <v>3556</v>
      </c>
      <c r="F1629" s="358" t="s">
        <v>3556</v>
      </c>
      <c r="G1629" s="36">
        <v>0</v>
      </c>
      <c r="M1629" s="359" t="str">
        <f>VLOOKUP(TRIM(B1629),'Team Rosters'!$B$1:$N$3773,2,FALSE)</f>
        <v>ROS</v>
      </c>
      <c r="N1629" s="360">
        <f>VLOOKUP(TRIM(B1629),BirthdateDraft!$A$1:$M$7842,2,FALSE)</f>
        <v>36881</v>
      </c>
      <c r="O1629" s="217" t="str">
        <f>VLOOKUP(TRIM(B1629),BirthdateDraft!$A$1:$M$7842,3,FALSE)</f>
        <v>23/4</v>
      </c>
      <c r="P1629">
        <v>2024</v>
      </c>
      <c r="Q1629" s="37" t="e">
        <f>VLOOKUP(Table16[[#This Row],[Last]],'2025Cuts'!$B$4:$B$77,1,FALSE)</f>
        <v>#N/A</v>
      </c>
    </row>
    <row r="1630" spans="1:17" ht="12.75" customHeight="1">
      <c r="A1630" s="217" t="s">
        <v>9668</v>
      </c>
      <c r="B1630" s="261" t="s">
        <v>7683</v>
      </c>
      <c r="C1630" s="357" t="s">
        <v>9637</v>
      </c>
      <c r="D1630" s="217" t="s">
        <v>3485</v>
      </c>
      <c r="E1630" s="358"/>
      <c r="F1630" s="358"/>
      <c r="L1630" s="358" t="s">
        <v>9655</v>
      </c>
      <c r="M1630" s="359" t="e">
        <f>VLOOKUP(TRIM(B1630),'Team Rosters'!$B$1:$N$3773,2,FALSE)</f>
        <v>#N/A</v>
      </c>
      <c r="N1630" s="360">
        <f>VLOOKUP(TRIM(B1630),BirthdateDraft!$A$1:$M$7842,2,FALSE)</f>
        <v>36604</v>
      </c>
      <c r="O1630" s="217" t="str">
        <f>VLOOKUP(TRIM(B1630),BirthdateDraft!$A$1:$M$7842,3,FALSE)</f>
        <v>22/6</v>
      </c>
      <c r="P1630">
        <v>2024</v>
      </c>
      <c r="Q1630" s="37" t="e">
        <f>VLOOKUP(Table16[[#This Row],[Last]],'2025Cuts'!$B$4:$B$77,1,FALSE)</f>
        <v>#N/A</v>
      </c>
    </row>
    <row r="1631" spans="1:17" ht="12.75" customHeight="1">
      <c r="A1631" s="217" t="s">
        <v>9675</v>
      </c>
      <c r="B1631" s="261" t="s">
        <v>3437</v>
      </c>
      <c r="C1631" s="357" t="s">
        <v>9642</v>
      </c>
      <c r="D1631" s="217" t="s">
        <v>10000</v>
      </c>
      <c r="E1631" s="358"/>
      <c r="F1631" s="358"/>
      <c r="L1631" s="358" t="s">
        <v>9655</v>
      </c>
      <c r="M1631" s="359" t="str">
        <f>VLOOKUP(TRIM(B1631),'Team Rosters'!$B$1:$N$3773,2,FALSE)</f>
        <v>ROA</v>
      </c>
      <c r="N1631" s="360">
        <f>VLOOKUP(TRIM(B1631),BirthdateDraft!$A$1:$M$7842,2,FALSE)</f>
        <v>33704</v>
      </c>
      <c r="O1631" s="217" t="str">
        <f>VLOOKUP(TRIM(B1631),BirthdateDraft!$A$1:$M$7842,3,FALSE)</f>
        <v>13/2</v>
      </c>
      <c r="P1631">
        <v>2024</v>
      </c>
      <c r="Q1631" s="37" t="e">
        <f>VLOOKUP(Table16[[#This Row],[Last]],'2025Cuts'!$B$4:$B$77,1,FALSE)</f>
        <v>#N/A</v>
      </c>
    </row>
    <row r="1632" spans="1:17" ht="12.75" customHeight="1">
      <c r="A1632" s="217" t="s">
        <v>2517</v>
      </c>
      <c r="B1632" s="261" t="s">
        <v>5221</v>
      </c>
      <c r="C1632" s="357" t="s">
        <v>9648</v>
      </c>
      <c r="D1632" s="217" t="s">
        <v>10047</v>
      </c>
      <c r="E1632" s="358" t="s">
        <v>9712</v>
      </c>
      <c r="F1632" s="358"/>
      <c r="M1632" s="359" t="str">
        <f>VLOOKUP(TRIM(B1632),'Team Rosters'!$B$1:$N$3773,2,FALSE)</f>
        <v>DRA</v>
      </c>
      <c r="N1632" s="360">
        <f>VLOOKUP(TRIM(B1632),BirthdateDraft!$A$1:$M$7842,2,FALSE)</f>
        <v>34906</v>
      </c>
      <c r="O1632" s="217" t="str">
        <f>VLOOKUP(TRIM(B1632),BirthdateDraft!$A$1:$M$7842,3,FALSE)</f>
        <v>17/6</v>
      </c>
      <c r="P1632">
        <v>2024</v>
      </c>
      <c r="Q1632" s="37" t="e">
        <f>VLOOKUP(Table16[[#This Row],[Last]],'2025Cuts'!$B$4:$B$77,1,FALSE)</f>
        <v>#N/A</v>
      </c>
    </row>
    <row r="1633" spans="1:17" ht="12.75" customHeight="1">
      <c r="A1633" s="217" t="s">
        <v>8855</v>
      </c>
      <c r="B1633" s="362" t="s">
        <v>7798</v>
      </c>
      <c r="C1633" s="357" t="s">
        <v>9641</v>
      </c>
      <c r="D1633" s="217" t="s">
        <v>10044</v>
      </c>
      <c r="E1633" s="358" t="s">
        <v>3552</v>
      </c>
      <c r="F1633" s="358"/>
      <c r="M1633" s="359" t="str">
        <f>VLOOKUP(TRIM(B1633),'Team Rosters'!$B$1:$N$3773,2,FALSE)</f>
        <v>ACM</v>
      </c>
      <c r="N1633" s="360">
        <f>VLOOKUP(TRIM(B1633),BirthdateDraft!$A$1:$M$7842,2,FALSE)</f>
        <v>36282</v>
      </c>
      <c r="O1633" s="217" t="str">
        <f>VLOOKUP(TRIM(B1633),BirthdateDraft!$A$1:$M$7842,3,FALSE)</f>
        <v>22/5</v>
      </c>
      <c r="P1633">
        <v>2024</v>
      </c>
      <c r="Q1633" s="37" t="e">
        <f>VLOOKUP(Table16[[#This Row],[Last]],'2025Cuts'!$B$4:$B$77,1,FALSE)</f>
        <v>#N/A</v>
      </c>
    </row>
    <row r="1634" spans="1:17" ht="12.75" customHeight="1">
      <c r="A1634" s="217" t="s">
        <v>1957</v>
      </c>
      <c r="B1634" s="261" t="s">
        <v>7954</v>
      </c>
      <c r="C1634" s="357" t="s">
        <v>9648</v>
      </c>
      <c r="D1634" s="217" t="s">
        <v>1957</v>
      </c>
      <c r="E1634" s="358" t="s">
        <v>9700</v>
      </c>
      <c r="F1634" s="358"/>
      <c r="G1634" s="36">
        <v>0</v>
      </c>
      <c r="M1634" s="359" t="e">
        <f>VLOOKUP(TRIM(B1634),'Team Rosters'!$B$1:$N$3773,2,FALSE)</f>
        <v>#N/A</v>
      </c>
      <c r="N1634" s="360">
        <f>VLOOKUP(TRIM(B1634),BirthdateDraft!$A$1:$M$7842,2,FALSE)</f>
        <v>36275</v>
      </c>
      <c r="O1634" s="217" t="str">
        <f>VLOOKUP(TRIM(B1634),BirthdateDraft!$A$1:$M$7842,3,FALSE)</f>
        <v>22/FA</v>
      </c>
      <c r="P1634">
        <v>2024</v>
      </c>
      <c r="Q1634" s="37" t="e">
        <f>VLOOKUP(Table16[[#This Row],[Last]],'2025Cuts'!$B$4:$B$77,1,FALSE)</f>
        <v>#N/A</v>
      </c>
    </row>
    <row r="1635" spans="1:17" ht="12.75" customHeight="1">
      <c r="A1635" s="217" t="s">
        <v>8846</v>
      </c>
      <c r="B1635" s="261" t="s">
        <v>4698</v>
      </c>
      <c r="C1635" s="357" t="s">
        <v>9644</v>
      </c>
      <c r="D1635" s="217" t="s">
        <v>10048</v>
      </c>
      <c r="E1635" s="358" t="s">
        <v>9700</v>
      </c>
      <c r="F1635" s="358"/>
      <c r="M1635" s="359" t="e">
        <f>VLOOKUP(TRIM(B1635),'Team Rosters'!$B$1:$N$3773,2,FALSE)</f>
        <v>#N/A</v>
      </c>
      <c r="N1635" s="360">
        <f>VLOOKUP(TRIM(B1635),BirthdateDraft!$A$1:$M$7842,2,FALSE)</f>
        <v>34752</v>
      </c>
      <c r="O1635" s="217" t="str">
        <f>VLOOKUP(TRIM(B1635),BirthdateDraft!$A$1:$M$7842,3,FALSE)</f>
        <v>16/3</v>
      </c>
      <c r="P1635">
        <v>2024</v>
      </c>
      <c r="Q1635" s="37" t="e">
        <f>VLOOKUP(Table16[[#This Row],[Last]],'2025Cuts'!$B$4:$B$77,1,FALSE)</f>
        <v>#N/A</v>
      </c>
    </row>
    <row r="1636" spans="1:17" ht="12.75" customHeight="1">
      <c r="A1636" s="217" t="s">
        <v>8978</v>
      </c>
      <c r="B1636" s="261" t="s">
        <v>9031</v>
      </c>
      <c r="C1636" s="357" t="s">
        <v>9640</v>
      </c>
      <c r="D1636" s="217" t="s">
        <v>3485</v>
      </c>
      <c r="E1636" s="358"/>
      <c r="F1636" s="358"/>
      <c r="L1636" s="358" t="s">
        <v>9652</v>
      </c>
      <c r="M1636" s="359" t="str">
        <f>VLOOKUP(TRIM(B1636),'Team Rosters'!$B$1:$N$3773,2,FALSE)</f>
        <v>BIR</v>
      </c>
      <c r="N1636" s="360">
        <f>VLOOKUP(TRIM(B1636),BirthdateDraft!$A$1:$M$7842,2,FALSE)</f>
        <v>37738</v>
      </c>
      <c r="O1636" s="217" t="str">
        <f>VLOOKUP(TRIM(B1636),BirthdateDraft!$A$1:$M$7842,3,FALSE)</f>
        <v>24/1(28)</v>
      </c>
      <c r="P1636">
        <v>2024</v>
      </c>
      <c r="Q1636" s="37" t="e">
        <f>VLOOKUP(Table16[[#This Row],[Last]],'2025Cuts'!$B$4:$B$77,1,FALSE)</f>
        <v>#N/A</v>
      </c>
    </row>
    <row r="1637" spans="1:17" ht="12.75" customHeight="1">
      <c r="A1637" s="217" t="s">
        <v>9676</v>
      </c>
      <c r="B1637" t="s">
        <v>7136</v>
      </c>
      <c r="C1637" s="357" t="s">
        <v>78</v>
      </c>
      <c r="D1637" s="217" t="s">
        <v>9676</v>
      </c>
      <c r="E1637" s="358"/>
      <c r="F1637" s="358"/>
      <c r="I1637" s="358">
        <v>0</v>
      </c>
      <c r="K1637" s="358">
        <v>0</v>
      </c>
      <c r="L1637" s="36" t="s">
        <v>9655</v>
      </c>
      <c r="M1637" s="359" t="str">
        <f>VLOOKUP(TRIM(B1637),'Team Rosters'!$B$1:$N$3773,2,FALSE)</f>
        <v>NYC</v>
      </c>
      <c r="N1637" s="360">
        <f>VLOOKUP(TRIM(B1637),BirthdateDraft!$A$1:$M$7842,2,FALSE)</f>
        <v>36161</v>
      </c>
      <c r="O1637" s="217">
        <f>VLOOKUP(TRIM(B1637),BirthdateDraft!$A$1:$M$7842,3,FALSE)</f>
        <v>0</v>
      </c>
      <c r="P1637">
        <v>2024</v>
      </c>
      <c r="Q1637" s="37" t="e">
        <f>VLOOKUP(Table16[[#This Row],[Last]],'2025Cuts'!$B$4:$B$77,1,FALSE)</f>
        <v>#N/A</v>
      </c>
    </row>
    <row r="1638" spans="1:17" ht="12.75" customHeight="1">
      <c r="A1638" s="217" t="s">
        <v>8982</v>
      </c>
      <c r="B1638" s="261" t="s">
        <v>8526</v>
      </c>
      <c r="C1638" s="357" t="s">
        <v>9631</v>
      </c>
      <c r="D1638" s="217" t="s">
        <v>10019</v>
      </c>
      <c r="E1638" s="358"/>
      <c r="F1638" s="358"/>
      <c r="I1638" s="358">
        <v>6</v>
      </c>
      <c r="J1638" s="358"/>
      <c r="K1638" s="36">
        <v>4</v>
      </c>
      <c r="M1638" s="359" t="str">
        <f>VLOOKUP(TRIM(B1638),'Team Rosters'!$B$1:$N$3773,2,FALSE)</f>
        <v>LAS</v>
      </c>
      <c r="N1638" s="360">
        <f>VLOOKUP(TRIM(B1638),BirthdateDraft!$A$1:$M$7842,2,FALSE)</f>
        <v>37113</v>
      </c>
      <c r="O1638" s="217" t="str">
        <f>VLOOKUP(TRIM(B1638),BirthdateDraft!$A$1:$M$7842,3,FALSE)</f>
        <v>23/1</v>
      </c>
      <c r="P1638">
        <v>2024</v>
      </c>
      <c r="Q1638" s="37" t="e">
        <f>VLOOKUP(Table16[[#This Row],[Last]],'2025Cuts'!$B$4:$B$77,1,FALSE)</f>
        <v>#N/A</v>
      </c>
    </row>
    <row r="1639" spans="1:17" ht="12.75" customHeight="1">
      <c r="A1639" s="217" t="s">
        <v>2837</v>
      </c>
      <c r="B1639" s="261" t="s">
        <v>9045</v>
      </c>
      <c r="C1639" s="357" t="s">
        <v>1407</v>
      </c>
      <c r="D1639" s="217" t="s">
        <v>2837</v>
      </c>
      <c r="E1639" s="358"/>
      <c r="F1639" s="358"/>
      <c r="I1639" s="358">
        <v>0</v>
      </c>
      <c r="K1639" s="358">
        <v>0</v>
      </c>
      <c r="L1639" s="36" t="s">
        <v>9656</v>
      </c>
      <c r="M1639" s="359" t="str">
        <f>VLOOKUP(TRIM(B1639),'Team Rosters'!$B$1:$N$3773,2,FALSE)</f>
        <v>LAS</v>
      </c>
      <c r="N1639" s="360">
        <f>VLOOKUP(TRIM(B1639),BirthdateDraft!$A$1:$M$7842,2,FALSE)</f>
        <v>37712</v>
      </c>
      <c r="O1639" s="217" t="str">
        <f>VLOOKUP(TRIM(B1639),BirthdateDraft!$A$1:$M$7842,3,FALSE)</f>
        <v>24/4(120)</v>
      </c>
      <c r="P1639">
        <v>2024</v>
      </c>
      <c r="Q1639" s="37" t="e">
        <f>VLOOKUP(Table16[[#This Row],[Last]],'2025Cuts'!$B$4:$B$77,1,FALSE)</f>
        <v>#N/A</v>
      </c>
    </row>
    <row r="1640" spans="1:17" ht="12.75" customHeight="1">
      <c r="A1640" s="217" t="s">
        <v>9737</v>
      </c>
      <c r="B1640" t="s">
        <v>7638</v>
      </c>
      <c r="C1640" s="357" t="s">
        <v>2310</v>
      </c>
      <c r="D1640" s="217" t="s">
        <v>9737</v>
      </c>
      <c r="E1640" s="358"/>
      <c r="F1640" s="358"/>
      <c r="M1640" s="359" t="str">
        <f>VLOOKUP(TRIM(B1640),'Team Rosters'!$B$1:$N$3773,2,FALSE)</f>
        <v>TOR</v>
      </c>
      <c r="N1640" s="360">
        <f>VLOOKUP(TRIM(B1640),BirthdateDraft!$A$1:$M$7842,2,FALSE)</f>
        <v>36678</v>
      </c>
      <c r="O1640" s="217" t="str">
        <f>VLOOKUP(TRIM(B1640),BirthdateDraft!$A$1:$M$7842,3,FALSE)</f>
        <v>22/FA</v>
      </c>
      <c r="P1640">
        <v>2024</v>
      </c>
      <c r="Q1640" s="37" t="e">
        <f>VLOOKUP(Table16[[#This Row],[Last]],'2025Cuts'!$B$4:$B$77,1,FALSE)</f>
        <v>#N/A</v>
      </c>
    </row>
    <row r="1641" spans="1:17" ht="12.75" customHeight="1">
      <c r="A1641" s="217" t="s">
        <v>9013</v>
      </c>
      <c r="B1641" t="s">
        <v>7708</v>
      </c>
      <c r="C1641" s="357" t="s">
        <v>9630</v>
      </c>
      <c r="D1641" s="217" t="s">
        <v>10051</v>
      </c>
      <c r="E1641" s="358" t="s">
        <v>3556</v>
      </c>
      <c r="F1641" s="358"/>
      <c r="G1641" s="36">
        <v>6</v>
      </c>
      <c r="M1641" s="359" t="str">
        <f>VLOOKUP(TRIM(B1641),'Team Rosters'!$B$1:$N$3773,2,FALSE)</f>
        <v>TOR</v>
      </c>
      <c r="N1641" s="360">
        <f>VLOOKUP(TRIM(B1641),BirthdateDraft!$A$1:$M$7842,2,FALSE)</f>
        <v>35885</v>
      </c>
      <c r="O1641" s="217" t="str">
        <f>VLOOKUP(TRIM(B1641),BirthdateDraft!$A$1:$M$7842,3,FALSE)</f>
        <v>22/1</v>
      </c>
      <c r="P1641">
        <v>2024</v>
      </c>
      <c r="Q1641" s="37" t="e">
        <f>VLOOKUP(Table16[[#This Row],[Last]],'2025Cuts'!$B$4:$B$77,1,FALSE)</f>
        <v>#N/A</v>
      </c>
    </row>
    <row r="1642" spans="1:17" ht="12.75" customHeight="1">
      <c r="A1642" s="217" t="s">
        <v>9677</v>
      </c>
      <c r="B1642" s="261" t="s">
        <v>5603</v>
      </c>
      <c r="C1642" s="357" t="s">
        <v>9629</v>
      </c>
      <c r="D1642" s="217" t="s">
        <v>10020</v>
      </c>
      <c r="E1642" s="358"/>
      <c r="F1642" s="358"/>
      <c r="I1642" s="358">
        <v>4</v>
      </c>
      <c r="K1642" s="358">
        <v>4</v>
      </c>
      <c r="L1642" s="36" t="s">
        <v>9656</v>
      </c>
      <c r="M1642" s="359" t="str">
        <f>VLOOKUP(TRIM(B1642),'Team Rosters'!$B$1:$N$3773,2,FALSE)</f>
        <v>TOL</v>
      </c>
      <c r="N1642" s="360">
        <f>VLOOKUP(TRIM(B1642),BirthdateDraft!$A$1:$M$7842,2,FALSE)</f>
        <v>34596</v>
      </c>
      <c r="O1642" s="217" t="str">
        <f>VLOOKUP(TRIM(B1642),BirthdateDraft!$A$1:$M$7842,3,FALSE)</f>
        <v>17/FA</v>
      </c>
      <c r="P1642">
        <v>2024</v>
      </c>
      <c r="Q1642" s="37" t="e">
        <f>VLOOKUP(Table16[[#This Row],[Last]],'2025Cuts'!$B$4:$B$77,1,FALSE)</f>
        <v>#N/A</v>
      </c>
    </row>
    <row r="1643" spans="1:17" ht="12.75" customHeight="1">
      <c r="A1643" s="217" t="s">
        <v>9677</v>
      </c>
      <c r="B1643" s="261" t="s">
        <v>5603</v>
      </c>
      <c r="C1643" s="357" t="s">
        <v>9629</v>
      </c>
      <c r="D1643" s="217" t="s">
        <v>10020</v>
      </c>
      <c r="E1643" s="358"/>
      <c r="F1643" s="358"/>
      <c r="I1643" s="358">
        <v>4</v>
      </c>
      <c r="J1643" s="358">
        <v>4</v>
      </c>
      <c r="K1643" s="36">
        <v>4</v>
      </c>
      <c r="M1643" s="359" t="str">
        <f>VLOOKUP(TRIM(B1643),'Team Rosters'!$B$1:$N$3773,2,FALSE)</f>
        <v>TOL</v>
      </c>
      <c r="N1643" s="360">
        <f>VLOOKUP(TRIM(B1643),BirthdateDraft!$A$1:$M$7842,2,FALSE)</f>
        <v>34596</v>
      </c>
      <c r="O1643" s="217" t="str">
        <f>VLOOKUP(TRIM(B1643),BirthdateDraft!$A$1:$M$7842,3,FALSE)</f>
        <v>17/FA</v>
      </c>
      <c r="P1643">
        <v>2024</v>
      </c>
      <c r="Q1643" s="37" t="e">
        <f>VLOOKUP(Table16[[#This Row],[Last]],'2025Cuts'!$B$4:$B$77,1,FALSE)</f>
        <v>#N/A</v>
      </c>
    </row>
    <row r="1644" spans="1:17" ht="12.75" customHeight="1">
      <c r="A1644" s="217" t="s">
        <v>8991</v>
      </c>
      <c r="B1644" s="261" t="s">
        <v>6245</v>
      </c>
      <c r="C1644" s="357" t="s">
        <v>1407</v>
      </c>
      <c r="D1644" s="217" t="s">
        <v>10008</v>
      </c>
      <c r="E1644" s="358"/>
      <c r="F1644" s="358"/>
      <c r="I1644" s="358">
        <v>0</v>
      </c>
      <c r="J1644" s="358"/>
      <c r="K1644" s="36">
        <v>0</v>
      </c>
      <c r="M1644" s="359" t="str">
        <f>VLOOKUP(TRIM(B1644),'Team Rosters'!$B$1:$N$3773,2,FALSE)</f>
        <v>ROS</v>
      </c>
      <c r="N1644" s="360">
        <f>VLOOKUP(TRIM(B1644),BirthdateDraft!$A$1:$M$7842,2,FALSE)</f>
        <v>35042</v>
      </c>
      <c r="O1644" s="217" t="str">
        <f>VLOOKUP(TRIM(B1644),BirthdateDraft!$A$1:$M$7842,3,FALSE)</f>
        <v>18/1 (23)</v>
      </c>
      <c r="P1644">
        <v>2024</v>
      </c>
      <c r="Q1644" s="37" t="e">
        <f>VLOOKUP(Table16[[#This Row],[Last]],'2025Cuts'!$B$4:$B$77,1,FALSE)</f>
        <v>#N/A</v>
      </c>
    </row>
    <row r="1645" spans="1:17" ht="12.75" customHeight="1">
      <c r="A1645" s="217" t="s">
        <v>728</v>
      </c>
      <c r="B1645" s="261" t="s">
        <v>9059</v>
      </c>
      <c r="C1645" s="357" t="s">
        <v>9646</v>
      </c>
      <c r="D1645" s="217" t="s">
        <v>728</v>
      </c>
      <c r="E1645" s="358"/>
      <c r="F1645" s="358"/>
      <c r="I1645" s="358">
        <v>0</v>
      </c>
      <c r="K1645" s="358">
        <v>0</v>
      </c>
      <c r="L1645" s="36" t="s">
        <v>1895</v>
      </c>
      <c r="M1645" s="359" t="e">
        <f>VLOOKUP(TRIM(B1645),'Team Rosters'!$B$1:$N$3773,2,FALSE)</f>
        <v>#N/A</v>
      </c>
      <c r="N1645" s="360">
        <f>VLOOKUP(TRIM(B1645),BirthdateDraft!$A$1:$M$7842,2,FALSE)</f>
        <v>36069</v>
      </c>
      <c r="O1645" s="217" t="str">
        <f>VLOOKUP(TRIM(B1645),BirthdateDraft!$A$1:$M$7842,3,FALSE)</f>
        <v>FA</v>
      </c>
      <c r="P1645">
        <v>2024</v>
      </c>
      <c r="Q1645" s="37" t="e">
        <f>VLOOKUP(Table16[[#This Row],[Last]],'2025Cuts'!$B$4:$B$77,1,FALSE)</f>
        <v>#N/A</v>
      </c>
    </row>
    <row r="1646" spans="1:17" ht="12.75" customHeight="1">
      <c r="A1646" s="217" t="s">
        <v>8846</v>
      </c>
      <c r="B1646" s="261" t="s">
        <v>5678</v>
      </c>
      <c r="C1646" s="357" t="s">
        <v>724</v>
      </c>
      <c r="D1646" s="217" t="s">
        <v>10048</v>
      </c>
      <c r="E1646" s="358" t="s">
        <v>9699</v>
      </c>
      <c r="F1646" s="358"/>
      <c r="M1646" s="359" t="e">
        <f>VLOOKUP(TRIM(B1646),'Team Rosters'!$B$1:$N$3773,2,FALSE)</f>
        <v>#N/A</v>
      </c>
      <c r="N1646" s="360">
        <f>VLOOKUP(TRIM(B1646),BirthdateDraft!$A$1:$M$7842,2,FALSE)</f>
        <v>35115</v>
      </c>
      <c r="O1646" s="217" t="str">
        <f>VLOOKUP(TRIM(B1646),BirthdateDraft!$A$1:$M$7842,3,FALSE)</f>
        <v>18/3</v>
      </c>
      <c r="P1646">
        <v>2024</v>
      </c>
      <c r="Q1646" s="37" t="e">
        <f>VLOOKUP(Table16[[#This Row],[Last]],'2025Cuts'!$B$4:$B$77,1,FALSE)</f>
        <v>#N/A</v>
      </c>
    </row>
    <row r="1647" spans="1:17" ht="12.75" customHeight="1">
      <c r="A1647" s="217" t="s">
        <v>1564</v>
      </c>
      <c r="B1647" t="s">
        <v>8529</v>
      </c>
      <c r="C1647" s="357" t="s">
        <v>9648</v>
      </c>
      <c r="D1647" s="217" t="s">
        <v>1564</v>
      </c>
      <c r="E1647" s="358"/>
      <c r="F1647" s="358"/>
      <c r="M1647" s="359" t="str">
        <f>VLOOKUP(TRIM(B1647),'Team Rosters'!$B$1:$N$3773,2,FALSE)</f>
        <v>ROA</v>
      </c>
      <c r="N1647" s="360">
        <f>VLOOKUP(TRIM(B1647),BirthdateDraft!$A$1:$M$7842,2,FALSE)</f>
        <v>37097</v>
      </c>
      <c r="O1647" s="217" t="str">
        <f>VLOOKUP(TRIM(B1647),BirthdateDraft!$A$1:$M$7842,3,FALSE)</f>
        <v>23/1</v>
      </c>
      <c r="P1647">
        <v>2024</v>
      </c>
      <c r="Q1647" s="37" t="e">
        <f>VLOOKUP(Table16[[#This Row],[Last]],'2025Cuts'!$B$4:$B$77,1,FALSE)</f>
        <v>#N/A</v>
      </c>
    </row>
    <row r="1648" spans="1:17" ht="12.75" customHeight="1">
      <c r="A1648" s="217" t="s">
        <v>1877</v>
      </c>
      <c r="B1648" s="261" t="s">
        <v>8530</v>
      </c>
      <c r="C1648" s="357" t="s">
        <v>9647</v>
      </c>
      <c r="D1648" s="217" t="s">
        <v>1877</v>
      </c>
      <c r="E1648" s="358" t="s">
        <v>9706</v>
      </c>
      <c r="F1648" s="358"/>
      <c r="G1648" s="36">
        <v>12</v>
      </c>
      <c r="H1648" s="36">
        <v>1</v>
      </c>
      <c r="M1648" s="359" t="str">
        <f>VLOOKUP(TRIM(B1648),'Team Rosters'!$B$1:$N$3773,2,FALSE)</f>
        <v>VER</v>
      </c>
      <c r="N1648" s="360">
        <f>VLOOKUP(TRIM(B1648),BirthdateDraft!$A$1:$M$7842,2,FALSE)</f>
        <v>35867</v>
      </c>
      <c r="O1648" s="217" t="str">
        <f>VLOOKUP(TRIM(B1648),BirthdateDraft!$A$1:$M$7842,3,FALSE)</f>
        <v>23/3</v>
      </c>
      <c r="P1648">
        <v>2024</v>
      </c>
      <c r="Q1648" s="37" t="e">
        <f>VLOOKUP(Table16[[#This Row],[Last]],'2025Cuts'!$B$4:$B$77,1,FALSE)</f>
        <v>#N/A</v>
      </c>
    </row>
    <row r="1649" spans="1:17" ht="12.75" customHeight="1">
      <c r="A1649" s="217" t="s">
        <v>144</v>
      </c>
      <c r="B1649" s="261" t="s">
        <v>6583</v>
      </c>
      <c r="C1649" s="357" t="s">
        <v>9643</v>
      </c>
      <c r="D1649" s="217" t="s">
        <v>10053</v>
      </c>
      <c r="E1649" s="358" t="s">
        <v>3556</v>
      </c>
      <c r="F1649" s="358"/>
      <c r="G1649" s="36">
        <v>7</v>
      </c>
      <c r="M1649" s="359" t="str">
        <f>VLOOKUP(TRIM(B1649),'Team Rosters'!$B$1:$N$3773,2,FALSE)</f>
        <v>JER</v>
      </c>
      <c r="N1649" s="360">
        <f>VLOOKUP(TRIM(B1649),BirthdateDraft!$A$1:$M$7842,2,FALSE)</f>
        <v>36264</v>
      </c>
      <c r="O1649" s="217" t="str">
        <f>VLOOKUP(TRIM(B1649),BirthdateDraft!$A$1:$M$7842,3,FALSE)</f>
        <v>20/1</v>
      </c>
      <c r="P1649">
        <v>2024</v>
      </c>
      <c r="Q1649" s="37" t="e">
        <f>VLOOKUP(Table16[[#This Row],[Last]],'2025Cuts'!$B$4:$B$77,1,FALSE)</f>
        <v>#N/A</v>
      </c>
    </row>
    <row r="1650" spans="1:17" ht="12.75" customHeight="1">
      <c r="A1650" s="217" t="s">
        <v>9682</v>
      </c>
      <c r="B1650" s="261" t="s">
        <v>7160</v>
      </c>
      <c r="C1650" s="357" t="s">
        <v>9643</v>
      </c>
      <c r="D1650" s="217" t="s">
        <v>10032</v>
      </c>
      <c r="E1650" s="358"/>
      <c r="F1650" s="358"/>
      <c r="I1650" s="358">
        <v>4</v>
      </c>
      <c r="J1650" s="358">
        <v>0</v>
      </c>
      <c r="K1650" s="36">
        <v>0</v>
      </c>
      <c r="L1650" s="36" t="s">
        <v>9656</v>
      </c>
      <c r="M1650" s="359" t="str">
        <f>VLOOKUP(TRIM(B1650),'Team Rosters'!$B$1:$N$3773,2,FALSE)</f>
        <v>ANN</v>
      </c>
      <c r="N1650" s="360">
        <f>VLOOKUP(TRIM(B1650),BirthdateDraft!$A$1:$M$7842,2,FALSE)</f>
        <v>35643</v>
      </c>
      <c r="O1650" s="217" t="str">
        <f>VLOOKUP(TRIM(B1650),BirthdateDraft!$A$1:$M$7842,3,FALSE)</f>
        <v>21/6</v>
      </c>
      <c r="P1650">
        <v>2024</v>
      </c>
      <c r="Q1650" s="37" t="e">
        <f>VLOOKUP(Table16[[#This Row],[Last]],'2025Cuts'!$B$4:$B$77,1,FALSE)</f>
        <v>#N/A</v>
      </c>
    </row>
    <row r="1651" spans="1:17" ht="12.75" customHeight="1">
      <c r="A1651" s="217" t="s">
        <v>9675</v>
      </c>
      <c r="B1651" s="261" t="s">
        <v>6674</v>
      </c>
      <c r="C1651" s="357" t="s">
        <v>9629</v>
      </c>
      <c r="D1651" s="217" t="s">
        <v>10000</v>
      </c>
      <c r="E1651" s="358"/>
      <c r="F1651" s="358"/>
      <c r="L1651" s="358" t="s">
        <v>1895</v>
      </c>
      <c r="M1651" s="359" t="str">
        <f>VLOOKUP(TRIM(B1651),'Team Rosters'!$B$1:$N$3773,2,FALSE)</f>
        <v>VIR</v>
      </c>
      <c r="N1651" s="360">
        <f>VLOOKUP(TRIM(B1651),BirthdateDraft!$A$1:$M$7842,2,FALSE)</f>
        <v>35634</v>
      </c>
      <c r="O1651" s="217" t="str">
        <f>VLOOKUP(TRIM(B1651),BirthdateDraft!$A$1:$M$7842,3,FALSE)</f>
        <v>20/FA</v>
      </c>
      <c r="P1651">
        <v>2024</v>
      </c>
      <c r="Q1651" s="37" t="e">
        <f>VLOOKUP(Table16[[#This Row],[Last]],'2025Cuts'!$B$4:$B$77,1,FALSE)</f>
        <v>#N/A</v>
      </c>
    </row>
    <row r="1652" spans="1:17" ht="12.75" customHeight="1">
      <c r="A1652" s="217" t="s">
        <v>9686</v>
      </c>
      <c r="B1652" t="s">
        <v>7792</v>
      </c>
      <c r="C1652" s="357" t="s">
        <v>724</v>
      </c>
      <c r="D1652" s="217" t="s">
        <v>10033</v>
      </c>
      <c r="E1652" s="358"/>
      <c r="F1652" s="358"/>
      <c r="I1652" s="358">
        <v>0</v>
      </c>
      <c r="J1652" s="358">
        <v>0</v>
      </c>
      <c r="K1652" s="36">
        <v>0</v>
      </c>
      <c r="M1652" s="359" t="e">
        <f>VLOOKUP(TRIM(B1652),'Team Rosters'!$B$1:$N$3773,2,FALSE)</f>
        <v>#N/A</v>
      </c>
      <c r="N1652" s="360">
        <f>VLOOKUP(TRIM(B1652),BirthdateDraft!$A$1:$M$7842,2,FALSE)</f>
        <v>36333</v>
      </c>
      <c r="O1652" s="217" t="str">
        <f>VLOOKUP(TRIM(B1652),BirthdateDraft!$A$1:$M$7842,3,FALSE)</f>
        <v>22/6</v>
      </c>
      <c r="P1652">
        <v>2024</v>
      </c>
      <c r="Q1652" s="37" t="e">
        <f>VLOOKUP(Table16[[#This Row],[Last]],'2025Cuts'!$B$4:$B$77,1,FALSE)</f>
        <v>#N/A</v>
      </c>
    </row>
    <row r="1653" spans="1:17" ht="12.75" customHeight="1">
      <c r="A1653" s="217" t="s">
        <v>1564</v>
      </c>
      <c r="B1653" s="261" t="s">
        <v>7564</v>
      </c>
      <c r="C1653" s="357" t="s">
        <v>9637</v>
      </c>
      <c r="D1653" s="217" t="s">
        <v>1564</v>
      </c>
      <c r="E1653" s="358"/>
      <c r="F1653" s="358"/>
      <c r="M1653" s="359" t="e">
        <f>VLOOKUP(TRIM(B1653),'Team Rosters'!$B$1:$N$3773,2,FALSE)</f>
        <v>#N/A</v>
      </c>
      <c r="N1653" s="360">
        <f>VLOOKUP(TRIM(B1653),BirthdateDraft!$A$1:$M$7842,2,FALSE)</f>
        <v>36276</v>
      </c>
      <c r="O1653" s="217" t="str">
        <f>VLOOKUP(TRIM(B1653),BirthdateDraft!$A$1:$M$7842,3,FALSE)</f>
        <v>22/4</v>
      </c>
      <c r="P1653">
        <v>2024</v>
      </c>
      <c r="Q1653" s="37" t="e">
        <f>VLOOKUP(Table16[[#This Row],[Last]],'2025Cuts'!$B$4:$B$77,1,FALSE)</f>
        <v>#N/A</v>
      </c>
    </row>
    <row r="1654" spans="1:17" ht="12.75" customHeight="1">
      <c r="A1654" s="217" t="s">
        <v>8991</v>
      </c>
      <c r="B1654" s="261" t="s">
        <v>8532</v>
      </c>
      <c r="C1654" s="357" t="s">
        <v>9648</v>
      </c>
      <c r="D1654" s="217" t="s">
        <v>10008</v>
      </c>
      <c r="E1654" s="358"/>
      <c r="F1654" s="358"/>
      <c r="I1654" s="358">
        <v>4</v>
      </c>
      <c r="J1654" s="358"/>
      <c r="K1654" s="36">
        <v>4</v>
      </c>
      <c r="M1654" s="359" t="str">
        <f>VLOOKUP(TRIM(B1654),'Team Rosters'!$B$1:$N$3773,2,FALSE)</f>
        <v>CAVE</v>
      </c>
      <c r="N1654" s="360">
        <f>VLOOKUP(TRIM(B1654),BirthdateDraft!$A$1:$M$7842,2,FALSE)</f>
        <v>36252</v>
      </c>
      <c r="O1654" s="217" t="str">
        <f>VLOOKUP(TRIM(B1654),BirthdateDraft!$A$1:$M$7842,3,FALSE)</f>
        <v>23/4</v>
      </c>
      <c r="P1654">
        <v>2024</v>
      </c>
      <c r="Q1654" s="37" t="e">
        <f>VLOOKUP(Table16[[#This Row],[Last]],'2025Cuts'!$B$4:$B$77,1,FALSE)</f>
        <v>#N/A</v>
      </c>
    </row>
    <row r="1655" spans="1:17" ht="12.75" customHeight="1">
      <c r="A1655" s="217" t="s">
        <v>8979</v>
      </c>
      <c r="B1655" s="261" t="s">
        <v>129</v>
      </c>
      <c r="C1655" s="357" t="s">
        <v>78</v>
      </c>
      <c r="D1655" s="217" t="s">
        <v>10006</v>
      </c>
      <c r="E1655" s="358"/>
      <c r="F1655" s="358"/>
      <c r="I1655" s="358">
        <v>6</v>
      </c>
      <c r="J1655" s="358"/>
      <c r="K1655" s="36">
        <v>5</v>
      </c>
      <c r="M1655" s="359" t="str">
        <f>VLOOKUP(TRIM(B1655),'Team Rosters'!$B$1:$N$3773,2,FALSE)</f>
        <v>LON</v>
      </c>
      <c r="N1655" s="360">
        <f>VLOOKUP(TRIM(B1655),BirthdateDraft!$A$1:$M$7842,2,FALSE)</f>
        <v>32940</v>
      </c>
      <c r="O1655" s="217" t="str">
        <f>VLOOKUP(TRIM(B1655),BirthdateDraft!$A$1:$M$7842,3,FALSE)</f>
        <v>12/1 (27)</v>
      </c>
      <c r="P1655">
        <v>2024</v>
      </c>
      <c r="Q1655" s="37" t="e">
        <f>VLOOKUP(Table16[[#This Row],[Last]],'2025Cuts'!$B$4:$B$77,1,FALSE)</f>
        <v>#N/A</v>
      </c>
    </row>
    <row r="1656" spans="1:17" ht="12.75" customHeight="1">
      <c r="A1656" s="217" t="s">
        <v>9684</v>
      </c>
      <c r="B1656" s="261" t="s">
        <v>9004</v>
      </c>
      <c r="C1656" s="357" t="s">
        <v>9637</v>
      </c>
      <c r="D1656" s="217" t="s">
        <v>10009</v>
      </c>
      <c r="E1656" s="358"/>
      <c r="F1656" s="358"/>
      <c r="I1656" s="358">
        <v>0</v>
      </c>
      <c r="J1656" s="358">
        <v>4</v>
      </c>
      <c r="K1656" s="36">
        <v>2</v>
      </c>
      <c r="L1656" s="36" t="s">
        <v>9656</v>
      </c>
      <c r="M1656" s="359" t="str">
        <f>VLOOKUP(TRIM(B1656),'Team Rosters'!$B$1:$N$3773,2,FALSE)</f>
        <v>JER</v>
      </c>
      <c r="N1656" s="360">
        <f>VLOOKUP(TRIM(B1656),BirthdateDraft!$A$1:$M$7842,2,FALSE)</f>
        <v>36998</v>
      </c>
      <c r="O1656" s="217" t="str">
        <f>VLOOKUP(TRIM(B1656),BirthdateDraft!$A$1:$M$7842,3,FALSE)</f>
        <v>24/3(85)</v>
      </c>
      <c r="P1656">
        <v>2024</v>
      </c>
      <c r="Q1656" s="37" t="e">
        <f>VLOOKUP(Table16[[#This Row],[Last]],'2025Cuts'!$B$4:$B$77,1,FALSE)</f>
        <v>#N/A</v>
      </c>
    </row>
    <row r="1657" spans="1:17" ht="12.75" customHeight="1">
      <c r="A1657" s="217" t="s">
        <v>9735</v>
      </c>
      <c r="B1657" s="260" t="s">
        <v>168</v>
      </c>
      <c r="C1657" s="357" t="s">
        <v>9646</v>
      </c>
      <c r="D1657" s="217" t="s">
        <v>9735</v>
      </c>
      <c r="E1657" s="358"/>
      <c r="F1657" s="358"/>
      <c r="M1657" s="359" t="e">
        <f>VLOOKUP(TRIM(B1657),'Team Rosters'!$B$1:$N$3773,2,FALSE)</f>
        <v>#N/A</v>
      </c>
      <c r="N1657" s="360">
        <f>VLOOKUP(TRIM(B1657),BirthdateDraft!$A$1:$M$7842,2,FALSE)</f>
        <v>32138</v>
      </c>
      <c r="O1657" s="217" t="str">
        <f>VLOOKUP(TRIM(B1657),BirthdateDraft!$A$1:$M$7842,3,FALSE)</f>
        <v>12/6</v>
      </c>
      <c r="P1657">
        <v>2024</v>
      </c>
      <c r="Q1657" s="37" t="e">
        <f>VLOOKUP(Table16[[#This Row],[Last]],'2025Cuts'!$B$4:$B$77,1,FALSE)</f>
        <v>#N/A</v>
      </c>
    </row>
    <row r="1658" spans="1:17" ht="12.75" customHeight="1">
      <c r="A1658" s="217" t="s">
        <v>728</v>
      </c>
      <c r="B1658" t="s">
        <v>9016</v>
      </c>
      <c r="C1658" s="357" t="s">
        <v>78</v>
      </c>
      <c r="D1658" s="217" t="s">
        <v>728</v>
      </c>
      <c r="E1658" s="358"/>
      <c r="F1658" s="358"/>
      <c r="I1658" s="358">
        <v>0</v>
      </c>
      <c r="K1658" s="358">
        <v>0</v>
      </c>
      <c r="L1658" s="36" t="s">
        <v>1895</v>
      </c>
      <c r="M1658" s="359" t="e">
        <f>VLOOKUP(TRIM(B1658),'Team Rosters'!$B$1:$N$3773,2,FALSE)</f>
        <v>#N/A</v>
      </c>
      <c r="N1658" s="360">
        <f>VLOOKUP(TRIM(B1658),BirthdateDraft!$A$1:$M$7842,2,FALSE)</f>
        <v>35370</v>
      </c>
      <c r="O1658" s="217" t="str">
        <f>VLOOKUP(TRIM(B1658),BirthdateDraft!$A$1:$M$7842,3,FALSE)</f>
        <v>FA</v>
      </c>
      <c r="P1658">
        <v>2024</v>
      </c>
      <c r="Q1658" s="37" t="e">
        <f>VLOOKUP(Table16[[#This Row],[Last]],'2025Cuts'!$B$4:$B$77,1,FALSE)</f>
        <v>#N/A</v>
      </c>
    </row>
  </sheetData>
  <phoneticPr fontId="102" type="noConversion"/>
  <conditionalFormatting sqref="B61">
    <cfRule type="duplicateValues" dxfId="46" priority="33"/>
  </conditionalFormatting>
  <conditionalFormatting sqref="B1131">
    <cfRule type="duplicateValues" dxfId="45" priority="4"/>
  </conditionalFormatting>
  <conditionalFormatting sqref="B1268">
    <cfRule type="duplicateValues" dxfId="44" priority="3"/>
  </conditionalFormatting>
  <conditionalFormatting sqref="B1281">
    <cfRule type="duplicateValues" dxfId="43" priority="2"/>
  </conditionalFormatting>
  <conditionalFormatting sqref="B1299">
    <cfRule type="duplicateValues" dxfId="42" priority="1"/>
  </conditionalFormatting>
  <conditionalFormatting sqref="G788:G1567">
    <cfRule type="cellIs" dxfId="41" priority="9" stopIfTrue="1" operator="equal">
      <formula>12</formula>
    </cfRule>
    <cfRule type="cellIs" dxfId="40" priority="10" stopIfTrue="1" operator="between">
      <formula>11</formula>
      <formula>10</formula>
    </cfRule>
    <cfRule type="cellIs" dxfId="39" priority="11" stopIfTrue="1" operator="between">
      <formula>9</formula>
      <formula>8</formula>
    </cfRule>
  </conditionalFormatting>
  <conditionalFormatting sqref="H788:H1567">
    <cfRule type="cellIs" dxfId="38" priority="8" stopIfTrue="1" operator="greaterThan">
      <formula>0.1</formula>
    </cfRule>
  </conditionalFormatting>
  <conditionalFormatting sqref="I77:I194 I476:J787 E788:F1567">
    <cfRule type="cellIs" dxfId="37" priority="24" stopIfTrue="1" operator="equal">
      <formula>6</formula>
    </cfRule>
    <cfRule type="cellIs" dxfId="36" priority="25" stopIfTrue="1" operator="equal">
      <formula>5</formula>
    </cfRule>
    <cfRule type="cellIs" dxfId="35" priority="26" stopIfTrue="1" operator="equal">
      <formula>4</formula>
    </cfRule>
  </conditionalFormatting>
  <conditionalFormatting sqref="I351:I475">
    <cfRule type="cellIs" dxfId="34" priority="18" stopIfTrue="1" operator="equal">
      <formula>6</formula>
    </cfRule>
    <cfRule type="cellIs" dxfId="33" priority="19" stopIfTrue="1" operator="equal">
      <formula>5</formula>
    </cfRule>
    <cfRule type="cellIs" dxfId="32" priority="20" stopIfTrue="1" operator="equal">
      <formula>4</formula>
    </cfRule>
  </conditionalFormatting>
  <conditionalFormatting sqref="K77:K194 K351:K787">
    <cfRule type="cellIs" dxfId="31" priority="27" stopIfTrue="1" operator="equal">
      <formula>7</formula>
    </cfRule>
    <cfRule type="cellIs" dxfId="30" priority="28" stopIfTrue="1" operator="equal">
      <formula>5</formula>
    </cfRule>
    <cfRule type="cellIs" dxfId="29" priority="29" stopIfTrue="1" operator="equal">
      <formula>4</formula>
    </cfRule>
  </conditionalFormatting>
  <pageMargins left="0.75" right="0.75" top="1" bottom="1" header="0.5" footer="0.5"/>
  <pageSetup orientation="portrait" horizontalDpi="4294967293" verticalDpi="4294967293" r:id="rId1"/>
  <headerFooter alignWithMargins="0"/>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EB36D-F4B6-427A-9F90-DCD5BA8FCA15}">
  <dimension ref="A1:O36"/>
  <sheetViews>
    <sheetView workbookViewId="0"/>
    <sheetView workbookViewId="1"/>
  </sheetViews>
  <sheetFormatPr defaultRowHeight="12.75"/>
  <cols>
    <col min="1" max="1" width="14.42578125" customWidth="1"/>
    <col min="2" max="2" width="16.5703125" customWidth="1"/>
    <col min="3" max="3" width="12.7109375" customWidth="1"/>
    <col min="4" max="4" width="14.28515625" customWidth="1"/>
    <col min="5" max="5" width="14.7109375" customWidth="1"/>
    <col min="6" max="6" width="13.7109375" customWidth="1"/>
    <col min="7" max="7" width="14.28515625" customWidth="1"/>
    <col min="8" max="8" width="20.28515625" customWidth="1"/>
    <col min="9" max="9" width="18.28515625" customWidth="1"/>
    <col min="10" max="10" width="25.7109375" customWidth="1"/>
    <col min="15" max="15" width="25.7109375" customWidth="1"/>
  </cols>
  <sheetData>
    <row r="1" spans="1:15">
      <c r="B1" t="s">
        <v>10482</v>
      </c>
      <c r="C1" t="s">
        <v>10483</v>
      </c>
      <c r="D1" t="s">
        <v>10482</v>
      </c>
      <c r="E1" t="s">
        <v>10483</v>
      </c>
      <c r="F1" t="s">
        <v>10482</v>
      </c>
      <c r="G1" t="s">
        <v>10483</v>
      </c>
      <c r="H1" t="s">
        <v>10482</v>
      </c>
      <c r="I1" t="s">
        <v>10483</v>
      </c>
      <c r="J1" t="s">
        <v>10482</v>
      </c>
      <c r="K1" t="s">
        <v>10483</v>
      </c>
      <c r="L1" t="s">
        <v>10482</v>
      </c>
      <c r="M1" t="s">
        <v>10483</v>
      </c>
    </row>
    <row r="2" spans="1:15">
      <c r="A2" s="5" t="s">
        <v>3895</v>
      </c>
      <c r="B2" s="505"/>
      <c r="C2" s="505"/>
      <c r="D2" s="505"/>
      <c r="E2" s="505"/>
      <c r="F2" s="505"/>
      <c r="G2" s="505"/>
      <c r="H2" s="505"/>
      <c r="I2" s="505"/>
      <c r="J2" s="505"/>
      <c r="K2" s="505"/>
      <c r="L2" s="505"/>
      <c r="M2" s="505"/>
    </row>
    <row r="3" spans="1:15">
      <c r="A3" s="5" t="s">
        <v>6042</v>
      </c>
      <c r="B3" t="s">
        <v>10484</v>
      </c>
      <c r="C3" s="119" t="s">
        <v>8250</v>
      </c>
      <c r="D3" s="502" t="s">
        <v>8915</v>
      </c>
      <c r="E3" s="37" t="s">
        <v>7101</v>
      </c>
      <c r="F3" s="5" t="s">
        <v>10552</v>
      </c>
      <c r="G3" s="5" t="s">
        <v>10553</v>
      </c>
      <c r="H3" s="505"/>
      <c r="I3" s="505"/>
      <c r="J3" s="505"/>
      <c r="K3" s="505"/>
      <c r="L3" s="505"/>
      <c r="M3" s="505"/>
    </row>
    <row r="4" spans="1:15">
      <c r="A4" s="5" t="s">
        <v>9605</v>
      </c>
      <c r="B4" t="s">
        <v>10485</v>
      </c>
      <c r="D4" s="505"/>
      <c r="E4" s="505"/>
      <c r="F4" s="505"/>
      <c r="G4" s="505"/>
      <c r="H4" s="505"/>
      <c r="I4" s="505"/>
      <c r="J4" s="505"/>
      <c r="K4" s="505"/>
      <c r="L4" s="505"/>
      <c r="M4" s="505"/>
    </row>
    <row r="5" spans="1:15">
      <c r="A5" s="5" t="s">
        <v>6041</v>
      </c>
      <c r="B5" t="s">
        <v>10486</v>
      </c>
      <c r="C5" t="s">
        <v>10487</v>
      </c>
      <c r="D5" s="505"/>
      <c r="E5" s="505"/>
      <c r="F5" s="505"/>
      <c r="G5" s="505"/>
      <c r="H5" s="505"/>
      <c r="I5" s="505"/>
      <c r="J5" s="505"/>
      <c r="K5" s="505"/>
      <c r="L5" s="505"/>
      <c r="M5" s="505"/>
    </row>
    <row r="6" spans="1:15">
      <c r="A6" s="54" t="s">
        <v>7455</v>
      </c>
      <c r="B6" s="502" t="s">
        <v>8900</v>
      </c>
      <c r="C6" t="s">
        <v>10487</v>
      </c>
      <c r="D6" s="502" t="s">
        <v>8259</v>
      </c>
      <c r="E6" s="5" t="s">
        <v>10531</v>
      </c>
      <c r="F6" s="505"/>
      <c r="G6" s="505"/>
      <c r="H6" s="505"/>
      <c r="I6" s="505"/>
      <c r="J6" s="505"/>
      <c r="K6" s="505"/>
      <c r="L6" s="505"/>
      <c r="M6" s="505"/>
    </row>
    <row r="7" spans="1:15">
      <c r="A7" s="54" t="s">
        <v>5980</v>
      </c>
      <c r="B7" t="s">
        <v>10489</v>
      </c>
      <c r="C7" t="s">
        <v>10487</v>
      </c>
      <c r="D7" s="5" t="s">
        <v>10532</v>
      </c>
      <c r="E7" s="5" t="s">
        <v>10533</v>
      </c>
      <c r="F7" s="500" t="s">
        <v>8882</v>
      </c>
      <c r="G7" s="5" t="s">
        <v>10554</v>
      </c>
      <c r="H7" s="505"/>
      <c r="I7" s="505"/>
      <c r="J7" s="505"/>
      <c r="K7" s="505"/>
      <c r="L7" s="505"/>
      <c r="M7" s="505"/>
    </row>
    <row r="8" spans="1:15">
      <c r="A8" s="5" t="s">
        <v>8589</v>
      </c>
      <c r="B8" t="s">
        <v>10490</v>
      </c>
      <c r="C8" t="s">
        <v>10487</v>
      </c>
      <c r="D8" s="5" t="s">
        <v>10534</v>
      </c>
      <c r="E8" s="5" t="s">
        <v>10535</v>
      </c>
      <c r="F8" s="5" t="s">
        <v>10555</v>
      </c>
      <c r="G8" s="5" t="s">
        <v>10556</v>
      </c>
      <c r="H8" s="505"/>
      <c r="I8" s="505"/>
      <c r="J8" s="505"/>
      <c r="K8" s="505"/>
      <c r="L8" s="505"/>
      <c r="M8" s="505"/>
    </row>
    <row r="9" spans="1:15">
      <c r="A9" s="5" t="s">
        <v>7393</v>
      </c>
      <c r="B9" t="s">
        <v>10491</v>
      </c>
      <c r="C9" t="s">
        <v>10487</v>
      </c>
      <c r="D9" s="505"/>
      <c r="E9" s="505"/>
      <c r="F9" s="505"/>
      <c r="G9" s="505"/>
      <c r="H9" s="505"/>
      <c r="I9" s="505"/>
      <c r="J9" s="505"/>
      <c r="K9" s="505"/>
      <c r="L9" s="505"/>
      <c r="M9" s="505"/>
    </row>
    <row r="10" spans="1:15">
      <c r="A10" s="54" t="s">
        <v>6824</v>
      </c>
      <c r="B10" s="505"/>
      <c r="C10" s="505"/>
      <c r="D10" s="505"/>
      <c r="E10" s="505"/>
      <c r="F10" s="505"/>
      <c r="G10" s="505"/>
      <c r="H10" s="505"/>
      <c r="I10" s="505"/>
      <c r="J10" s="505"/>
      <c r="K10" s="505"/>
      <c r="L10" s="505"/>
      <c r="M10" s="505"/>
    </row>
    <row r="11" spans="1:15">
      <c r="A11" s="5" t="s">
        <v>9619</v>
      </c>
      <c r="B11" t="s">
        <v>10492</v>
      </c>
      <c r="C11" t="s">
        <v>10487</v>
      </c>
      <c r="D11" s="5" t="s">
        <v>10536</v>
      </c>
      <c r="E11" s="5" t="s">
        <v>10537</v>
      </c>
      <c r="F11" s="5" t="s">
        <v>10558</v>
      </c>
      <c r="G11" s="5" t="s">
        <v>10557</v>
      </c>
      <c r="H11" s="5" t="s">
        <v>10566</v>
      </c>
      <c r="I11" s="5" t="s">
        <v>10565</v>
      </c>
      <c r="J11" s="505"/>
      <c r="K11" s="505"/>
      <c r="L11" s="505"/>
      <c r="M11" s="505"/>
    </row>
    <row r="12" spans="1:15">
      <c r="A12" s="54" t="s">
        <v>560</v>
      </c>
      <c r="B12" t="s">
        <v>10493</v>
      </c>
      <c r="C12" t="s">
        <v>10487</v>
      </c>
      <c r="D12" s="5" t="s">
        <v>10538</v>
      </c>
      <c r="E12" s="5" t="s">
        <v>10487</v>
      </c>
      <c r="F12" s="505"/>
      <c r="G12" s="505"/>
      <c r="H12" s="505"/>
      <c r="I12" s="505"/>
      <c r="J12" s="505"/>
      <c r="K12" s="505"/>
      <c r="L12" s="505"/>
      <c r="M12" s="505"/>
    </row>
    <row r="13" spans="1:15">
      <c r="A13" s="5" t="s">
        <v>2129</v>
      </c>
      <c r="B13" t="s">
        <v>10494</v>
      </c>
      <c r="C13" t="s">
        <v>10487</v>
      </c>
      <c r="D13" s="5" t="s">
        <v>10539</v>
      </c>
      <c r="E13" t="s">
        <v>10487</v>
      </c>
      <c r="F13" s="505"/>
      <c r="G13" s="505"/>
      <c r="H13" s="505"/>
      <c r="I13" s="505"/>
      <c r="J13" s="505"/>
      <c r="K13" s="505"/>
      <c r="L13" s="505"/>
      <c r="M13" s="505"/>
      <c r="O13" s="406" t="s">
        <v>10496</v>
      </c>
    </row>
    <row r="14" spans="1:15">
      <c r="A14" s="54" t="s">
        <v>5987</v>
      </c>
      <c r="B14" t="s">
        <v>10495</v>
      </c>
      <c r="C14" t="s">
        <v>10487</v>
      </c>
      <c r="D14" s="5" t="s">
        <v>10540</v>
      </c>
      <c r="E14" s="5" t="s">
        <v>10487</v>
      </c>
      <c r="F14" s="500" t="s">
        <v>6081</v>
      </c>
      <c r="G14" s="5" t="s">
        <v>10487</v>
      </c>
      <c r="H14" s="503" t="s">
        <v>5782</v>
      </c>
      <c r="I14" s="5" t="s">
        <v>10567</v>
      </c>
      <c r="J14" s="5" t="s">
        <v>10570</v>
      </c>
      <c r="K14" s="5" t="s">
        <v>10487</v>
      </c>
      <c r="L14" s="500" t="s">
        <v>7907</v>
      </c>
      <c r="M14" s="505"/>
      <c r="O14" s="406" t="s">
        <v>10497</v>
      </c>
    </row>
    <row r="15" spans="1:15">
      <c r="A15" s="5" t="s">
        <v>6043</v>
      </c>
      <c r="B15" s="5" t="s">
        <v>10520</v>
      </c>
      <c r="C15" s="5" t="s">
        <v>10487</v>
      </c>
      <c r="D15" s="5" t="s">
        <v>10541</v>
      </c>
      <c r="E15" s="5" t="s">
        <v>10487</v>
      </c>
      <c r="F15" s="500" t="s">
        <v>8939</v>
      </c>
      <c r="G15" s="5" t="s">
        <v>10487</v>
      </c>
      <c r="H15" s="505"/>
      <c r="I15" s="505"/>
      <c r="J15" s="505"/>
      <c r="K15" s="505"/>
      <c r="L15" s="505"/>
      <c r="M15" s="505"/>
      <c r="O15" s="406" t="s">
        <v>10498</v>
      </c>
    </row>
    <row r="16" spans="1:15">
      <c r="A16" s="54" t="s">
        <v>5428</v>
      </c>
      <c r="B16" s="505"/>
      <c r="C16" s="505"/>
      <c r="D16" s="505"/>
      <c r="E16" s="505"/>
      <c r="F16" s="505"/>
      <c r="G16" s="505"/>
      <c r="H16" s="505"/>
      <c r="I16" s="505"/>
      <c r="J16" s="505"/>
      <c r="K16" s="505"/>
      <c r="L16" s="505"/>
      <c r="M16" s="505"/>
      <c r="O16" s="406" t="s">
        <v>10499</v>
      </c>
    </row>
    <row r="17" spans="1:15">
      <c r="A17" s="5" t="s">
        <v>7481</v>
      </c>
      <c r="B17" s="5" t="s">
        <v>10522</v>
      </c>
      <c r="C17" s="5" t="s">
        <v>10524</v>
      </c>
      <c r="D17" s="5" t="s">
        <v>10542</v>
      </c>
      <c r="E17" s="5" t="s">
        <v>10543</v>
      </c>
      <c r="F17" s="505"/>
      <c r="G17" s="505"/>
      <c r="H17" s="505"/>
      <c r="I17" s="505"/>
      <c r="J17" s="505"/>
      <c r="K17" s="505"/>
      <c r="L17" s="505"/>
      <c r="M17" s="505"/>
      <c r="O17" s="406" t="s">
        <v>10500</v>
      </c>
    </row>
    <row r="18" spans="1:15">
      <c r="A18" s="54" t="s">
        <v>857</v>
      </c>
      <c r="B18" s="5" t="s">
        <v>10523</v>
      </c>
      <c r="C18" s="5" t="s">
        <v>10487</v>
      </c>
      <c r="D18" s="505"/>
      <c r="E18" s="505"/>
      <c r="F18" s="505"/>
      <c r="G18" s="505"/>
      <c r="H18" s="505"/>
      <c r="I18" s="505"/>
      <c r="J18" s="505"/>
      <c r="K18" s="505"/>
      <c r="L18" s="505"/>
      <c r="M18" s="505"/>
      <c r="O18" s="406" t="s">
        <v>10501</v>
      </c>
    </row>
    <row r="19" spans="1:15">
      <c r="A19" s="5" t="s">
        <v>3514</v>
      </c>
      <c r="B19" s="505"/>
      <c r="C19" s="505"/>
      <c r="D19" s="505"/>
      <c r="E19" s="505"/>
      <c r="F19" s="505"/>
      <c r="G19" s="505"/>
      <c r="H19" s="505"/>
      <c r="I19" s="505"/>
      <c r="J19" s="505"/>
      <c r="K19" s="505"/>
      <c r="L19" s="505"/>
      <c r="M19" s="505"/>
      <c r="O19" s="406" t="s">
        <v>10502</v>
      </c>
    </row>
    <row r="20" spans="1:15">
      <c r="A20" s="54" t="s">
        <v>1951</v>
      </c>
      <c r="B20" s="505"/>
      <c r="C20" s="505"/>
      <c r="D20" s="505"/>
      <c r="E20" s="505"/>
      <c r="F20" s="505"/>
      <c r="G20" s="505"/>
      <c r="H20" s="505"/>
      <c r="I20" s="505"/>
      <c r="J20" s="505"/>
      <c r="K20" s="505"/>
      <c r="L20" s="505"/>
      <c r="M20" s="505"/>
      <c r="O20" s="406" t="s">
        <v>10503</v>
      </c>
    </row>
    <row r="21" spans="1:15">
      <c r="A21" s="5" t="s">
        <v>1422</v>
      </c>
      <c r="B21" s="5" t="s">
        <v>10525</v>
      </c>
      <c r="C21" s="5" t="s">
        <v>10487</v>
      </c>
      <c r="D21" s="5" t="s">
        <v>10544</v>
      </c>
      <c r="E21" s="5" t="s">
        <v>10487</v>
      </c>
      <c r="F21" s="505"/>
      <c r="G21" s="505"/>
      <c r="H21" s="505"/>
      <c r="I21" s="505"/>
      <c r="J21" s="505"/>
      <c r="K21" s="505"/>
      <c r="L21" s="505"/>
      <c r="M21" s="505"/>
      <c r="O21" s="406" t="s">
        <v>10504</v>
      </c>
    </row>
    <row r="22" spans="1:15">
      <c r="A22" s="54" t="s">
        <v>856</v>
      </c>
      <c r="B22" s="5" t="s">
        <v>10526</v>
      </c>
      <c r="C22" s="5" t="s">
        <v>10487</v>
      </c>
      <c r="D22" s="5" t="s">
        <v>10545</v>
      </c>
      <c r="E22" s="5" t="s">
        <v>10546</v>
      </c>
      <c r="F22" s="5" t="s">
        <v>10560</v>
      </c>
      <c r="G22" s="5" t="s">
        <v>10559</v>
      </c>
      <c r="H22" s="509" t="s">
        <v>7914</v>
      </c>
      <c r="I22" s="5" t="s">
        <v>10568</v>
      </c>
      <c r="J22" s="505"/>
      <c r="K22" s="505"/>
      <c r="L22" s="505"/>
      <c r="M22" s="505"/>
      <c r="O22" s="406" t="s">
        <v>10505</v>
      </c>
    </row>
    <row r="23" spans="1:15">
      <c r="A23" s="5" t="s">
        <v>1312</v>
      </c>
      <c r="B23" s="5" t="s">
        <v>10527</v>
      </c>
      <c r="C23" s="5" t="s">
        <v>10528</v>
      </c>
      <c r="D23" s="502" t="s">
        <v>6574</v>
      </c>
      <c r="E23" s="5" t="s">
        <v>10548</v>
      </c>
      <c r="F23" s="505"/>
      <c r="G23" s="505"/>
      <c r="H23" s="505"/>
      <c r="I23" s="505"/>
      <c r="J23" s="505"/>
      <c r="K23" s="505"/>
      <c r="L23" s="505"/>
      <c r="M23" s="505"/>
      <c r="O23" s="406" t="s">
        <v>10506</v>
      </c>
    </row>
    <row r="24" spans="1:15">
      <c r="A24" s="54" t="s">
        <v>4045</v>
      </c>
      <c r="B24" s="5" t="s">
        <v>10529</v>
      </c>
      <c r="C24" s="5" t="s">
        <v>10487</v>
      </c>
      <c r="D24" s="5" t="s">
        <v>10549</v>
      </c>
      <c r="E24" s="5" t="s">
        <v>10487</v>
      </c>
      <c r="F24" s="5" t="s">
        <v>10562</v>
      </c>
      <c r="G24" s="5" t="s">
        <v>10487</v>
      </c>
      <c r="H24" s="500" t="s">
        <v>6110</v>
      </c>
      <c r="I24" s="5" t="s">
        <v>10567</v>
      </c>
      <c r="J24" s="503" t="s">
        <v>8992</v>
      </c>
      <c r="K24" s="5" t="s">
        <v>10487</v>
      </c>
      <c r="L24" s="5" t="s">
        <v>10571</v>
      </c>
      <c r="M24" s="5" t="s">
        <v>10572</v>
      </c>
      <c r="O24" s="406" t="s">
        <v>10507</v>
      </c>
    </row>
    <row r="25" spans="1:15">
      <c r="A25" s="54" t="s">
        <v>7446</v>
      </c>
      <c r="B25" s="5" t="s">
        <v>10530</v>
      </c>
      <c r="C25" s="5" t="s">
        <v>10487</v>
      </c>
      <c r="D25" s="499" t="s">
        <v>7913</v>
      </c>
      <c r="E25" s="5" t="s">
        <v>10550</v>
      </c>
      <c r="F25" s="5" t="s">
        <v>10564</v>
      </c>
      <c r="G25" s="37" t="s">
        <v>6586</v>
      </c>
      <c r="H25" s="500" t="s">
        <v>9746</v>
      </c>
      <c r="I25" s="5" t="s">
        <v>10569</v>
      </c>
      <c r="J25" s="505"/>
      <c r="K25" s="505"/>
      <c r="L25" s="505"/>
      <c r="M25" s="505"/>
      <c r="O25" s="406" t="s">
        <v>10508</v>
      </c>
    </row>
    <row r="26" spans="1:15">
      <c r="O26" s="406" t="s">
        <v>10509</v>
      </c>
    </row>
    <row r="27" spans="1:15">
      <c r="O27" s="406" t="s">
        <v>10510</v>
      </c>
    </row>
    <row r="28" spans="1:15">
      <c r="O28" s="406" t="s">
        <v>10511</v>
      </c>
    </row>
    <row r="29" spans="1:15">
      <c r="O29" s="406" t="s">
        <v>10512</v>
      </c>
    </row>
    <row r="30" spans="1:15">
      <c r="O30" s="406" t="s">
        <v>10513</v>
      </c>
    </row>
    <row r="31" spans="1:15">
      <c r="O31" s="406" t="s">
        <v>10514</v>
      </c>
    </row>
    <row r="32" spans="1:15">
      <c r="O32" s="406" t="s">
        <v>10515</v>
      </c>
    </row>
    <row r="33" spans="15:15">
      <c r="O33" s="406" t="s">
        <v>10516</v>
      </c>
    </row>
    <row r="34" spans="15:15">
      <c r="O34" s="406" t="s">
        <v>10517</v>
      </c>
    </row>
    <row r="35" spans="15:15">
      <c r="O35" s="406" t="s">
        <v>10518</v>
      </c>
    </row>
    <row r="36" spans="15:15">
      <c r="O36" s="406" t="s">
        <v>10519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72"/>
  <sheetViews>
    <sheetView topLeftCell="A22" workbookViewId="0"/>
    <sheetView workbookViewId="1"/>
  </sheetViews>
  <sheetFormatPr defaultColWidth="9.140625" defaultRowHeight="12.75"/>
  <cols>
    <col min="1" max="1" width="9.7109375" style="17" customWidth="1"/>
    <col min="2" max="2" width="20.28515625" style="17" customWidth="1"/>
    <col min="3" max="3" width="11.5703125" style="17" customWidth="1"/>
    <col min="4" max="4" width="10.42578125" style="17" customWidth="1"/>
    <col min="5" max="11" width="7.28515625" style="17" customWidth="1"/>
    <col min="12" max="12" width="7.28515625" style="415" customWidth="1"/>
    <col min="13" max="13" width="8.7109375" style="17" customWidth="1"/>
    <col min="14" max="14" width="13.5703125" style="420" customWidth="1"/>
    <col min="15" max="15" width="12.28515625" style="415" customWidth="1"/>
    <col min="16" max="16" width="13.140625" style="420" customWidth="1"/>
    <col min="17" max="16384" width="9.140625" style="17"/>
  </cols>
  <sheetData>
    <row r="1" spans="1:16" s="77" customFormat="1" ht="12.75" customHeight="1">
      <c r="A1" s="463" t="s">
        <v>720</v>
      </c>
      <c r="B1" s="463" t="s">
        <v>718</v>
      </c>
      <c r="C1" s="463" t="s">
        <v>719</v>
      </c>
      <c r="D1" s="463" t="s">
        <v>8002</v>
      </c>
      <c r="E1" s="464" t="s">
        <v>639</v>
      </c>
      <c r="F1" s="464" t="s">
        <v>640</v>
      </c>
      <c r="G1" s="464" t="s">
        <v>641</v>
      </c>
      <c r="H1" s="464" t="s">
        <v>642</v>
      </c>
      <c r="I1" s="464" t="s">
        <v>643</v>
      </c>
      <c r="J1" s="464" t="s">
        <v>644</v>
      </c>
      <c r="K1" s="464" t="s">
        <v>645</v>
      </c>
      <c r="L1" s="464" t="s">
        <v>7404</v>
      </c>
      <c r="M1" s="464" t="s">
        <v>5582</v>
      </c>
      <c r="N1" s="465" t="s">
        <v>7392</v>
      </c>
      <c r="O1" s="466" t="s">
        <v>4962</v>
      </c>
      <c r="P1" s="467" t="s">
        <v>6503</v>
      </c>
    </row>
    <row r="2" spans="1:16" s="77" customFormat="1" ht="12.75" customHeight="1">
      <c r="A2" s="468" t="s">
        <v>9702</v>
      </c>
      <c r="B2" s="474" t="s">
        <v>8975</v>
      </c>
      <c r="C2" s="470" t="s">
        <v>78</v>
      </c>
      <c r="D2" s="468" t="s">
        <v>9702</v>
      </c>
      <c r="E2" s="471" t="s">
        <v>3556</v>
      </c>
      <c r="F2" s="471" t="s">
        <v>3556</v>
      </c>
      <c r="G2" s="472">
        <v>0</v>
      </c>
      <c r="H2" s="472"/>
      <c r="I2" s="472"/>
      <c r="J2" s="472"/>
      <c r="K2" s="472"/>
      <c r="L2" s="472"/>
      <c r="M2" s="490" t="e">
        <f>VLOOKUP(TRIM(B2),'Team Rosters'!$B$1:$N$3773,2,FALSE)</f>
        <v>#N/A</v>
      </c>
      <c r="N2" s="475">
        <f>VLOOKUP(TRIM(B2),BirthdateDraft!$A$1:$M$7842,2,FALSE)</f>
        <v>37728</v>
      </c>
      <c r="O2" s="468" t="str">
        <f>VLOOKUP(TRIM(B2),BirthdateDraft!$A$1:$M$7842,3,FALSE)</f>
        <v>24/6(189)</v>
      </c>
      <c r="P2" s="17">
        <v>2024</v>
      </c>
    </row>
    <row r="3" spans="1:16" s="77" customFormat="1" ht="12.75" customHeight="1">
      <c r="A3" s="468" t="s">
        <v>144</v>
      </c>
      <c r="B3" s="474" t="s">
        <v>8903</v>
      </c>
      <c r="C3" s="470" t="s">
        <v>76</v>
      </c>
      <c r="D3" s="468" t="s">
        <v>144</v>
      </c>
      <c r="E3" s="471" t="s">
        <v>3556</v>
      </c>
      <c r="F3" s="471"/>
      <c r="G3" s="472">
        <v>2</v>
      </c>
      <c r="H3" s="472"/>
      <c r="I3" s="472"/>
      <c r="J3" s="472"/>
      <c r="K3" s="472"/>
      <c r="L3" s="472"/>
      <c r="M3" s="490" t="e">
        <f>VLOOKUP(TRIM(B3),'Team Rosters'!$B$1:$N$3773,2,FALSE)</f>
        <v>#N/A</v>
      </c>
      <c r="N3" s="475">
        <f>VLOOKUP(TRIM(B3),BirthdateDraft!$A$1:$M$7842,2,FALSE)</f>
        <v>37505</v>
      </c>
      <c r="O3" s="468" t="str">
        <f>VLOOKUP(TRIM(B3),BirthdateDraft!$A$1:$M$7842,3,FALSE)</f>
        <v>24/6(214)</v>
      </c>
      <c r="P3" s="17">
        <v>2024</v>
      </c>
    </row>
    <row r="4" spans="1:16" s="77" customFormat="1" ht="12.75" customHeight="1">
      <c r="A4" s="468" t="s">
        <v>2837</v>
      </c>
      <c r="B4" s="474" t="s">
        <v>8981</v>
      </c>
      <c r="C4" s="470" t="s">
        <v>9650</v>
      </c>
      <c r="D4" s="468" t="s">
        <v>2837</v>
      </c>
      <c r="E4" s="471"/>
      <c r="F4" s="471"/>
      <c r="G4" s="472"/>
      <c r="H4" s="472"/>
      <c r="I4" s="471">
        <v>0</v>
      </c>
      <c r="J4" s="472"/>
      <c r="K4" s="471">
        <v>4</v>
      </c>
      <c r="L4" s="472" t="s">
        <v>9656</v>
      </c>
      <c r="M4" s="490" t="e">
        <f>VLOOKUP(TRIM(B4),'Team Rosters'!$B$1:$N$3773,2,FALSE)</f>
        <v>#N/A</v>
      </c>
      <c r="N4" s="475">
        <f>VLOOKUP(TRIM(B4),BirthdateDraft!$A$1:$M$7842,2,FALSE)</f>
        <v>37432</v>
      </c>
      <c r="O4" s="468" t="str">
        <f>VLOOKUP(TRIM(B4),BirthdateDraft!$A$1:$M$7842,3,FALSE)</f>
        <v>24/FA</v>
      </c>
      <c r="P4" s="17">
        <v>2024</v>
      </c>
    </row>
    <row r="5" spans="1:16" s="77" customFormat="1" ht="12.75" customHeight="1">
      <c r="A5" s="468" t="s">
        <v>9668</v>
      </c>
      <c r="B5" s="474" t="s">
        <v>9048</v>
      </c>
      <c r="C5" s="470" t="s">
        <v>9645</v>
      </c>
      <c r="D5" s="468" t="s">
        <v>9668</v>
      </c>
      <c r="E5" s="471"/>
      <c r="F5" s="471"/>
      <c r="G5" s="472"/>
      <c r="H5" s="472"/>
      <c r="I5" s="472"/>
      <c r="J5" s="472"/>
      <c r="K5" s="472"/>
      <c r="L5" s="471" t="s">
        <v>9656</v>
      </c>
      <c r="M5" s="490" t="e">
        <f>VLOOKUP(TRIM(B5),'Team Rosters'!$B$1:$N$3773,2,FALSE)</f>
        <v>#N/A</v>
      </c>
      <c r="N5" s="475">
        <f>VLOOKUP(TRIM(B5),BirthdateDraft!$A$1:$M$7842,2,FALSE)</f>
        <v>37357</v>
      </c>
      <c r="O5" s="468" t="str">
        <f>VLOOKUP(TRIM(B5),BirthdateDraft!$A$1:$M$7842,3,FALSE)</f>
        <v>24/2(37)</v>
      </c>
      <c r="P5" s="17">
        <v>2024</v>
      </c>
    </row>
    <row r="6" spans="1:16" s="77" customFormat="1" ht="12.75" customHeight="1">
      <c r="A6" s="468" t="s">
        <v>9668</v>
      </c>
      <c r="B6" s="474" t="s">
        <v>9057</v>
      </c>
      <c r="C6" s="470" t="s">
        <v>9646</v>
      </c>
      <c r="D6" s="468" t="s">
        <v>9668</v>
      </c>
      <c r="E6" s="471"/>
      <c r="F6" s="471"/>
      <c r="G6" s="472"/>
      <c r="H6" s="472"/>
      <c r="I6" s="472"/>
      <c r="J6" s="472"/>
      <c r="K6" s="472"/>
      <c r="L6" s="471" t="s">
        <v>9656</v>
      </c>
      <c r="M6" s="490" t="e">
        <f>VLOOKUP(TRIM(B6),'Team Rosters'!$B$1:$N$3773,2,FALSE)</f>
        <v>#N/A</v>
      </c>
      <c r="N6" s="475">
        <f>VLOOKUP(TRIM(B6),BirthdateDraft!$A$1:$M$7842,2,FALSE)</f>
        <v>37336</v>
      </c>
      <c r="O6" s="468" t="str">
        <f>VLOOKUP(TRIM(B6),BirthdateDraft!$A$1:$M$7842,3,FALSE)</f>
        <v>24/3(65)</v>
      </c>
      <c r="P6" s="17">
        <v>2024</v>
      </c>
    </row>
    <row r="7" spans="1:16" s="77" customFormat="1" ht="12.75" customHeight="1">
      <c r="A7" s="468" t="s">
        <v>8846</v>
      </c>
      <c r="B7" s="474" t="s">
        <v>8870</v>
      </c>
      <c r="C7" s="470" t="s">
        <v>77</v>
      </c>
      <c r="D7" s="468" t="s">
        <v>8846</v>
      </c>
      <c r="E7" s="471" t="s">
        <v>9700</v>
      </c>
      <c r="F7" s="471"/>
      <c r="G7" s="472"/>
      <c r="H7" s="472"/>
      <c r="I7" s="472"/>
      <c r="J7" s="472"/>
      <c r="K7" s="472"/>
      <c r="L7" s="472"/>
      <c r="M7" s="490" t="e">
        <f>VLOOKUP(TRIM(B7),'Team Rosters'!$B$1:$N$3773,2,FALSE)</f>
        <v>#N/A</v>
      </c>
      <c r="N7" s="475">
        <f>VLOOKUP(TRIM(B7),BirthdateDraft!$A$1:$M$7842,2,FALSE)</f>
        <v>37318</v>
      </c>
      <c r="O7" s="468" t="str">
        <f>VLOOKUP(TRIM(B7),BirthdateDraft!$A$1:$M$7842,3,FALSE)</f>
        <v>24/5(174)</v>
      </c>
      <c r="P7" s="17">
        <v>2024</v>
      </c>
    </row>
    <row r="8" spans="1:16" s="77" customFormat="1" ht="12.75" customHeight="1">
      <c r="A8" s="468" t="s">
        <v>9013</v>
      </c>
      <c r="B8" s="474" t="s">
        <v>8849</v>
      </c>
      <c r="C8" s="470" t="s">
        <v>724</v>
      </c>
      <c r="D8" s="468" t="s">
        <v>9013</v>
      </c>
      <c r="E8" s="471" t="s">
        <v>3556</v>
      </c>
      <c r="F8" s="471"/>
      <c r="G8" s="472">
        <v>3</v>
      </c>
      <c r="H8" s="472"/>
      <c r="I8" s="472"/>
      <c r="J8" s="472"/>
      <c r="K8" s="472"/>
      <c r="L8" s="472"/>
      <c r="M8" s="490" t="e">
        <f>VLOOKUP(TRIM(B8),'Team Rosters'!$B$1:$N$3773,2,FALSE)</f>
        <v>#N/A</v>
      </c>
      <c r="N8" s="475">
        <f>VLOOKUP(TRIM(B8),BirthdateDraft!$A$1:$M$7842,2,FALSE)</f>
        <v>37301</v>
      </c>
      <c r="O8" s="468" t="str">
        <f>VLOOKUP(TRIM(B8),BirthdateDraft!$A$1:$M$7842,3,FALSE)</f>
        <v>24/FA</v>
      </c>
      <c r="P8" s="17">
        <v>2024</v>
      </c>
    </row>
    <row r="9" spans="1:16" s="77" customFormat="1" ht="12.75" customHeight="1">
      <c r="A9" s="468" t="s">
        <v>9006</v>
      </c>
      <c r="B9" s="474" t="s">
        <v>8997</v>
      </c>
      <c r="C9" s="470" t="s">
        <v>9631</v>
      </c>
      <c r="D9" s="468" t="s">
        <v>9006</v>
      </c>
      <c r="E9" s="471"/>
      <c r="F9" s="471"/>
      <c r="G9" s="472"/>
      <c r="H9" s="472"/>
      <c r="I9" s="471">
        <v>0</v>
      </c>
      <c r="J9" s="471">
        <v>0</v>
      </c>
      <c r="K9" s="472">
        <v>0</v>
      </c>
      <c r="L9" s="472"/>
      <c r="M9" s="490" t="e">
        <f>VLOOKUP(TRIM(B9),'Team Rosters'!$B$1:$N$3773,2,FALSE)</f>
        <v>#N/A</v>
      </c>
      <c r="N9" s="475">
        <f>VLOOKUP(TRIM(B9),BirthdateDraft!$A$1:$M$7842,2,FALSE)</f>
        <v>37288</v>
      </c>
      <c r="O9" s="468" t="str">
        <f>VLOOKUP(TRIM(B9),BirthdateDraft!$A$1:$M$7842,3,FALSE)</f>
        <v>24/3(75)</v>
      </c>
      <c r="P9" s="17">
        <v>2024</v>
      </c>
    </row>
    <row r="10" spans="1:16" s="77" customFormat="1" ht="12.75" customHeight="1">
      <c r="A10" s="468" t="s">
        <v>8846</v>
      </c>
      <c r="B10" s="474" t="s">
        <v>8946</v>
      </c>
      <c r="C10" s="470" t="s">
        <v>9640</v>
      </c>
      <c r="D10" s="468" t="s">
        <v>8846</v>
      </c>
      <c r="E10" s="471" t="s">
        <v>9699</v>
      </c>
      <c r="F10" s="471"/>
      <c r="G10" s="472"/>
      <c r="H10" s="472"/>
      <c r="I10" s="472"/>
      <c r="J10" s="472"/>
      <c r="K10" s="472"/>
      <c r="L10" s="472"/>
      <c r="M10" s="490" t="e">
        <f>VLOOKUP(TRIM(B10),'Team Rosters'!$B$1:$N$3773,2,FALSE)</f>
        <v>#N/A</v>
      </c>
      <c r="N10" s="475">
        <f>VLOOKUP(TRIM(B10),BirthdateDraft!$A$1:$M$7842,2,FALSE)</f>
        <v>37218</v>
      </c>
      <c r="O10" s="468" t="str">
        <f>VLOOKUP(TRIM(B10),BirthdateDraft!$A$1:$M$7842,3,FALSE)</f>
        <v>24/FA</v>
      </c>
      <c r="P10" s="17">
        <v>2024</v>
      </c>
    </row>
    <row r="11" spans="1:16" s="77" customFormat="1" ht="12.75" customHeight="1">
      <c r="A11" s="468" t="s">
        <v>8846</v>
      </c>
      <c r="B11" s="474" t="s">
        <v>8371</v>
      </c>
      <c r="C11" s="470" t="s">
        <v>9637</v>
      </c>
      <c r="D11" s="468" t="s">
        <v>8846</v>
      </c>
      <c r="E11" s="471" t="s">
        <v>9700</v>
      </c>
      <c r="F11" s="471"/>
      <c r="G11" s="472"/>
      <c r="H11" s="472"/>
      <c r="I11" s="472"/>
      <c r="J11" s="472"/>
      <c r="K11" s="472"/>
      <c r="L11" s="472"/>
      <c r="M11" s="490" t="e">
        <f>VLOOKUP(TRIM(B11),'Team Rosters'!$B$1:$N$3773,2,FALSE)</f>
        <v>#N/A</v>
      </c>
      <c r="N11" s="475">
        <f>VLOOKUP(TRIM(B11),BirthdateDraft!$A$1:$M$7842,2,FALSE)</f>
        <v>37142</v>
      </c>
      <c r="O11" s="468" t="str">
        <f>VLOOKUP(TRIM(B11),BirthdateDraft!$A$1:$M$7842,3,FALSE)</f>
        <v>23/5</v>
      </c>
      <c r="P11" s="17">
        <v>2024</v>
      </c>
    </row>
    <row r="12" spans="1:16" s="77" customFormat="1" ht="12.75" customHeight="1">
      <c r="A12" s="468" t="s">
        <v>9737</v>
      </c>
      <c r="B12" s="474" t="s">
        <v>8234</v>
      </c>
      <c r="C12" s="470" t="s">
        <v>9647</v>
      </c>
      <c r="D12" s="468" t="s">
        <v>9737</v>
      </c>
      <c r="E12" s="471"/>
      <c r="F12" s="471"/>
      <c r="G12" s="472"/>
      <c r="H12" s="472"/>
      <c r="I12" s="472"/>
      <c r="J12" s="472"/>
      <c r="K12" s="472"/>
      <c r="L12" s="472"/>
      <c r="M12" s="490" t="e">
        <f>VLOOKUP(TRIM(B12),'Team Rosters'!$B$1:$N$3773,2,FALSE)</f>
        <v>#N/A</v>
      </c>
      <c r="N12" s="475">
        <f>VLOOKUP(TRIM(B12),BirthdateDraft!$A$1:$M$7842,2,FALSE)</f>
        <v>37091</v>
      </c>
      <c r="O12" s="468" t="str">
        <f>VLOOKUP(TRIM(B12),BirthdateDraft!$A$1:$M$7842,3,FALSE)</f>
        <v>23/7</v>
      </c>
      <c r="P12" s="17">
        <v>2024</v>
      </c>
    </row>
    <row r="13" spans="1:16" s="77" customFormat="1" ht="12.75" customHeight="1">
      <c r="A13" s="468" t="s">
        <v>144</v>
      </c>
      <c r="B13" s="474" t="s">
        <v>8918</v>
      </c>
      <c r="C13" s="470" t="s">
        <v>9646</v>
      </c>
      <c r="D13" s="468" t="s">
        <v>144</v>
      </c>
      <c r="E13" s="471" t="s">
        <v>3556</v>
      </c>
      <c r="F13" s="471"/>
      <c r="G13" s="472">
        <v>0</v>
      </c>
      <c r="H13" s="472"/>
      <c r="I13" s="472"/>
      <c r="J13" s="472"/>
      <c r="K13" s="472"/>
      <c r="L13" s="472"/>
      <c r="M13" s="490" t="e">
        <f>VLOOKUP(TRIM(B13),'Team Rosters'!$B$1:$N$3773,2,FALSE)</f>
        <v>#N/A</v>
      </c>
      <c r="N13" s="475">
        <f>VLOOKUP(TRIM(B13),BirthdateDraft!$A$1:$M$7842,2,FALSE)</f>
        <v>37084</v>
      </c>
      <c r="O13" s="468" t="str">
        <f>VLOOKUP(TRIM(B13),BirthdateDraft!$A$1:$M$7842,3,FALSE)</f>
        <v>24/FA</v>
      </c>
      <c r="P13" s="17">
        <v>2024</v>
      </c>
    </row>
    <row r="14" spans="1:16" s="77" customFormat="1" ht="12.75" customHeight="1">
      <c r="A14" s="468" t="s">
        <v>728</v>
      </c>
      <c r="B14" s="474" t="s">
        <v>9046</v>
      </c>
      <c r="C14" s="470" t="s">
        <v>9645</v>
      </c>
      <c r="D14" s="468" t="s">
        <v>728</v>
      </c>
      <c r="E14" s="471"/>
      <c r="F14" s="471"/>
      <c r="G14" s="472"/>
      <c r="H14" s="472"/>
      <c r="I14" s="471">
        <v>4</v>
      </c>
      <c r="J14" s="472"/>
      <c r="K14" s="471">
        <v>0</v>
      </c>
      <c r="L14" s="472" t="s">
        <v>9656</v>
      </c>
      <c r="M14" s="490" t="e">
        <f>VLOOKUP(TRIM(B14),'Team Rosters'!$B$1:$N$3773,2,FALSE)</f>
        <v>#N/A</v>
      </c>
      <c r="N14" s="475">
        <f>VLOOKUP(TRIM(B14),BirthdateDraft!$A$1:$M$7842,2,FALSE)</f>
        <v>37056</v>
      </c>
      <c r="O14" s="468" t="str">
        <f>VLOOKUP(TRIM(B14),BirthdateDraft!$A$1:$M$7842,3,FALSE)</f>
        <v>24/7(231)</v>
      </c>
      <c r="P14" s="17">
        <v>2024</v>
      </c>
    </row>
    <row r="15" spans="1:16" s="77" customFormat="1" ht="12.75" customHeight="1">
      <c r="A15" s="468" t="s">
        <v>8846</v>
      </c>
      <c r="B15" s="474" t="s">
        <v>8936</v>
      </c>
      <c r="C15" s="470" t="s">
        <v>9645</v>
      </c>
      <c r="D15" s="468" t="s">
        <v>8846</v>
      </c>
      <c r="E15" s="471" t="s">
        <v>9699</v>
      </c>
      <c r="F15" s="471"/>
      <c r="G15" s="472"/>
      <c r="H15" s="472"/>
      <c r="I15" s="472"/>
      <c r="J15" s="472"/>
      <c r="K15" s="472"/>
      <c r="L15" s="472"/>
      <c r="M15" s="490" t="e">
        <f>VLOOKUP(TRIM(B15),'Team Rosters'!$B$1:$N$3773,2,FALSE)</f>
        <v>#N/A</v>
      </c>
      <c r="N15" s="475">
        <f>VLOOKUP(TRIM(B15),BirthdateDraft!$A$1:$M$7842,2,FALSE)</f>
        <v>37044</v>
      </c>
      <c r="O15" s="468" t="str">
        <f>VLOOKUP(TRIM(B15),BirthdateDraft!$A$1:$M$7842,3,FALSE)</f>
        <v>24/FA</v>
      </c>
      <c r="P15" s="17">
        <v>2024</v>
      </c>
    </row>
    <row r="16" spans="1:16" s="77" customFormat="1" ht="12.75" customHeight="1">
      <c r="A16" s="468" t="s">
        <v>8846</v>
      </c>
      <c r="B16" s="474" t="s">
        <v>8150</v>
      </c>
      <c r="C16" s="470" t="s">
        <v>9645</v>
      </c>
      <c r="D16" s="468" t="s">
        <v>8846</v>
      </c>
      <c r="E16" s="471" t="s">
        <v>9700</v>
      </c>
      <c r="F16" s="471"/>
      <c r="G16" s="472"/>
      <c r="H16" s="472"/>
      <c r="I16" s="472"/>
      <c r="J16" s="472"/>
      <c r="K16" s="472"/>
      <c r="L16" s="472"/>
      <c r="M16" s="490" t="e">
        <f>VLOOKUP(TRIM(B16),'Team Rosters'!$B$1:$N$3773,2,FALSE)</f>
        <v>#N/A</v>
      </c>
      <c r="N16" s="475">
        <f>VLOOKUP(TRIM(B16),BirthdateDraft!$A$1:$M$7842,2,FALSE)</f>
        <v>37033</v>
      </c>
      <c r="O16" s="468" t="str">
        <f>VLOOKUP(TRIM(B16),BirthdateDraft!$A$1:$M$7842,3,FALSE)</f>
        <v>23/7</v>
      </c>
      <c r="P16" s="17">
        <v>2024</v>
      </c>
    </row>
    <row r="17" spans="1:16" s="77" customFormat="1" ht="12.75" customHeight="1">
      <c r="A17" s="468" t="s">
        <v>8846</v>
      </c>
      <c r="B17" s="474" t="s">
        <v>8955</v>
      </c>
      <c r="C17" s="470" t="s">
        <v>9631</v>
      </c>
      <c r="D17" s="468" t="s">
        <v>8846</v>
      </c>
      <c r="E17" s="471" t="s">
        <v>9700</v>
      </c>
      <c r="F17" s="471"/>
      <c r="G17" s="472"/>
      <c r="H17" s="472"/>
      <c r="I17" s="472"/>
      <c r="J17" s="472"/>
      <c r="K17" s="472"/>
      <c r="L17" s="472"/>
      <c r="M17" s="490" t="e">
        <f>VLOOKUP(TRIM(B17),'Team Rosters'!$B$1:$N$3773,2,FALSE)</f>
        <v>#N/A</v>
      </c>
      <c r="N17" s="475">
        <f>VLOOKUP(TRIM(B17),BirthdateDraft!$A$1:$M$7842,2,FALSE)</f>
        <v>37015</v>
      </c>
      <c r="O17" s="468" t="str">
        <f>VLOOKUP(TRIM(B17),BirthdateDraft!$A$1:$M$7842,3,FALSE)</f>
        <v>24/FA</v>
      </c>
      <c r="P17" s="17">
        <v>2024</v>
      </c>
    </row>
    <row r="18" spans="1:16" s="77" customFormat="1" ht="12.75" customHeight="1">
      <c r="A18" s="468" t="s">
        <v>9702</v>
      </c>
      <c r="B18" s="474" t="s">
        <v>8374</v>
      </c>
      <c r="C18" s="470" t="s">
        <v>9641</v>
      </c>
      <c r="D18" s="468" t="s">
        <v>9702</v>
      </c>
      <c r="E18" s="471" t="s">
        <v>3556</v>
      </c>
      <c r="F18" s="471" t="s">
        <v>3556</v>
      </c>
      <c r="G18" s="472">
        <v>0</v>
      </c>
      <c r="H18" s="472"/>
      <c r="I18" s="472"/>
      <c r="J18" s="472"/>
      <c r="K18" s="472"/>
      <c r="L18" s="472"/>
      <c r="M18" s="490" t="e">
        <f>VLOOKUP(TRIM(B18),'Team Rosters'!$B$1:$N$3773,2,FALSE)</f>
        <v>#N/A</v>
      </c>
      <c r="N18" s="475">
        <f>VLOOKUP(TRIM(B18),BirthdateDraft!$A$1:$M$7842,2,FALSE)</f>
        <v>37003</v>
      </c>
      <c r="O18" s="468" t="str">
        <f>VLOOKUP(TRIM(B18),BirthdateDraft!$A$1:$M$7842,3,FALSE)</f>
        <v>23/5</v>
      </c>
      <c r="P18" s="17">
        <v>2024</v>
      </c>
    </row>
    <row r="19" spans="1:16" s="77" customFormat="1" ht="12.75" customHeight="1">
      <c r="A19" s="468" t="s">
        <v>8846</v>
      </c>
      <c r="B19" s="474" t="s">
        <v>8441</v>
      </c>
      <c r="C19" s="470" t="s">
        <v>9635</v>
      </c>
      <c r="D19" s="468" t="s">
        <v>8846</v>
      </c>
      <c r="E19" s="471" t="s">
        <v>9700</v>
      </c>
      <c r="F19" s="471"/>
      <c r="G19" s="472"/>
      <c r="H19" s="472"/>
      <c r="I19" s="472"/>
      <c r="J19" s="472"/>
      <c r="K19" s="472"/>
      <c r="L19" s="472"/>
      <c r="M19" s="490" t="e">
        <f>VLOOKUP(TRIM(B19),'Team Rosters'!$B$1:$N$3773,2,FALSE)</f>
        <v>#N/A</v>
      </c>
      <c r="N19" s="475">
        <f>VLOOKUP(TRIM(B19),BirthdateDraft!$A$1:$M$7842,2,FALSE)</f>
        <v>36997</v>
      </c>
      <c r="O19" s="468" t="str">
        <f>VLOOKUP(TRIM(B19),BirthdateDraft!$A$1:$M$7842,3,FALSE)</f>
        <v>23/6</v>
      </c>
      <c r="P19" s="17">
        <v>2024</v>
      </c>
    </row>
    <row r="20" spans="1:16" s="77" customFormat="1" ht="12.75" customHeight="1">
      <c r="A20" s="468" t="s">
        <v>9668</v>
      </c>
      <c r="B20" s="474" t="s">
        <v>9063</v>
      </c>
      <c r="C20" s="470" t="s">
        <v>9634</v>
      </c>
      <c r="D20" s="468" t="s">
        <v>9668</v>
      </c>
      <c r="E20" s="471"/>
      <c r="F20" s="471"/>
      <c r="G20" s="472"/>
      <c r="H20" s="472"/>
      <c r="I20" s="472"/>
      <c r="J20" s="472"/>
      <c r="K20" s="472"/>
      <c r="L20" s="471" t="s">
        <v>9656</v>
      </c>
      <c r="M20" s="490" t="e">
        <f>VLOOKUP(TRIM(B20),'Team Rosters'!$B$1:$N$3773,2,FALSE)</f>
        <v>#N/A</v>
      </c>
      <c r="N20" s="475">
        <f>VLOOKUP(TRIM(B20),BirthdateDraft!$A$1:$M$7842,2,FALSE)</f>
        <v>36984</v>
      </c>
      <c r="O20" s="468" t="str">
        <f>VLOOKUP(TRIM(B20),BirthdateDraft!$A$1:$M$7842,3,FALSE)</f>
        <v>24/6(185)</v>
      </c>
      <c r="P20" s="17">
        <v>2024</v>
      </c>
    </row>
    <row r="21" spans="1:16" s="77" customFormat="1" ht="12.75" customHeight="1">
      <c r="A21" s="468" t="s">
        <v>8846</v>
      </c>
      <c r="B21" s="17" t="s">
        <v>8200</v>
      </c>
      <c r="C21" s="470" t="s">
        <v>722</v>
      </c>
      <c r="D21" s="468" t="s">
        <v>8846</v>
      </c>
      <c r="E21" s="471" t="s">
        <v>9699</v>
      </c>
      <c r="F21" s="471"/>
      <c r="G21" s="472"/>
      <c r="H21" s="472"/>
      <c r="I21" s="472"/>
      <c r="J21" s="472"/>
      <c r="K21" s="472"/>
      <c r="L21" s="472"/>
      <c r="M21" s="490" t="e">
        <f>VLOOKUP(TRIM(B21),'Team Rosters'!$B$1:$N$3773,2,FALSE)</f>
        <v>#N/A</v>
      </c>
      <c r="N21" s="475">
        <f>VLOOKUP(TRIM(B21),BirthdateDraft!$A$1:$M$7842,2,FALSE)</f>
        <v>36969</v>
      </c>
      <c r="O21" s="468" t="str">
        <f>VLOOKUP(TRIM(B21),BirthdateDraft!$A$1:$M$7842,3,FALSE)</f>
        <v>23/6</v>
      </c>
      <c r="P21" s="17">
        <v>2024</v>
      </c>
    </row>
    <row r="22" spans="1:16" s="77" customFormat="1" ht="12.75" customHeight="1">
      <c r="A22" s="468" t="s">
        <v>1957</v>
      </c>
      <c r="B22" s="17" t="s">
        <v>8930</v>
      </c>
      <c r="C22" s="470" t="s">
        <v>76</v>
      </c>
      <c r="D22" s="468" t="s">
        <v>1957</v>
      </c>
      <c r="E22" s="471" t="s">
        <v>9700</v>
      </c>
      <c r="F22" s="471"/>
      <c r="G22" s="472">
        <v>0</v>
      </c>
      <c r="H22" s="472"/>
      <c r="I22" s="472"/>
      <c r="J22" s="472"/>
      <c r="K22" s="472"/>
      <c r="L22" s="472"/>
      <c r="M22" s="490" t="e">
        <f>VLOOKUP(TRIM(B22),'Team Rosters'!$B$1:$N$3773,2,FALSE)</f>
        <v>#N/A</v>
      </c>
      <c r="N22" s="475">
        <f>VLOOKUP(TRIM(B22),BirthdateDraft!$A$1:$M$7842,2,FALSE)</f>
        <v>36959</v>
      </c>
      <c r="O22" s="468" t="str">
        <f>VLOOKUP(TRIM(B22),BirthdateDraft!$A$1:$M$7842,3,FALSE)</f>
        <v>24/FA</v>
      </c>
      <c r="P22" s="17">
        <v>2024</v>
      </c>
    </row>
    <row r="23" spans="1:16" s="77" customFormat="1" ht="12.75" customHeight="1">
      <c r="A23" s="468" t="s">
        <v>1895</v>
      </c>
      <c r="B23" s="474" t="s">
        <v>9035</v>
      </c>
      <c r="C23" s="470" t="s">
        <v>9647</v>
      </c>
      <c r="D23" s="468" t="s">
        <v>1895</v>
      </c>
      <c r="E23" s="471"/>
      <c r="F23" s="471"/>
      <c r="G23" s="472"/>
      <c r="H23" s="472"/>
      <c r="I23" s="471">
        <v>0</v>
      </c>
      <c r="J23" s="471"/>
      <c r="K23" s="472">
        <v>0</v>
      </c>
      <c r="L23" s="472"/>
      <c r="M23" s="490" t="e">
        <f>VLOOKUP(TRIM(B23),'Team Rosters'!$B$1:$N$3773,2,FALSE)</f>
        <v>#N/A</v>
      </c>
      <c r="N23" s="475">
        <f>VLOOKUP(TRIM(B23),BirthdateDraft!$A$1:$M$7842,2,FALSE)</f>
        <v>36913</v>
      </c>
      <c r="O23" s="468" t="str">
        <f>VLOOKUP(TRIM(B23),BirthdateDraft!$A$1:$M$7842,3,FALSE)</f>
        <v>24/6(190)</v>
      </c>
      <c r="P23" s="17">
        <v>2024</v>
      </c>
    </row>
    <row r="24" spans="1:16" s="77" customFormat="1" ht="12.75" customHeight="1">
      <c r="A24" s="468" t="s">
        <v>8846</v>
      </c>
      <c r="B24" s="474" t="s">
        <v>8443</v>
      </c>
      <c r="C24" s="470" t="s">
        <v>1407</v>
      </c>
      <c r="D24" s="468" t="s">
        <v>8846</v>
      </c>
      <c r="E24" s="471" t="s">
        <v>9699</v>
      </c>
      <c r="F24" s="471"/>
      <c r="G24" s="472"/>
      <c r="H24" s="472"/>
      <c r="I24" s="472"/>
      <c r="J24" s="472"/>
      <c r="K24" s="472"/>
      <c r="L24" s="472"/>
      <c r="M24" s="490" t="e">
        <f>VLOOKUP(TRIM(B24),'Team Rosters'!$B$1:$N$3773,2,FALSE)</f>
        <v>#N/A</v>
      </c>
      <c r="N24" s="475">
        <f>VLOOKUP(TRIM(B24),BirthdateDraft!$A$1:$M$7842,2,FALSE)</f>
        <v>36881</v>
      </c>
      <c r="O24" s="468" t="str">
        <f>VLOOKUP(TRIM(B24),BirthdateDraft!$A$1:$M$7842,3,FALSE)</f>
        <v>23/2</v>
      </c>
      <c r="P24" s="17">
        <v>2024</v>
      </c>
    </row>
    <row r="25" spans="1:16" s="77" customFormat="1" ht="12.75" customHeight="1">
      <c r="A25" s="468" t="s">
        <v>9013</v>
      </c>
      <c r="B25" s="474" t="s">
        <v>8871</v>
      </c>
      <c r="C25" s="470" t="s">
        <v>9632</v>
      </c>
      <c r="D25" s="468" t="s">
        <v>9013</v>
      </c>
      <c r="E25" s="471" t="s">
        <v>3556</v>
      </c>
      <c r="F25" s="471"/>
      <c r="G25" s="472">
        <v>0</v>
      </c>
      <c r="H25" s="472"/>
      <c r="I25" s="472"/>
      <c r="J25" s="472"/>
      <c r="K25" s="472"/>
      <c r="L25" s="472"/>
      <c r="M25" s="490" t="e">
        <f>VLOOKUP(TRIM(B25),'Team Rosters'!$B$1:$N$3773,2,FALSE)</f>
        <v>#N/A</v>
      </c>
      <c r="N25" s="475">
        <f>VLOOKUP(TRIM(B25),BirthdateDraft!$A$1:$M$7842,2,FALSE)</f>
        <v>36870</v>
      </c>
      <c r="O25" s="468" t="str">
        <f>VLOOKUP(TRIM(B25),BirthdateDraft!$A$1:$M$7842,3,FALSE)</f>
        <v>24/3(95)</v>
      </c>
      <c r="P25" s="17">
        <v>2024</v>
      </c>
    </row>
    <row r="26" spans="1:16" s="77" customFormat="1" ht="12.75" customHeight="1">
      <c r="A26" s="468"/>
      <c r="B26" s="476" t="s">
        <v>7778</v>
      </c>
      <c r="C26" s="470" t="s">
        <v>9636</v>
      </c>
      <c r="D26" s="468" t="s">
        <v>10025</v>
      </c>
      <c r="E26" s="471" t="s">
        <v>9699</v>
      </c>
      <c r="F26" s="471"/>
      <c r="G26" s="472"/>
      <c r="H26" s="472"/>
      <c r="I26" s="472"/>
      <c r="J26" s="472"/>
      <c r="K26" s="472"/>
      <c r="L26" s="472"/>
      <c r="M26" s="490" t="e">
        <f>VLOOKUP(TRIM(B26),'Team Rosters'!$B$1:$N$3773,2,FALSE)</f>
        <v>#N/A</v>
      </c>
      <c r="N26" s="473">
        <f>VLOOKUP(TRIM(B26),BirthdateDraft!$A$1:$M$7842,2,FALSE)</f>
        <v>36867</v>
      </c>
      <c r="O26" s="471" t="str">
        <f>VLOOKUP(TRIM(B26),BirthdateDraft!$A$1:$M$7842,3,FALSE)</f>
        <v>22/4</v>
      </c>
      <c r="P26" s="17">
        <v>2024</v>
      </c>
    </row>
    <row r="27" spans="1:16" s="77" customFormat="1" ht="12.75" customHeight="1">
      <c r="A27" s="468" t="s">
        <v>8846</v>
      </c>
      <c r="B27" s="474" t="s">
        <v>8880</v>
      </c>
      <c r="C27" s="470" t="s">
        <v>9645</v>
      </c>
      <c r="D27" s="468" t="s">
        <v>8846</v>
      </c>
      <c r="E27" s="471" t="s">
        <v>9700</v>
      </c>
      <c r="F27" s="471"/>
      <c r="G27" s="472"/>
      <c r="H27" s="472"/>
      <c r="I27" s="472"/>
      <c r="J27" s="472"/>
      <c r="K27" s="472"/>
      <c r="L27" s="472"/>
      <c r="M27" s="490" t="e">
        <f>VLOOKUP(TRIM(B27),'Team Rosters'!$B$1:$N$3773,2,FALSE)</f>
        <v>#N/A</v>
      </c>
      <c r="N27" s="475">
        <f>VLOOKUP(TRIM(B27),BirthdateDraft!$A$1:$M$7842,2,FALSE)</f>
        <v>36866</v>
      </c>
      <c r="O27" s="468" t="str">
        <f>VLOOKUP(TRIM(B27),BirthdateDraft!$A$1:$M$7842,3,FALSE)</f>
        <v>24/6(180)</v>
      </c>
      <c r="P27" s="17">
        <v>2024</v>
      </c>
    </row>
    <row r="28" spans="1:16" s="77" customFormat="1" ht="12.75" customHeight="1">
      <c r="A28" s="468" t="s">
        <v>9702</v>
      </c>
      <c r="B28" s="474" t="s">
        <v>8872</v>
      </c>
      <c r="C28" s="470" t="s">
        <v>9636</v>
      </c>
      <c r="D28" s="468" t="s">
        <v>9702</v>
      </c>
      <c r="E28" s="471" t="s">
        <v>3556</v>
      </c>
      <c r="F28" s="471" t="s">
        <v>3556</v>
      </c>
      <c r="G28" s="472">
        <v>2</v>
      </c>
      <c r="H28" s="472"/>
      <c r="I28" s="472"/>
      <c r="J28" s="472"/>
      <c r="K28" s="472"/>
      <c r="L28" s="472"/>
      <c r="M28" s="490" t="e">
        <f>VLOOKUP(TRIM(B28),'Team Rosters'!$B$1:$N$3773,2,FALSE)</f>
        <v>#N/A</v>
      </c>
      <c r="N28" s="475">
        <f>VLOOKUP(TRIM(B28),BirthdateDraft!$A$1:$M$7842,2,FALSE)</f>
        <v>36865</v>
      </c>
      <c r="O28" s="468" t="str">
        <f>VLOOKUP(TRIM(B28),BirthdateDraft!$A$1:$M$7842,3,FALSE)</f>
        <v>24/FA</v>
      </c>
      <c r="P28" s="17">
        <v>2024</v>
      </c>
    </row>
    <row r="29" spans="1:16" s="77" customFormat="1" ht="12.75" customHeight="1">
      <c r="A29" s="468" t="s">
        <v>1012</v>
      </c>
      <c r="B29" s="474" t="s">
        <v>8856</v>
      </c>
      <c r="C29" s="470" t="s">
        <v>9635</v>
      </c>
      <c r="D29" s="468" t="s">
        <v>1012</v>
      </c>
      <c r="E29" s="471" t="s">
        <v>9700</v>
      </c>
      <c r="F29" s="471"/>
      <c r="G29" s="472">
        <v>0</v>
      </c>
      <c r="H29" s="472"/>
      <c r="I29" s="472"/>
      <c r="J29" s="472"/>
      <c r="K29" s="472"/>
      <c r="L29" s="472"/>
      <c r="M29" s="490" t="e">
        <f>VLOOKUP(TRIM(B29),'Team Rosters'!$B$1:$N$3773,2,FALSE)</f>
        <v>#N/A</v>
      </c>
      <c r="N29" s="475">
        <f>VLOOKUP(TRIM(B29),BirthdateDraft!$A$1:$M$7842,2,FALSE)</f>
        <v>36864</v>
      </c>
      <c r="O29" s="468" t="str">
        <f>VLOOKUP(TRIM(B29),BirthdateDraft!$A$1:$M$7842,3,FALSE)</f>
        <v>24/FA</v>
      </c>
      <c r="P29" s="17">
        <v>2024</v>
      </c>
    </row>
    <row r="30" spans="1:16" s="77" customFormat="1" ht="12.75" customHeight="1">
      <c r="A30" s="468" t="s">
        <v>8846</v>
      </c>
      <c r="B30" s="474" t="s">
        <v>8886</v>
      </c>
      <c r="C30" s="470" t="s">
        <v>9639</v>
      </c>
      <c r="D30" s="468" t="s">
        <v>8846</v>
      </c>
      <c r="E30" s="471" t="s">
        <v>9700</v>
      </c>
      <c r="F30" s="471"/>
      <c r="G30" s="472"/>
      <c r="H30" s="472"/>
      <c r="I30" s="472"/>
      <c r="J30" s="472"/>
      <c r="K30" s="472"/>
      <c r="L30" s="472"/>
      <c r="M30" s="490" t="e">
        <f>VLOOKUP(TRIM(B30),'Team Rosters'!$B$1:$N$3773,2,FALSE)</f>
        <v>#N/A</v>
      </c>
      <c r="N30" s="475">
        <f>VLOOKUP(TRIM(B30),BirthdateDraft!$A$1:$M$7842,2,FALSE)</f>
        <v>36858</v>
      </c>
      <c r="O30" s="468" t="str">
        <f>VLOOKUP(TRIM(B30),BirthdateDraft!$A$1:$M$7842,3,FALSE)</f>
        <v>24/FA</v>
      </c>
      <c r="P30" s="17">
        <v>2024</v>
      </c>
    </row>
    <row r="31" spans="1:16" s="77" customFormat="1" ht="12.75" customHeight="1">
      <c r="A31" s="468" t="s">
        <v>1895</v>
      </c>
      <c r="B31" s="474" t="s">
        <v>9028</v>
      </c>
      <c r="C31" s="470" t="s">
        <v>9640</v>
      </c>
      <c r="D31" s="468" t="s">
        <v>1895</v>
      </c>
      <c r="E31" s="471"/>
      <c r="F31" s="471"/>
      <c r="G31" s="472"/>
      <c r="H31" s="472"/>
      <c r="I31" s="471">
        <v>0</v>
      </c>
      <c r="J31" s="471"/>
      <c r="K31" s="472">
        <v>0</v>
      </c>
      <c r="L31" s="472"/>
      <c r="M31" s="490" t="e">
        <f>VLOOKUP(TRIM(B31),'Team Rosters'!$B$1:$N$3773,2,FALSE)</f>
        <v>#N/A</v>
      </c>
      <c r="N31" s="475">
        <f>VLOOKUP(TRIM(B31),BirthdateDraft!$A$1:$M$7842,2,FALSE)</f>
        <v>36856</v>
      </c>
      <c r="O31" s="468" t="str">
        <f>VLOOKUP(TRIM(B31),BirthdateDraft!$A$1:$M$7842,3,FALSE)</f>
        <v>24/5(159)</v>
      </c>
      <c r="P31" s="17">
        <v>2024</v>
      </c>
    </row>
    <row r="32" spans="1:16" s="77" customFormat="1" ht="12.75" customHeight="1">
      <c r="A32" s="468" t="s">
        <v>8846</v>
      </c>
      <c r="B32" s="474" t="s">
        <v>8890</v>
      </c>
      <c r="C32" s="470" t="s">
        <v>9649</v>
      </c>
      <c r="D32" s="468" t="s">
        <v>8846</v>
      </c>
      <c r="E32" s="471" t="s">
        <v>9700</v>
      </c>
      <c r="F32" s="471"/>
      <c r="G32" s="472"/>
      <c r="H32" s="472"/>
      <c r="I32" s="472"/>
      <c r="J32" s="472"/>
      <c r="K32" s="472"/>
      <c r="L32" s="472"/>
      <c r="M32" s="490" t="e">
        <f>VLOOKUP(TRIM(B32),'Team Rosters'!$B$1:$N$3773,2,FALSE)</f>
        <v>#N/A</v>
      </c>
      <c r="N32" s="475">
        <f>VLOOKUP(TRIM(B32),BirthdateDraft!$A$1:$M$7842,2,FALSE)</f>
        <v>36835</v>
      </c>
      <c r="O32" s="468" t="str">
        <f>VLOOKUP(TRIM(B32),BirthdateDraft!$A$1:$M$7842,3,FALSE)</f>
        <v>24/FA</v>
      </c>
      <c r="P32" s="17">
        <v>2024</v>
      </c>
    </row>
    <row r="33" spans="1:16" s="77" customFormat="1" ht="12.75" customHeight="1">
      <c r="A33" s="468" t="s">
        <v>9702</v>
      </c>
      <c r="B33" s="474" t="s">
        <v>8877</v>
      </c>
      <c r="C33" s="470" t="s">
        <v>9647</v>
      </c>
      <c r="D33" s="468" t="s">
        <v>9702</v>
      </c>
      <c r="E33" s="471" t="s">
        <v>3556</v>
      </c>
      <c r="F33" s="471" t="s">
        <v>3556</v>
      </c>
      <c r="G33" s="472">
        <v>1</v>
      </c>
      <c r="H33" s="472"/>
      <c r="I33" s="472"/>
      <c r="J33" s="472"/>
      <c r="K33" s="472"/>
      <c r="L33" s="472"/>
      <c r="M33" s="490" t="e">
        <f>VLOOKUP(TRIM(B33),'Team Rosters'!$B$1:$N$3773,2,FALSE)</f>
        <v>#N/A</v>
      </c>
      <c r="N33" s="475">
        <f>VLOOKUP(TRIM(B33),BirthdateDraft!$A$1:$M$7842,2,FALSE)</f>
        <v>36831</v>
      </c>
      <c r="O33" s="468" t="str">
        <f>VLOOKUP(TRIM(B33),BirthdateDraft!$A$1:$M$7842,3,FALSE)</f>
        <v>24/6(196)</v>
      </c>
      <c r="P33" s="17">
        <v>2024</v>
      </c>
    </row>
    <row r="34" spans="1:16" s="77" customFormat="1" ht="12.75" customHeight="1">
      <c r="A34" s="468" t="s">
        <v>144</v>
      </c>
      <c r="B34" s="474" t="s">
        <v>8245</v>
      </c>
      <c r="C34" s="470" t="s">
        <v>9643</v>
      </c>
      <c r="D34" s="468" t="s">
        <v>144</v>
      </c>
      <c r="E34" s="471" t="s">
        <v>3556</v>
      </c>
      <c r="F34" s="471"/>
      <c r="G34" s="472">
        <v>0</v>
      </c>
      <c r="H34" s="472"/>
      <c r="I34" s="472"/>
      <c r="J34" s="472"/>
      <c r="K34" s="472"/>
      <c r="L34" s="472"/>
      <c r="M34" s="490" t="e">
        <f>VLOOKUP(TRIM(B34),'Team Rosters'!$B$1:$N$3773,2,FALSE)</f>
        <v>#N/A</v>
      </c>
      <c r="N34" s="475">
        <f>VLOOKUP(TRIM(B34),BirthdateDraft!$A$1:$M$7842,2,FALSE)</f>
        <v>36829</v>
      </c>
      <c r="O34" s="468" t="str">
        <f>VLOOKUP(TRIM(B34),BirthdateDraft!$A$1:$M$7842,3,FALSE)</f>
        <v>23/2</v>
      </c>
      <c r="P34" s="17">
        <v>2024</v>
      </c>
    </row>
    <row r="35" spans="1:16" s="77" customFormat="1" ht="12.75" customHeight="1">
      <c r="A35" s="468" t="s">
        <v>9013</v>
      </c>
      <c r="B35" s="474" t="s">
        <v>8423</v>
      </c>
      <c r="C35" s="470" t="s">
        <v>9645</v>
      </c>
      <c r="D35" s="468" t="s">
        <v>9013</v>
      </c>
      <c r="E35" s="471" t="s">
        <v>3556</v>
      </c>
      <c r="F35" s="471"/>
      <c r="G35" s="472">
        <v>3</v>
      </c>
      <c r="H35" s="472"/>
      <c r="I35" s="472"/>
      <c r="J35" s="472"/>
      <c r="K35" s="472"/>
      <c r="L35" s="472"/>
      <c r="M35" s="490" t="e">
        <f>VLOOKUP(TRIM(B35),'Team Rosters'!$B$1:$N$3773,2,FALSE)</f>
        <v>#N/A</v>
      </c>
      <c r="N35" s="475">
        <f>VLOOKUP(TRIM(B35),BirthdateDraft!$A$1:$M$7842,2,FALSE)</f>
        <v>36821</v>
      </c>
      <c r="O35" s="468" t="str">
        <f>VLOOKUP(TRIM(B35),BirthdateDraft!$A$1:$M$7842,3,FALSE)</f>
        <v>23/5</v>
      </c>
      <c r="P35" s="17">
        <v>2024</v>
      </c>
    </row>
    <row r="36" spans="1:16" s="77" customFormat="1" ht="12.75" customHeight="1">
      <c r="A36" s="468" t="s">
        <v>1229</v>
      </c>
      <c r="B36" s="474" t="s">
        <v>8898</v>
      </c>
      <c r="C36" s="470" t="s">
        <v>9647</v>
      </c>
      <c r="D36" s="468" t="s">
        <v>1229</v>
      </c>
      <c r="E36" s="471" t="s">
        <v>9700</v>
      </c>
      <c r="F36" s="471"/>
      <c r="G36" s="472">
        <v>0</v>
      </c>
      <c r="H36" s="472"/>
      <c r="I36" s="472"/>
      <c r="J36" s="472"/>
      <c r="K36" s="472"/>
      <c r="L36" s="472"/>
      <c r="M36" s="490" t="e">
        <f>VLOOKUP(TRIM(B36),'Team Rosters'!$B$1:$N$3773,2,FALSE)</f>
        <v>#N/A</v>
      </c>
      <c r="N36" s="475">
        <f>VLOOKUP(TRIM(B36),BirthdateDraft!$A$1:$M$7842,2,FALSE)</f>
        <v>36813</v>
      </c>
      <c r="O36" s="468" t="str">
        <f>VLOOKUP(TRIM(B36),BirthdateDraft!$A$1:$M$7842,3,FALSE)</f>
        <v>24/5(154)</v>
      </c>
      <c r="P36" s="17">
        <v>2024</v>
      </c>
    </row>
    <row r="37" spans="1:16" s="77" customFormat="1" ht="12.75" customHeight="1">
      <c r="A37" s="468" t="s">
        <v>8846</v>
      </c>
      <c r="B37" s="474" t="s">
        <v>8938</v>
      </c>
      <c r="C37" s="470" t="s">
        <v>9651</v>
      </c>
      <c r="D37" s="468" t="s">
        <v>8846</v>
      </c>
      <c r="E37" s="471" t="s">
        <v>9700</v>
      </c>
      <c r="F37" s="471"/>
      <c r="G37" s="472"/>
      <c r="H37" s="472"/>
      <c r="I37" s="472"/>
      <c r="J37" s="472"/>
      <c r="K37" s="472"/>
      <c r="L37" s="472"/>
      <c r="M37" s="490" t="e">
        <f>VLOOKUP(TRIM(B37),'Team Rosters'!$B$1:$N$3773,2,FALSE)</f>
        <v>#N/A</v>
      </c>
      <c r="N37" s="475">
        <f>VLOOKUP(TRIM(B37),BirthdateDraft!$A$1:$M$7842,2,FALSE)</f>
        <v>36811</v>
      </c>
      <c r="O37" s="468" t="str">
        <f>VLOOKUP(TRIM(B37),BirthdateDraft!$A$1:$M$7842,3,FALSE)</f>
        <v>24/5(153)</v>
      </c>
      <c r="P37" s="17">
        <v>2024</v>
      </c>
    </row>
    <row r="38" spans="1:16" s="77" customFormat="1" ht="12.75" customHeight="1">
      <c r="A38" s="468" t="s">
        <v>8846</v>
      </c>
      <c r="B38" s="474" t="s">
        <v>8933</v>
      </c>
      <c r="C38" s="470" t="s">
        <v>9630</v>
      </c>
      <c r="D38" s="468" t="s">
        <v>8846</v>
      </c>
      <c r="E38" s="471" t="s">
        <v>9700</v>
      </c>
      <c r="F38" s="471"/>
      <c r="G38" s="472"/>
      <c r="H38" s="472"/>
      <c r="I38" s="472"/>
      <c r="J38" s="472"/>
      <c r="K38" s="472"/>
      <c r="L38" s="472"/>
      <c r="M38" s="490" t="e">
        <f>VLOOKUP(TRIM(B38),'Team Rosters'!$B$1:$N$3773,2,FALSE)</f>
        <v>#N/A</v>
      </c>
      <c r="N38" s="475">
        <f>VLOOKUP(TRIM(B38),BirthdateDraft!$A$1:$M$7842,2,FALSE)</f>
        <v>36809</v>
      </c>
      <c r="O38" s="468" t="str">
        <f>VLOOKUP(TRIM(B38),BirthdateDraft!$A$1:$M$7842,3,FALSE)</f>
        <v>24/5(169)</v>
      </c>
      <c r="P38" s="17">
        <v>2024</v>
      </c>
    </row>
    <row r="39" spans="1:16" s="77" customFormat="1" ht="12.75" customHeight="1">
      <c r="A39" s="468" t="s">
        <v>8991</v>
      </c>
      <c r="B39" s="474" t="s">
        <v>8178</v>
      </c>
      <c r="C39" s="470" t="s">
        <v>9642</v>
      </c>
      <c r="D39" s="468" t="s">
        <v>8991</v>
      </c>
      <c r="E39" s="471"/>
      <c r="F39" s="471"/>
      <c r="G39" s="472"/>
      <c r="H39" s="472"/>
      <c r="I39" s="471">
        <v>0</v>
      </c>
      <c r="J39" s="471"/>
      <c r="K39" s="472">
        <v>0</v>
      </c>
      <c r="L39" s="472"/>
      <c r="M39" s="490" t="e">
        <f>VLOOKUP(TRIM(B39),'Team Rosters'!$B$1:$N$3773,2,FALSE)</f>
        <v>#N/A</v>
      </c>
      <c r="N39" s="475">
        <f>VLOOKUP(TRIM(B39),BirthdateDraft!$A$1:$M$7842,2,FALSE)</f>
        <v>36806</v>
      </c>
      <c r="O39" s="468" t="str">
        <f>VLOOKUP(TRIM(B39),BirthdateDraft!$A$1:$M$7842,3,FALSE)</f>
        <v>23/7</v>
      </c>
      <c r="P39" s="17">
        <v>2024</v>
      </c>
    </row>
    <row r="40" spans="1:16" s="77" customFormat="1" ht="12.75" customHeight="1">
      <c r="A40" s="468" t="s">
        <v>8846</v>
      </c>
      <c r="B40" s="474" t="s">
        <v>8943</v>
      </c>
      <c r="C40" s="470" t="s">
        <v>9648</v>
      </c>
      <c r="D40" s="468" t="s">
        <v>8846</v>
      </c>
      <c r="E40" s="471" t="s">
        <v>9699</v>
      </c>
      <c r="F40" s="471"/>
      <c r="G40" s="472"/>
      <c r="H40" s="472"/>
      <c r="I40" s="472"/>
      <c r="J40" s="472"/>
      <c r="K40" s="472"/>
      <c r="L40" s="472"/>
      <c r="M40" s="490" t="e">
        <f>VLOOKUP(TRIM(B40),'Team Rosters'!$B$1:$N$3773,2,FALSE)</f>
        <v>#N/A</v>
      </c>
      <c r="N40" s="475">
        <f>VLOOKUP(TRIM(B40),BirthdateDraft!$A$1:$M$7842,2,FALSE)</f>
        <v>36806</v>
      </c>
      <c r="O40" s="468" t="str">
        <f>VLOOKUP(TRIM(B40),BirthdateDraft!$A$1:$M$7842,3,FALSE)</f>
        <v>24/FA</v>
      </c>
      <c r="P40" s="17">
        <v>2024</v>
      </c>
    </row>
    <row r="41" spans="1:16" s="77" customFormat="1" ht="12.75" customHeight="1">
      <c r="A41" s="468" t="s">
        <v>1957</v>
      </c>
      <c r="B41" s="474" t="s">
        <v>8935</v>
      </c>
      <c r="C41" s="470" t="s">
        <v>9643</v>
      </c>
      <c r="D41" s="468" t="s">
        <v>1957</v>
      </c>
      <c r="E41" s="471" t="s">
        <v>9700</v>
      </c>
      <c r="F41" s="471"/>
      <c r="G41" s="472">
        <v>0</v>
      </c>
      <c r="H41" s="472"/>
      <c r="I41" s="472"/>
      <c r="J41" s="472"/>
      <c r="K41" s="472"/>
      <c r="L41" s="472"/>
      <c r="M41" s="490" t="e">
        <f>VLOOKUP(TRIM(B41),'Team Rosters'!$B$1:$N$3773,2,FALSE)</f>
        <v>#N/A</v>
      </c>
      <c r="N41" s="475">
        <f>VLOOKUP(TRIM(B41),BirthdateDraft!$A$1:$M$7842,2,FALSE)</f>
        <v>36805</v>
      </c>
      <c r="O41" s="468" t="str">
        <f>VLOOKUP(TRIM(B41),BirthdateDraft!$A$1:$M$7842,3,FALSE)</f>
        <v>24/FA</v>
      </c>
      <c r="P41" s="17">
        <v>2024</v>
      </c>
    </row>
    <row r="42" spans="1:16" s="77" customFormat="1" ht="12.75" customHeight="1">
      <c r="A42" s="468" t="s">
        <v>9006</v>
      </c>
      <c r="B42" s="474" t="s">
        <v>8412</v>
      </c>
      <c r="C42" s="470" t="s">
        <v>77</v>
      </c>
      <c r="D42" s="468" t="s">
        <v>9006</v>
      </c>
      <c r="E42" s="471"/>
      <c r="F42" s="471"/>
      <c r="G42" s="472"/>
      <c r="H42" s="472"/>
      <c r="I42" s="471">
        <v>0</v>
      </c>
      <c r="J42" s="471">
        <v>0</v>
      </c>
      <c r="K42" s="472">
        <v>0</v>
      </c>
      <c r="L42" s="472"/>
      <c r="M42" s="490" t="e">
        <f>VLOOKUP(TRIM(B42),'Team Rosters'!$B$1:$N$3773,2,FALSE)</f>
        <v>#N/A</v>
      </c>
      <c r="N42" s="475">
        <f>VLOOKUP(TRIM(B42),BirthdateDraft!$A$1:$M$7842,2,FALSE)</f>
        <v>36801</v>
      </c>
      <c r="O42" s="468" t="str">
        <f>VLOOKUP(TRIM(B42),BirthdateDraft!$A$1:$M$7842,3,FALSE)</f>
        <v>23/5</v>
      </c>
      <c r="P42" s="17">
        <v>2024</v>
      </c>
    </row>
    <row r="43" spans="1:16" s="77" customFormat="1" ht="12.75" customHeight="1">
      <c r="A43" s="468" t="s">
        <v>144</v>
      </c>
      <c r="B43" s="474" t="s">
        <v>8969</v>
      </c>
      <c r="C43" s="470" t="s">
        <v>9646</v>
      </c>
      <c r="D43" s="468" t="s">
        <v>144</v>
      </c>
      <c r="E43" s="471" t="s">
        <v>3556</v>
      </c>
      <c r="F43" s="471"/>
      <c r="G43" s="472">
        <v>0</v>
      </c>
      <c r="H43" s="472"/>
      <c r="I43" s="472"/>
      <c r="J43" s="472"/>
      <c r="K43" s="472"/>
      <c r="L43" s="472"/>
      <c r="M43" s="490" t="e">
        <f>VLOOKUP(TRIM(B43),'Team Rosters'!$B$1:$N$3773,2,FALSE)</f>
        <v>#N/A</v>
      </c>
      <c r="N43" s="475">
        <f>VLOOKUP(TRIM(B43),BirthdateDraft!$A$1:$M$7842,2,FALSE)</f>
        <v>36800</v>
      </c>
      <c r="O43" s="468" t="str">
        <f>VLOOKUP(TRIM(B43),BirthdateDraft!$A$1:$M$7842,3,FALSE)</f>
        <v>24/FA</v>
      </c>
      <c r="P43" s="17">
        <v>2024</v>
      </c>
    </row>
    <row r="44" spans="1:16" s="77" customFormat="1" ht="12.75" customHeight="1">
      <c r="A44" s="468"/>
      <c r="B44" s="469" t="s">
        <v>7680</v>
      </c>
      <c r="C44" s="470" t="s">
        <v>9637</v>
      </c>
      <c r="D44" s="468" t="s">
        <v>10026</v>
      </c>
      <c r="E44" s="471" t="s">
        <v>3556</v>
      </c>
      <c r="F44" s="471"/>
      <c r="G44" s="472"/>
      <c r="H44" s="472"/>
      <c r="I44" s="472"/>
      <c r="J44" s="472"/>
      <c r="K44" s="472"/>
      <c r="L44" s="472"/>
      <c r="M44" s="490" t="e">
        <f>VLOOKUP(TRIM(B44),'Team Rosters'!$B$1:$N$3773,2,FALSE)</f>
        <v>#N/A</v>
      </c>
      <c r="N44" s="473">
        <f>VLOOKUP(TRIM(B44),BirthdateDraft!$A$1:$M$7842,2,FALSE)</f>
        <v>36796</v>
      </c>
      <c r="O44" s="471" t="str">
        <f>VLOOKUP(TRIM(B44),BirthdateDraft!$A$1:$M$7842,3,FALSE)</f>
        <v>22/3</v>
      </c>
      <c r="P44" s="17">
        <v>2024</v>
      </c>
    </row>
    <row r="45" spans="1:16" s="77" customFormat="1" ht="12.75" customHeight="1">
      <c r="A45" s="468" t="s">
        <v>9668</v>
      </c>
      <c r="B45" s="474" t="s">
        <v>9516</v>
      </c>
      <c r="C45" s="470" t="s">
        <v>9643</v>
      </c>
      <c r="D45" s="468" t="s">
        <v>9668</v>
      </c>
      <c r="E45" s="471"/>
      <c r="F45" s="471"/>
      <c r="G45" s="472"/>
      <c r="H45" s="472"/>
      <c r="I45" s="472"/>
      <c r="J45" s="472"/>
      <c r="K45" s="472"/>
      <c r="L45" s="471" t="s">
        <v>9656</v>
      </c>
      <c r="M45" s="490" t="e">
        <f>VLOOKUP(TRIM(B45),'Team Rosters'!$B$1:$N$3773,2,FALSE)</f>
        <v>#N/A</v>
      </c>
      <c r="N45" s="475">
        <f>VLOOKUP(TRIM(B45),BirthdateDraft!$A$1:$M$7842,2,FALSE)</f>
        <v>36796</v>
      </c>
      <c r="O45" s="468" t="str">
        <f>VLOOKUP(TRIM(B45),BirthdateDraft!$A$1:$M$7842,3,FALSE)</f>
        <v>24/FA</v>
      </c>
      <c r="P45" s="17">
        <v>2024</v>
      </c>
    </row>
    <row r="46" spans="1:16" s="77" customFormat="1" ht="12.75" customHeight="1">
      <c r="A46" s="468" t="s">
        <v>1957</v>
      </c>
      <c r="B46" s="474" t="s">
        <v>8968</v>
      </c>
      <c r="C46" s="470" t="s">
        <v>9637</v>
      </c>
      <c r="D46" s="468" t="s">
        <v>1957</v>
      </c>
      <c r="E46" s="471" t="s">
        <v>9700</v>
      </c>
      <c r="F46" s="471"/>
      <c r="G46" s="472">
        <v>0</v>
      </c>
      <c r="H46" s="472"/>
      <c r="I46" s="472"/>
      <c r="J46" s="472"/>
      <c r="K46" s="472"/>
      <c r="L46" s="472"/>
      <c r="M46" s="490" t="e">
        <f>VLOOKUP(TRIM(B46),'Team Rosters'!$B$1:$N$3773,2,FALSE)</f>
        <v>#N/A</v>
      </c>
      <c r="N46" s="475">
        <f>VLOOKUP(TRIM(B46),BirthdateDraft!$A$1:$M$7842,2,FALSE)</f>
        <v>36770</v>
      </c>
      <c r="O46" s="468" t="str">
        <f>VLOOKUP(TRIM(B46),BirthdateDraft!$A$1:$M$7842,3,FALSE)</f>
        <v>24/6(206)</v>
      </c>
      <c r="P46" s="17">
        <v>2024</v>
      </c>
    </row>
    <row r="47" spans="1:16" s="77" customFormat="1" ht="12.75" customHeight="1">
      <c r="A47" s="468" t="s">
        <v>8991</v>
      </c>
      <c r="B47" s="474" t="s">
        <v>9061</v>
      </c>
      <c r="C47" s="470" t="s">
        <v>9634</v>
      </c>
      <c r="D47" s="468" t="s">
        <v>8991</v>
      </c>
      <c r="E47" s="471"/>
      <c r="F47" s="471"/>
      <c r="G47" s="472"/>
      <c r="H47" s="472"/>
      <c r="I47" s="471">
        <v>0</v>
      </c>
      <c r="J47" s="471"/>
      <c r="K47" s="472">
        <v>0</v>
      </c>
      <c r="L47" s="472"/>
      <c r="M47" s="490" t="e">
        <f>VLOOKUP(TRIM(B47),'Team Rosters'!$B$1:$N$3773,2,FALSE)</f>
        <v>#N/A</v>
      </c>
      <c r="N47" s="475">
        <f>VLOOKUP(TRIM(B47),BirthdateDraft!$A$1:$M$7842,2,FALSE)</f>
        <v>36768</v>
      </c>
      <c r="O47" s="468" t="str">
        <f>VLOOKUP(TRIM(B47),BirthdateDraft!$A$1:$M$7842,3,FALSE)</f>
        <v>24/5(172)</v>
      </c>
      <c r="P47" s="17">
        <v>2024</v>
      </c>
    </row>
    <row r="48" spans="1:16" s="77" customFormat="1" ht="12.75" customHeight="1">
      <c r="A48" s="468" t="s">
        <v>144</v>
      </c>
      <c r="B48" s="474" t="s">
        <v>8291</v>
      </c>
      <c r="C48" s="470" t="s">
        <v>9642</v>
      </c>
      <c r="D48" s="468" t="s">
        <v>144</v>
      </c>
      <c r="E48" s="471" t="s">
        <v>3556</v>
      </c>
      <c r="F48" s="471"/>
      <c r="G48" s="472">
        <v>0</v>
      </c>
      <c r="H48" s="472"/>
      <c r="I48" s="472"/>
      <c r="J48" s="472"/>
      <c r="K48" s="472"/>
      <c r="L48" s="472"/>
      <c r="M48" s="490" t="e">
        <f>VLOOKUP(TRIM(B48),'Team Rosters'!$B$1:$N$3773,2,FALSE)</f>
        <v>#N/A</v>
      </c>
      <c r="N48" s="475">
        <f>VLOOKUP(TRIM(B48),BirthdateDraft!$A$1:$M$7842,2,FALSE)</f>
        <v>36759</v>
      </c>
      <c r="O48" s="468" t="str">
        <f>VLOOKUP(TRIM(B48),BirthdateDraft!$A$1:$M$7842,3,FALSE)</f>
        <v>23/4</v>
      </c>
      <c r="P48" s="17">
        <v>2024</v>
      </c>
    </row>
    <row r="49" spans="1:16" s="77" customFormat="1" ht="12.75" customHeight="1">
      <c r="A49" s="468" t="s">
        <v>9689</v>
      </c>
      <c r="B49" s="474" t="s">
        <v>9017</v>
      </c>
      <c r="C49" s="470" t="s">
        <v>9630</v>
      </c>
      <c r="D49" s="468" t="s">
        <v>9689</v>
      </c>
      <c r="E49" s="471"/>
      <c r="F49" s="471"/>
      <c r="G49" s="472"/>
      <c r="H49" s="472"/>
      <c r="I49" s="471">
        <v>0</v>
      </c>
      <c r="J49" s="471">
        <v>0</v>
      </c>
      <c r="K49" s="472">
        <v>0</v>
      </c>
      <c r="L49" s="472"/>
      <c r="M49" s="490" t="e">
        <f>VLOOKUP(TRIM(B49),'Team Rosters'!$B$1:$N$3773,2,FALSE)</f>
        <v>#N/A</v>
      </c>
      <c r="N49" s="475">
        <f>VLOOKUP(TRIM(B49),BirthdateDraft!$A$1:$M$7842,2,FALSE)</f>
        <v>36755</v>
      </c>
      <c r="O49" s="468" t="str">
        <f>VLOOKUP(TRIM(B49),BirthdateDraft!$A$1:$M$7842,3,FALSE)</f>
        <v>24/6(202)</v>
      </c>
      <c r="P49" s="17">
        <v>2024</v>
      </c>
    </row>
    <row r="50" spans="1:16" s="77" customFormat="1" ht="12.75" customHeight="1">
      <c r="A50" s="468" t="s">
        <v>8991</v>
      </c>
      <c r="B50" s="474" t="s">
        <v>9055</v>
      </c>
      <c r="C50" s="470" t="s">
        <v>9636</v>
      </c>
      <c r="D50" s="468" t="s">
        <v>8991</v>
      </c>
      <c r="E50" s="471"/>
      <c r="F50" s="471"/>
      <c r="G50" s="472"/>
      <c r="H50" s="472"/>
      <c r="I50" s="471">
        <v>0</v>
      </c>
      <c r="J50" s="471"/>
      <c r="K50" s="472">
        <v>2</v>
      </c>
      <c r="L50" s="472"/>
      <c r="M50" s="490" t="e">
        <f>VLOOKUP(TRIM(B50),'Team Rosters'!$B$1:$N$3773,2,FALSE)</f>
        <v>#N/A</v>
      </c>
      <c r="N50" s="475">
        <f>VLOOKUP(TRIM(B50),BirthdateDraft!$A$1:$M$7842,2,FALSE)</f>
        <v>36751</v>
      </c>
      <c r="O50" s="468" t="str">
        <f>VLOOKUP(TRIM(B50),BirthdateDraft!$A$1:$M$7842,3,FALSE)</f>
        <v>24/FA</v>
      </c>
      <c r="P50" s="17">
        <v>2024</v>
      </c>
    </row>
    <row r="51" spans="1:16" s="77" customFormat="1" ht="12.75" customHeight="1">
      <c r="A51" s="468"/>
      <c r="B51" s="479" t="s">
        <v>7592</v>
      </c>
      <c r="C51" s="470" t="s">
        <v>9645</v>
      </c>
      <c r="D51" s="468" t="s">
        <v>3485</v>
      </c>
      <c r="E51" s="471"/>
      <c r="F51" s="471"/>
      <c r="G51" s="472"/>
      <c r="H51" s="472"/>
      <c r="I51" s="472"/>
      <c r="J51" s="472"/>
      <c r="K51" s="472"/>
      <c r="L51" s="472" t="s">
        <v>9655</v>
      </c>
      <c r="M51" s="490" t="e">
        <f>VLOOKUP(TRIM(B51),'Team Rosters'!$B$1:$N$3773,2,FALSE)</f>
        <v>#N/A</v>
      </c>
      <c r="N51" s="473">
        <f>VLOOKUP(TRIM(B51),BirthdateDraft!$A$1:$M$7842,2,FALSE)</f>
        <v>36745</v>
      </c>
      <c r="O51" s="471" t="str">
        <f>VLOOKUP(TRIM(B51),BirthdateDraft!$A$1:$M$7842,3,FALSE)</f>
        <v>22/2</v>
      </c>
      <c r="P51" s="17">
        <v>2024</v>
      </c>
    </row>
    <row r="52" spans="1:16" s="77" customFormat="1" ht="12.75" customHeight="1">
      <c r="A52" s="468" t="s">
        <v>144</v>
      </c>
      <c r="B52" s="474" t="s">
        <v>8876</v>
      </c>
      <c r="C52" s="470" t="s">
        <v>9648</v>
      </c>
      <c r="D52" s="468" t="s">
        <v>144</v>
      </c>
      <c r="E52" s="471" t="s">
        <v>3556</v>
      </c>
      <c r="F52" s="471"/>
      <c r="G52" s="472">
        <v>2</v>
      </c>
      <c r="H52" s="472"/>
      <c r="I52" s="472"/>
      <c r="J52" s="472"/>
      <c r="K52" s="472"/>
      <c r="L52" s="472"/>
      <c r="M52" s="490" t="e">
        <f>VLOOKUP(TRIM(B52),'Team Rosters'!$B$1:$N$3773,2,FALSE)</f>
        <v>#N/A</v>
      </c>
      <c r="N52" s="475">
        <f>VLOOKUP(TRIM(B52),BirthdateDraft!$A$1:$M$7842,2,FALSE)</f>
        <v>36737</v>
      </c>
      <c r="O52" s="468" t="str">
        <f>VLOOKUP(TRIM(B52),BirthdateDraft!$A$1:$M$7842,3,FALSE)</f>
        <v>24/6(200)</v>
      </c>
      <c r="P52" s="17">
        <v>2024</v>
      </c>
    </row>
    <row r="53" spans="1:16" s="77" customFormat="1" ht="12.75" customHeight="1">
      <c r="A53" s="468" t="s">
        <v>9714</v>
      </c>
      <c r="B53" s="474" t="s">
        <v>7974</v>
      </c>
      <c r="C53" s="470" t="s">
        <v>9633</v>
      </c>
      <c r="D53" s="468" t="s">
        <v>9714</v>
      </c>
      <c r="E53" s="471" t="s">
        <v>3556</v>
      </c>
      <c r="F53" s="471" t="s">
        <v>9700</v>
      </c>
      <c r="G53" s="472">
        <v>0</v>
      </c>
      <c r="H53" s="472"/>
      <c r="I53" s="472"/>
      <c r="J53" s="472"/>
      <c r="K53" s="472"/>
      <c r="L53" s="472"/>
      <c r="M53" s="490" t="e">
        <f>VLOOKUP(TRIM(B53),'Team Rosters'!$B$1:$N$3773,2,FALSE)</f>
        <v>#N/A</v>
      </c>
      <c r="N53" s="475">
        <f>VLOOKUP(TRIM(B53),BirthdateDraft!$A$1:$M$7842,2,FALSE)</f>
        <v>36733</v>
      </c>
      <c r="O53" s="468" t="str">
        <f>VLOOKUP(TRIM(B53),BirthdateDraft!$A$1:$M$7842,3,FALSE)</f>
        <v>22/3</v>
      </c>
      <c r="P53" s="17">
        <v>2024</v>
      </c>
    </row>
    <row r="54" spans="1:16" s="77" customFormat="1" ht="12.75" customHeight="1">
      <c r="A54" s="468" t="s">
        <v>8991</v>
      </c>
      <c r="B54" s="474" t="s">
        <v>8288</v>
      </c>
      <c r="C54" s="470" t="s">
        <v>9651</v>
      </c>
      <c r="D54" s="468" t="s">
        <v>8991</v>
      </c>
      <c r="E54" s="471"/>
      <c r="F54" s="471"/>
      <c r="G54" s="472"/>
      <c r="H54" s="472"/>
      <c r="I54" s="471">
        <v>0</v>
      </c>
      <c r="J54" s="471"/>
      <c r="K54" s="472">
        <v>0</v>
      </c>
      <c r="L54" s="472"/>
      <c r="M54" s="490" t="e">
        <f>VLOOKUP(TRIM(B54),'Team Rosters'!$B$1:$N$3773,2,FALSE)</f>
        <v>#N/A</v>
      </c>
      <c r="N54" s="475">
        <f>VLOOKUP(TRIM(B54),BirthdateDraft!$A$1:$M$7842,2,FALSE)</f>
        <v>36720</v>
      </c>
      <c r="O54" s="468" t="str">
        <f>VLOOKUP(TRIM(B54),BirthdateDraft!$A$1:$M$7842,3,FALSE)</f>
        <v>23/7</v>
      </c>
      <c r="P54" s="17">
        <v>2024</v>
      </c>
    </row>
    <row r="55" spans="1:16" s="77" customFormat="1" ht="12.75" customHeight="1">
      <c r="A55" s="468" t="s">
        <v>9013</v>
      </c>
      <c r="B55" s="474" t="s">
        <v>8228</v>
      </c>
      <c r="C55" s="470" t="s">
        <v>9644</v>
      </c>
      <c r="D55" s="468" t="s">
        <v>9013</v>
      </c>
      <c r="E55" s="471"/>
      <c r="F55" s="471"/>
      <c r="G55" s="472"/>
      <c r="H55" s="472"/>
      <c r="I55" s="471">
        <v>0</v>
      </c>
      <c r="J55" s="471"/>
      <c r="K55" s="472">
        <v>0</v>
      </c>
      <c r="L55" s="472"/>
      <c r="M55" s="490" t="e">
        <f>VLOOKUP(TRIM(B55),'Team Rosters'!$B$1:$N$3773,2,FALSE)</f>
        <v>#N/A</v>
      </c>
      <c r="N55" s="475">
        <f>VLOOKUP(TRIM(B55),BirthdateDraft!$A$1:$M$7842,2,FALSE)</f>
        <v>36715</v>
      </c>
      <c r="O55" s="468" t="str">
        <f>VLOOKUP(TRIM(B55),BirthdateDraft!$A$1:$M$7842,3,FALSE)</f>
        <v>23/6</v>
      </c>
      <c r="P55" s="17">
        <v>2024</v>
      </c>
    </row>
    <row r="56" spans="1:16" s="77" customFormat="1" ht="12.75" customHeight="1">
      <c r="A56" s="468" t="s">
        <v>8846</v>
      </c>
      <c r="B56" s="474" t="s">
        <v>8965</v>
      </c>
      <c r="C56" s="470" t="s">
        <v>9647</v>
      </c>
      <c r="D56" s="468" t="s">
        <v>8846</v>
      </c>
      <c r="E56" s="471" t="s">
        <v>9700</v>
      </c>
      <c r="F56" s="471"/>
      <c r="G56" s="472"/>
      <c r="H56" s="472"/>
      <c r="I56" s="472"/>
      <c r="J56" s="472"/>
      <c r="K56" s="472"/>
      <c r="L56" s="472"/>
      <c r="M56" s="490" t="e">
        <f>VLOOKUP(TRIM(B56),'Team Rosters'!$B$1:$N$3773,2,FALSE)</f>
        <v>#N/A</v>
      </c>
      <c r="N56" s="475">
        <f>VLOOKUP(TRIM(B56),BirthdateDraft!$A$1:$M$7842,2,FALSE)</f>
        <v>36712</v>
      </c>
      <c r="O56" s="468" t="str">
        <f>VLOOKUP(TRIM(B56),BirthdateDraft!$A$1:$M$7842,3,FALSE)</f>
        <v>24/FA</v>
      </c>
      <c r="P56" s="17">
        <v>2024</v>
      </c>
    </row>
    <row r="57" spans="1:16" s="77" customFormat="1" ht="12.75" customHeight="1">
      <c r="A57" s="468" t="s">
        <v>9013</v>
      </c>
      <c r="B57" s="17" t="s">
        <v>9027</v>
      </c>
      <c r="C57" s="470" t="s">
        <v>9640</v>
      </c>
      <c r="D57" s="468" t="s">
        <v>9013</v>
      </c>
      <c r="E57" s="471"/>
      <c r="F57" s="471"/>
      <c r="G57" s="472"/>
      <c r="H57" s="472"/>
      <c r="I57" s="471">
        <v>0</v>
      </c>
      <c r="J57" s="471"/>
      <c r="K57" s="472">
        <v>0</v>
      </c>
      <c r="L57" s="472"/>
      <c r="M57" s="490" t="e">
        <f>VLOOKUP(TRIM(B57),'Team Rosters'!$B$1:$N$3773,2,FALSE)</f>
        <v>#N/A</v>
      </c>
      <c r="N57" s="475">
        <f>VLOOKUP(TRIM(B57),BirthdateDraft!$A$1:$M$7842,2,FALSE)</f>
        <v>36706</v>
      </c>
      <c r="O57" s="468" t="str">
        <f>VLOOKUP(TRIM(B57),BirthdateDraft!$A$1:$M$7842,3,FALSE)</f>
        <v>24/FA</v>
      </c>
      <c r="P57" s="17">
        <v>2024</v>
      </c>
    </row>
    <row r="58" spans="1:16" s="77" customFormat="1" ht="12.75" customHeight="1">
      <c r="A58" s="468" t="s">
        <v>8858</v>
      </c>
      <c r="B58" s="474" t="s">
        <v>8302</v>
      </c>
      <c r="C58" s="470" t="s">
        <v>9639</v>
      </c>
      <c r="D58" s="468" t="s">
        <v>8858</v>
      </c>
      <c r="E58" s="471" t="s">
        <v>9699</v>
      </c>
      <c r="F58" s="471"/>
      <c r="G58" s="472"/>
      <c r="H58" s="472"/>
      <c r="I58" s="472"/>
      <c r="J58" s="472"/>
      <c r="K58" s="472"/>
      <c r="L58" s="472"/>
      <c r="M58" s="490" t="e">
        <f>VLOOKUP(TRIM(B58),'Team Rosters'!$B$1:$N$3773,2,FALSE)</f>
        <v>#N/A</v>
      </c>
      <c r="N58" s="475">
        <f>VLOOKUP(TRIM(B58),BirthdateDraft!$A$1:$M$7842,2,FALSE)</f>
        <v>36685</v>
      </c>
      <c r="O58" s="468" t="str">
        <f>VLOOKUP(TRIM(B58),BirthdateDraft!$A$1:$M$7842,3,FALSE)</f>
        <v>23/FA</v>
      </c>
      <c r="P58" s="17">
        <v>2024</v>
      </c>
    </row>
    <row r="59" spans="1:16" s="77" customFormat="1" ht="12.75" customHeight="1">
      <c r="A59" s="468" t="s">
        <v>9668</v>
      </c>
      <c r="B59" s="474" t="s">
        <v>8295</v>
      </c>
      <c r="C59" s="470" t="s">
        <v>9642</v>
      </c>
      <c r="D59" s="468" t="s">
        <v>9668</v>
      </c>
      <c r="E59" s="471"/>
      <c r="F59" s="471"/>
      <c r="G59" s="472"/>
      <c r="H59" s="472"/>
      <c r="I59" s="472"/>
      <c r="J59" s="472"/>
      <c r="K59" s="472"/>
      <c r="L59" s="471" t="s">
        <v>9656</v>
      </c>
      <c r="M59" s="490" t="e">
        <f>VLOOKUP(TRIM(B59),'Team Rosters'!$B$1:$N$3773,2,FALSE)</f>
        <v>#N/A</v>
      </c>
      <c r="N59" s="475">
        <f>VLOOKUP(TRIM(B59),BirthdateDraft!$A$1:$M$7842,2,FALSE)</f>
        <v>36678</v>
      </c>
      <c r="O59" s="468" t="str">
        <f>VLOOKUP(TRIM(B59),BirthdateDraft!$A$1:$M$7842,3,FALSE)</f>
        <v>23/6</v>
      </c>
      <c r="P59" s="17">
        <v>2024</v>
      </c>
    </row>
    <row r="60" spans="1:16" s="77" customFormat="1" ht="12.75" customHeight="1">
      <c r="A60" s="468" t="s">
        <v>9740</v>
      </c>
      <c r="B60" s="474" t="s">
        <v>9743</v>
      </c>
      <c r="C60" s="470" t="s">
        <v>9643</v>
      </c>
      <c r="D60" s="468" t="s">
        <v>9740</v>
      </c>
      <c r="E60" s="471"/>
      <c r="F60" s="471"/>
      <c r="G60" s="472"/>
      <c r="H60" s="472"/>
      <c r="I60" s="472"/>
      <c r="J60" s="472"/>
      <c r="K60" s="472"/>
      <c r="L60" s="472"/>
      <c r="M60" s="490" t="e">
        <f>VLOOKUP(TRIM(B60),'Team Rosters'!$B$1:$N$3773,2,FALSE)</f>
        <v>#N/A</v>
      </c>
      <c r="N60" s="475">
        <f>VLOOKUP(TRIM(B60),BirthdateDraft!$A$1:$M$7842,2,FALSE)</f>
        <v>36678</v>
      </c>
      <c r="O60" s="468" t="str">
        <f>VLOOKUP(TRIM(B60),BirthdateDraft!$A$1:$M$7842,3,FALSE)</f>
        <v>FA</v>
      </c>
      <c r="P60" s="17">
        <v>2024</v>
      </c>
    </row>
    <row r="61" spans="1:16" s="77" customFormat="1" ht="12.75" customHeight="1">
      <c r="A61" s="468" t="s">
        <v>8846</v>
      </c>
      <c r="B61" s="17" t="s">
        <v>9745</v>
      </c>
      <c r="C61" s="470" t="s">
        <v>9633</v>
      </c>
      <c r="D61" s="468" t="s">
        <v>8846</v>
      </c>
      <c r="E61" s="471" t="s">
        <v>9700</v>
      </c>
      <c r="F61" s="471"/>
      <c r="G61" s="472"/>
      <c r="H61" s="472"/>
      <c r="I61" s="472"/>
      <c r="J61" s="472"/>
      <c r="K61" s="472"/>
      <c r="L61" s="472"/>
      <c r="M61" s="490" t="e">
        <f>VLOOKUP(TRIM(B61),'Team Rosters'!$B$1:$N$3773,2,FALSE)</f>
        <v>#N/A</v>
      </c>
      <c r="N61" s="475">
        <f>VLOOKUP(TRIM(B61),BirthdateDraft!$A$1:$M$7842,2,FALSE)</f>
        <v>36676</v>
      </c>
      <c r="O61" s="468" t="str">
        <f>VLOOKUP(TRIM(B61),BirthdateDraft!$A$1:$M$7842,3,FALSE)</f>
        <v>23/7</v>
      </c>
      <c r="P61" s="17">
        <v>2024</v>
      </c>
    </row>
    <row r="62" spans="1:16" s="77" customFormat="1" ht="12.75" customHeight="1">
      <c r="A62" s="468" t="s">
        <v>8846</v>
      </c>
      <c r="B62" s="474" t="s">
        <v>7807</v>
      </c>
      <c r="C62" s="470" t="s">
        <v>9629</v>
      </c>
      <c r="D62" s="468" t="s">
        <v>8846</v>
      </c>
      <c r="E62" s="471" t="s">
        <v>9700</v>
      </c>
      <c r="F62" s="471"/>
      <c r="G62" s="472"/>
      <c r="H62" s="472"/>
      <c r="I62" s="472"/>
      <c r="J62" s="472"/>
      <c r="K62" s="472"/>
      <c r="L62" s="472"/>
      <c r="M62" s="490" t="e">
        <f>VLOOKUP(TRIM(B62),'Team Rosters'!$B$1:$N$3773,2,FALSE)</f>
        <v>#N/A</v>
      </c>
      <c r="N62" s="475">
        <f>VLOOKUP(TRIM(B62),BirthdateDraft!$A$1:$M$7842,2,FALSE)</f>
        <v>36675</v>
      </c>
      <c r="O62" s="468" t="str">
        <f>VLOOKUP(TRIM(B62),BirthdateDraft!$A$1:$M$7842,3,FALSE)</f>
        <v>22/4</v>
      </c>
      <c r="P62" s="17">
        <v>2024</v>
      </c>
    </row>
    <row r="63" spans="1:16" s="77" customFormat="1" ht="12.75" customHeight="1">
      <c r="A63" s="468" t="s">
        <v>9013</v>
      </c>
      <c r="B63" s="474" t="s">
        <v>8202</v>
      </c>
      <c r="C63" s="470" t="s">
        <v>9644</v>
      </c>
      <c r="D63" s="468" t="s">
        <v>9013</v>
      </c>
      <c r="E63" s="471" t="s">
        <v>3556</v>
      </c>
      <c r="F63" s="471"/>
      <c r="G63" s="472">
        <v>0</v>
      </c>
      <c r="H63" s="472"/>
      <c r="I63" s="472"/>
      <c r="J63" s="472"/>
      <c r="K63" s="472"/>
      <c r="L63" s="472"/>
      <c r="M63" s="490" t="e">
        <f>VLOOKUP(TRIM(B63),'Team Rosters'!$B$1:$N$3773,2,FALSE)</f>
        <v>#N/A</v>
      </c>
      <c r="N63" s="475">
        <f>VLOOKUP(TRIM(B63),BirthdateDraft!$A$1:$M$7842,2,FALSE)</f>
        <v>36669</v>
      </c>
      <c r="O63" s="468" t="str">
        <f>VLOOKUP(TRIM(B63),BirthdateDraft!$A$1:$M$7842,3,FALSE)</f>
        <v>23/6</v>
      </c>
      <c r="P63" s="17">
        <v>2024</v>
      </c>
    </row>
    <row r="64" spans="1:16" s="77" customFormat="1" ht="12.75" customHeight="1">
      <c r="A64" s="468" t="s">
        <v>9668</v>
      </c>
      <c r="B64" s="474" t="s">
        <v>9082</v>
      </c>
      <c r="C64" s="470" t="s">
        <v>9644</v>
      </c>
      <c r="D64" s="468" t="s">
        <v>9668</v>
      </c>
      <c r="E64" s="471"/>
      <c r="F64" s="471"/>
      <c r="G64" s="472"/>
      <c r="H64" s="472"/>
      <c r="I64" s="472"/>
      <c r="J64" s="472"/>
      <c r="K64" s="472"/>
      <c r="L64" s="471" t="s">
        <v>9656</v>
      </c>
      <c r="M64" s="490" t="e">
        <f>VLOOKUP(TRIM(B64),'Team Rosters'!$B$1:$N$3773,2,FALSE)</f>
        <v>#N/A</v>
      </c>
      <c r="N64" s="475">
        <f>VLOOKUP(TRIM(B64),BirthdateDraft!$A$1:$M$7842,2,FALSE)</f>
        <v>36665</v>
      </c>
      <c r="O64" s="468" t="str">
        <f>VLOOKUP(TRIM(B64),BirthdateDraft!$A$1:$M$7842,3,FALSE)</f>
        <v>24/FA</v>
      </c>
      <c r="P64" s="17">
        <v>2024</v>
      </c>
    </row>
    <row r="65" spans="1:16" s="77" customFormat="1" ht="12.75" customHeight="1">
      <c r="A65" s="468" t="s">
        <v>144</v>
      </c>
      <c r="B65" s="474" t="s">
        <v>8901</v>
      </c>
      <c r="C65" s="470" t="s">
        <v>9629</v>
      </c>
      <c r="D65" s="468" t="s">
        <v>144</v>
      </c>
      <c r="E65" s="471" t="s">
        <v>3556</v>
      </c>
      <c r="F65" s="471"/>
      <c r="G65" s="472">
        <v>3</v>
      </c>
      <c r="H65" s="472"/>
      <c r="I65" s="472"/>
      <c r="J65" s="472"/>
      <c r="K65" s="472"/>
      <c r="L65" s="472"/>
      <c r="M65" s="490" t="e">
        <f>VLOOKUP(TRIM(B65),'Team Rosters'!$B$1:$N$3773,2,FALSE)</f>
        <v>#N/A</v>
      </c>
      <c r="N65" s="475">
        <f>VLOOKUP(TRIM(B65),BirthdateDraft!$A$1:$M$7842,2,FALSE)</f>
        <v>36662</v>
      </c>
      <c r="O65" s="468" t="str">
        <f>VLOOKUP(TRIM(B65),BirthdateDraft!$A$1:$M$7842,3,FALSE)</f>
        <v>24/7(222)</v>
      </c>
      <c r="P65" s="17">
        <v>2024</v>
      </c>
    </row>
    <row r="66" spans="1:16" s="77" customFormat="1" ht="12.75" customHeight="1">
      <c r="A66" s="468" t="s">
        <v>728</v>
      </c>
      <c r="B66" s="474" t="s">
        <v>8440</v>
      </c>
      <c r="C66" s="470" t="s">
        <v>9630</v>
      </c>
      <c r="D66" s="468" t="s">
        <v>728</v>
      </c>
      <c r="E66" s="471"/>
      <c r="F66" s="471"/>
      <c r="G66" s="472"/>
      <c r="H66" s="472"/>
      <c r="I66" s="471">
        <v>4</v>
      </c>
      <c r="J66" s="472"/>
      <c r="K66" s="471">
        <v>0</v>
      </c>
      <c r="L66" s="472" t="s">
        <v>9656</v>
      </c>
      <c r="M66" s="490" t="e">
        <f>VLOOKUP(TRIM(B66),'Team Rosters'!$B$1:$N$3773,2,FALSE)</f>
        <v>#N/A</v>
      </c>
      <c r="N66" s="475">
        <f>VLOOKUP(TRIM(B66),BirthdateDraft!$A$1:$M$7842,2,FALSE)</f>
        <v>36662</v>
      </c>
      <c r="O66" s="468" t="str">
        <f>VLOOKUP(TRIM(B66),BirthdateDraft!$A$1:$M$7842,3,FALSE)</f>
        <v>23/FA</v>
      </c>
      <c r="P66" s="17">
        <v>2024</v>
      </c>
    </row>
    <row r="67" spans="1:16" s="77" customFormat="1" ht="12.75" customHeight="1">
      <c r="A67" s="468" t="s">
        <v>9013</v>
      </c>
      <c r="B67" s="474" t="s">
        <v>9009</v>
      </c>
      <c r="C67" s="470" t="s">
        <v>9635</v>
      </c>
      <c r="D67" s="468" t="s">
        <v>9013</v>
      </c>
      <c r="E67" s="471"/>
      <c r="F67" s="471"/>
      <c r="G67" s="472"/>
      <c r="H67" s="472"/>
      <c r="I67" s="471">
        <v>0</v>
      </c>
      <c r="J67" s="471"/>
      <c r="K67" s="472">
        <v>0</v>
      </c>
      <c r="L67" s="472"/>
      <c r="M67" s="490" t="e">
        <f>VLOOKUP(TRIM(B67),'Team Rosters'!$B$1:$N$3773,2,FALSE)</f>
        <v>#N/A</v>
      </c>
      <c r="N67" s="475">
        <f>VLOOKUP(TRIM(B67),BirthdateDraft!$A$1:$M$7842,2,FALSE)</f>
        <v>36660</v>
      </c>
      <c r="O67" s="468" t="str">
        <f>VLOOKUP(TRIM(B67),BirthdateDraft!$A$1:$M$7842,3,FALSE)</f>
        <v>24/FA</v>
      </c>
      <c r="P67" s="17">
        <v>2024</v>
      </c>
    </row>
    <row r="68" spans="1:16" s="77" customFormat="1" ht="12.75" customHeight="1">
      <c r="A68" s="468" t="s">
        <v>9668</v>
      </c>
      <c r="B68" s="474" t="s">
        <v>8181</v>
      </c>
      <c r="C68" s="470" t="s">
        <v>77</v>
      </c>
      <c r="D68" s="468" t="s">
        <v>9668</v>
      </c>
      <c r="E68" s="471"/>
      <c r="F68" s="471"/>
      <c r="G68" s="472"/>
      <c r="H68" s="472"/>
      <c r="I68" s="472"/>
      <c r="J68" s="472"/>
      <c r="K68" s="472"/>
      <c r="L68" s="471" t="s">
        <v>9656</v>
      </c>
      <c r="M68" s="490" t="e">
        <f>VLOOKUP(TRIM(B68),'Team Rosters'!$B$1:$N$3773,2,FALSE)</f>
        <v>#N/A</v>
      </c>
      <c r="N68" s="475">
        <f>VLOOKUP(TRIM(B68),BirthdateDraft!$A$1:$M$7842,2,FALSE)</f>
        <v>36653</v>
      </c>
      <c r="O68" s="468" t="str">
        <f>VLOOKUP(TRIM(B68),BirthdateDraft!$A$1:$M$7842,3,FALSE)</f>
        <v>23/7</v>
      </c>
      <c r="P68" s="17">
        <v>2024</v>
      </c>
    </row>
    <row r="69" spans="1:16" s="77" customFormat="1" ht="12.75" customHeight="1">
      <c r="A69" s="468" t="s">
        <v>144</v>
      </c>
      <c r="B69" s="474" t="s">
        <v>8873</v>
      </c>
      <c r="C69" s="470" t="s">
        <v>9651</v>
      </c>
      <c r="D69" s="468" t="s">
        <v>144</v>
      </c>
      <c r="E69" s="471" t="s">
        <v>3556</v>
      </c>
      <c r="F69" s="471"/>
      <c r="G69" s="472">
        <v>0</v>
      </c>
      <c r="H69" s="472"/>
      <c r="I69" s="472"/>
      <c r="J69" s="472"/>
      <c r="K69" s="472"/>
      <c r="L69" s="472"/>
      <c r="M69" s="490" t="e">
        <f>VLOOKUP(TRIM(B69),'Team Rosters'!$B$1:$N$3773,2,FALSE)</f>
        <v>#N/A</v>
      </c>
      <c r="N69" s="475">
        <f>VLOOKUP(TRIM(B69),BirthdateDraft!$A$1:$M$7842,2,FALSE)</f>
        <v>36645</v>
      </c>
      <c r="O69" s="468" t="str">
        <f>VLOOKUP(TRIM(B69),BirthdateDraft!$A$1:$M$7842,3,FALSE)</f>
        <v>24/7(236)</v>
      </c>
      <c r="P69" s="17">
        <v>2024</v>
      </c>
    </row>
    <row r="70" spans="1:16" s="77" customFormat="1" ht="12.75" customHeight="1">
      <c r="A70" s="468" t="s">
        <v>1564</v>
      </c>
      <c r="B70" s="474" t="s">
        <v>8361</v>
      </c>
      <c r="C70" s="470" t="s">
        <v>9634</v>
      </c>
      <c r="D70" s="468" t="s">
        <v>1564</v>
      </c>
      <c r="E70" s="471"/>
      <c r="F70" s="471"/>
      <c r="G70" s="472"/>
      <c r="H70" s="472"/>
      <c r="I70" s="472"/>
      <c r="J70" s="472"/>
      <c r="K70" s="472"/>
      <c r="L70" s="472"/>
      <c r="M70" s="490" t="e">
        <f>VLOOKUP(TRIM(B70),'Team Rosters'!$B$1:$N$3773,2,FALSE)</f>
        <v>#N/A</v>
      </c>
      <c r="N70" s="475">
        <f>VLOOKUP(TRIM(B70),BirthdateDraft!$A$1:$M$7842,2,FALSE)</f>
        <v>36643</v>
      </c>
      <c r="O70" s="468" t="str">
        <f>VLOOKUP(TRIM(B70),BirthdateDraft!$A$1:$M$7842,3,FALSE)</f>
        <v>23/6</v>
      </c>
      <c r="P70" s="17">
        <v>2024</v>
      </c>
    </row>
    <row r="71" spans="1:16" s="77" customFormat="1" ht="12.75" customHeight="1">
      <c r="A71" s="468" t="s">
        <v>8991</v>
      </c>
      <c r="B71" s="474" t="s">
        <v>9033</v>
      </c>
      <c r="C71" s="470" t="s">
        <v>9647</v>
      </c>
      <c r="D71" s="468" t="s">
        <v>8991</v>
      </c>
      <c r="E71" s="471"/>
      <c r="F71" s="471"/>
      <c r="G71" s="472"/>
      <c r="H71" s="472"/>
      <c r="I71" s="471">
        <v>0</v>
      </c>
      <c r="J71" s="471"/>
      <c r="K71" s="472">
        <v>2</v>
      </c>
      <c r="L71" s="472"/>
      <c r="M71" s="490" t="e">
        <f>VLOOKUP(TRIM(B71),'Team Rosters'!$B$1:$N$3773,2,FALSE)</f>
        <v>#N/A</v>
      </c>
      <c r="N71" s="475">
        <f>VLOOKUP(TRIM(B71),BirthdateDraft!$A$1:$M$7842,2,FALSE)</f>
        <v>36640</v>
      </c>
      <c r="O71" s="468" t="str">
        <f>VLOOKUP(TRIM(B71),BirthdateDraft!$A$1:$M$7842,3,FALSE)</f>
        <v>24/FA</v>
      </c>
      <c r="P71" s="17">
        <v>2024</v>
      </c>
    </row>
    <row r="72" spans="1:16" s="77" customFormat="1" ht="12.75" customHeight="1">
      <c r="A72" s="468" t="s">
        <v>9680</v>
      </c>
      <c r="B72" s="474" t="s">
        <v>9051</v>
      </c>
      <c r="C72" s="470" t="s">
        <v>9645</v>
      </c>
      <c r="D72" s="468" t="s">
        <v>9680</v>
      </c>
      <c r="E72" s="471"/>
      <c r="F72" s="471"/>
      <c r="G72" s="472"/>
      <c r="H72" s="472"/>
      <c r="I72" s="471">
        <v>0</v>
      </c>
      <c r="J72" s="471">
        <v>4</v>
      </c>
      <c r="K72" s="472">
        <v>0</v>
      </c>
      <c r="L72" s="472" t="s">
        <v>9656</v>
      </c>
      <c r="M72" s="490" t="e">
        <f>VLOOKUP(TRIM(B72),'Team Rosters'!$B$1:$N$3773,2,FALSE)</f>
        <v>#N/A</v>
      </c>
      <c r="N72" s="475">
        <f>VLOOKUP(TRIM(B72),BirthdateDraft!$A$1:$M$7842,2,FALSE)</f>
        <v>36634</v>
      </c>
      <c r="O72" s="468" t="str">
        <f>VLOOKUP(TRIM(B72),BirthdateDraft!$A$1:$M$7842,3,FALSE)</f>
        <v>24/3(68)</v>
      </c>
      <c r="P72" s="17">
        <v>2024</v>
      </c>
    </row>
    <row r="73" spans="1:16" s="77" customFormat="1" ht="12.75" customHeight="1">
      <c r="A73" s="468" t="s">
        <v>8991</v>
      </c>
      <c r="B73" s="474" t="s">
        <v>9067</v>
      </c>
      <c r="C73" s="470" t="s">
        <v>9641</v>
      </c>
      <c r="D73" s="468" t="s">
        <v>8991</v>
      </c>
      <c r="E73" s="471"/>
      <c r="F73" s="471"/>
      <c r="G73" s="472"/>
      <c r="H73" s="472"/>
      <c r="I73" s="471">
        <v>0</v>
      </c>
      <c r="J73" s="471"/>
      <c r="K73" s="472">
        <v>0</v>
      </c>
      <c r="L73" s="472"/>
      <c r="M73" s="490" t="e">
        <f>VLOOKUP(TRIM(B73),'Team Rosters'!$B$1:$N$3773,2,FALSE)</f>
        <v>#N/A</v>
      </c>
      <c r="N73" s="475">
        <f>VLOOKUP(TRIM(B73),BirthdateDraft!$A$1:$M$7842,2,FALSE)</f>
        <v>36629</v>
      </c>
      <c r="O73" s="468" t="str">
        <f>VLOOKUP(TRIM(B73),BirthdateDraft!$A$1:$M$7842,3,FALSE)</f>
        <v>24/3(81)</v>
      </c>
      <c r="P73" s="17">
        <v>2024</v>
      </c>
    </row>
    <row r="74" spans="1:16" s="77" customFormat="1" ht="12.75" customHeight="1">
      <c r="A74" s="468" t="s">
        <v>8991</v>
      </c>
      <c r="B74" s="474" t="s">
        <v>9078</v>
      </c>
      <c r="C74" s="470" t="s">
        <v>9639</v>
      </c>
      <c r="D74" s="468" t="s">
        <v>8991</v>
      </c>
      <c r="E74" s="471"/>
      <c r="F74" s="471"/>
      <c r="G74" s="472"/>
      <c r="H74" s="472"/>
      <c r="I74" s="471">
        <v>0</v>
      </c>
      <c r="J74" s="471"/>
      <c r="K74" s="472">
        <v>0</v>
      </c>
      <c r="L74" s="472"/>
      <c r="M74" s="490" t="e">
        <f>VLOOKUP(TRIM(B74),'Team Rosters'!$B$1:$N$3773,2,FALSE)</f>
        <v>#N/A</v>
      </c>
      <c r="N74" s="475">
        <f>VLOOKUP(TRIM(B74),BirthdateDraft!$A$1:$M$7842,2,FALSE)</f>
        <v>36624</v>
      </c>
      <c r="O74" s="468" t="str">
        <f>VLOOKUP(TRIM(B74),BirthdateDraft!$A$1:$M$7842,3,FALSE)</f>
        <v>24/6(220)</v>
      </c>
      <c r="P74" s="17">
        <v>2024</v>
      </c>
    </row>
    <row r="75" spans="1:16" s="77" customFormat="1" ht="12.75" customHeight="1">
      <c r="A75" s="468" t="s">
        <v>1957</v>
      </c>
      <c r="B75" s="474" t="s">
        <v>8854</v>
      </c>
      <c r="C75" s="470" t="s">
        <v>2310</v>
      </c>
      <c r="D75" s="468" t="s">
        <v>1957</v>
      </c>
      <c r="E75" s="471" t="s">
        <v>9700</v>
      </c>
      <c r="F75" s="471"/>
      <c r="G75" s="472">
        <v>0</v>
      </c>
      <c r="H75" s="472"/>
      <c r="I75" s="472"/>
      <c r="J75" s="472"/>
      <c r="K75" s="472"/>
      <c r="L75" s="472"/>
      <c r="M75" s="490" t="e">
        <f>VLOOKUP(TRIM(B75),'Team Rosters'!$B$1:$N$3773,2,FALSE)</f>
        <v>#N/A</v>
      </c>
      <c r="N75" s="475">
        <f>VLOOKUP(TRIM(B75),BirthdateDraft!$A$1:$M$7842,2,FALSE)</f>
        <v>36614</v>
      </c>
      <c r="O75" s="468" t="str">
        <f>VLOOKUP(TRIM(B75),BirthdateDraft!$A$1:$M$7842,3,FALSE)</f>
        <v>22/3</v>
      </c>
      <c r="P75" s="17">
        <v>2024</v>
      </c>
    </row>
    <row r="76" spans="1:16" s="77" customFormat="1" ht="12.75" customHeight="1">
      <c r="A76" s="468" t="s">
        <v>144</v>
      </c>
      <c r="B76" s="474" t="s">
        <v>8195</v>
      </c>
      <c r="C76" s="470" t="s">
        <v>9649</v>
      </c>
      <c r="D76" s="468" t="s">
        <v>144</v>
      </c>
      <c r="E76" s="471" t="s">
        <v>3556</v>
      </c>
      <c r="F76" s="471"/>
      <c r="G76" s="472">
        <v>2</v>
      </c>
      <c r="H76" s="472"/>
      <c r="I76" s="472"/>
      <c r="J76" s="472"/>
      <c r="K76" s="472"/>
      <c r="L76" s="472"/>
      <c r="M76" s="490" t="e">
        <f>VLOOKUP(TRIM(B76),'Team Rosters'!$B$1:$N$3773,2,FALSE)</f>
        <v>#N/A</v>
      </c>
      <c r="N76" s="475">
        <f>VLOOKUP(TRIM(B76),BirthdateDraft!$A$1:$M$7842,2,FALSE)</f>
        <v>36613</v>
      </c>
      <c r="O76" s="468" t="str">
        <f>VLOOKUP(TRIM(B76),BirthdateDraft!$A$1:$M$7842,3,FALSE)</f>
        <v>23/FA</v>
      </c>
      <c r="P76" s="17">
        <v>2024</v>
      </c>
    </row>
    <row r="77" spans="1:16" s="77" customFormat="1" ht="12.75" customHeight="1">
      <c r="A77" s="468" t="s">
        <v>9740</v>
      </c>
      <c r="B77" s="474" t="s">
        <v>9405</v>
      </c>
      <c r="C77" s="470" t="s">
        <v>9627</v>
      </c>
      <c r="D77" s="468" t="s">
        <v>9740</v>
      </c>
      <c r="E77" s="471"/>
      <c r="F77" s="471"/>
      <c r="G77" s="472"/>
      <c r="H77" s="472"/>
      <c r="I77" s="472"/>
      <c r="J77" s="472"/>
      <c r="K77" s="472"/>
      <c r="L77" s="472"/>
      <c r="M77" s="490" t="e">
        <f>VLOOKUP(TRIM(B77),'Team Rosters'!$B$1:$N$3773,2,FALSE)</f>
        <v>#N/A</v>
      </c>
      <c r="N77" s="475">
        <f>VLOOKUP(TRIM(B77),BirthdateDraft!$A$1:$M$7842,2,FALSE)</f>
        <v>36609</v>
      </c>
      <c r="O77" s="468" t="str">
        <f>VLOOKUP(TRIM(B77),BirthdateDraft!$A$1:$M$7842,3,FALSE)</f>
        <v>24/FA</v>
      </c>
      <c r="P77" s="17">
        <v>2024</v>
      </c>
    </row>
    <row r="78" spans="1:16" s="77" customFormat="1" ht="12.75" customHeight="1">
      <c r="A78" s="468" t="s">
        <v>9668</v>
      </c>
      <c r="B78" s="474" t="s">
        <v>7683</v>
      </c>
      <c r="C78" s="470" t="s">
        <v>9637</v>
      </c>
      <c r="D78" s="468" t="s">
        <v>9668</v>
      </c>
      <c r="E78" s="471"/>
      <c r="F78" s="471"/>
      <c r="G78" s="472"/>
      <c r="H78" s="472"/>
      <c r="I78" s="472"/>
      <c r="J78" s="472"/>
      <c r="K78" s="472"/>
      <c r="L78" s="471" t="s">
        <v>9655</v>
      </c>
      <c r="M78" s="490" t="e">
        <f>VLOOKUP(TRIM(B78),'Team Rosters'!$B$1:$N$3773,2,FALSE)</f>
        <v>#N/A</v>
      </c>
      <c r="N78" s="475">
        <f>VLOOKUP(TRIM(B78),BirthdateDraft!$A$1:$M$7842,2,FALSE)</f>
        <v>36604</v>
      </c>
      <c r="O78" s="468" t="str">
        <f>VLOOKUP(TRIM(B78),BirthdateDraft!$A$1:$M$7842,3,FALSE)</f>
        <v>22/6</v>
      </c>
      <c r="P78" s="17">
        <v>2024</v>
      </c>
    </row>
    <row r="79" spans="1:16" s="77" customFormat="1" ht="12.75" customHeight="1">
      <c r="A79" s="468" t="s">
        <v>8979</v>
      </c>
      <c r="B79" s="474" t="s">
        <v>9026</v>
      </c>
      <c r="C79" s="470" t="s">
        <v>9628</v>
      </c>
      <c r="D79" s="468" t="s">
        <v>8979</v>
      </c>
      <c r="E79" s="471"/>
      <c r="F79" s="471"/>
      <c r="G79" s="472"/>
      <c r="H79" s="472"/>
      <c r="I79" s="471">
        <v>0</v>
      </c>
      <c r="J79" s="471"/>
      <c r="K79" s="472">
        <v>2</v>
      </c>
      <c r="L79" s="472"/>
      <c r="M79" s="490" t="e">
        <f>VLOOKUP(TRIM(B79),'Team Rosters'!$B$1:$N$3773,2,FALSE)</f>
        <v>#N/A</v>
      </c>
      <c r="N79" s="475">
        <f>VLOOKUP(TRIM(B79),BirthdateDraft!$A$1:$M$7842,2,FALSE)</f>
        <v>36603</v>
      </c>
      <c r="O79" s="468" t="str">
        <f>VLOOKUP(TRIM(B79),BirthdateDraft!$A$1:$M$7842,3,FALSE)</f>
        <v>24/FA</v>
      </c>
      <c r="P79" s="17">
        <v>2024</v>
      </c>
    </row>
    <row r="80" spans="1:16" s="77" customFormat="1" ht="12.75" customHeight="1">
      <c r="A80" s="468" t="s">
        <v>1231</v>
      </c>
      <c r="B80" s="474" t="s">
        <v>7717</v>
      </c>
      <c r="C80" s="470" t="s">
        <v>9642</v>
      </c>
      <c r="D80" s="468" t="s">
        <v>1231</v>
      </c>
      <c r="E80" s="471"/>
      <c r="F80" s="471"/>
      <c r="G80" s="472"/>
      <c r="H80" s="472"/>
      <c r="I80" s="471">
        <v>4</v>
      </c>
      <c r="J80" s="472"/>
      <c r="K80" s="471">
        <v>0</v>
      </c>
      <c r="L80" s="472" t="s">
        <v>9656</v>
      </c>
      <c r="M80" s="490" t="e">
        <f>VLOOKUP(TRIM(B80),'Team Rosters'!$B$1:$N$3773,2,FALSE)</f>
        <v>#N/A</v>
      </c>
      <c r="N80" s="475">
        <f>VLOOKUP(TRIM(B80),BirthdateDraft!$A$1:$M$7842,2,FALSE)</f>
        <v>36600</v>
      </c>
      <c r="O80" s="468" t="str">
        <f>VLOOKUP(TRIM(B80),BirthdateDraft!$A$1:$M$7842,3,FALSE)</f>
        <v>22/5</v>
      </c>
      <c r="P80" s="17">
        <v>2024</v>
      </c>
    </row>
    <row r="81" spans="1:16" s="77" customFormat="1" ht="12.75" customHeight="1">
      <c r="A81" s="468" t="s">
        <v>9668</v>
      </c>
      <c r="B81" s="474" t="s">
        <v>8278</v>
      </c>
      <c r="C81" s="470" t="s">
        <v>9630</v>
      </c>
      <c r="D81" s="468" t="s">
        <v>9668</v>
      </c>
      <c r="E81" s="471"/>
      <c r="F81" s="471"/>
      <c r="G81" s="472"/>
      <c r="H81" s="472"/>
      <c r="I81" s="472"/>
      <c r="J81" s="472"/>
      <c r="K81" s="472"/>
      <c r="L81" s="471" t="s">
        <v>9656</v>
      </c>
      <c r="M81" s="490" t="e">
        <f>VLOOKUP(TRIM(B81),'Team Rosters'!$B$1:$N$3773,2,FALSE)</f>
        <v>#N/A</v>
      </c>
      <c r="N81" s="475">
        <f>VLOOKUP(TRIM(B81),BirthdateDraft!$A$1:$M$7842,2,FALSE)</f>
        <v>36588</v>
      </c>
      <c r="O81" s="468" t="str">
        <f>VLOOKUP(TRIM(B81),BirthdateDraft!$A$1:$M$7842,3,FALSE)</f>
        <v>23/FA</v>
      </c>
      <c r="P81" s="17">
        <v>2024</v>
      </c>
    </row>
    <row r="82" spans="1:16" s="77" customFormat="1" ht="12.75" customHeight="1">
      <c r="A82" s="468" t="s">
        <v>8846</v>
      </c>
      <c r="B82" s="474" t="s">
        <v>8301</v>
      </c>
      <c r="C82" s="470" t="s">
        <v>76</v>
      </c>
      <c r="D82" s="468" t="s">
        <v>8846</v>
      </c>
      <c r="E82" s="471" t="s">
        <v>9700</v>
      </c>
      <c r="F82" s="471"/>
      <c r="G82" s="472"/>
      <c r="H82" s="472"/>
      <c r="I82" s="472"/>
      <c r="J82" s="472"/>
      <c r="K82" s="472"/>
      <c r="L82" s="472"/>
      <c r="M82" s="490" t="e">
        <f>VLOOKUP(TRIM(B82),'Team Rosters'!$B$1:$N$3773,2,FALSE)</f>
        <v>#N/A</v>
      </c>
      <c r="N82" s="475">
        <f>VLOOKUP(TRIM(B82),BirthdateDraft!$A$1:$M$7842,2,FALSE)</f>
        <v>36582</v>
      </c>
      <c r="O82" s="468" t="str">
        <f>VLOOKUP(TRIM(B82),BirthdateDraft!$A$1:$M$7842,3,FALSE)</f>
        <v>23/7</v>
      </c>
      <c r="P82" s="17">
        <v>2024</v>
      </c>
    </row>
    <row r="83" spans="1:16" s="77" customFormat="1" ht="12.75" customHeight="1">
      <c r="A83" s="468" t="s">
        <v>1957</v>
      </c>
      <c r="B83" s="474" t="s">
        <v>8467</v>
      </c>
      <c r="C83" s="470" t="s">
        <v>9641</v>
      </c>
      <c r="D83" s="468" t="s">
        <v>1957</v>
      </c>
      <c r="E83" s="471" t="s">
        <v>9700</v>
      </c>
      <c r="F83" s="471"/>
      <c r="G83" s="472">
        <v>0</v>
      </c>
      <c r="H83" s="472"/>
      <c r="I83" s="472"/>
      <c r="J83" s="472"/>
      <c r="K83" s="472"/>
      <c r="L83" s="472"/>
      <c r="M83" s="490" t="e">
        <f>VLOOKUP(TRIM(B83),'Team Rosters'!$B$1:$N$3773,2,FALSE)</f>
        <v>#N/A</v>
      </c>
      <c r="N83" s="475">
        <f>VLOOKUP(TRIM(B83),BirthdateDraft!$A$1:$M$7842,2,FALSE)</f>
        <v>36581</v>
      </c>
      <c r="O83" s="468" t="str">
        <f>VLOOKUP(TRIM(B83),BirthdateDraft!$A$1:$M$7842,3,FALSE)</f>
        <v>23/FA</v>
      </c>
      <c r="P83" s="17">
        <v>2024</v>
      </c>
    </row>
    <row r="84" spans="1:16" s="77" customFormat="1" ht="12.75" customHeight="1">
      <c r="A84" s="468" t="s">
        <v>144</v>
      </c>
      <c r="B84" s="474" t="s">
        <v>8332</v>
      </c>
      <c r="C84" s="470" t="s">
        <v>9628</v>
      </c>
      <c r="D84" s="468" t="s">
        <v>144</v>
      </c>
      <c r="E84" s="471" t="s">
        <v>3556</v>
      </c>
      <c r="F84" s="471"/>
      <c r="G84" s="472">
        <v>0</v>
      </c>
      <c r="H84" s="472"/>
      <c r="I84" s="472"/>
      <c r="J84" s="472"/>
      <c r="K84" s="472"/>
      <c r="L84" s="472"/>
      <c r="M84" s="490" t="e">
        <f>VLOOKUP(TRIM(B84),'Team Rosters'!$B$1:$N$3773,2,FALSE)</f>
        <v>#N/A</v>
      </c>
      <c r="N84" s="475">
        <f>VLOOKUP(TRIM(B84),BirthdateDraft!$A$1:$M$7842,2,FALSE)</f>
        <v>36561</v>
      </c>
      <c r="O84" s="468" t="str">
        <f>VLOOKUP(TRIM(B84),BirthdateDraft!$A$1:$M$7842,3,FALSE)</f>
        <v>23/FA</v>
      </c>
      <c r="P84" s="17">
        <v>2024</v>
      </c>
    </row>
    <row r="85" spans="1:16" s="77" customFormat="1" ht="12.75" customHeight="1">
      <c r="A85" s="468" t="s">
        <v>728</v>
      </c>
      <c r="B85" s="474" t="s">
        <v>9076</v>
      </c>
      <c r="C85" s="470" t="s">
        <v>9639</v>
      </c>
      <c r="D85" s="468" t="s">
        <v>728</v>
      </c>
      <c r="E85" s="471"/>
      <c r="F85" s="471"/>
      <c r="G85" s="472"/>
      <c r="H85" s="472"/>
      <c r="I85" s="471">
        <v>0</v>
      </c>
      <c r="J85" s="472"/>
      <c r="K85" s="471">
        <v>0</v>
      </c>
      <c r="L85" s="472" t="s">
        <v>9655</v>
      </c>
      <c r="M85" s="490" t="e">
        <f>VLOOKUP(TRIM(B85),'Team Rosters'!$B$1:$N$3773,2,FALSE)</f>
        <v>#N/A</v>
      </c>
      <c r="N85" s="475">
        <f>VLOOKUP(TRIM(B85),BirthdateDraft!$A$1:$M$7842,2,FALSE)</f>
        <v>36558</v>
      </c>
      <c r="O85" s="468" t="str">
        <f>VLOOKUP(TRIM(B85),BirthdateDraft!$A$1:$M$7842,3,FALSE)</f>
        <v>24/7(246)</v>
      </c>
      <c r="P85" s="17">
        <v>2024</v>
      </c>
    </row>
    <row r="86" spans="1:16" s="77" customFormat="1" ht="12.75" customHeight="1">
      <c r="A86" s="468" t="s">
        <v>1957</v>
      </c>
      <c r="B86" s="474" t="s">
        <v>8963</v>
      </c>
      <c r="C86" s="470" t="s">
        <v>9632</v>
      </c>
      <c r="D86" s="468" t="s">
        <v>1957</v>
      </c>
      <c r="E86" s="471" t="s">
        <v>9700</v>
      </c>
      <c r="F86" s="471"/>
      <c r="G86" s="472">
        <v>0</v>
      </c>
      <c r="H86" s="472"/>
      <c r="I86" s="472"/>
      <c r="J86" s="472"/>
      <c r="K86" s="472"/>
      <c r="L86" s="472"/>
      <c r="M86" s="490" t="e">
        <f>VLOOKUP(TRIM(B86),'Team Rosters'!$B$1:$N$3773,2,FALSE)</f>
        <v>#N/A</v>
      </c>
      <c r="N86" s="475">
        <f>VLOOKUP(TRIM(B86),BirthdateDraft!$A$1:$M$7842,2,FALSE)</f>
        <v>36548</v>
      </c>
      <c r="O86" s="468" t="str">
        <f>VLOOKUP(TRIM(B86),BirthdateDraft!$A$1:$M$7842,3,FALSE)</f>
        <v>24/5(160)</v>
      </c>
      <c r="P86" s="17">
        <v>2024</v>
      </c>
    </row>
    <row r="87" spans="1:16" s="77" customFormat="1" ht="12.75" customHeight="1">
      <c r="A87" s="468"/>
      <c r="B87" s="477" t="s">
        <v>8176</v>
      </c>
      <c r="C87" s="470" t="s">
        <v>9628</v>
      </c>
      <c r="D87" s="468" t="s">
        <v>10048</v>
      </c>
      <c r="E87" s="471" t="s">
        <v>9700</v>
      </c>
      <c r="F87" s="471"/>
      <c r="G87" s="472"/>
      <c r="H87" s="472"/>
      <c r="I87" s="472"/>
      <c r="J87" s="472"/>
      <c r="K87" s="472"/>
      <c r="L87" s="472"/>
      <c r="M87" s="490" t="e">
        <f>VLOOKUP(TRIM(B87),'Team Rosters'!$B$1:$N$3773,2,FALSE)</f>
        <v>#N/A</v>
      </c>
      <c r="N87" s="473">
        <f>VLOOKUP(TRIM(B87),BirthdateDraft!$A$1:$M$7842,2,FALSE)</f>
        <v>36543</v>
      </c>
      <c r="O87" s="471" t="str">
        <f>VLOOKUP(TRIM(B87),BirthdateDraft!$A$1:$M$7842,3,FALSE)</f>
        <v>23/2</v>
      </c>
      <c r="P87" s="17">
        <v>2024</v>
      </c>
    </row>
    <row r="88" spans="1:16" s="77" customFormat="1" ht="12.75" customHeight="1">
      <c r="A88" s="468" t="s">
        <v>9013</v>
      </c>
      <c r="B88" s="474" t="s">
        <v>7199</v>
      </c>
      <c r="C88" s="470" t="s">
        <v>1407</v>
      </c>
      <c r="D88" s="468" t="s">
        <v>9013</v>
      </c>
      <c r="E88" s="471"/>
      <c r="F88" s="471"/>
      <c r="G88" s="472"/>
      <c r="H88" s="472"/>
      <c r="I88" s="471">
        <v>0</v>
      </c>
      <c r="J88" s="471"/>
      <c r="K88" s="472">
        <v>0</v>
      </c>
      <c r="L88" s="472"/>
      <c r="M88" s="490" t="e">
        <f>VLOOKUP(TRIM(B88),'Team Rosters'!$B$1:$N$3773,2,FALSE)</f>
        <v>#N/A</v>
      </c>
      <c r="N88" s="475">
        <f>VLOOKUP(TRIM(B88),BirthdateDraft!$A$1:$M$7842,2,FALSE)</f>
        <v>36526</v>
      </c>
      <c r="O88" s="468" t="str">
        <f>VLOOKUP(TRIM(B88),BirthdateDraft!$A$1:$M$7842,3,FALSE)</f>
        <v>21/2</v>
      </c>
      <c r="P88" s="17">
        <v>2024</v>
      </c>
    </row>
    <row r="89" spans="1:16" s="77" customFormat="1" ht="12.75" customHeight="1">
      <c r="A89" s="468" t="s">
        <v>1895</v>
      </c>
      <c r="B89" s="474" t="s">
        <v>9042</v>
      </c>
      <c r="C89" s="470" t="s">
        <v>1407</v>
      </c>
      <c r="D89" s="468" t="s">
        <v>1895</v>
      </c>
      <c r="E89" s="471"/>
      <c r="F89" s="471"/>
      <c r="G89" s="472"/>
      <c r="H89" s="472"/>
      <c r="I89" s="471">
        <v>0</v>
      </c>
      <c r="J89" s="471"/>
      <c r="K89" s="472">
        <v>0</v>
      </c>
      <c r="L89" s="472"/>
      <c r="M89" s="490" t="e">
        <f>VLOOKUP(TRIM(B89),'Team Rosters'!$B$1:$N$3773,2,FALSE)</f>
        <v>#N/A</v>
      </c>
      <c r="N89" s="475">
        <f>VLOOKUP(TRIM(B89),BirthdateDraft!$A$1:$M$7842,2,FALSE)</f>
        <v>36526</v>
      </c>
      <c r="O89" s="468" t="str">
        <f>VLOOKUP(TRIM(B89),BirthdateDraft!$A$1:$M$7842,3,FALSE)</f>
        <v>FA</v>
      </c>
      <c r="P89" s="17">
        <v>2024</v>
      </c>
    </row>
    <row r="90" spans="1:16" s="77" customFormat="1" ht="12.75" customHeight="1">
      <c r="A90" s="468" t="s">
        <v>9013</v>
      </c>
      <c r="B90" s="474" t="s">
        <v>9724</v>
      </c>
      <c r="C90" s="470" t="s">
        <v>9649</v>
      </c>
      <c r="D90" s="468" t="s">
        <v>9013</v>
      </c>
      <c r="E90" s="471" t="s">
        <v>3556</v>
      </c>
      <c r="F90" s="471"/>
      <c r="G90" s="472">
        <v>0</v>
      </c>
      <c r="H90" s="472"/>
      <c r="I90" s="472"/>
      <c r="J90" s="472"/>
      <c r="K90" s="472"/>
      <c r="L90" s="472"/>
      <c r="M90" s="490" t="e">
        <f>VLOOKUP(TRIM(B90),'Team Rosters'!$B$1:$N$3773,2,FALSE)</f>
        <v>#N/A</v>
      </c>
      <c r="N90" s="475">
        <f>VLOOKUP(TRIM(B90),BirthdateDraft!$A$1:$M$7842,2,FALSE)</f>
        <v>36526</v>
      </c>
      <c r="O90" s="468" t="str">
        <f>VLOOKUP(TRIM(B90),BirthdateDraft!$A$1:$M$7842,3,FALSE)</f>
        <v>23/7</v>
      </c>
      <c r="P90" s="17">
        <v>2024</v>
      </c>
    </row>
    <row r="91" spans="1:16" s="77" customFormat="1" ht="12.75" customHeight="1">
      <c r="A91" s="468" t="s">
        <v>9006</v>
      </c>
      <c r="B91" s="474" t="s">
        <v>7734</v>
      </c>
      <c r="C91" s="470" t="s">
        <v>9634</v>
      </c>
      <c r="D91" s="468" t="s">
        <v>9006</v>
      </c>
      <c r="E91" s="471"/>
      <c r="F91" s="471"/>
      <c r="G91" s="472"/>
      <c r="H91" s="472"/>
      <c r="I91" s="471">
        <v>0</v>
      </c>
      <c r="J91" s="471">
        <v>0</v>
      </c>
      <c r="K91" s="472">
        <v>0</v>
      </c>
      <c r="L91" s="472"/>
      <c r="M91" s="490" t="e">
        <f>VLOOKUP(TRIM(B91),'Team Rosters'!$B$1:$N$3773,2,FALSE)</f>
        <v>#N/A</v>
      </c>
      <c r="N91" s="475">
        <f>VLOOKUP(TRIM(B91),BirthdateDraft!$A$1:$M$7842,2,FALSE)</f>
        <v>36523</v>
      </c>
      <c r="O91" s="468" t="str">
        <f>VLOOKUP(TRIM(B91),BirthdateDraft!$A$1:$M$7842,3,FALSE)</f>
        <v>22/5</v>
      </c>
      <c r="P91" s="17">
        <v>2024</v>
      </c>
    </row>
    <row r="92" spans="1:16" s="77" customFormat="1" ht="12.75" customHeight="1">
      <c r="A92" s="468" t="s">
        <v>1231</v>
      </c>
      <c r="B92" s="474" t="s">
        <v>9008</v>
      </c>
      <c r="C92" s="470" t="s">
        <v>77</v>
      </c>
      <c r="D92" s="468" t="s">
        <v>1231</v>
      </c>
      <c r="E92" s="471"/>
      <c r="F92" s="471"/>
      <c r="G92" s="472"/>
      <c r="H92" s="472"/>
      <c r="I92" s="471">
        <v>0</v>
      </c>
      <c r="J92" s="472"/>
      <c r="K92" s="471">
        <v>0</v>
      </c>
      <c r="L92" s="472" t="s">
        <v>9655</v>
      </c>
      <c r="M92" s="490" t="e">
        <f>VLOOKUP(TRIM(B92),'Team Rosters'!$B$1:$N$3773,2,FALSE)</f>
        <v>#N/A</v>
      </c>
      <c r="N92" s="475">
        <f>VLOOKUP(TRIM(B92),BirthdateDraft!$A$1:$M$7842,2,FALSE)</f>
        <v>36521</v>
      </c>
      <c r="O92" s="468" t="str">
        <f>VLOOKUP(TRIM(B92),BirthdateDraft!$A$1:$M$7842,3,FALSE)</f>
        <v>24/FA</v>
      </c>
      <c r="P92" s="17">
        <v>2024</v>
      </c>
    </row>
    <row r="93" spans="1:16" s="77" customFormat="1" ht="12.75" customHeight="1">
      <c r="A93" s="468" t="s">
        <v>8846</v>
      </c>
      <c r="B93" s="474" t="s">
        <v>8366</v>
      </c>
      <c r="C93" s="470" t="s">
        <v>9639</v>
      </c>
      <c r="D93" s="468" t="s">
        <v>8846</v>
      </c>
      <c r="E93" s="471" t="s">
        <v>9699</v>
      </c>
      <c r="F93" s="471"/>
      <c r="G93" s="472"/>
      <c r="H93" s="472"/>
      <c r="I93" s="472"/>
      <c r="J93" s="472"/>
      <c r="K93" s="472"/>
      <c r="L93" s="472"/>
      <c r="M93" s="490" t="e">
        <f>VLOOKUP(TRIM(B93),'Team Rosters'!$B$1:$N$3773,2,FALSE)</f>
        <v>#N/A</v>
      </c>
      <c r="N93" s="475">
        <f>VLOOKUP(TRIM(B93),BirthdateDraft!$A$1:$M$7842,2,FALSE)</f>
        <v>36514</v>
      </c>
      <c r="O93" s="468" t="str">
        <f>VLOOKUP(TRIM(B93),BirthdateDraft!$A$1:$M$7842,3,FALSE)</f>
        <v>23/FA</v>
      </c>
      <c r="P93" s="17">
        <v>2024</v>
      </c>
    </row>
    <row r="94" spans="1:16" s="77" customFormat="1" ht="12.75" customHeight="1">
      <c r="A94" s="468" t="s">
        <v>8846</v>
      </c>
      <c r="B94" s="474" t="s">
        <v>9596</v>
      </c>
      <c r="C94" s="470" t="s">
        <v>9633</v>
      </c>
      <c r="D94" s="468" t="s">
        <v>8846</v>
      </c>
      <c r="E94" s="471" t="s">
        <v>9700</v>
      </c>
      <c r="F94" s="471"/>
      <c r="G94" s="472"/>
      <c r="H94" s="472"/>
      <c r="I94" s="472"/>
      <c r="J94" s="472"/>
      <c r="K94" s="472"/>
      <c r="L94" s="472"/>
      <c r="M94" s="490" t="e">
        <f>VLOOKUP(TRIM(B94),'Team Rosters'!$B$1:$N$3773,2,FALSE)</f>
        <v>#N/A</v>
      </c>
      <c r="N94" s="475">
        <f>VLOOKUP(TRIM(B94),BirthdateDraft!$A$1:$M$7842,2,FALSE)</f>
        <v>36511</v>
      </c>
      <c r="O94" s="468" t="str">
        <f>VLOOKUP(TRIM(B94),BirthdateDraft!$A$1:$M$7842,3,FALSE)</f>
        <v>24/FA</v>
      </c>
      <c r="P94" s="17">
        <v>2024</v>
      </c>
    </row>
    <row r="95" spans="1:16" s="77" customFormat="1" ht="12.75" customHeight="1">
      <c r="A95" s="468" t="s">
        <v>8846</v>
      </c>
      <c r="B95" s="474" t="s">
        <v>8170</v>
      </c>
      <c r="C95" s="470" t="s">
        <v>9645</v>
      </c>
      <c r="D95" s="468" t="s">
        <v>8846</v>
      </c>
      <c r="E95" s="471" t="s">
        <v>9700</v>
      </c>
      <c r="F95" s="471"/>
      <c r="G95" s="472"/>
      <c r="H95" s="472"/>
      <c r="I95" s="472"/>
      <c r="J95" s="472"/>
      <c r="K95" s="472"/>
      <c r="L95" s="472"/>
      <c r="M95" s="490" t="e">
        <f>VLOOKUP(TRIM(B95),'Team Rosters'!$B$1:$N$3773,2,FALSE)</f>
        <v>#N/A</v>
      </c>
      <c r="N95" s="475">
        <f>VLOOKUP(TRIM(B95),BirthdateDraft!$A$1:$M$7842,2,FALSE)</f>
        <v>36510</v>
      </c>
      <c r="O95" s="468" t="str">
        <f>VLOOKUP(TRIM(B95),BirthdateDraft!$A$1:$M$7842,3,FALSE)</f>
        <v>23/7</v>
      </c>
      <c r="P95" s="17">
        <v>2024</v>
      </c>
    </row>
    <row r="96" spans="1:16" s="77" customFormat="1" ht="12.75" customHeight="1">
      <c r="A96" s="468" t="s">
        <v>9013</v>
      </c>
      <c r="B96" s="474" t="s">
        <v>7688</v>
      </c>
      <c r="C96" s="470" t="s">
        <v>77</v>
      </c>
      <c r="D96" s="468" t="s">
        <v>9013</v>
      </c>
      <c r="E96" s="471"/>
      <c r="F96" s="471"/>
      <c r="G96" s="472"/>
      <c r="H96" s="472"/>
      <c r="I96" s="471">
        <v>0</v>
      </c>
      <c r="J96" s="471"/>
      <c r="K96" s="472">
        <v>0</v>
      </c>
      <c r="L96" s="472"/>
      <c r="M96" s="490" t="e">
        <f>VLOOKUP(TRIM(B96),'Team Rosters'!$B$1:$N$3773,2,FALSE)</f>
        <v>#N/A</v>
      </c>
      <c r="N96" s="475">
        <f>VLOOKUP(TRIM(B96),BirthdateDraft!$A$1:$M$7842,2,FALSE)</f>
        <v>36509</v>
      </c>
      <c r="O96" s="468" t="str">
        <f>VLOOKUP(TRIM(B96),BirthdateDraft!$A$1:$M$7842,3,FALSE)</f>
        <v>22/5</v>
      </c>
      <c r="P96" s="17">
        <v>2024</v>
      </c>
    </row>
    <row r="97" spans="1:16" s="77" customFormat="1" ht="12.75" customHeight="1">
      <c r="A97" s="468" t="s">
        <v>9740</v>
      </c>
      <c r="B97" s="474" t="s">
        <v>9146</v>
      </c>
      <c r="C97" s="470" t="s">
        <v>9649</v>
      </c>
      <c r="D97" s="468" t="s">
        <v>9740</v>
      </c>
      <c r="E97" s="471"/>
      <c r="F97" s="471"/>
      <c r="G97" s="472"/>
      <c r="H97" s="472"/>
      <c r="I97" s="472"/>
      <c r="J97" s="472"/>
      <c r="K97" s="472"/>
      <c r="L97" s="472"/>
      <c r="M97" s="490" t="e">
        <f>VLOOKUP(TRIM(B97),'Team Rosters'!$B$1:$N$3773,2,FALSE)</f>
        <v>#N/A</v>
      </c>
      <c r="N97" s="475">
        <f>VLOOKUP(TRIM(B97),BirthdateDraft!$A$1:$M$7842,2,FALSE)</f>
        <v>36508</v>
      </c>
      <c r="O97" s="468" t="str">
        <f>VLOOKUP(TRIM(B97),BirthdateDraft!$A$1:$M$7842,3,FALSE)</f>
        <v>24/6(208)</v>
      </c>
      <c r="P97" s="17">
        <v>2024</v>
      </c>
    </row>
    <row r="98" spans="1:16" s="77" customFormat="1" ht="12.75" customHeight="1">
      <c r="A98" s="468" t="s">
        <v>144</v>
      </c>
      <c r="B98" s="474" t="s">
        <v>8507</v>
      </c>
      <c r="C98" s="470" t="s">
        <v>77</v>
      </c>
      <c r="D98" s="468" t="s">
        <v>144</v>
      </c>
      <c r="E98" s="471" t="s">
        <v>3556</v>
      </c>
      <c r="F98" s="471"/>
      <c r="G98" s="472">
        <v>2</v>
      </c>
      <c r="H98" s="472"/>
      <c r="I98" s="472"/>
      <c r="J98" s="472"/>
      <c r="K98" s="472"/>
      <c r="L98" s="472"/>
      <c r="M98" s="490" t="e">
        <f>VLOOKUP(TRIM(B98),'Team Rosters'!$B$1:$N$3773,2,FALSE)</f>
        <v>#N/A</v>
      </c>
      <c r="N98" s="475">
        <f>VLOOKUP(TRIM(B98),BirthdateDraft!$A$1:$M$7842,2,FALSE)</f>
        <v>36502</v>
      </c>
      <c r="O98" s="468" t="str">
        <f>VLOOKUP(TRIM(B98),BirthdateDraft!$A$1:$M$7842,3,FALSE)</f>
        <v>23/FA</v>
      </c>
      <c r="P98" s="17">
        <v>2024</v>
      </c>
    </row>
    <row r="99" spans="1:16" s="77" customFormat="1" ht="12.75" customHeight="1">
      <c r="A99" s="468" t="s">
        <v>9013</v>
      </c>
      <c r="B99" s="474" t="s">
        <v>8994</v>
      </c>
      <c r="C99" s="470" t="s">
        <v>9648</v>
      </c>
      <c r="D99" s="468" t="s">
        <v>9013</v>
      </c>
      <c r="E99" s="471"/>
      <c r="F99" s="471"/>
      <c r="G99" s="472"/>
      <c r="H99" s="472"/>
      <c r="I99" s="471">
        <v>0</v>
      </c>
      <c r="J99" s="471"/>
      <c r="K99" s="472">
        <v>0</v>
      </c>
      <c r="L99" s="472"/>
      <c r="M99" s="490" t="e">
        <f>VLOOKUP(TRIM(B99),'Team Rosters'!$B$1:$N$3773,2,FALSE)</f>
        <v>#N/A</v>
      </c>
      <c r="N99" s="475">
        <f>VLOOKUP(TRIM(B99),BirthdateDraft!$A$1:$M$7842,2,FALSE)</f>
        <v>36496</v>
      </c>
      <c r="O99" s="468" t="str">
        <f>VLOOKUP(TRIM(B99),BirthdateDraft!$A$1:$M$7842,3,FALSE)</f>
        <v>24/6(215)</v>
      </c>
      <c r="P99" s="17">
        <v>2024</v>
      </c>
    </row>
    <row r="100" spans="1:16" s="77" customFormat="1" ht="12.75" customHeight="1">
      <c r="A100" s="468" t="s">
        <v>8846</v>
      </c>
      <c r="B100" s="474" t="s">
        <v>6646</v>
      </c>
      <c r="C100" s="470" t="s">
        <v>9629</v>
      </c>
      <c r="D100" s="468" t="s">
        <v>8846</v>
      </c>
      <c r="E100" s="471" t="s">
        <v>9700</v>
      </c>
      <c r="F100" s="471"/>
      <c r="G100" s="472"/>
      <c r="H100" s="472"/>
      <c r="I100" s="472"/>
      <c r="J100" s="472"/>
      <c r="K100" s="472"/>
      <c r="L100" s="472"/>
      <c r="M100" s="490" t="e">
        <f>VLOOKUP(TRIM(B100),'Team Rosters'!$B$1:$N$3773,2,FALSE)</f>
        <v>#N/A</v>
      </c>
      <c r="N100" s="475">
        <f>VLOOKUP(TRIM(B100),BirthdateDraft!$A$1:$M$7842,2,FALSE)</f>
        <v>36491</v>
      </c>
      <c r="O100" s="468" t="str">
        <f>VLOOKUP(TRIM(B100),BirthdateDraft!$A$1:$M$7842,3,FALSE)</f>
        <v>20/1</v>
      </c>
      <c r="P100" s="17">
        <v>2024</v>
      </c>
    </row>
    <row r="101" spans="1:16" s="77" customFormat="1" ht="12.75" customHeight="1">
      <c r="A101" s="468" t="s">
        <v>9657</v>
      </c>
      <c r="B101" s="474" t="s">
        <v>7574</v>
      </c>
      <c r="C101" s="470" t="s">
        <v>9638</v>
      </c>
      <c r="D101" s="468" t="s">
        <v>9657</v>
      </c>
      <c r="E101" s="471"/>
      <c r="F101" s="471"/>
      <c r="G101" s="472"/>
      <c r="H101" s="472"/>
      <c r="I101" s="471">
        <v>0</v>
      </c>
      <c r="J101" s="472"/>
      <c r="K101" s="471">
        <v>0</v>
      </c>
      <c r="L101" s="472" t="s">
        <v>1895</v>
      </c>
      <c r="M101" s="490" t="e">
        <f>VLOOKUP(TRIM(B101),'Team Rosters'!$B$1:$N$3773,2,FALSE)</f>
        <v>#N/A</v>
      </c>
      <c r="N101" s="475">
        <f>VLOOKUP(TRIM(B101),BirthdateDraft!$A$1:$M$7842,2,FALSE)</f>
        <v>36490</v>
      </c>
      <c r="O101" s="468" t="str">
        <f>VLOOKUP(TRIM(B101),BirthdateDraft!$A$1:$M$7842,3,FALSE)</f>
        <v>22/4</v>
      </c>
      <c r="P101" s="17">
        <v>2024</v>
      </c>
    </row>
    <row r="102" spans="1:16" s="77" customFormat="1" ht="12.75" customHeight="1">
      <c r="A102" s="468"/>
      <c r="B102" s="498" t="s">
        <v>8472</v>
      </c>
      <c r="C102" s="470" t="s">
        <v>9637</v>
      </c>
      <c r="D102" s="468" t="s">
        <v>1564</v>
      </c>
      <c r="E102" s="471"/>
      <c r="F102" s="471"/>
      <c r="G102" s="472"/>
      <c r="H102" s="472"/>
      <c r="I102" s="472"/>
      <c r="J102" s="472"/>
      <c r="K102" s="472"/>
      <c r="L102" s="472"/>
      <c r="M102" s="490" t="e">
        <f>VLOOKUP(TRIM(B102),'Team Rosters'!$B$1:$N$3773,2,FALSE)</f>
        <v>#N/A</v>
      </c>
      <c r="N102" s="473">
        <f>VLOOKUP(TRIM(B102),BirthdateDraft!$A$1:$M$7842,2,FALSE)</f>
        <v>36478</v>
      </c>
      <c r="O102" s="471" t="str">
        <f>VLOOKUP(TRIM(B102),BirthdateDraft!$A$1:$M$7842,3,FALSE)</f>
        <v>23/5</v>
      </c>
      <c r="P102" s="17">
        <v>2024</v>
      </c>
    </row>
    <row r="103" spans="1:16" s="77" customFormat="1" ht="12.75" customHeight="1">
      <c r="A103" s="468" t="s">
        <v>9013</v>
      </c>
      <c r="B103" s="474" t="s">
        <v>9597</v>
      </c>
      <c r="C103" s="470" t="s">
        <v>9634</v>
      </c>
      <c r="D103" s="468" t="s">
        <v>9013</v>
      </c>
      <c r="E103" s="471" t="s">
        <v>3556</v>
      </c>
      <c r="F103" s="471"/>
      <c r="G103" s="472">
        <v>1</v>
      </c>
      <c r="H103" s="472"/>
      <c r="I103" s="472"/>
      <c r="J103" s="472"/>
      <c r="K103" s="472"/>
      <c r="L103" s="472"/>
      <c r="M103" s="490" t="e">
        <f>VLOOKUP(TRIM(B103),'Team Rosters'!$B$1:$N$3773,2,FALSE)</f>
        <v>#N/A</v>
      </c>
      <c r="N103" s="475">
        <f>VLOOKUP(TRIM(B103),BirthdateDraft!$A$1:$M$7842,2,FALSE)</f>
        <v>36475</v>
      </c>
      <c r="O103" s="468" t="str">
        <f>VLOOKUP(TRIM(B103),BirthdateDraft!$A$1:$M$7842,3,FALSE)</f>
        <v>22/5</v>
      </c>
      <c r="P103" s="17">
        <v>2024</v>
      </c>
    </row>
    <row r="104" spans="1:16" s="77" customFormat="1" ht="12.75" customHeight="1">
      <c r="A104" s="468" t="s">
        <v>9013</v>
      </c>
      <c r="B104" s="474" t="s">
        <v>8331</v>
      </c>
      <c r="C104" s="470" t="s">
        <v>9651</v>
      </c>
      <c r="D104" s="468" t="s">
        <v>9013</v>
      </c>
      <c r="E104" s="471" t="s">
        <v>3556</v>
      </c>
      <c r="F104" s="471"/>
      <c r="G104" s="472">
        <v>0</v>
      </c>
      <c r="H104" s="472"/>
      <c r="I104" s="472"/>
      <c r="J104" s="472"/>
      <c r="K104" s="472"/>
      <c r="L104" s="472"/>
      <c r="M104" s="490" t="e">
        <f>VLOOKUP(TRIM(B104),'Team Rosters'!$B$1:$N$3773,2,FALSE)</f>
        <v>#N/A</v>
      </c>
      <c r="N104" s="475">
        <f>VLOOKUP(TRIM(B104),BirthdateDraft!$A$1:$M$7842,2,FALSE)</f>
        <v>36474</v>
      </c>
      <c r="O104" s="468" t="str">
        <f>VLOOKUP(TRIM(B104),BirthdateDraft!$A$1:$M$7842,3,FALSE)</f>
        <v>23/4</v>
      </c>
      <c r="P104" s="17">
        <v>2024</v>
      </c>
    </row>
    <row r="105" spans="1:16" s="77" customFormat="1" ht="12.75" customHeight="1">
      <c r="A105" s="468" t="s">
        <v>8846</v>
      </c>
      <c r="B105" s="474" t="s">
        <v>8346</v>
      </c>
      <c r="C105" s="470" t="s">
        <v>9645</v>
      </c>
      <c r="D105" s="468" t="s">
        <v>8846</v>
      </c>
      <c r="E105" s="471" t="s">
        <v>9700</v>
      </c>
      <c r="F105" s="471"/>
      <c r="G105" s="472"/>
      <c r="H105" s="472"/>
      <c r="I105" s="472"/>
      <c r="J105" s="472"/>
      <c r="K105" s="472"/>
      <c r="L105" s="472"/>
      <c r="M105" s="490" t="e">
        <f>VLOOKUP(TRIM(B105),'Team Rosters'!$B$1:$N$3773,2,FALSE)</f>
        <v>#N/A</v>
      </c>
      <c r="N105" s="475">
        <f>VLOOKUP(TRIM(B105),BirthdateDraft!$A$1:$M$7842,2,FALSE)</f>
        <v>36472</v>
      </c>
      <c r="O105" s="468" t="str">
        <f>VLOOKUP(TRIM(B105),BirthdateDraft!$A$1:$M$7842,3,FALSE)</f>
        <v>23/3</v>
      </c>
      <c r="P105" s="17">
        <v>2024</v>
      </c>
    </row>
    <row r="106" spans="1:16" s="77" customFormat="1" ht="12.75" customHeight="1">
      <c r="A106" s="468" t="s">
        <v>9668</v>
      </c>
      <c r="B106" s="474" t="s">
        <v>9150</v>
      </c>
      <c r="C106" s="470" t="s">
        <v>77</v>
      </c>
      <c r="D106" s="468" t="s">
        <v>9668</v>
      </c>
      <c r="E106" s="471"/>
      <c r="F106" s="471"/>
      <c r="G106" s="472"/>
      <c r="H106" s="472"/>
      <c r="I106" s="472"/>
      <c r="J106" s="472"/>
      <c r="K106" s="472"/>
      <c r="L106" s="471" t="s">
        <v>9656</v>
      </c>
      <c r="M106" s="490" t="e">
        <f>VLOOKUP(TRIM(B106),'Team Rosters'!$B$1:$N$3773,2,FALSE)</f>
        <v>#N/A</v>
      </c>
      <c r="N106" s="475">
        <f>VLOOKUP(TRIM(B106),BirthdateDraft!$A$1:$M$7842,2,FALSE)</f>
        <v>36460</v>
      </c>
      <c r="O106" s="468" t="str">
        <f>VLOOKUP(TRIM(B106),BirthdateDraft!$A$1:$M$7842,3,FALSE)</f>
        <v>24/6(216)</v>
      </c>
      <c r="P106" s="17">
        <v>2024</v>
      </c>
    </row>
    <row r="107" spans="1:16" s="77" customFormat="1" ht="12.75" customHeight="1">
      <c r="A107" s="468" t="s">
        <v>1895</v>
      </c>
      <c r="B107" s="474" t="s">
        <v>9071</v>
      </c>
      <c r="C107" s="470" t="s">
        <v>9641</v>
      </c>
      <c r="D107" s="468" t="s">
        <v>1895</v>
      </c>
      <c r="E107" s="471"/>
      <c r="F107" s="471"/>
      <c r="G107" s="472"/>
      <c r="H107" s="472"/>
      <c r="I107" s="471">
        <v>0</v>
      </c>
      <c r="J107" s="471"/>
      <c r="K107" s="472">
        <v>0</v>
      </c>
      <c r="L107" s="472"/>
      <c r="M107" s="490" t="e">
        <f>VLOOKUP(TRIM(B107),'Team Rosters'!$B$1:$N$3773,2,FALSE)</f>
        <v>#N/A</v>
      </c>
      <c r="N107" s="475">
        <f>VLOOKUP(TRIM(B107),BirthdateDraft!$A$1:$M$7842,2,FALSE)</f>
        <v>36451</v>
      </c>
      <c r="O107" s="468" t="str">
        <f>VLOOKUP(TRIM(B107),BirthdateDraft!$A$1:$M$7842,3,FALSE)</f>
        <v>24/FA</v>
      </c>
      <c r="P107" s="17">
        <v>2024</v>
      </c>
    </row>
    <row r="108" spans="1:16" s="77" customFormat="1" ht="12.75" customHeight="1">
      <c r="A108" s="468" t="s">
        <v>9013</v>
      </c>
      <c r="B108" s="474" t="s">
        <v>8958</v>
      </c>
      <c r="C108" s="470" t="s">
        <v>2310</v>
      </c>
      <c r="D108" s="468" t="s">
        <v>9013</v>
      </c>
      <c r="E108" s="471" t="s">
        <v>3556</v>
      </c>
      <c r="F108" s="471"/>
      <c r="G108" s="472">
        <v>0</v>
      </c>
      <c r="H108" s="472"/>
      <c r="I108" s="472"/>
      <c r="J108" s="472"/>
      <c r="K108" s="472"/>
      <c r="L108" s="472"/>
      <c r="M108" s="490" t="e">
        <f>VLOOKUP(TRIM(B108),'Team Rosters'!$B$1:$N$3773,2,FALSE)</f>
        <v>#N/A</v>
      </c>
      <c r="N108" s="475">
        <f>VLOOKUP(TRIM(B108),BirthdateDraft!$A$1:$M$7842,2,FALSE)</f>
        <v>36439</v>
      </c>
      <c r="O108" s="468" t="str">
        <f>VLOOKUP(TRIM(B108),BirthdateDraft!$A$1:$M$7842,3,FALSE)</f>
        <v>24/FA</v>
      </c>
      <c r="P108" s="17">
        <v>2024</v>
      </c>
    </row>
    <row r="109" spans="1:16" s="77" customFormat="1" ht="12.75" customHeight="1">
      <c r="A109" s="468" t="s">
        <v>9013</v>
      </c>
      <c r="B109" s="474" t="s">
        <v>8990</v>
      </c>
      <c r="C109" s="470" t="s">
        <v>9632</v>
      </c>
      <c r="D109" s="468" t="s">
        <v>9013</v>
      </c>
      <c r="E109" s="471"/>
      <c r="F109" s="471"/>
      <c r="G109" s="472"/>
      <c r="H109" s="472"/>
      <c r="I109" s="471">
        <v>0</v>
      </c>
      <c r="J109" s="471"/>
      <c r="K109" s="472">
        <v>2</v>
      </c>
      <c r="L109" s="472"/>
      <c r="M109" s="490" t="e">
        <f>VLOOKUP(TRIM(B109),'Team Rosters'!$B$1:$N$3773,2,FALSE)</f>
        <v>#N/A</v>
      </c>
      <c r="N109" s="475">
        <f>VLOOKUP(TRIM(B109),BirthdateDraft!$A$1:$M$7842,2,FALSE)</f>
        <v>36437</v>
      </c>
      <c r="O109" s="468" t="str">
        <f>VLOOKUP(TRIM(B109),BirthdateDraft!$A$1:$M$7842,3,FALSE)</f>
        <v>24/6(204)</v>
      </c>
      <c r="P109" s="17">
        <v>2024</v>
      </c>
    </row>
    <row r="110" spans="1:16" s="77" customFormat="1" ht="12.75" customHeight="1">
      <c r="A110" s="468" t="s">
        <v>8991</v>
      </c>
      <c r="B110" s="474" t="s">
        <v>9053</v>
      </c>
      <c r="C110" s="470" t="s">
        <v>9643</v>
      </c>
      <c r="D110" s="468" t="s">
        <v>8991</v>
      </c>
      <c r="E110" s="471"/>
      <c r="F110" s="471"/>
      <c r="G110" s="472"/>
      <c r="H110" s="472"/>
      <c r="I110" s="471">
        <v>0</v>
      </c>
      <c r="J110" s="471"/>
      <c r="K110" s="472">
        <v>0</v>
      </c>
      <c r="L110" s="472"/>
      <c r="M110" s="490" t="e">
        <f>VLOOKUP(TRIM(B110),'Team Rosters'!$B$1:$N$3773,2,FALSE)</f>
        <v>#N/A</v>
      </c>
      <c r="N110" s="475">
        <f>VLOOKUP(TRIM(B110),BirthdateDraft!$A$1:$M$7842,2,FALSE)</f>
        <v>36434</v>
      </c>
      <c r="O110" s="468" t="str">
        <f>VLOOKUP(TRIM(B110),BirthdateDraft!$A$1:$M$7842,3,FALSE)</f>
        <v>FA</v>
      </c>
      <c r="P110" s="17">
        <v>2024</v>
      </c>
    </row>
    <row r="111" spans="1:16" s="77" customFormat="1" ht="12.75" customHeight="1">
      <c r="A111" s="468"/>
      <c r="B111" s="469" t="s">
        <v>7803</v>
      </c>
      <c r="C111" s="470" t="s">
        <v>9636</v>
      </c>
      <c r="D111" s="468" t="s">
        <v>10047</v>
      </c>
      <c r="E111" s="471" t="s">
        <v>9699</v>
      </c>
      <c r="F111" s="471"/>
      <c r="G111" s="472"/>
      <c r="H111" s="472"/>
      <c r="I111" s="472"/>
      <c r="J111" s="472"/>
      <c r="K111" s="472"/>
      <c r="L111" s="472"/>
      <c r="M111" s="490" t="e">
        <f>VLOOKUP(TRIM(B111),'Team Rosters'!$B$1:$N$3773,2,FALSE)</f>
        <v>#N/A</v>
      </c>
      <c r="N111" s="473">
        <f>VLOOKUP(TRIM(B111),BirthdateDraft!$A$1:$M$7842,2,FALSE)</f>
        <v>36418</v>
      </c>
      <c r="O111" s="471" t="str">
        <f>VLOOKUP(TRIM(B111),BirthdateDraft!$A$1:$M$7842,3,FALSE)</f>
        <v>22/3</v>
      </c>
      <c r="P111" s="17">
        <v>2024</v>
      </c>
    </row>
    <row r="112" spans="1:16" s="77" customFormat="1" ht="12.75" customHeight="1">
      <c r="A112" s="468" t="s">
        <v>8846</v>
      </c>
      <c r="B112" s="474" t="s">
        <v>7654</v>
      </c>
      <c r="C112" s="470" t="s">
        <v>9627</v>
      </c>
      <c r="D112" s="468" t="s">
        <v>8846</v>
      </c>
      <c r="E112" s="471" t="s">
        <v>9699</v>
      </c>
      <c r="F112" s="471"/>
      <c r="G112" s="472"/>
      <c r="H112" s="472"/>
      <c r="I112" s="472"/>
      <c r="J112" s="472"/>
      <c r="K112" s="472"/>
      <c r="L112" s="472"/>
      <c r="M112" s="490" t="e">
        <f>VLOOKUP(TRIM(B112),'Team Rosters'!$B$1:$N$3773,2,FALSE)</f>
        <v>#N/A</v>
      </c>
      <c r="N112" s="475">
        <f>VLOOKUP(TRIM(B112),BirthdateDraft!$A$1:$M$7842,2,FALSE)</f>
        <v>36406</v>
      </c>
      <c r="O112" s="468" t="str">
        <f>VLOOKUP(TRIM(B112),BirthdateDraft!$A$1:$M$7842,3,FALSE)</f>
        <v>22/4</v>
      </c>
      <c r="P112" s="17">
        <v>2024</v>
      </c>
    </row>
    <row r="113" spans="1:16" s="77" customFormat="1" ht="12.75" customHeight="1">
      <c r="A113" s="468" t="s">
        <v>9702</v>
      </c>
      <c r="B113" s="474" t="s">
        <v>8311</v>
      </c>
      <c r="C113" s="470" t="s">
        <v>9647</v>
      </c>
      <c r="D113" s="468" t="s">
        <v>9702</v>
      </c>
      <c r="E113" s="471" t="s">
        <v>3556</v>
      </c>
      <c r="F113" s="471" t="s">
        <v>3556</v>
      </c>
      <c r="G113" s="472">
        <v>1</v>
      </c>
      <c r="H113" s="472"/>
      <c r="I113" s="472"/>
      <c r="J113" s="472"/>
      <c r="K113" s="472"/>
      <c r="L113" s="472"/>
      <c r="M113" s="490" t="e">
        <f>VLOOKUP(TRIM(B113),'Team Rosters'!$B$1:$N$3773,2,FALSE)</f>
        <v>#N/A</v>
      </c>
      <c r="N113" s="475">
        <f>VLOOKUP(TRIM(B113),BirthdateDraft!$A$1:$M$7842,2,FALSE)</f>
        <v>36406</v>
      </c>
      <c r="O113" s="468" t="str">
        <f>VLOOKUP(TRIM(B113),BirthdateDraft!$A$1:$M$7842,3,FALSE)</f>
        <v>23/7</v>
      </c>
      <c r="P113" s="17">
        <v>2024</v>
      </c>
    </row>
    <row r="114" spans="1:16" s="77" customFormat="1" ht="12.75" customHeight="1">
      <c r="A114" s="468" t="s">
        <v>9013</v>
      </c>
      <c r="B114" s="474" t="s">
        <v>7916</v>
      </c>
      <c r="C114" s="470" t="s">
        <v>9648</v>
      </c>
      <c r="D114" s="468" t="s">
        <v>9013</v>
      </c>
      <c r="E114" s="471" t="s">
        <v>3556</v>
      </c>
      <c r="F114" s="471"/>
      <c r="G114" s="472">
        <v>3</v>
      </c>
      <c r="H114" s="472"/>
      <c r="I114" s="472"/>
      <c r="J114" s="472"/>
      <c r="K114" s="472"/>
      <c r="L114" s="472"/>
      <c r="M114" s="490" t="e">
        <f>VLOOKUP(TRIM(B114),'Team Rosters'!$B$1:$N$3773,2,FALSE)</f>
        <v>#N/A</v>
      </c>
      <c r="N114" s="475">
        <f>VLOOKUP(TRIM(B114),BirthdateDraft!$A$1:$M$7842,2,FALSE)</f>
        <v>36406</v>
      </c>
      <c r="O114" s="468" t="str">
        <f>VLOOKUP(TRIM(B114),BirthdateDraft!$A$1:$M$7842,3,FALSE)</f>
        <v>22/FA</v>
      </c>
      <c r="P114" s="17">
        <v>2024</v>
      </c>
    </row>
    <row r="115" spans="1:16" s="77" customFormat="1" ht="12.75" customHeight="1">
      <c r="A115" s="468" t="s">
        <v>9013</v>
      </c>
      <c r="B115" s="474" t="s">
        <v>7100</v>
      </c>
      <c r="C115" s="470" t="s">
        <v>9642</v>
      </c>
      <c r="D115" s="468" t="s">
        <v>9013</v>
      </c>
      <c r="E115" s="471" t="s">
        <v>3556</v>
      </c>
      <c r="F115" s="471"/>
      <c r="G115" s="472">
        <v>3</v>
      </c>
      <c r="H115" s="472"/>
      <c r="I115" s="472"/>
      <c r="J115" s="472"/>
      <c r="K115" s="472"/>
      <c r="L115" s="472"/>
      <c r="M115" s="490" t="e">
        <f>VLOOKUP(TRIM(B115),'Team Rosters'!$B$1:$N$3773,2,FALSE)</f>
        <v>#N/A</v>
      </c>
      <c r="N115" s="475">
        <f>VLOOKUP(TRIM(B115),BirthdateDraft!$A$1:$M$7842,2,FALSE)</f>
        <v>36404</v>
      </c>
      <c r="O115" s="468" t="str">
        <f>VLOOKUP(TRIM(B115),BirthdateDraft!$A$1:$M$7842,3,FALSE)</f>
        <v>21/4</v>
      </c>
      <c r="P115" s="17">
        <v>2024</v>
      </c>
    </row>
    <row r="116" spans="1:16" s="77" customFormat="1" ht="12.75" customHeight="1">
      <c r="A116" s="468"/>
      <c r="B116" s="491" t="s">
        <v>7560</v>
      </c>
      <c r="C116" s="470" t="s">
        <v>78</v>
      </c>
      <c r="D116" s="468" t="s">
        <v>3485</v>
      </c>
      <c r="E116" s="471"/>
      <c r="F116" s="471"/>
      <c r="G116" s="472"/>
      <c r="H116" s="472"/>
      <c r="I116" s="472"/>
      <c r="J116" s="472"/>
      <c r="K116" s="472"/>
      <c r="L116" s="472" t="s">
        <v>9656</v>
      </c>
      <c r="M116" s="490" t="e">
        <f>VLOOKUP(TRIM(B116),'Team Rosters'!$B$1:$N$3773,2,FALSE)</f>
        <v>#N/A</v>
      </c>
      <c r="N116" s="473">
        <f>VLOOKUP(TRIM(B116),BirthdateDraft!$A$1:$M$7842,2,FALSE)</f>
        <v>36403</v>
      </c>
      <c r="O116" s="471" t="str">
        <f>VLOOKUP(TRIM(B116),BirthdateDraft!$A$1:$M$7842,3,FALSE)</f>
        <v>22/3</v>
      </c>
      <c r="P116" s="17">
        <v>2024</v>
      </c>
    </row>
    <row r="117" spans="1:16" s="77" customFormat="1" ht="12.75" customHeight="1">
      <c r="A117" s="468" t="s">
        <v>9013</v>
      </c>
      <c r="B117" s="474" t="s">
        <v>9730</v>
      </c>
      <c r="C117" s="470" t="s">
        <v>9646</v>
      </c>
      <c r="D117" s="468" t="s">
        <v>9013</v>
      </c>
      <c r="E117" s="471" t="s">
        <v>3556</v>
      </c>
      <c r="F117" s="471"/>
      <c r="G117" s="472">
        <v>3</v>
      </c>
      <c r="H117" s="472"/>
      <c r="I117" s="472"/>
      <c r="J117" s="472"/>
      <c r="K117" s="472"/>
      <c r="L117" s="472"/>
      <c r="M117" s="490" t="e">
        <f>VLOOKUP(TRIM(B117),'Team Rosters'!$B$1:$N$3773,2,FALSE)</f>
        <v>#N/A</v>
      </c>
      <c r="N117" s="475">
        <f>VLOOKUP(TRIM(B117),BirthdateDraft!$A$1:$M$7842,2,FALSE)</f>
        <v>36398</v>
      </c>
      <c r="O117" s="468" t="str">
        <f>VLOOKUP(TRIM(B117),BirthdateDraft!$A$1:$M$7842,3,FALSE)</f>
        <v>24/FA</v>
      </c>
      <c r="P117" s="17">
        <v>2024</v>
      </c>
    </row>
    <row r="118" spans="1:16" s="77" customFormat="1" ht="12.75" customHeight="1">
      <c r="A118" s="468" t="s">
        <v>8991</v>
      </c>
      <c r="B118" s="474" t="s">
        <v>9050</v>
      </c>
      <c r="C118" s="470" t="s">
        <v>9645</v>
      </c>
      <c r="D118" s="468" t="s">
        <v>8991</v>
      </c>
      <c r="E118" s="471"/>
      <c r="F118" s="471"/>
      <c r="G118" s="472"/>
      <c r="H118" s="472"/>
      <c r="I118" s="471">
        <v>0</v>
      </c>
      <c r="J118" s="471"/>
      <c r="K118" s="472">
        <v>0</v>
      </c>
      <c r="L118" s="472"/>
      <c r="M118" s="490" t="e">
        <f>VLOOKUP(TRIM(B118),'Team Rosters'!$B$1:$N$3773,2,FALSE)</f>
        <v>#N/A</v>
      </c>
      <c r="N118" s="475">
        <f>VLOOKUP(TRIM(B118),BirthdateDraft!$A$1:$M$7842,2,FALSE)</f>
        <v>36393</v>
      </c>
      <c r="O118" s="468" t="str">
        <f>VLOOKUP(TRIM(B118),BirthdateDraft!$A$1:$M$7842,3,FALSE)</f>
        <v>24/FA</v>
      </c>
      <c r="P118" s="17">
        <v>2024</v>
      </c>
    </row>
    <row r="119" spans="1:16" s="77" customFormat="1" ht="12.75" customHeight="1">
      <c r="A119" s="468" t="s">
        <v>144</v>
      </c>
      <c r="B119" s="474" t="s">
        <v>9084</v>
      </c>
      <c r="C119" s="470" t="s">
        <v>724</v>
      </c>
      <c r="D119" s="468" t="s">
        <v>144</v>
      </c>
      <c r="E119" s="471" t="s">
        <v>3556</v>
      </c>
      <c r="F119" s="471"/>
      <c r="G119" s="472">
        <v>0</v>
      </c>
      <c r="H119" s="472"/>
      <c r="I119" s="472"/>
      <c r="J119" s="472"/>
      <c r="K119" s="472"/>
      <c r="L119" s="472"/>
      <c r="M119" s="490" t="e">
        <f>VLOOKUP(TRIM(B119),'Team Rosters'!$B$1:$N$3773,2,FALSE)</f>
        <v>#N/A</v>
      </c>
      <c r="N119" s="475">
        <f>VLOOKUP(TRIM(B119),BirthdateDraft!$A$1:$M$7842,2,FALSE)</f>
        <v>36390</v>
      </c>
      <c r="O119" s="468" t="str">
        <f>VLOOKUP(TRIM(B119),BirthdateDraft!$A$1:$M$7842,3,FALSE)</f>
        <v>23/5</v>
      </c>
      <c r="P119" s="17">
        <v>2024</v>
      </c>
    </row>
    <row r="120" spans="1:16" s="77" customFormat="1" ht="12.75" customHeight="1">
      <c r="A120" s="468" t="s">
        <v>9013</v>
      </c>
      <c r="B120" s="17" t="s">
        <v>9068</v>
      </c>
      <c r="C120" s="470" t="s">
        <v>9641</v>
      </c>
      <c r="D120" s="468" t="s">
        <v>9013</v>
      </c>
      <c r="E120" s="471"/>
      <c r="F120" s="471"/>
      <c r="G120" s="472"/>
      <c r="H120" s="472"/>
      <c r="I120" s="471">
        <v>0</v>
      </c>
      <c r="J120" s="471"/>
      <c r="K120" s="472">
        <v>0</v>
      </c>
      <c r="L120" s="472"/>
      <c r="M120" s="490" t="e">
        <f>VLOOKUP(TRIM(B120),'Team Rosters'!$B$1:$N$3773,2,FALSE)</f>
        <v>#N/A</v>
      </c>
      <c r="N120" s="475">
        <f>VLOOKUP(TRIM(B120),BirthdateDraft!$A$1:$M$7842,2,FALSE)</f>
        <v>36390</v>
      </c>
      <c r="O120" s="468" t="str">
        <f>VLOOKUP(TRIM(B120),BirthdateDraft!$A$1:$M$7842,3,FALSE)</f>
        <v>24/6(207)</v>
      </c>
      <c r="P120" s="17">
        <v>2024</v>
      </c>
    </row>
    <row r="121" spans="1:16" s="77" customFormat="1" ht="12.75" customHeight="1">
      <c r="A121" s="468" t="s">
        <v>8991</v>
      </c>
      <c r="B121" s="474" t="s">
        <v>7911</v>
      </c>
      <c r="C121" s="470" t="s">
        <v>9646</v>
      </c>
      <c r="D121" s="468" t="s">
        <v>8991</v>
      </c>
      <c r="E121" s="471"/>
      <c r="F121" s="471"/>
      <c r="G121" s="472"/>
      <c r="H121" s="472"/>
      <c r="I121" s="471">
        <v>0</v>
      </c>
      <c r="J121" s="471"/>
      <c r="K121" s="472">
        <v>0</v>
      </c>
      <c r="L121" s="472"/>
      <c r="M121" s="490" t="e">
        <f>VLOOKUP(TRIM(B121),'Team Rosters'!$B$1:$N$3773,2,FALSE)</f>
        <v>#N/A</v>
      </c>
      <c r="N121" s="475">
        <f>VLOOKUP(TRIM(B121),BirthdateDraft!$A$1:$M$7842,2,FALSE)</f>
        <v>36376</v>
      </c>
      <c r="O121" s="468" t="str">
        <f>VLOOKUP(TRIM(B121),BirthdateDraft!$A$1:$M$7842,3,FALSE)</f>
        <v>22/FA</v>
      </c>
      <c r="P121" s="17">
        <v>2024</v>
      </c>
    </row>
    <row r="122" spans="1:16" s="77" customFormat="1" ht="12.75" customHeight="1">
      <c r="A122" s="468" t="s">
        <v>1957</v>
      </c>
      <c r="B122" s="474" t="s">
        <v>8941</v>
      </c>
      <c r="C122" s="470" t="s">
        <v>9637</v>
      </c>
      <c r="D122" s="468" t="s">
        <v>1957</v>
      </c>
      <c r="E122" s="471" t="s">
        <v>9700</v>
      </c>
      <c r="F122" s="471"/>
      <c r="G122" s="472">
        <v>3</v>
      </c>
      <c r="H122" s="472"/>
      <c r="I122" s="472"/>
      <c r="J122" s="472"/>
      <c r="K122" s="472"/>
      <c r="L122" s="472"/>
      <c r="M122" s="490" t="e">
        <f>VLOOKUP(TRIM(B122),'Team Rosters'!$B$1:$N$3773,2,FALSE)</f>
        <v>#N/A</v>
      </c>
      <c r="N122" s="475">
        <f>VLOOKUP(TRIM(B122),BirthdateDraft!$A$1:$M$7842,2,FALSE)</f>
        <v>36375</v>
      </c>
      <c r="O122" s="468" t="str">
        <f>VLOOKUP(TRIM(B122),BirthdateDraft!$A$1:$M$7842,3,FALSE)</f>
        <v>24/FA</v>
      </c>
      <c r="P122" s="17">
        <v>2024</v>
      </c>
    </row>
    <row r="123" spans="1:16" s="77" customFormat="1" ht="12.75" customHeight="1">
      <c r="A123" s="468"/>
      <c r="B123" s="477" t="s">
        <v>8448</v>
      </c>
      <c r="C123" s="470" t="s">
        <v>9645</v>
      </c>
      <c r="D123" s="468" t="s">
        <v>10032</v>
      </c>
      <c r="E123" s="471"/>
      <c r="F123" s="471"/>
      <c r="G123" s="472"/>
      <c r="H123" s="472"/>
      <c r="I123" s="471">
        <v>0</v>
      </c>
      <c r="J123" s="472"/>
      <c r="K123" s="472">
        <v>0</v>
      </c>
      <c r="L123" s="472" t="s">
        <v>9656</v>
      </c>
      <c r="M123" s="490" t="e">
        <f>VLOOKUP(TRIM(B123),'Team Rosters'!$B$1:$N$3773,2,FALSE)</f>
        <v>#N/A</v>
      </c>
      <c r="N123" s="473">
        <f>VLOOKUP(TRIM(B123),BirthdateDraft!$A$1:$M$7842,2,FALSE)</f>
        <v>36368</v>
      </c>
      <c r="O123" s="471" t="str">
        <f>VLOOKUP(TRIM(B123),BirthdateDraft!$A$1:$M$7842,3,FALSE)</f>
        <v>23/5</v>
      </c>
      <c r="P123" s="17">
        <v>2024</v>
      </c>
    </row>
    <row r="124" spans="1:16" s="77" customFormat="1" ht="12.75" customHeight="1">
      <c r="A124" s="468"/>
      <c r="B124" s="469" t="s">
        <v>7791</v>
      </c>
      <c r="C124" s="470" t="s">
        <v>724</v>
      </c>
      <c r="D124" s="468" t="s">
        <v>10029</v>
      </c>
      <c r="E124" s="471"/>
      <c r="F124" s="471"/>
      <c r="G124" s="472"/>
      <c r="H124" s="472"/>
      <c r="I124" s="471">
        <v>0</v>
      </c>
      <c r="J124" s="471">
        <v>0</v>
      </c>
      <c r="K124" s="472">
        <v>0</v>
      </c>
      <c r="L124" s="472"/>
      <c r="M124" s="490" t="e">
        <f>VLOOKUP(TRIM(B124),'Team Rosters'!$B$1:$N$3773,2,FALSE)</f>
        <v>#N/A</v>
      </c>
      <c r="N124" s="473">
        <f>VLOOKUP(TRIM(B124),BirthdateDraft!$A$1:$M$7842,2,FALSE)</f>
        <v>36360</v>
      </c>
      <c r="O124" s="471" t="str">
        <f>VLOOKUP(TRIM(B124),BirthdateDraft!$A$1:$M$7842,3,FALSE)</f>
        <v>22/4</v>
      </c>
      <c r="P124" s="17">
        <v>2024</v>
      </c>
    </row>
    <row r="125" spans="1:16" s="77" customFormat="1" ht="12.75" customHeight="1">
      <c r="A125" s="468" t="s">
        <v>9676</v>
      </c>
      <c r="B125" s="474" t="s">
        <v>8138</v>
      </c>
      <c r="C125" s="470" t="s">
        <v>9635</v>
      </c>
      <c r="D125" s="468" t="s">
        <v>9676</v>
      </c>
      <c r="E125" s="471"/>
      <c r="F125" s="471"/>
      <c r="G125" s="472"/>
      <c r="H125" s="472"/>
      <c r="I125" s="471">
        <v>0</v>
      </c>
      <c r="J125" s="472"/>
      <c r="K125" s="471">
        <v>2</v>
      </c>
      <c r="L125" s="472" t="s">
        <v>9655</v>
      </c>
      <c r="M125" s="490" t="e">
        <f>VLOOKUP(TRIM(B125),'Team Rosters'!$B$1:$N$3773,2,FALSE)</f>
        <v>#N/A</v>
      </c>
      <c r="N125" s="475">
        <f>VLOOKUP(TRIM(B125),BirthdateDraft!$A$1:$M$7842,2,FALSE)</f>
        <v>36350</v>
      </c>
      <c r="O125" s="468" t="str">
        <f>VLOOKUP(TRIM(B125),BirthdateDraft!$A$1:$M$7842,3,FALSE)</f>
        <v>23/FA</v>
      </c>
      <c r="P125" s="17">
        <v>2024</v>
      </c>
    </row>
    <row r="126" spans="1:16" s="77" customFormat="1" ht="12.75" customHeight="1">
      <c r="A126" s="468" t="s">
        <v>8991</v>
      </c>
      <c r="B126" s="474" t="s">
        <v>9003</v>
      </c>
      <c r="C126" s="470" t="s">
        <v>76</v>
      </c>
      <c r="D126" s="468" t="s">
        <v>8991</v>
      </c>
      <c r="E126" s="471"/>
      <c r="F126" s="471"/>
      <c r="G126" s="472"/>
      <c r="H126" s="472"/>
      <c r="I126" s="471">
        <v>0</v>
      </c>
      <c r="J126" s="471"/>
      <c r="K126" s="472">
        <v>0</v>
      </c>
      <c r="L126" s="472"/>
      <c r="M126" s="490" t="e">
        <f>VLOOKUP(TRIM(B126),'Team Rosters'!$B$1:$N$3773,2,FALSE)</f>
        <v>#N/A</v>
      </c>
      <c r="N126" s="475">
        <f>VLOOKUP(TRIM(B126),BirthdateDraft!$A$1:$M$7842,2,FALSE)</f>
        <v>36342</v>
      </c>
      <c r="O126" s="468" t="str">
        <f>VLOOKUP(TRIM(B126),BirthdateDraft!$A$1:$M$7842,3,FALSE)</f>
        <v>24/FA</v>
      </c>
      <c r="P126" s="17">
        <v>2024</v>
      </c>
    </row>
    <row r="127" spans="1:16" s="77" customFormat="1" ht="12.75" customHeight="1">
      <c r="A127" s="468" t="s">
        <v>9013</v>
      </c>
      <c r="B127" s="474" t="s">
        <v>7319</v>
      </c>
      <c r="C127" s="470" t="s">
        <v>76</v>
      </c>
      <c r="D127" s="468" t="s">
        <v>9013</v>
      </c>
      <c r="E127" s="471" t="s">
        <v>3556</v>
      </c>
      <c r="F127" s="471"/>
      <c r="G127" s="472">
        <v>2</v>
      </c>
      <c r="H127" s="472"/>
      <c r="I127" s="472"/>
      <c r="J127" s="472"/>
      <c r="K127" s="472"/>
      <c r="L127" s="472"/>
      <c r="M127" s="490" t="e">
        <f>VLOOKUP(TRIM(B127),'Team Rosters'!$B$1:$N$3773,2,FALSE)</f>
        <v>#N/A</v>
      </c>
      <c r="N127" s="475">
        <f>VLOOKUP(TRIM(B127),BirthdateDraft!$A$1:$M$7842,2,FALSE)</f>
        <v>36342</v>
      </c>
      <c r="O127" s="468" t="str">
        <f>VLOOKUP(TRIM(B127),BirthdateDraft!$A$1:$M$7842,3,FALSE)</f>
        <v>21/4</v>
      </c>
      <c r="P127" s="17">
        <v>2024</v>
      </c>
    </row>
    <row r="128" spans="1:16" s="77" customFormat="1" ht="12.75" customHeight="1">
      <c r="A128" s="468"/>
      <c r="B128" s="469" t="s">
        <v>8344</v>
      </c>
      <c r="C128" s="470" t="s">
        <v>9628</v>
      </c>
      <c r="D128" s="468" t="s">
        <v>1231</v>
      </c>
      <c r="E128" s="471"/>
      <c r="F128" s="471"/>
      <c r="G128" s="472"/>
      <c r="H128" s="472"/>
      <c r="I128" s="471">
        <v>0</v>
      </c>
      <c r="J128" s="472"/>
      <c r="K128" s="472">
        <v>0</v>
      </c>
      <c r="L128" s="472" t="s">
        <v>9656</v>
      </c>
      <c r="M128" s="490" t="e">
        <f>VLOOKUP(TRIM(B128),'Team Rosters'!$B$1:$N$3773,2,FALSE)</f>
        <v>#N/A</v>
      </c>
      <c r="N128" s="473">
        <f>VLOOKUP(TRIM(B128),BirthdateDraft!$A$1:$M$7842,2,FALSE)</f>
        <v>36333</v>
      </c>
      <c r="O128" s="471" t="str">
        <f>VLOOKUP(TRIM(B128),BirthdateDraft!$A$1:$M$7842,3,FALSE)</f>
        <v>23/5</v>
      </c>
      <c r="P128" s="17">
        <v>2024</v>
      </c>
    </row>
    <row r="129" spans="1:16" s="77" customFormat="1" ht="12.75" customHeight="1">
      <c r="A129" s="468" t="s">
        <v>9686</v>
      </c>
      <c r="B129" s="474" t="s">
        <v>7792</v>
      </c>
      <c r="C129" s="470" t="s">
        <v>724</v>
      </c>
      <c r="D129" s="468" t="s">
        <v>9686</v>
      </c>
      <c r="E129" s="471"/>
      <c r="F129" s="471"/>
      <c r="G129" s="472"/>
      <c r="H129" s="472"/>
      <c r="I129" s="471">
        <v>0</v>
      </c>
      <c r="J129" s="471">
        <v>0</v>
      </c>
      <c r="K129" s="472">
        <v>0</v>
      </c>
      <c r="L129" s="472"/>
      <c r="M129" s="490" t="e">
        <f>VLOOKUP(TRIM(B129),'Team Rosters'!$B$1:$N$3773,2,FALSE)</f>
        <v>#N/A</v>
      </c>
      <c r="N129" s="475">
        <f>VLOOKUP(TRIM(B129),BirthdateDraft!$A$1:$M$7842,2,FALSE)</f>
        <v>36333</v>
      </c>
      <c r="O129" s="468" t="str">
        <f>VLOOKUP(TRIM(B129),BirthdateDraft!$A$1:$M$7842,3,FALSE)</f>
        <v>22/6</v>
      </c>
      <c r="P129" s="17">
        <v>2024</v>
      </c>
    </row>
    <row r="130" spans="1:16" s="77" customFormat="1" ht="12.75" customHeight="1">
      <c r="A130" s="468" t="s">
        <v>9013</v>
      </c>
      <c r="B130" s="474" t="s">
        <v>7738</v>
      </c>
      <c r="C130" s="470" t="s">
        <v>9649</v>
      </c>
      <c r="D130" s="468" t="s">
        <v>9013</v>
      </c>
      <c r="E130" s="471" t="s">
        <v>3556</v>
      </c>
      <c r="F130" s="471"/>
      <c r="G130" s="472">
        <v>0</v>
      </c>
      <c r="H130" s="472"/>
      <c r="I130" s="472"/>
      <c r="J130" s="472"/>
      <c r="K130" s="472"/>
      <c r="L130" s="472"/>
      <c r="M130" s="490" t="e">
        <f>VLOOKUP(TRIM(B130),'Team Rosters'!$B$1:$N$3773,2,FALSE)</f>
        <v>#N/A</v>
      </c>
      <c r="N130" s="475">
        <f>VLOOKUP(TRIM(B130),BirthdateDraft!$A$1:$M$7842,2,FALSE)</f>
        <v>36321</v>
      </c>
      <c r="O130" s="468" t="str">
        <f>VLOOKUP(TRIM(B130),BirthdateDraft!$A$1:$M$7842,3,FALSE)</f>
        <v>22/5</v>
      </c>
      <c r="P130" s="17">
        <v>2024</v>
      </c>
    </row>
    <row r="131" spans="1:16" s="77" customFormat="1" ht="12.75" customHeight="1">
      <c r="A131" s="468" t="s">
        <v>8846</v>
      </c>
      <c r="B131" s="474" t="s">
        <v>8932</v>
      </c>
      <c r="C131" s="470" t="s">
        <v>9641</v>
      </c>
      <c r="D131" s="468" t="s">
        <v>8846</v>
      </c>
      <c r="E131" s="471" t="s">
        <v>9700</v>
      </c>
      <c r="F131" s="471"/>
      <c r="G131" s="472"/>
      <c r="H131" s="472"/>
      <c r="I131" s="472"/>
      <c r="J131" s="472"/>
      <c r="K131" s="472"/>
      <c r="L131" s="472"/>
      <c r="M131" s="490" t="e">
        <f>VLOOKUP(TRIM(B131),'Team Rosters'!$B$1:$N$3773,2,FALSE)</f>
        <v>#N/A</v>
      </c>
      <c r="N131" s="475">
        <f>VLOOKUP(TRIM(B131),BirthdateDraft!$A$1:$M$7842,2,FALSE)</f>
        <v>36312</v>
      </c>
      <c r="O131" s="468" t="str">
        <f>VLOOKUP(TRIM(B131),BirthdateDraft!$A$1:$M$7842,3,FALSE)</f>
        <v>FA</v>
      </c>
      <c r="P131" s="17">
        <v>2024</v>
      </c>
    </row>
    <row r="132" spans="1:16" s="77" customFormat="1" ht="12.75" customHeight="1">
      <c r="A132" s="468"/>
      <c r="B132" s="476" t="s">
        <v>6736</v>
      </c>
      <c r="C132" s="470" t="s">
        <v>9637</v>
      </c>
      <c r="D132" s="468" t="s">
        <v>10027</v>
      </c>
      <c r="E132" s="471"/>
      <c r="F132" s="471"/>
      <c r="G132" s="472"/>
      <c r="H132" s="472"/>
      <c r="I132" s="471">
        <v>0</v>
      </c>
      <c r="J132" s="472"/>
      <c r="K132" s="472">
        <v>0</v>
      </c>
      <c r="L132" s="472"/>
      <c r="M132" s="490" t="e">
        <f>VLOOKUP(TRIM(B132),'Team Rosters'!$B$1:$N$3773,2,FALSE)</f>
        <v>#N/A</v>
      </c>
      <c r="N132" s="473">
        <f>VLOOKUP(TRIM(B132),BirthdateDraft!$A$1:$M$7842,2,FALSE)</f>
        <v>36297</v>
      </c>
      <c r="O132" s="471" t="str">
        <f>VLOOKUP(TRIM(B132),BirthdateDraft!$A$1:$M$7842,3,FALSE)</f>
        <v>20/1</v>
      </c>
      <c r="P132" s="17">
        <v>2024</v>
      </c>
    </row>
    <row r="133" spans="1:16" s="77" customFormat="1" ht="12.75" customHeight="1">
      <c r="A133" s="468" t="s">
        <v>9013</v>
      </c>
      <c r="B133" s="474" t="s">
        <v>7415</v>
      </c>
      <c r="C133" s="470" t="s">
        <v>9637</v>
      </c>
      <c r="D133" s="468" t="s">
        <v>9013</v>
      </c>
      <c r="E133" s="471"/>
      <c r="F133" s="471"/>
      <c r="G133" s="472"/>
      <c r="H133" s="472"/>
      <c r="I133" s="471">
        <v>0</v>
      </c>
      <c r="J133" s="471"/>
      <c r="K133" s="472">
        <v>0</v>
      </c>
      <c r="L133" s="472"/>
      <c r="M133" s="490" t="e">
        <f>VLOOKUP(TRIM(B133),'Team Rosters'!$B$1:$N$3773,2,FALSE)</f>
        <v>#N/A</v>
      </c>
      <c r="N133" s="475">
        <f>VLOOKUP(TRIM(B133),BirthdateDraft!$A$1:$M$7842,2,FALSE)</f>
        <v>36281</v>
      </c>
      <c r="O133" s="468" t="str">
        <f>VLOOKUP(TRIM(B133),BirthdateDraft!$A$1:$M$7842,3,FALSE)</f>
        <v>21/4</v>
      </c>
      <c r="P133" s="17">
        <v>2024</v>
      </c>
    </row>
    <row r="134" spans="1:16" s="77" customFormat="1" ht="12.75" customHeight="1">
      <c r="A134" s="468" t="s">
        <v>8846</v>
      </c>
      <c r="B134" s="474" t="s">
        <v>8917</v>
      </c>
      <c r="C134" s="470" t="s">
        <v>9634</v>
      </c>
      <c r="D134" s="468" t="s">
        <v>8846</v>
      </c>
      <c r="E134" s="471" t="s">
        <v>9699</v>
      </c>
      <c r="F134" s="471"/>
      <c r="G134" s="472"/>
      <c r="H134" s="472"/>
      <c r="I134" s="472"/>
      <c r="J134" s="472"/>
      <c r="K134" s="472"/>
      <c r="L134" s="472"/>
      <c r="M134" s="490" t="e">
        <f>VLOOKUP(TRIM(B134),'Team Rosters'!$B$1:$N$3773,2,FALSE)</f>
        <v>#N/A</v>
      </c>
      <c r="N134" s="475">
        <f>VLOOKUP(TRIM(B134),BirthdateDraft!$A$1:$M$7842,2,FALSE)</f>
        <v>36281</v>
      </c>
      <c r="O134" s="468" t="str">
        <f>VLOOKUP(TRIM(B134),BirthdateDraft!$A$1:$M$7842,3,FALSE)</f>
        <v>FA</v>
      </c>
      <c r="P134" s="17">
        <v>2024</v>
      </c>
    </row>
    <row r="135" spans="1:16" s="77" customFormat="1" ht="12.75" customHeight="1">
      <c r="A135" s="468" t="s">
        <v>1229</v>
      </c>
      <c r="B135" s="474" t="s">
        <v>7665</v>
      </c>
      <c r="C135" s="470" t="s">
        <v>9648</v>
      </c>
      <c r="D135" s="468" t="s">
        <v>1229</v>
      </c>
      <c r="E135" s="471" t="s">
        <v>9700</v>
      </c>
      <c r="F135" s="471"/>
      <c r="G135" s="472">
        <v>5</v>
      </c>
      <c r="H135" s="472"/>
      <c r="I135" s="472"/>
      <c r="J135" s="472"/>
      <c r="K135" s="472"/>
      <c r="L135" s="472"/>
      <c r="M135" s="490" t="e">
        <f>VLOOKUP(TRIM(B135),'Team Rosters'!$B$1:$N$3773,2,FALSE)</f>
        <v>#N/A</v>
      </c>
      <c r="N135" s="475">
        <f>VLOOKUP(TRIM(B135),BirthdateDraft!$A$1:$M$7842,2,FALSE)</f>
        <v>36276</v>
      </c>
      <c r="O135" s="468" t="str">
        <f>VLOOKUP(TRIM(B135),BirthdateDraft!$A$1:$M$7842,3,FALSE)</f>
        <v>22/6</v>
      </c>
      <c r="P135" s="17">
        <v>2024</v>
      </c>
    </row>
    <row r="136" spans="1:16" s="77" customFormat="1" ht="12.75" customHeight="1">
      <c r="A136" s="468"/>
      <c r="B136" s="477" t="s">
        <v>8242</v>
      </c>
      <c r="C136" s="470" t="s">
        <v>9647</v>
      </c>
      <c r="D136" s="468" t="s">
        <v>10048</v>
      </c>
      <c r="E136" s="471" t="s">
        <v>9700</v>
      </c>
      <c r="F136" s="471"/>
      <c r="G136" s="472"/>
      <c r="H136" s="472"/>
      <c r="I136" s="472"/>
      <c r="J136" s="472"/>
      <c r="K136" s="472"/>
      <c r="L136" s="472"/>
      <c r="M136" s="490" t="e">
        <f>VLOOKUP(TRIM(B136),'Team Rosters'!$B$1:$N$3773,2,FALSE)</f>
        <v>#N/A</v>
      </c>
      <c r="N136" s="473">
        <f>VLOOKUP(TRIM(B136),BirthdateDraft!$A$1:$M$7842,2,FALSE)</f>
        <v>36276</v>
      </c>
      <c r="O136" s="471" t="str">
        <f>VLOOKUP(TRIM(B136),BirthdateDraft!$A$1:$M$7842,3,FALSE)</f>
        <v>23/1</v>
      </c>
      <c r="P136" s="17">
        <v>2024</v>
      </c>
    </row>
    <row r="137" spans="1:16" s="77" customFormat="1" ht="12.75" customHeight="1">
      <c r="A137" s="468" t="s">
        <v>9718</v>
      </c>
      <c r="B137" s="474" t="s">
        <v>8402</v>
      </c>
      <c r="C137" s="470" t="s">
        <v>1407</v>
      </c>
      <c r="D137" s="468" t="s">
        <v>9718</v>
      </c>
      <c r="E137" s="471" t="s">
        <v>3556</v>
      </c>
      <c r="F137" s="471" t="s">
        <v>3556</v>
      </c>
      <c r="G137" s="472">
        <v>0</v>
      </c>
      <c r="H137" s="472"/>
      <c r="I137" s="472"/>
      <c r="J137" s="472"/>
      <c r="K137" s="472"/>
      <c r="L137" s="472"/>
      <c r="M137" s="490" t="e">
        <f>VLOOKUP(TRIM(B137),'Team Rosters'!$B$1:$N$3773,2,FALSE)</f>
        <v>#N/A</v>
      </c>
      <c r="N137" s="475">
        <f>VLOOKUP(TRIM(B137),BirthdateDraft!$A$1:$M$7842,2,FALSE)</f>
        <v>36276</v>
      </c>
      <c r="O137" s="468" t="str">
        <f>VLOOKUP(TRIM(B137),BirthdateDraft!$A$1:$M$7842,3,FALSE)</f>
        <v>23/FA</v>
      </c>
      <c r="P137" s="17">
        <v>2024</v>
      </c>
    </row>
    <row r="138" spans="1:16" s="77" customFormat="1" ht="12.75" customHeight="1">
      <c r="A138" s="468" t="s">
        <v>1564</v>
      </c>
      <c r="B138" s="474" t="s">
        <v>7564</v>
      </c>
      <c r="C138" s="470" t="s">
        <v>9637</v>
      </c>
      <c r="D138" s="468" t="s">
        <v>1564</v>
      </c>
      <c r="E138" s="471"/>
      <c r="F138" s="471"/>
      <c r="G138" s="472"/>
      <c r="H138" s="472"/>
      <c r="I138" s="472"/>
      <c r="J138" s="472"/>
      <c r="K138" s="472"/>
      <c r="L138" s="472"/>
      <c r="M138" s="490" t="e">
        <f>VLOOKUP(TRIM(B138),'Team Rosters'!$B$1:$N$3773,2,FALSE)</f>
        <v>#N/A</v>
      </c>
      <c r="N138" s="475">
        <f>VLOOKUP(TRIM(B138),BirthdateDraft!$A$1:$M$7842,2,FALSE)</f>
        <v>36276</v>
      </c>
      <c r="O138" s="468" t="str">
        <f>VLOOKUP(TRIM(B138),BirthdateDraft!$A$1:$M$7842,3,FALSE)</f>
        <v>22/4</v>
      </c>
      <c r="P138" s="17">
        <v>2024</v>
      </c>
    </row>
    <row r="139" spans="1:16" s="77" customFormat="1" ht="12.75" customHeight="1">
      <c r="A139" s="468" t="s">
        <v>1957</v>
      </c>
      <c r="B139" s="474" t="s">
        <v>7954</v>
      </c>
      <c r="C139" s="470" t="s">
        <v>9648</v>
      </c>
      <c r="D139" s="468" t="s">
        <v>1957</v>
      </c>
      <c r="E139" s="471" t="s">
        <v>9700</v>
      </c>
      <c r="F139" s="471"/>
      <c r="G139" s="472">
        <v>0</v>
      </c>
      <c r="H139" s="472"/>
      <c r="I139" s="472"/>
      <c r="J139" s="472"/>
      <c r="K139" s="472"/>
      <c r="L139" s="472"/>
      <c r="M139" s="490" t="e">
        <f>VLOOKUP(TRIM(B139),'Team Rosters'!$B$1:$N$3773,2,FALSE)</f>
        <v>#N/A</v>
      </c>
      <c r="N139" s="475">
        <f>VLOOKUP(TRIM(B139),BirthdateDraft!$A$1:$M$7842,2,FALSE)</f>
        <v>36275</v>
      </c>
      <c r="O139" s="468" t="str">
        <f>VLOOKUP(TRIM(B139),BirthdateDraft!$A$1:$M$7842,3,FALSE)</f>
        <v>22/FA</v>
      </c>
      <c r="P139" s="17">
        <v>2024</v>
      </c>
    </row>
    <row r="140" spans="1:16" s="77" customFormat="1" ht="12.75" customHeight="1">
      <c r="A140" s="468" t="s">
        <v>8846</v>
      </c>
      <c r="B140" s="474" t="s">
        <v>8277</v>
      </c>
      <c r="C140" s="470" t="s">
        <v>9639</v>
      </c>
      <c r="D140" s="468" t="s">
        <v>8846</v>
      </c>
      <c r="E140" s="471" t="s">
        <v>9699</v>
      </c>
      <c r="F140" s="471"/>
      <c r="G140" s="472"/>
      <c r="H140" s="472"/>
      <c r="I140" s="472"/>
      <c r="J140" s="472"/>
      <c r="K140" s="472"/>
      <c r="L140" s="472"/>
      <c r="M140" s="490" t="e">
        <f>VLOOKUP(TRIM(B140),'Team Rosters'!$B$1:$N$3773,2,FALSE)</f>
        <v>#N/A</v>
      </c>
      <c r="N140" s="475">
        <f>VLOOKUP(TRIM(B140),BirthdateDraft!$A$1:$M$7842,2,FALSE)</f>
        <v>36274</v>
      </c>
      <c r="O140" s="468" t="str">
        <f>VLOOKUP(TRIM(B140),BirthdateDraft!$A$1:$M$7842,3,FALSE)</f>
        <v>23/6</v>
      </c>
      <c r="P140" s="17">
        <v>2024</v>
      </c>
    </row>
    <row r="141" spans="1:16" s="77" customFormat="1" ht="12.75" customHeight="1">
      <c r="A141" s="468"/>
      <c r="B141" s="469" t="s">
        <v>7677</v>
      </c>
      <c r="C141" s="470" t="s">
        <v>9649</v>
      </c>
      <c r="D141" s="468" t="s">
        <v>10051</v>
      </c>
      <c r="E141" s="471" t="s">
        <v>3556</v>
      </c>
      <c r="F141" s="471"/>
      <c r="G141" s="472">
        <v>3</v>
      </c>
      <c r="H141" s="472"/>
      <c r="I141" s="472"/>
      <c r="J141" s="472"/>
      <c r="K141" s="472"/>
      <c r="L141" s="472"/>
      <c r="M141" s="490" t="e">
        <f>VLOOKUP(TRIM(B141),'Team Rosters'!$B$1:$N$3773,2,FALSE)</f>
        <v>#N/A</v>
      </c>
      <c r="N141" s="473">
        <f>VLOOKUP(TRIM(B141),BirthdateDraft!$A$1:$M$7842,2,FALSE)</f>
        <v>36257</v>
      </c>
      <c r="O141" s="471" t="str">
        <f>VLOOKUP(TRIM(B141),BirthdateDraft!$A$1:$M$7842,3,FALSE)</f>
        <v>22/3</v>
      </c>
      <c r="P141" s="17">
        <v>2024</v>
      </c>
    </row>
    <row r="142" spans="1:16" s="77" customFormat="1" ht="12.75" customHeight="1">
      <c r="A142" s="468" t="s">
        <v>8991</v>
      </c>
      <c r="B142" s="474" t="s">
        <v>8425</v>
      </c>
      <c r="C142" s="470" t="s">
        <v>9644</v>
      </c>
      <c r="D142" s="468" t="s">
        <v>8991</v>
      </c>
      <c r="E142" s="471"/>
      <c r="F142" s="471"/>
      <c r="G142" s="472"/>
      <c r="H142" s="472"/>
      <c r="I142" s="471">
        <v>0</v>
      </c>
      <c r="J142" s="471"/>
      <c r="K142" s="472">
        <v>0</v>
      </c>
      <c r="L142" s="472"/>
      <c r="M142" s="490" t="e">
        <f>VLOOKUP(TRIM(B142),'Team Rosters'!$B$1:$N$3773,2,FALSE)</f>
        <v>#N/A</v>
      </c>
      <c r="N142" s="475">
        <f>VLOOKUP(TRIM(B142),BirthdateDraft!$A$1:$M$7842,2,FALSE)</f>
        <v>36251</v>
      </c>
      <c r="O142" s="468" t="str">
        <f>VLOOKUP(TRIM(B142),BirthdateDraft!$A$1:$M$7842,3,FALSE)</f>
        <v>22/FA</v>
      </c>
      <c r="P142" s="17">
        <v>2024</v>
      </c>
    </row>
    <row r="143" spans="1:16" s="77" customFormat="1" ht="12.75" customHeight="1">
      <c r="A143" s="468"/>
      <c r="B143" s="477" t="s">
        <v>8483</v>
      </c>
      <c r="C143" s="470" t="s">
        <v>722</v>
      </c>
      <c r="D143" s="468" t="s">
        <v>1564</v>
      </c>
      <c r="E143" s="471"/>
      <c r="F143" s="471"/>
      <c r="G143" s="472"/>
      <c r="H143" s="472"/>
      <c r="I143" s="472"/>
      <c r="J143" s="472"/>
      <c r="K143" s="472"/>
      <c r="L143" s="472"/>
      <c r="M143" s="490" t="e">
        <f>VLOOKUP(TRIM(B143),'Team Rosters'!$B$1:$N$3773,2,FALSE)</f>
        <v>#N/A</v>
      </c>
      <c r="N143" s="473">
        <f>VLOOKUP(TRIM(B143),BirthdateDraft!$A$1:$M$7842,2,FALSE)</f>
        <v>36242</v>
      </c>
      <c r="O143" s="471" t="str">
        <f>VLOOKUP(TRIM(B143),BirthdateDraft!$A$1:$M$7842,3,FALSE)</f>
        <v>23/5</v>
      </c>
      <c r="P143" s="17">
        <v>2024</v>
      </c>
    </row>
    <row r="144" spans="1:16" s="77" customFormat="1" ht="12.75" customHeight="1">
      <c r="A144" s="468" t="s">
        <v>9013</v>
      </c>
      <c r="B144" s="474" t="s">
        <v>7718</v>
      </c>
      <c r="C144" s="470" t="s">
        <v>9642</v>
      </c>
      <c r="D144" s="468" t="s">
        <v>9013</v>
      </c>
      <c r="E144" s="471"/>
      <c r="F144" s="471"/>
      <c r="G144" s="472"/>
      <c r="H144" s="472"/>
      <c r="I144" s="471">
        <v>0</v>
      </c>
      <c r="J144" s="471"/>
      <c r="K144" s="472">
        <v>0</v>
      </c>
      <c r="L144" s="472"/>
      <c r="M144" s="490" t="e">
        <f>VLOOKUP(TRIM(B144),'Team Rosters'!$B$1:$N$3773,2,FALSE)</f>
        <v>#N/A</v>
      </c>
      <c r="N144" s="475">
        <f>VLOOKUP(TRIM(B144),BirthdateDraft!$A$1:$M$7842,2,FALSE)</f>
        <v>36231</v>
      </c>
      <c r="O144" s="468" t="str">
        <f>VLOOKUP(TRIM(B144),BirthdateDraft!$A$1:$M$7842,3,FALSE)</f>
        <v>22/6</v>
      </c>
      <c r="P144" s="17">
        <v>2024</v>
      </c>
    </row>
    <row r="145" spans="1:16" s="77" customFormat="1" ht="12.75" customHeight="1">
      <c r="A145" s="468" t="s">
        <v>1564</v>
      </c>
      <c r="B145" s="474" t="s">
        <v>8266</v>
      </c>
      <c r="C145" s="470" t="s">
        <v>9643</v>
      </c>
      <c r="D145" s="468" t="s">
        <v>1564</v>
      </c>
      <c r="E145" s="471"/>
      <c r="F145" s="471"/>
      <c r="G145" s="472"/>
      <c r="H145" s="472"/>
      <c r="I145" s="472"/>
      <c r="J145" s="472"/>
      <c r="K145" s="472"/>
      <c r="L145" s="472"/>
      <c r="M145" s="490" t="e">
        <f>VLOOKUP(TRIM(B145),'Team Rosters'!$B$1:$N$3773,2,FALSE)</f>
        <v>#N/A</v>
      </c>
      <c r="N145" s="475">
        <f>VLOOKUP(TRIM(B145),BirthdateDraft!$A$1:$M$7842,2,FALSE)</f>
        <v>36229</v>
      </c>
      <c r="O145" s="468" t="str">
        <f>VLOOKUP(TRIM(B145),BirthdateDraft!$A$1:$M$7842,3,FALSE)</f>
        <v>23/4</v>
      </c>
      <c r="P145" s="17">
        <v>2024</v>
      </c>
    </row>
    <row r="146" spans="1:16" s="77" customFormat="1" ht="12.75" customHeight="1">
      <c r="A146" s="468" t="s">
        <v>9013</v>
      </c>
      <c r="B146" s="474" t="s">
        <v>7764</v>
      </c>
      <c r="C146" s="470" t="s">
        <v>9651</v>
      </c>
      <c r="D146" s="468" t="s">
        <v>9013</v>
      </c>
      <c r="E146" s="471" t="s">
        <v>3556</v>
      </c>
      <c r="F146" s="471"/>
      <c r="G146" s="472">
        <v>1</v>
      </c>
      <c r="H146" s="472"/>
      <c r="I146" s="472"/>
      <c r="J146" s="472"/>
      <c r="K146" s="472"/>
      <c r="L146" s="472"/>
      <c r="M146" s="490" t="e">
        <f>VLOOKUP(TRIM(B146),'Team Rosters'!$B$1:$N$3773,2,FALSE)</f>
        <v>#N/A</v>
      </c>
      <c r="N146" s="475">
        <f>VLOOKUP(TRIM(B146),BirthdateDraft!$A$1:$M$7842,2,FALSE)</f>
        <v>36228</v>
      </c>
      <c r="O146" s="468" t="str">
        <f>VLOOKUP(TRIM(B146),BirthdateDraft!$A$1:$M$7842,3,FALSE)</f>
        <v>22/5</v>
      </c>
      <c r="P146" s="17">
        <v>2024</v>
      </c>
    </row>
    <row r="147" spans="1:16" s="77" customFormat="1" ht="12.75" customHeight="1">
      <c r="A147" s="468" t="s">
        <v>8846</v>
      </c>
      <c r="B147" s="474" t="s">
        <v>7012</v>
      </c>
      <c r="C147" s="470" t="s">
        <v>76</v>
      </c>
      <c r="D147" s="468" t="s">
        <v>8846</v>
      </c>
      <c r="E147" s="471" t="s">
        <v>9700</v>
      </c>
      <c r="F147" s="471"/>
      <c r="G147" s="472"/>
      <c r="H147" s="472"/>
      <c r="I147" s="472"/>
      <c r="J147" s="472"/>
      <c r="K147" s="472"/>
      <c r="L147" s="472"/>
      <c r="M147" s="490" t="e">
        <f>VLOOKUP(TRIM(B147),'Team Rosters'!$B$1:$N$3773,2,FALSE)</f>
        <v>#N/A</v>
      </c>
      <c r="N147" s="475">
        <f>VLOOKUP(TRIM(B147),BirthdateDraft!$A$1:$M$7842,2,FALSE)</f>
        <v>36222</v>
      </c>
      <c r="O147" s="468" t="str">
        <f>VLOOKUP(TRIM(B147),BirthdateDraft!$A$1:$M$7842,3,FALSE)</f>
        <v>21/4</v>
      </c>
      <c r="P147" s="17">
        <v>2024</v>
      </c>
    </row>
    <row r="148" spans="1:16" s="77" customFormat="1" ht="12.75" customHeight="1">
      <c r="A148" s="468"/>
      <c r="B148" s="469" t="s">
        <v>7129</v>
      </c>
      <c r="C148" s="470" t="s">
        <v>9631</v>
      </c>
      <c r="D148" s="468" t="s">
        <v>10027</v>
      </c>
      <c r="E148" s="471"/>
      <c r="F148" s="471"/>
      <c r="G148" s="472"/>
      <c r="H148" s="472"/>
      <c r="I148" s="471">
        <v>0</v>
      </c>
      <c r="J148" s="471"/>
      <c r="K148" s="472">
        <v>2</v>
      </c>
      <c r="L148" s="472"/>
      <c r="M148" s="490" t="e">
        <f>VLOOKUP(TRIM(B148),'Team Rosters'!$B$1:$N$3773,2,FALSE)</f>
        <v>#N/A</v>
      </c>
      <c r="N148" s="473">
        <f>VLOOKUP(TRIM(B148),BirthdateDraft!$A$1:$M$7842,2,FALSE)</f>
        <v>36220</v>
      </c>
      <c r="O148" s="471" t="str">
        <f>VLOOKUP(TRIM(B148),BirthdateDraft!$A$1:$M$7842,3,FALSE)</f>
        <v>21/5</v>
      </c>
      <c r="P148" s="17">
        <v>2024</v>
      </c>
    </row>
    <row r="149" spans="1:16" s="77" customFormat="1" ht="12.75" customHeight="1">
      <c r="A149" s="468" t="s">
        <v>9737</v>
      </c>
      <c r="B149" s="474" t="s">
        <v>8508</v>
      </c>
      <c r="C149" s="470" t="s">
        <v>9630</v>
      </c>
      <c r="D149" s="468" t="s">
        <v>9737</v>
      </c>
      <c r="E149" s="471"/>
      <c r="F149" s="471"/>
      <c r="G149" s="472"/>
      <c r="H149" s="472"/>
      <c r="I149" s="472"/>
      <c r="J149" s="472"/>
      <c r="K149" s="472"/>
      <c r="L149" s="472"/>
      <c r="M149" s="490" t="e">
        <f>VLOOKUP(TRIM(B149),'Team Rosters'!$B$1:$N$3773,2,FALSE)</f>
        <v>#N/A</v>
      </c>
      <c r="N149" s="475">
        <f>VLOOKUP(TRIM(B149),BirthdateDraft!$A$1:$M$7842,2,FALSE)</f>
        <v>36201</v>
      </c>
      <c r="O149" s="468" t="str">
        <f>VLOOKUP(TRIM(B149),BirthdateDraft!$A$1:$M$7842,3,FALSE)</f>
        <v>22/FA</v>
      </c>
      <c r="P149" s="17">
        <v>2024</v>
      </c>
    </row>
    <row r="150" spans="1:16" s="77" customFormat="1" ht="12.75" customHeight="1">
      <c r="A150" s="468" t="s">
        <v>2837</v>
      </c>
      <c r="B150" s="474" t="s">
        <v>7921</v>
      </c>
      <c r="C150" s="470" t="s">
        <v>9647</v>
      </c>
      <c r="D150" s="468" t="s">
        <v>2837</v>
      </c>
      <c r="E150" s="471"/>
      <c r="F150" s="471"/>
      <c r="G150" s="472"/>
      <c r="H150" s="472"/>
      <c r="I150" s="471">
        <v>0</v>
      </c>
      <c r="J150" s="472"/>
      <c r="K150" s="471">
        <v>0</v>
      </c>
      <c r="L150" s="472" t="s">
        <v>1895</v>
      </c>
      <c r="M150" s="490" t="e">
        <f>VLOOKUP(TRIM(B150),'Team Rosters'!$B$1:$N$3773,2,FALSE)</f>
        <v>#N/A</v>
      </c>
      <c r="N150" s="475">
        <f>VLOOKUP(TRIM(B150),BirthdateDraft!$A$1:$M$7842,2,FALSE)</f>
        <v>36191</v>
      </c>
      <c r="O150" s="468" t="str">
        <f>VLOOKUP(TRIM(B150),BirthdateDraft!$A$1:$M$7842,3,FALSE)</f>
        <v>22/FA</v>
      </c>
      <c r="P150" s="17">
        <v>2024</v>
      </c>
    </row>
    <row r="151" spans="1:16" s="77" customFormat="1" ht="12.75" customHeight="1">
      <c r="A151" s="468" t="s">
        <v>144</v>
      </c>
      <c r="B151" s="474" t="s">
        <v>8283</v>
      </c>
      <c r="C151" s="470" t="s">
        <v>77</v>
      </c>
      <c r="D151" s="468" t="s">
        <v>144</v>
      </c>
      <c r="E151" s="471" t="s">
        <v>3556</v>
      </c>
      <c r="F151" s="471"/>
      <c r="G151" s="472">
        <v>2</v>
      </c>
      <c r="H151" s="472"/>
      <c r="I151" s="472"/>
      <c r="J151" s="472"/>
      <c r="K151" s="472"/>
      <c r="L151" s="472"/>
      <c r="M151" s="490" t="e">
        <f>VLOOKUP(TRIM(B151),'Team Rosters'!$B$1:$N$3773,2,FALSE)</f>
        <v>#N/A</v>
      </c>
      <c r="N151" s="475">
        <f>VLOOKUP(TRIM(B151),BirthdateDraft!$A$1:$M$7842,2,FALSE)</f>
        <v>36187</v>
      </c>
      <c r="O151" s="468" t="str">
        <f>VLOOKUP(TRIM(B151),BirthdateDraft!$A$1:$M$7842,3,FALSE)</f>
        <v>23/5</v>
      </c>
      <c r="P151" s="17">
        <v>2024</v>
      </c>
    </row>
    <row r="152" spans="1:16" s="77" customFormat="1" ht="12.75" customHeight="1">
      <c r="A152" s="468" t="s">
        <v>9013</v>
      </c>
      <c r="B152" s="474" t="s">
        <v>8229</v>
      </c>
      <c r="C152" s="470" t="s">
        <v>9636</v>
      </c>
      <c r="D152" s="468" t="s">
        <v>9013</v>
      </c>
      <c r="E152" s="471" t="s">
        <v>3556</v>
      </c>
      <c r="F152" s="471"/>
      <c r="G152" s="472">
        <v>0</v>
      </c>
      <c r="H152" s="472"/>
      <c r="I152" s="472"/>
      <c r="J152" s="472"/>
      <c r="K152" s="472"/>
      <c r="L152" s="472"/>
      <c r="M152" s="490" t="e">
        <f>VLOOKUP(TRIM(B152),'Team Rosters'!$B$1:$N$3773,2,FALSE)</f>
        <v>#N/A</v>
      </c>
      <c r="N152" s="475">
        <f>VLOOKUP(TRIM(B152),BirthdateDraft!$A$1:$M$7842,2,FALSE)</f>
        <v>36186</v>
      </c>
      <c r="O152" s="468" t="str">
        <f>VLOOKUP(TRIM(B152),BirthdateDraft!$A$1:$M$7842,3,FALSE)</f>
        <v>23/FA</v>
      </c>
      <c r="P152" s="17">
        <v>2024</v>
      </c>
    </row>
    <row r="153" spans="1:16" s="77" customFormat="1" ht="12.75" customHeight="1">
      <c r="A153" s="468" t="s">
        <v>728</v>
      </c>
      <c r="B153" s="474" t="s">
        <v>7624</v>
      </c>
      <c r="C153" s="470" t="s">
        <v>9632</v>
      </c>
      <c r="D153" s="468" t="s">
        <v>728</v>
      </c>
      <c r="E153" s="471"/>
      <c r="F153" s="471"/>
      <c r="G153" s="472"/>
      <c r="H153" s="472"/>
      <c r="I153" s="471">
        <v>0</v>
      </c>
      <c r="J153" s="472"/>
      <c r="K153" s="471">
        <v>0</v>
      </c>
      <c r="L153" s="472" t="s">
        <v>9655</v>
      </c>
      <c r="M153" s="490" t="e">
        <f>VLOOKUP(TRIM(B153),'Team Rosters'!$B$1:$N$3773,2,FALSE)</f>
        <v>#N/A</v>
      </c>
      <c r="N153" s="475">
        <f>VLOOKUP(TRIM(B153),BirthdateDraft!$A$1:$M$7842,2,FALSE)</f>
        <v>36181</v>
      </c>
      <c r="O153" s="468" t="str">
        <f>VLOOKUP(TRIM(B153),BirthdateDraft!$A$1:$M$7842,3,FALSE)</f>
        <v>22/FA</v>
      </c>
      <c r="P153" s="17">
        <v>2024</v>
      </c>
    </row>
    <row r="154" spans="1:16" s="77" customFormat="1" ht="12.75" customHeight="1">
      <c r="A154" s="468" t="s">
        <v>9013</v>
      </c>
      <c r="B154" s="474" t="s">
        <v>8499</v>
      </c>
      <c r="C154" s="470" t="s">
        <v>9646</v>
      </c>
      <c r="D154" s="468" t="s">
        <v>9013</v>
      </c>
      <c r="E154" s="471"/>
      <c r="F154" s="471"/>
      <c r="G154" s="472"/>
      <c r="H154" s="472"/>
      <c r="I154" s="471">
        <v>0</v>
      </c>
      <c r="J154" s="471"/>
      <c r="K154" s="472">
        <v>0</v>
      </c>
      <c r="L154" s="472"/>
      <c r="M154" s="490" t="e">
        <f>VLOOKUP(TRIM(B154),'Team Rosters'!$B$1:$N$3773,2,FALSE)</f>
        <v>#N/A</v>
      </c>
      <c r="N154" s="475">
        <f>VLOOKUP(TRIM(B154),BirthdateDraft!$A$1:$M$7842,2,FALSE)</f>
        <v>36179</v>
      </c>
      <c r="O154" s="468" t="str">
        <f>VLOOKUP(TRIM(B154),BirthdateDraft!$A$1:$M$7842,3,FALSE)</f>
        <v>23/4</v>
      </c>
      <c r="P154" s="17">
        <v>2024</v>
      </c>
    </row>
    <row r="155" spans="1:16" s="77" customFormat="1" ht="12.75" customHeight="1">
      <c r="A155" s="468" t="s">
        <v>9680</v>
      </c>
      <c r="B155" s="474" t="s">
        <v>8387</v>
      </c>
      <c r="C155" s="470" t="s">
        <v>9644</v>
      </c>
      <c r="D155" s="468" t="s">
        <v>9680</v>
      </c>
      <c r="E155" s="471"/>
      <c r="F155" s="471"/>
      <c r="G155" s="472"/>
      <c r="H155" s="472"/>
      <c r="I155" s="471">
        <v>0</v>
      </c>
      <c r="J155" s="471">
        <v>4</v>
      </c>
      <c r="K155" s="472">
        <v>0</v>
      </c>
      <c r="L155" s="472"/>
      <c r="M155" s="490" t="e">
        <f>VLOOKUP(TRIM(B155),'Team Rosters'!$B$1:$N$3773,2,FALSE)</f>
        <v>#N/A</v>
      </c>
      <c r="N155" s="475">
        <f>VLOOKUP(TRIM(B155),BirthdateDraft!$A$1:$M$7842,2,FALSE)</f>
        <v>36169</v>
      </c>
      <c r="O155" s="468" t="str">
        <f>VLOOKUP(TRIM(B155),BirthdateDraft!$A$1:$M$7842,3,FALSE)</f>
        <v>23/FA</v>
      </c>
      <c r="P155" s="17">
        <v>2024</v>
      </c>
    </row>
    <row r="156" spans="1:16" s="77" customFormat="1" ht="12.75" customHeight="1">
      <c r="A156" s="468" t="s">
        <v>9680</v>
      </c>
      <c r="B156" s="474" t="s">
        <v>8387</v>
      </c>
      <c r="C156" s="470" t="s">
        <v>9644</v>
      </c>
      <c r="D156" s="468" t="s">
        <v>9680</v>
      </c>
      <c r="E156" s="471"/>
      <c r="F156" s="471"/>
      <c r="G156" s="472"/>
      <c r="H156" s="472"/>
      <c r="I156" s="471">
        <v>0</v>
      </c>
      <c r="J156" s="472"/>
      <c r="K156" s="471">
        <v>0</v>
      </c>
      <c r="L156" s="472" t="s">
        <v>9656</v>
      </c>
      <c r="M156" s="490" t="e">
        <f>VLOOKUP(TRIM(B156),'Team Rosters'!$B$1:$N$3773,2,FALSE)</f>
        <v>#N/A</v>
      </c>
      <c r="N156" s="475">
        <f>VLOOKUP(TRIM(B156),BirthdateDraft!$A$1:$M$7842,2,FALSE)</f>
        <v>36169</v>
      </c>
      <c r="O156" s="468" t="str">
        <f>VLOOKUP(TRIM(B156),BirthdateDraft!$A$1:$M$7842,3,FALSE)</f>
        <v>23/FA</v>
      </c>
      <c r="P156" s="17">
        <v>2024</v>
      </c>
    </row>
    <row r="157" spans="1:16" s="77" customFormat="1" ht="12.75" customHeight="1">
      <c r="A157" s="468" t="s">
        <v>8846</v>
      </c>
      <c r="B157" s="474" t="s">
        <v>7746</v>
      </c>
      <c r="C157" s="470" t="s">
        <v>9638</v>
      </c>
      <c r="D157" s="468" t="s">
        <v>8846</v>
      </c>
      <c r="E157" s="471" t="s">
        <v>9699</v>
      </c>
      <c r="F157" s="471"/>
      <c r="G157" s="472"/>
      <c r="H157" s="472"/>
      <c r="I157" s="472"/>
      <c r="J157" s="472"/>
      <c r="K157" s="472"/>
      <c r="L157" s="472"/>
      <c r="M157" s="490" t="e">
        <f>VLOOKUP(TRIM(B157),'Team Rosters'!$B$1:$N$3773,2,FALSE)</f>
        <v>#N/A</v>
      </c>
      <c r="N157" s="475">
        <f>VLOOKUP(TRIM(B157),BirthdateDraft!$A$1:$M$7842,2,FALSE)</f>
        <v>36168</v>
      </c>
      <c r="O157" s="468" t="str">
        <f>VLOOKUP(TRIM(B157),BirthdateDraft!$A$1:$M$7842,3,FALSE)</f>
        <v>22/6</v>
      </c>
      <c r="P157" s="17">
        <v>2024</v>
      </c>
    </row>
    <row r="158" spans="1:16" s="77" customFormat="1" ht="12.75" customHeight="1">
      <c r="A158" s="468" t="s">
        <v>1957</v>
      </c>
      <c r="B158" s="474" t="s">
        <v>7873</v>
      </c>
      <c r="C158" s="470" t="s">
        <v>9647</v>
      </c>
      <c r="D158" s="468" t="s">
        <v>1957</v>
      </c>
      <c r="E158" s="471" t="s">
        <v>9700</v>
      </c>
      <c r="F158" s="471"/>
      <c r="G158" s="472">
        <v>0</v>
      </c>
      <c r="H158" s="472"/>
      <c r="I158" s="472"/>
      <c r="J158" s="472"/>
      <c r="K158" s="472"/>
      <c r="L158" s="472"/>
      <c r="M158" s="490" t="e">
        <f>VLOOKUP(TRIM(B158),'Team Rosters'!$B$1:$N$3773,2,FALSE)</f>
        <v>#N/A</v>
      </c>
      <c r="N158" s="475">
        <f>VLOOKUP(TRIM(B158),BirthdateDraft!$A$1:$M$7842,2,FALSE)</f>
        <v>36164</v>
      </c>
      <c r="O158" s="468" t="str">
        <f>VLOOKUP(TRIM(B158),BirthdateDraft!$A$1:$M$7842,3,FALSE)</f>
        <v>22/FA</v>
      </c>
      <c r="P158" s="17">
        <v>2024</v>
      </c>
    </row>
    <row r="159" spans="1:16" s="77" customFormat="1" ht="12.75" customHeight="1">
      <c r="A159" s="468" t="s">
        <v>2436</v>
      </c>
      <c r="B159" s="474" t="s">
        <v>7378</v>
      </c>
      <c r="C159" s="470" t="s">
        <v>9637</v>
      </c>
      <c r="D159" s="468" t="s">
        <v>2436</v>
      </c>
      <c r="E159" s="471"/>
      <c r="F159" s="471"/>
      <c r="G159" s="472"/>
      <c r="H159" s="472"/>
      <c r="I159" s="472"/>
      <c r="J159" s="472"/>
      <c r="K159" s="472"/>
      <c r="L159" s="472"/>
      <c r="M159" s="490" t="e">
        <f>VLOOKUP(TRIM(B159),'Team Rosters'!$B$1:$N$3773,2,FALSE)</f>
        <v>#N/A</v>
      </c>
      <c r="N159" s="475">
        <f>VLOOKUP(TRIM(B159),BirthdateDraft!$A$1:$M$7842,2,FALSE)</f>
        <v>36161</v>
      </c>
      <c r="O159" s="468" t="str">
        <f>VLOOKUP(TRIM(B159),BirthdateDraft!$A$1:$M$7842,3,FALSE)</f>
        <v>21/4</v>
      </c>
      <c r="P159" s="17">
        <v>2024</v>
      </c>
    </row>
    <row r="160" spans="1:16" s="77" customFormat="1" ht="12.75" customHeight="1">
      <c r="A160" s="468" t="s">
        <v>9737</v>
      </c>
      <c r="B160" s="474" t="s">
        <v>7640</v>
      </c>
      <c r="C160" s="470" t="s">
        <v>9639</v>
      </c>
      <c r="D160" s="468" t="s">
        <v>9737</v>
      </c>
      <c r="E160" s="471"/>
      <c r="F160" s="471"/>
      <c r="G160" s="472"/>
      <c r="H160" s="472"/>
      <c r="I160" s="472"/>
      <c r="J160" s="472"/>
      <c r="K160" s="472"/>
      <c r="L160" s="472"/>
      <c r="M160" s="490" t="e">
        <f>VLOOKUP(TRIM(B160),'Team Rosters'!$B$1:$N$3773,2,FALSE)</f>
        <v>#N/A</v>
      </c>
      <c r="N160" s="475">
        <f>VLOOKUP(TRIM(B160),BirthdateDraft!$A$1:$M$7842,2,FALSE)</f>
        <v>36161</v>
      </c>
      <c r="O160" s="468" t="str">
        <f>VLOOKUP(TRIM(B160),BirthdateDraft!$A$1:$M$7842,3,FALSE)</f>
        <v>22/7</v>
      </c>
      <c r="P160" s="17">
        <v>2024</v>
      </c>
    </row>
    <row r="161" spans="1:16" s="77" customFormat="1" ht="12.75" customHeight="1">
      <c r="A161" s="468"/>
      <c r="B161" s="493" t="s">
        <v>7175</v>
      </c>
      <c r="C161" s="470" t="s">
        <v>9631</v>
      </c>
      <c r="D161" s="468" t="s">
        <v>10048</v>
      </c>
      <c r="E161" s="471" t="s">
        <v>9699</v>
      </c>
      <c r="F161" s="471"/>
      <c r="G161" s="472"/>
      <c r="H161" s="472"/>
      <c r="I161" s="472"/>
      <c r="J161" s="472"/>
      <c r="K161" s="472"/>
      <c r="L161" s="472"/>
      <c r="M161" s="490" t="e">
        <f>VLOOKUP(TRIM(B161),'Team Rosters'!$B$1:$N$3773,2,FALSE)</f>
        <v>#N/A</v>
      </c>
      <c r="N161" s="473">
        <f>VLOOKUP(TRIM(B161),BirthdateDraft!$A$1:$M$7842,2,FALSE)</f>
        <v>36161</v>
      </c>
      <c r="O161" s="471" t="str">
        <f>VLOOKUP(TRIM(B161),BirthdateDraft!$A$1:$M$7842,3,FALSE)</f>
        <v>21/3</v>
      </c>
      <c r="P161" s="17">
        <v>2024</v>
      </c>
    </row>
    <row r="162" spans="1:16" s="77" customFormat="1" ht="12.75" customHeight="1">
      <c r="A162" s="468" t="s">
        <v>1957</v>
      </c>
      <c r="B162" s="474" t="s">
        <v>7928</v>
      </c>
      <c r="C162" s="470" t="s">
        <v>9643</v>
      </c>
      <c r="D162" s="468" t="s">
        <v>1957</v>
      </c>
      <c r="E162" s="471" t="s">
        <v>9700</v>
      </c>
      <c r="F162" s="471"/>
      <c r="G162" s="472">
        <v>3</v>
      </c>
      <c r="H162" s="472"/>
      <c r="I162" s="472"/>
      <c r="J162" s="472"/>
      <c r="K162" s="472"/>
      <c r="L162" s="472"/>
      <c r="M162" s="490" t="e">
        <f>VLOOKUP(TRIM(B162),'Team Rosters'!$B$1:$N$3773,2,FALSE)</f>
        <v>#N/A</v>
      </c>
      <c r="N162" s="475">
        <f>VLOOKUP(TRIM(B162),BirthdateDraft!$A$1:$M$7842,2,FALSE)</f>
        <v>36148</v>
      </c>
      <c r="O162" s="468" t="str">
        <f>VLOOKUP(TRIM(B162),BirthdateDraft!$A$1:$M$7842,3,FALSE)</f>
        <v>22/FA</v>
      </c>
      <c r="P162" s="17">
        <v>2024</v>
      </c>
    </row>
    <row r="163" spans="1:16" s="77" customFormat="1" ht="12.75" customHeight="1">
      <c r="A163" s="468" t="s">
        <v>9732</v>
      </c>
      <c r="B163" s="474" t="s">
        <v>8887</v>
      </c>
      <c r="C163" s="470" t="s">
        <v>9644</v>
      </c>
      <c r="D163" s="468" t="s">
        <v>9732</v>
      </c>
      <c r="E163" s="471" t="s">
        <v>9700</v>
      </c>
      <c r="F163" s="471" t="s">
        <v>3556</v>
      </c>
      <c r="G163" s="472">
        <v>5</v>
      </c>
      <c r="H163" s="472"/>
      <c r="I163" s="472"/>
      <c r="J163" s="472"/>
      <c r="K163" s="472"/>
      <c r="L163" s="472"/>
      <c r="M163" s="490" t="e">
        <f>VLOOKUP(TRIM(B163),'Team Rosters'!$B$1:$N$3773,2,FALSE)</f>
        <v>#N/A</v>
      </c>
      <c r="N163" s="475">
        <f>VLOOKUP(TRIM(B163),BirthdateDraft!$A$1:$M$7842,2,FALSE)</f>
        <v>36128</v>
      </c>
      <c r="O163" s="468" t="str">
        <f>VLOOKUP(TRIM(B163),BirthdateDraft!$A$1:$M$7842,3,FALSE)</f>
        <v>24/FA</v>
      </c>
      <c r="P163" s="17">
        <v>2024</v>
      </c>
    </row>
    <row r="164" spans="1:16" s="77" customFormat="1" ht="12.75" customHeight="1">
      <c r="A164" s="468" t="s">
        <v>8982</v>
      </c>
      <c r="B164" s="474" t="s">
        <v>9047</v>
      </c>
      <c r="C164" s="470" t="s">
        <v>9645</v>
      </c>
      <c r="D164" s="468" t="s">
        <v>8982</v>
      </c>
      <c r="E164" s="471"/>
      <c r="F164" s="471"/>
      <c r="G164" s="472"/>
      <c r="H164" s="472"/>
      <c r="I164" s="471">
        <v>0</v>
      </c>
      <c r="J164" s="471"/>
      <c r="K164" s="472">
        <v>3</v>
      </c>
      <c r="L164" s="472"/>
      <c r="M164" s="490" t="e">
        <f>VLOOKUP(TRIM(B164),'Team Rosters'!$B$1:$N$3773,2,FALSE)</f>
        <v>#N/A</v>
      </c>
      <c r="N164" s="475">
        <f>VLOOKUP(TRIM(B164),BirthdateDraft!$A$1:$M$7842,2,FALSE)</f>
        <v>36121</v>
      </c>
      <c r="O164" s="468" t="str">
        <f>VLOOKUP(TRIM(B164),BirthdateDraft!$A$1:$M$7842,3,FALSE)</f>
        <v>24/FA</v>
      </c>
      <c r="P164" s="17">
        <v>2024</v>
      </c>
    </row>
    <row r="165" spans="1:16" s="77" customFormat="1" ht="12.75" customHeight="1">
      <c r="A165" s="468"/>
      <c r="B165" s="469" t="s">
        <v>7965</v>
      </c>
      <c r="C165" s="470" t="s">
        <v>9637</v>
      </c>
      <c r="D165" s="468" t="s">
        <v>10053</v>
      </c>
      <c r="E165" s="471" t="s">
        <v>3556</v>
      </c>
      <c r="F165" s="471"/>
      <c r="G165" s="472">
        <v>3</v>
      </c>
      <c r="H165" s="472"/>
      <c r="I165" s="472"/>
      <c r="J165" s="472"/>
      <c r="K165" s="472"/>
      <c r="L165" s="472"/>
      <c r="M165" s="490" t="e">
        <f>VLOOKUP(TRIM(B165),'Team Rosters'!$B$1:$N$3773,2,FALSE)</f>
        <v>#N/A</v>
      </c>
      <c r="N165" s="473">
        <f>VLOOKUP(TRIM(B165),BirthdateDraft!$A$1:$M$7842,2,FALSE)</f>
        <v>36115</v>
      </c>
      <c r="O165" s="471" t="str">
        <f>VLOOKUP(TRIM(B165),BirthdateDraft!$A$1:$M$7842,3,FALSE)</f>
        <v>22/6</v>
      </c>
      <c r="P165" s="17">
        <v>2024</v>
      </c>
    </row>
    <row r="166" spans="1:16" s="77" customFormat="1" ht="12.75" customHeight="1">
      <c r="A166" s="468" t="s">
        <v>9689</v>
      </c>
      <c r="B166" s="474" t="s">
        <v>9019</v>
      </c>
      <c r="C166" s="470" t="s">
        <v>9630</v>
      </c>
      <c r="D166" s="468" t="s">
        <v>9689</v>
      </c>
      <c r="E166" s="471"/>
      <c r="F166" s="471"/>
      <c r="G166" s="472"/>
      <c r="H166" s="472"/>
      <c r="I166" s="471">
        <v>0</v>
      </c>
      <c r="J166" s="471">
        <v>0</v>
      </c>
      <c r="K166" s="472">
        <v>0</v>
      </c>
      <c r="L166" s="472"/>
      <c r="M166" s="490" t="e">
        <f>VLOOKUP(TRIM(B166),'Team Rosters'!$B$1:$N$3773,2,FALSE)</f>
        <v>#N/A</v>
      </c>
      <c r="N166" s="475">
        <f>VLOOKUP(TRIM(B166),BirthdateDraft!$A$1:$M$7842,2,FALSE)</f>
        <v>36109</v>
      </c>
      <c r="O166" s="468" t="str">
        <f>VLOOKUP(TRIM(B166),BirthdateDraft!$A$1:$M$7842,3,FALSE)</f>
        <v>24/FA</v>
      </c>
      <c r="P166" s="17">
        <v>2024</v>
      </c>
    </row>
    <row r="167" spans="1:16" s="77" customFormat="1" ht="12.75" customHeight="1">
      <c r="A167" s="468" t="s">
        <v>728</v>
      </c>
      <c r="B167" s="474" t="s">
        <v>9060</v>
      </c>
      <c r="C167" s="470" t="s">
        <v>9634</v>
      </c>
      <c r="D167" s="468" t="s">
        <v>728</v>
      </c>
      <c r="E167" s="471"/>
      <c r="F167" s="471"/>
      <c r="G167" s="472"/>
      <c r="H167" s="472"/>
      <c r="I167" s="471">
        <v>4</v>
      </c>
      <c r="J167" s="472"/>
      <c r="K167" s="471">
        <v>0</v>
      </c>
      <c r="L167" s="472" t="s">
        <v>9656</v>
      </c>
      <c r="M167" s="490" t="e">
        <f>VLOOKUP(TRIM(B167),'Team Rosters'!$B$1:$N$3773,2,FALSE)</f>
        <v>#N/A</v>
      </c>
      <c r="N167" s="475">
        <f>VLOOKUP(TRIM(B167),BirthdateDraft!$A$1:$M$7842,2,FALSE)</f>
        <v>36102</v>
      </c>
      <c r="O167" s="468" t="str">
        <f>VLOOKUP(TRIM(B167),BirthdateDraft!$A$1:$M$7842,3,FALSE)</f>
        <v>24/FA</v>
      </c>
      <c r="P167" s="17">
        <v>2024</v>
      </c>
    </row>
    <row r="168" spans="1:16" s="77" customFormat="1" ht="12.75" customHeight="1">
      <c r="A168" s="468" t="s">
        <v>8846</v>
      </c>
      <c r="B168" s="474" t="s">
        <v>7381</v>
      </c>
      <c r="C168" s="470" t="s">
        <v>9648</v>
      </c>
      <c r="D168" s="468" t="s">
        <v>8846</v>
      </c>
      <c r="E168" s="471" t="s">
        <v>9700</v>
      </c>
      <c r="F168" s="471"/>
      <c r="G168" s="472"/>
      <c r="H168" s="472"/>
      <c r="I168" s="472"/>
      <c r="J168" s="472"/>
      <c r="K168" s="472"/>
      <c r="L168" s="472"/>
      <c r="M168" s="490" t="e">
        <f>VLOOKUP(TRIM(B168),'Team Rosters'!$B$1:$N$3773,2,FALSE)</f>
        <v>#N/A</v>
      </c>
      <c r="N168" s="475">
        <f>VLOOKUP(TRIM(B168),BirthdateDraft!$A$1:$M$7842,2,FALSE)</f>
        <v>36100</v>
      </c>
      <c r="O168" s="468" t="str">
        <f>VLOOKUP(TRIM(B168),BirthdateDraft!$A$1:$M$7842,3,FALSE)</f>
        <v>21/1(22)</v>
      </c>
      <c r="P168" s="17">
        <v>2024</v>
      </c>
    </row>
    <row r="169" spans="1:16" s="77" customFormat="1" ht="12.75" customHeight="1">
      <c r="A169" s="468" t="s">
        <v>8846</v>
      </c>
      <c r="B169" s="474" t="s">
        <v>7298</v>
      </c>
      <c r="C169" s="470" t="s">
        <v>77</v>
      </c>
      <c r="D169" s="468" t="s">
        <v>8846</v>
      </c>
      <c r="E169" s="471" t="s">
        <v>9700</v>
      </c>
      <c r="F169" s="471"/>
      <c r="G169" s="472"/>
      <c r="H169" s="472"/>
      <c r="I169" s="472"/>
      <c r="J169" s="472"/>
      <c r="K169" s="472"/>
      <c r="L169" s="472"/>
      <c r="M169" s="490" t="e">
        <f>VLOOKUP(TRIM(B169),'Team Rosters'!$B$1:$N$3773,2,FALSE)</f>
        <v>#N/A</v>
      </c>
      <c r="N169" s="475">
        <f>VLOOKUP(TRIM(B169),BirthdateDraft!$A$1:$M$7842,2,FALSE)</f>
        <v>36100</v>
      </c>
      <c r="O169" s="468" t="str">
        <f>VLOOKUP(TRIM(B169),BirthdateDraft!$A$1:$M$7842,3,FALSE)</f>
        <v>21/6</v>
      </c>
      <c r="P169" s="17">
        <v>2024</v>
      </c>
    </row>
    <row r="170" spans="1:16" s="77" customFormat="1" ht="12.75" customHeight="1">
      <c r="A170" s="468" t="s">
        <v>8846</v>
      </c>
      <c r="B170" s="474" t="s">
        <v>7022</v>
      </c>
      <c r="C170" s="470" t="s">
        <v>9640</v>
      </c>
      <c r="D170" s="468" t="s">
        <v>8846</v>
      </c>
      <c r="E170" s="471" t="s">
        <v>9700</v>
      </c>
      <c r="F170" s="471"/>
      <c r="G170" s="472"/>
      <c r="H170" s="472"/>
      <c r="I170" s="472"/>
      <c r="J170" s="472"/>
      <c r="K170" s="472"/>
      <c r="L170" s="472"/>
      <c r="M170" s="490" t="e">
        <f>VLOOKUP(TRIM(B170),'Team Rosters'!$B$1:$N$3773,2,FALSE)</f>
        <v>#N/A</v>
      </c>
      <c r="N170" s="475">
        <f>VLOOKUP(TRIM(B170),BirthdateDraft!$A$1:$M$7842,2,FALSE)</f>
        <v>36100</v>
      </c>
      <c r="O170" s="468" t="str">
        <f>VLOOKUP(TRIM(B170),BirthdateDraft!$A$1:$M$7842,3,FALSE)</f>
        <v>21/5</v>
      </c>
      <c r="P170" s="17">
        <v>2024</v>
      </c>
    </row>
    <row r="171" spans="1:16" s="77" customFormat="1" ht="12.75" customHeight="1">
      <c r="A171" s="468" t="s">
        <v>1872</v>
      </c>
      <c r="B171" s="474" t="s">
        <v>7662</v>
      </c>
      <c r="C171" s="470" t="s">
        <v>9632</v>
      </c>
      <c r="D171" s="468" t="s">
        <v>1872</v>
      </c>
      <c r="E171" s="471" t="s">
        <v>9699</v>
      </c>
      <c r="F171" s="471"/>
      <c r="G171" s="472">
        <v>4</v>
      </c>
      <c r="H171" s="472"/>
      <c r="I171" s="472"/>
      <c r="J171" s="472"/>
      <c r="K171" s="472"/>
      <c r="L171" s="472"/>
      <c r="M171" s="490" t="e">
        <f>VLOOKUP(TRIM(B171),'Team Rosters'!$B$1:$N$3773,2,FALSE)</f>
        <v>#N/A</v>
      </c>
      <c r="N171" s="475">
        <f>VLOOKUP(TRIM(B171),BirthdateDraft!$A$1:$M$7842,2,FALSE)</f>
        <v>36088</v>
      </c>
      <c r="O171" s="468" t="str">
        <f>VLOOKUP(TRIM(B171),BirthdateDraft!$A$1:$M$7842,3,FALSE)</f>
        <v>22/7</v>
      </c>
      <c r="P171" s="17">
        <v>2024</v>
      </c>
    </row>
    <row r="172" spans="1:16" s="77" customFormat="1" ht="12.75" customHeight="1">
      <c r="A172" s="468" t="s">
        <v>1957</v>
      </c>
      <c r="B172" s="474" t="s">
        <v>7923</v>
      </c>
      <c r="C172" s="470" t="s">
        <v>9639</v>
      </c>
      <c r="D172" s="468" t="s">
        <v>1957</v>
      </c>
      <c r="E172" s="471" t="s">
        <v>9699</v>
      </c>
      <c r="F172" s="471"/>
      <c r="G172" s="472">
        <v>0</v>
      </c>
      <c r="H172" s="472"/>
      <c r="I172" s="472"/>
      <c r="J172" s="472"/>
      <c r="K172" s="472"/>
      <c r="L172" s="472"/>
      <c r="M172" s="490" t="e">
        <f>VLOOKUP(TRIM(B172),'Team Rosters'!$B$1:$N$3773,2,FALSE)</f>
        <v>#N/A</v>
      </c>
      <c r="N172" s="475">
        <f>VLOOKUP(TRIM(B172),BirthdateDraft!$A$1:$M$7842,2,FALSE)</f>
        <v>36080</v>
      </c>
      <c r="O172" s="468" t="str">
        <f>VLOOKUP(TRIM(B172),BirthdateDraft!$A$1:$M$7842,3,FALSE)</f>
        <v>22/FA</v>
      </c>
      <c r="P172" s="17">
        <v>2024</v>
      </c>
    </row>
    <row r="173" spans="1:16" s="77" customFormat="1" ht="12.75" customHeight="1">
      <c r="A173" s="468" t="s">
        <v>8991</v>
      </c>
      <c r="B173" s="474" t="s">
        <v>9080</v>
      </c>
      <c r="C173" s="470" t="s">
        <v>9644</v>
      </c>
      <c r="D173" s="468" t="s">
        <v>8991</v>
      </c>
      <c r="E173" s="471"/>
      <c r="F173" s="471"/>
      <c r="G173" s="472"/>
      <c r="H173" s="472"/>
      <c r="I173" s="471">
        <v>0</v>
      </c>
      <c r="J173" s="471"/>
      <c r="K173" s="472">
        <v>0</v>
      </c>
      <c r="L173" s="472"/>
      <c r="M173" s="490" t="e">
        <f>VLOOKUP(TRIM(B173),'Team Rosters'!$B$1:$N$3773,2,FALSE)</f>
        <v>#N/A</v>
      </c>
      <c r="N173" s="475">
        <f>VLOOKUP(TRIM(B173),BirthdateDraft!$A$1:$M$7842,2,FALSE)</f>
        <v>36074</v>
      </c>
      <c r="O173" s="468" t="str">
        <f>VLOOKUP(TRIM(B173),BirthdateDraft!$A$1:$M$7842,3,FALSE)</f>
        <v>24/FA</v>
      </c>
      <c r="P173" s="17">
        <v>2024</v>
      </c>
    </row>
    <row r="174" spans="1:16" s="77" customFormat="1" ht="12.75" customHeight="1">
      <c r="A174" s="468" t="s">
        <v>9013</v>
      </c>
      <c r="B174" s="474" t="s">
        <v>8215</v>
      </c>
      <c r="C174" s="470" t="s">
        <v>724</v>
      </c>
      <c r="D174" s="468" t="s">
        <v>9013</v>
      </c>
      <c r="E174" s="471" t="s">
        <v>3556</v>
      </c>
      <c r="F174" s="471"/>
      <c r="G174" s="472">
        <v>0</v>
      </c>
      <c r="H174" s="472"/>
      <c r="I174" s="472"/>
      <c r="J174" s="472"/>
      <c r="K174" s="472"/>
      <c r="L174" s="472"/>
      <c r="M174" s="490" t="e">
        <f>VLOOKUP(TRIM(B174),'Team Rosters'!$B$1:$N$3773,2,FALSE)</f>
        <v>#N/A</v>
      </c>
      <c r="N174" s="475">
        <f>VLOOKUP(TRIM(B174),BirthdateDraft!$A$1:$M$7842,2,FALSE)</f>
        <v>36070</v>
      </c>
      <c r="O174" s="468" t="str">
        <f>VLOOKUP(TRIM(B174),BirthdateDraft!$A$1:$M$7842,3,FALSE)</f>
        <v>22/6</v>
      </c>
      <c r="P174" s="17">
        <v>2024</v>
      </c>
    </row>
    <row r="175" spans="1:16" s="77" customFormat="1" ht="12.75" customHeight="1">
      <c r="A175" s="468" t="s">
        <v>8846</v>
      </c>
      <c r="B175" s="474" t="s">
        <v>7805</v>
      </c>
      <c r="C175" s="470" t="s">
        <v>2310</v>
      </c>
      <c r="D175" s="468" t="s">
        <v>8846</v>
      </c>
      <c r="E175" s="471" t="s">
        <v>9700</v>
      </c>
      <c r="F175" s="471"/>
      <c r="G175" s="472"/>
      <c r="H175" s="472"/>
      <c r="I175" s="472"/>
      <c r="J175" s="472"/>
      <c r="K175" s="472"/>
      <c r="L175" s="472"/>
      <c r="M175" s="490" t="e">
        <f>VLOOKUP(TRIM(B175),'Team Rosters'!$B$1:$N$3773,2,FALSE)</f>
        <v>#N/A</v>
      </c>
      <c r="N175" s="475">
        <f>VLOOKUP(TRIM(B175),BirthdateDraft!$A$1:$M$7842,2,FALSE)</f>
        <v>36070</v>
      </c>
      <c r="O175" s="468" t="str">
        <f>VLOOKUP(TRIM(B175),BirthdateDraft!$A$1:$M$7842,3,FALSE)</f>
        <v>22/6</v>
      </c>
      <c r="P175" s="17">
        <v>2024</v>
      </c>
    </row>
    <row r="176" spans="1:16" s="77" customFormat="1" ht="12.75" customHeight="1">
      <c r="A176" s="468" t="s">
        <v>9006</v>
      </c>
      <c r="B176" s="474" t="s">
        <v>7168</v>
      </c>
      <c r="C176" s="470" t="s">
        <v>78</v>
      </c>
      <c r="D176" s="468" t="s">
        <v>9006</v>
      </c>
      <c r="E176" s="471"/>
      <c r="F176" s="471"/>
      <c r="G176" s="472"/>
      <c r="H176" s="472"/>
      <c r="I176" s="471">
        <v>0</v>
      </c>
      <c r="J176" s="471">
        <v>0</v>
      </c>
      <c r="K176" s="472">
        <v>0</v>
      </c>
      <c r="L176" s="472"/>
      <c r="M176" s="490" t="e">
        <f>VLOOKUP(TRIM(B176),'Team Rosters'!$B$1:$N$3773,2,FALSE)</f>
        <v>#N/A</v>
      </c>
      <c r="N176" s="475">
        <f>VLOOKUP(TRIM(B176),BirthdateDraft!$A$1:$M$7842,2,FALSE)</f>
        <v>36069</v>
      </c>
      <c r="O176" s="468" t="str">
        <f>VLOOKUP(TRIM(B176),BirthdateDraft!$A$1:$M$7842,3,FALSE)</f>
        <v>FA</v>
      </c>
      <c r="P176" s="17">
        <v>2024</v>
      </c>
    </row>
    <row r="177" spans="1:16" s="77" customFormat="1" ht="12.75" customHeight="1">
      <c r="A177" s="468" t="s">
        <v>1564</v>
      </c>
      <c r="B177" s="474" t="s">
        <v>7310</v>
      </c>
      <c r="C177" s="470" t="s">
        <v>9642</v>
      </c>
      <c r="D177" s="468" t="s">
        <v>1564</v>
      </c>
      <c r="E177" s="471"/>
      <c r="F177" s="471"/>
      <c r="G177" s="472"/>
      <c r="H177" s="472"/>
      <c r="I177" s="472"/>
      <c r="J177" s="472"/>
      <c r="K177" s="472"/>
      <c r="L177" s="472"/>
      <c r="M177" s="490" t="e">
        <f>VLOOKUP(TRIM(B177),'Team Rosters'!$B$1:$N$3773,2,FALSE)</f>
        <v>#N/A</v>
      </c>
      <c r="N177" s="475">
        <f>VLOOKUP(TRIM(B177),BirthdateDraft!$A$1:$M$7842,2,FALSE)</f>
        <v>36069</v>
      </c>
      <c r="O177" s="468" t="str">
        <f>VLOOKUP(TRIM(B177),BirthdateDraft!$A$1:$M$7842,3,FALSE)</f>
        <v>21/3</v>
      </c>
      <c r="P177" s="17">
        <v>2024</v>
      </c>
    </row>
    <row r="178" spans="1:16" s="77" customFormat="1" ht="12.75" customHeight="1">
      <c r="A178" s="468" t="s">
        <v>728</v>
      </c>
      <c r="B178" s="474" t="s">
        <v>9059</v>
      </c>
      <c r="C178" s="470" t="s">
        <v>9646</v>
      </c>
      <c r="D178" s="468" t="s">
        <v>728</v>
      </c>
      <c r="E178" s="471"/>
      <c r="F178" s="471"/>
      <c r="G178" s="472"/>
      <c r="H178" s="472"/>
      <c r="I178" s="471">
        <v>0</v>
      </c>
      <c r="J178" s="472"/>
      <c r="K178" s="471">
        <v>0</v>
      </c>
      <c r="L178" s="472" t="s">
        <v>1895</v>
      </c>
      <c r="M178" s="490" t="e">
        <f>VLOOKUP(TRIM(B178),'Team Rosters'!$B$1:$N$3773,2,FALSE)</f>
        <v>#N/A</v>
      </c>
      <c r="N178" s="475">
        <f>VLOOKUP(TRIM(B178),BirthdateDraft!$A$1:$M$7842,2,FALSE)</f>
        <v>36069</v>
      </c>
      <c r="O178" s="468" t="str">
        <f>VLOOKUP(TRIM(B178),BirthdateDraft!$A$1:$M$7842,3,FALSE)</f>
        <v>FA</v>
      </c>
      <c r="P178" s="17">
        <v>2024</v>
      </c>
    </row>
    <row r="179" spans="1:16" s="77" customFormat="1" ht="12.75" customHeight="1">
      <c r="A179" s="468" t="s">
        <v>9013</v>
      </c>
      <c r="B179" s="474" t="s">
        <v>9087</v>
      </c>
      <c r="C179" s="470" t="s">
        <v>1407</v>
      </c>
      <c r="D179" s="468" t="s">
        <v>9013</v>
      </c>
      <c r="E179" s="471" t="s">
        <v>3556</v>
      </c>
      <c r="F179" s="471"/>
      <c r="G179" s="472">
        <v>0</v>
      </c>
      <c r="H179" s="472"/>
      <c r="I179" s="472"/>
      <c r="J179" s="472"/>
      <c r="K179" s="472"/>
      <c r="L179" s="472"/>
      <c r="M179" s="490" t="e">
        <f>VLOOKUP(TRIM(B179),'Team Rosters'!$B$1:$N$3773,2,FALSE)</f>
        <v>#N/A</v>
      </c>
      <c r="N179" s="475">
        <f>VLOOKUP(TRIM(B179),BirthdateDraft!$A$1:$M$7842,2,FALSE)</f>
        <v>36047</v>
      </c>
      <c r="O179" s="468" t="str">
        <f>VLOOKUP(TRIM(B179),BirthdateDraft!$A$1:$M$7842,3,FALSE)</f>
        <v>22/4</v>
      </c>
      <c r="P179" s="17">
        <v>2024</v>
      </c>
    </row>
    <row r="180" spans="1:16" s="77" customFormat="1" ht="12.75" customHeight="1">
      <c r="A180" s="468" t="s">
        <v>1957</v>
      </c>
      <c r="B180" s="474" t="s">
        <v>6995</v>
      </c>
      <c r="C180" s="470" t="s">
        <v>9631</v>
      </c>
      <c r="D180" s="468" t="s">
        <v>1957</v>
      </c>
      <c r="E180" s="471" t="s">
        <v>9700</v>
      </c>
      <c r="F180" s="471"/>
      <c r="G180" s="472">
        <v>4</v>
      </c>
      <c r="H180" s="472"/>
      <c r="I180" s="472"/>
      <c r="J180" s="472"/>
      <c r="K180" s="472"/>
      <c r="L180" s="472"/>
      <c r="M180" s="490" t="e">
        <f>VLOOKUP(TRIM(B180),'Team Rosters'!$B$1:$N$3773,2,FALSE)</f>
        <v>#N/A</v>
      </c>
      <c r="N180" s="475">
        <f>VLOOKUP(TRIM(B180),BirthdateDraft!$A$1:$M$7842,2,FALSE)</f>
        <v>36039</v>
      </c>
      <c r="O180" s="468" t="str">
        <f>VLOOKUP(TRIM(B180),BirthdateDraft!$A$1:$M$7842,3,FALSE)</f>
        <v>FA</v>
      </c>
      <c r="P180" s="17">
        <v>2024</v>
      </c>
    </row>
    <row r="181" spans="1:16" s="77" customFormat="1" ht="12.75" customHeight="1">
      <c r="A181" s="468" t="s">
        <v>9689</v>
      </c>
      <c r="B181" s="474" t="s">
        <v>7926</v>
      </c>
      <c r="C181" s="470" t="s">
        <v>9638</v>
      </c>
      <c r="D181" s="468" t="s">
        <v>9689</v>
      </c>
      <c r="E181" s="471"/>
      <c r="F181" s="471"/>
      <c r="G181" s="472"/>
      <c r="H181" s="472"/>
      <c r="I181" s="471">
        <v>0</v>
      </c>
      <c r="J181" s="471">
        <v>0</v>
      </c>
      <c r="K181" s="472">
        <v>0</v>
      </c>
      <c r="L181" s="472"/>
      <c r="M181" s="490" t="e">
        <f>VLOOKUP(TRIM(B181),'Team Rosters'!$B$1:$N$3773,2,FALSE)</f>
        <v>#N/A</v>
      </c>
      <c r="N181" s="475">
        <f>VLOOKUP(TRIM(B181),BirthdateDraft!$A$1:$M$7842,2,FALSE)</f>
        <v>36035</v>
      </c>
      <c r="O181" s="468" t="str">
        <f>VLOOKUP(TRIM(B181),BirthdateDraft!$A$1:$M$7842,3,FALSE)</f>
        <v>22/FA</v>
      </c>
      <c r="P181" s="17">
        <v>2024</v>
      </c>
    </row>
    <row r="182" spans="1:16" s="77" customFormat="1" ht="12.75" customHeight="1">
      <c r="A182" s="468" t="s">
        <v>1229</v>
      </c>
      <c r="B182" s="474" t="s">
        <v>8924</v>
      </c>
      <c r="C182" s="470" t="s">
        <v>9633</v>
      </c>
      <c r="D182" s="468" t="s">
        <v>1229</v>
      </c>
      <c r="E182" s="471" t="s">
        <v>9700</v>
      </c>
      <c r="F182" s="471"/>
      <c r="G182" s="472">
        <v>0</v>
      </c>
      <c r="H182" s="472"/>
      <c r="I182" s="472"/>
      <c r="J182" s="472"/>
      <c r="K182" s="472"/>
      <c r="L182" s="472"/>
      <c r="M182" s="490" t="e">
        <f>VLOOKUP(TRIM(B182),'Team Rosters'!$B$1:$N$3773,2,FALSE)</f>
        <v>#N/A</v>
      </c>
      <c r="N182" s="475">
        <f>VLOOKUP(TRIM(B182),BirthdateDraft!$A$1:$M$7842,2,FALSE)</f>
        <v>36008</v>
      </c>
      <c r="O182" s="468" t="str">
        <f>VLOOKUP(TRIM(B182),BirthdateDraft!$A$1:$M$7842,3,FALSE)</f>
        <v>FA</v>
      </c>
      <c r="P182" s="17">
        <v>2024</v>
      </c>
    </row>
    <row r="183" spans="1:16" s="77" customFormat="1" ht="12.75" customHeight="1">
      <c r="A183" s="468"/>
      <c r="B183" s="469" t="s">
        <v>7769</v>
      </c>
      <c r="C183" s="470" t="s">
        <v>9645</v>
      </c>
      <c r="D183" s="468" t="s">
        <v>10011</v>
      </c>
      <c r="E183" s="471"/>
      <c r="F183" s="471"/>
      <c r="G183" s="472"/>
      <c r="H183" s="472"/>
      <c r="I183" s="471">
        <v>0</v>
      </c>
      <c r="J183" s="472"/>
      <c r="K183" s="472">
        <v>0</v>
      </c>
      <c r="L183" s="472"/>
      <c r="M183" s="490" t="e">
        <f>VLOOKUP(TRIM(B183),'Team Rosters'!$B$1:$N$3773,2,FALSE)</f>
        <v>#N/A</v>
      </c>
      <c r="N183" s="473">
        <f>VLOOKUP(TRIM(B183),BirthdateDraft!$A$1:$M$7842,2,FALSE)</f>
        <v>36007</v>
      </c>
      <c r="O183" s="471" t="str">
        <f>VLOOKUP(TRIM(B183),BirthdateDraft!$A$1:$M$7842,3,FALSE)</f>
        <v>22/1</v>
      </c>
      <c r="P183" s="17">
        <v>2024</v>
      </c>
    </row>
    <row r="184" spans="1:16" s="77" customFormat="1" ht="12.75" customHeight="1">
      <c r="A184" s="468" t="s">
        <v>9013</v>
      </c>
      <c r="B184" s="474" t="s">
        <v>8326</v>
      </c>
      <c r="C184" s="470" t="s">
        <v>76</v>
      </c>
      <c r="D184" s="468" t="s">
        <v>9013</v>
      </c>
      <c r="E184" s="471"/>
      <c r="F184" s="471"/>
      <c r="G184" s="472"/>
      <c r="H184" s="472"/>
      <c r="I184" s="471">
        <v>0</v>
      </c>
      <c r="J184" s="471"/>
      <c r="K184" s="472">
        <v>0</v>
      </c>
      <c r="L184" s="472"/>
      <c r="M184" s="490" t="e">
        <f>VLOOKUP(TRIM(B184),'Team Rosters'!$B$1:$N$3773,2,FALSE)</f>
        <v>#N/A</v>
      </c>
      <c r="N184" s="475">
        <f>VLOOKUP(TRIM(B184),BirthdateDraft!$A$1:$M$7842,2,FALSE)</f>
        <v>36006</v>
      </c>
      <c r="O184" s="468" t="str">
        <f>VLOOKUP(TRIM(B184),BirthdateDraft!$A$1:$M$7842,3,FALSE)</f>
        <v>23/FA</v>
      </c>
      <c r="P184" s="17">
        <v>2024</v>
      </c>
    </row>
    <row r="185" spans="1:16" s="77" customFormat="1" ht="12.75" customHeight="1">
      <c r="A185" s="468" t="s">
        <v>1957</v>
      </c>
      <c r="B185" s="474" t="s">
        <v>8303</v>
      </c>
      <c r="C185" s="470" t="s">
        <v>9643</v>
      </c>
      <c r="D185" s="468" t="s">
        <v>1957</v>
      </c>
      <c r="E185" s="471" t="s">
        <v>9700</v>
      </c>
      <c r="F185" s="471"/>
      <c r="G185" s="472">
        <v>0</v>
      </c>
      <c r="H185" s="472"/>
      <c r="I185" s="472"/>
      <c r="J185" s="472"/>
      <c r="K185" s="472"/>
      <c r="L185" s="472"/>
      <c r="M185" s="490" t="e">
        <f>VLOOKUP(TRIM(B185),'Team Rosters'!$B$1:$N$3773,2,FALSE)</f>
        <v>#N/A</v>
      </c>
      <c r="N185" s="475">
        <f>VLOOKUP(TRIM(B185),BirthdateDraft!$A$1:$M$7842,2,FALSE)</f>
        <v>35996</v>
      </c>
      <c r="O185" s="468" t="str">
        <f>VLOOKUP(TRIM(B185),BirthdateDraft!$A$1:$M$7842,3,FALSE)</f>
        <v>23/5</v>
      </c>
      <c r="P185" s="17">
        <v>2024</v>
      </c>
    </row>
    <row r="186" spans="1:16" s="77" customFormat="1" ht="12.75" customHeight="1">
      <c r="A186" s="468" t="s">
        <v>9013</v>
      </c>
      <c r="B186" s="474" t="s">
        <v>8203</v>
      </c>
      <c r="C186" s="470" t="s">
        <v>76</v>
      </c>
      <c r="D186" s="468" t="s">
        <v>9013</v>
      </c>
      <c r="E186" s="471"/>
      <c r="F186" s="471"/>
      <c r="G186" s="472"/>
      <c r="H186" s="472"/>
      <c r="I186" s="471">
        <v>0</v>
      </c>
      <c r="J186" s="471"/>
      <c r="K186" s="472">
        <v>2</v>
      </c>
      <c r="L186" s="472"/>
      <c r="M186" s="490" t="e">
        <f>VLOOKUP(TRIM(B186),'Team Rosters'!$B$1:$N$3773,2,FALSE)</f>
        <v>#N/A</v>
      </c>
      <c r="N186" s="475">
        <f>VLOOKUP(TRIM(B186),BirthdateDraft!$A$1:$M$7842,2,FALSE)</f>
        <v>35993</v>
      </c>
      <c r="O186" s="468" t="str">
        <f>VLOOKUP(TRIM(B186),BirthdateDraft!$A$1:$M$7842,3,FALSE)</f>
        <v>23/FA</v>
      </c>
      <c r="P186" s="17">
        <v>2024</v>
      </c>
    </row>
    <row r="187" spans="1:16" s="77" customFormat="1" ht="12.75" customHeight="1">
      <c r="A187" s="468" t="s">
        <v>8846</v>
      </c>
      <c r="B187" s="474" t="s">
        <v>7736</v>
      </c>
      <c r="C187" s="470" t="s">
        <v>9640</v>
      </c>
      <c r="D187" s="468" t="s">
        <v>8846</v>
      </c>
      <c r="E187" s="471" t="s">
        <v>9699</v>
      </c>
      <c r="F187" s="471"/>
      <c r="G187" s="472"/>
      <c r="H187" s="472"/>
      <c r="I187" s="472"/>
      <c r="J187" s="472"/>
      <c r="K187" s="472"/>
      <c r="L187" s="472"/>
      <c r="M187" s="490" t="e">
        <f>VLOOKUP(TRIM(B187),'Team Rosters'!$B$1:$N$3773,2,FALSE)</f>
        <v>#N/A</v>
      </c>
      <c r="N187" s="475">
        <f>VLOOKUP(TRIM(B187),BirthdateDraft!$A$1:$M$7842,2,FALSE)</f>
        <v>35993</v>
      </c>
      <c r="O187" s="468" t="str">
        <f>VLOOKUP(TRIM(B187),BirthdateDraft!$A$1:$M$7842,3,FALSE)</f>
        <v>22/7</v>
      </c>
      <c r="P187" s="17">
        <v>2024</v>
      </c>
    </row>
    <row r="188" spans="1:16" s="77" customFormat="1" ht="12.75" customHeight="1">
      <c r="A188" s="468" t="s">
        <v>9013</v>
      </c>
      <c r="B188" s="474" t="s">
        <v>7721</v>
      </c>
      <c r="C188" s="470" t="s">
        <v>9645</v>
      </c>
      <c r="D188" s="468" t="s">
        <v>9013</v>
      </c>
      <c r="E188" s="471" t="s">
        <v>3556</v>
      </c>
      <c r="F188" s="471"/>
      <c r="G188" s="472">
        <v>0</v>
      </c>
      <c r="H188" s="472"/>
      <c r="I188" s="472"/>
      <c r="J188" s="472"/>
      <c r="K188" s="472"/>
      <c r="L188" s="472"/>
      <c r="M188" s="490" t="e">
        <f>VLOOKUP(TRIM(B188),'Team Rosters'!$B$1:$N$3773,2,FALSE)</f>
        <v>#N/A</v>
      </c>
      <c r="N188" s="475">
        <f>VLOOKUP(TRIM(B188),BirthdateDraft!$A$1:$M$7842,2,FALSE)</f>
        <v>35992</v>
      </c>
      <c r="O188" s="468" t="str">
        <f>VLOOKUP(TRIM(B188),BirthdateDraft!$A$1:$M$7842,3,FALSE)</f>
        <v>22/5</v>
      </c>
      <c r="P188" s="17">
        <v>2024</v>
      </c>
    </row>
    <row r="189" spans="1:16" s="77" customFormat="1" ht="12.75" customHeight="1">
      <c r="A189" s="468" t="s">
        <v>728</v>
      </c>
      <c r="B189" s="474" t="s">
        <v>7892</v>
      </c>
      <c r="C189" s="470" t="s">
        <v>9635</v>
      </c>
      <c r="D189" s="468" t="s">
        <v>728</v>
      </c>
      <c r="E189" s="471"/>
      <c r="F189" s="471"/>
      <c r="G189" s="472"/>
      <c r="H189" s="472"/>
      <c r="I189" s="471">
        <v>0</v>
      </c>
      <c r="J189" s="472"/>
      <c r="K189" s="471">
        <v>0</v>
      </c>
      <c r="L189" s="472" t="s">
        <v>9656</v>
      </c>
      <c r="M189" s="490" t="e">
        <f>VLOOKUP(TRIM(B189),'Team Rosters'!$B$1:$N$3773,2,FALSE)</f>
        <v>#N/A</v>
      </c>
      <c r="N189" s="475">
        <f>VLOOKUP(TRIM(B189),BirthdateDraft!$A$1:$M$7842,2,FALSE)</f>
        <v>35987</v>
      </c>
      <c r="O189" s="468" t="str">
        <f>VLOOKUP(TRIM(B189),BirthdateDraft!$A$1:$M$7842,3,FALSE)</f>
        <v>22/FA</v>
      </c>
      <c r="P189" s="17">
        <v>2024</v>
      </c>
    </row>
    <row r="190" spans="1:16" s="77" customFormat="1" ht="12.75" customHeight="1">
      <c r="A190" s="468" t="s">
        <v>1957</v>
      </c>
      <c r="B190" s="474" t="s">
        <v>8409</v>
      </c>
      <c r="C190" s="470" t="s">
        <v>9644</v>
      </c>
      <c r="D190" s="468" t="s">
        <v>1957</v>
      </c>
      <c r="E190" s="471" t="s">
        <v>9700</v>
      </c>
      <c r="F190" s="471"/>
      <c r="G190" s="472">
        <v>0</v>
      </c>
      <c r="H190" s="472"/>
      <c r="I190" s="472"/>
      <c r="J190" s="472"/>
      <c r="K190" s="472"/>
      <c r="L190" s="472"/>
      <c r="M190" s="490" t="e">
        <f>VLOOKUP(TRIM(B190),'Team Rosters'!$B$1:$N$3773,2,FALSE)</f>
        <v>#N/A</v>
      </c>
      <c r="N190" s="475">
        <f>VLOOKUP(TRIM(B190),BirthdateDraft!$A$1:$M$7842,2,FALSE)</f>
        <v>35978</v>
      </c>
      <c r="O190" s="468" t="str">
        <f>VLOOKUP(TRIM(B190),BirthdateDraft!$A$1:$M$7842,3,FALSE)</f>
        <v>23/FA</v>
      </c>
      <c r="P190" s="17">
        <v>2024</v>
      </c>
    </row>
    <row r="191" spans="1:16" s="77" customFormat="1" ht="12.75" customHeight="1">
      <c r="A191" s="468"/>
      <c r="B191" s="476" t="s">
        <v>8452</v>
      </c>
      <c r="C191" s="470" t="s">
        <v>9645</v>
      </c>
      <c r="D191" s="468" t="s">
        <v>10032</v>
      </c>
      <c r="E191" s="471"/>
      <c r="F191" s="471"/>
      <c r="G191" s="472"/>
      <c r="H191" s="472"/>
      <c r="I191" s="471">
        <v>0</v>
      </c>
      <c r="J191" s="472">
        <v>0</v>
      </c>
      <c r="K191" s="472">
        <v>0</v>
      </c>
      <c r="L191" s="472"/>
      <c r="M191" s="490" t="e">
        <f>VLOOKUP(TRIM(B191),'Team Rosters'!$B$1:$N$3773,2,FALSE)</f>
        <v>#N/A</v>
      </c>
      <c r="N191" s="473">
        <f>VLOOKUP(TRIM(B191),BirthdateDraft!$A$1:$M$7842,2,FALSE)</f>
        <v>35974</v>
      </c>
      <c r="O191" s="471" t="str">
        <f>VLOOKUP(TRIM(B191),BirthdateDraft!$A$1:$M$7842,3,FALSE)</f>
        <v>23/4</v>
      </c>
      <c r="P191" s="17">
        <v>2024</v>
      </c>
    </row>
    <row r="192" spans="1:16" s="77" customFormat="1" ht="12.75" customHeight="1">
      <c r="A192" s="468" t="s">
        <v>9686</v>
      </c>
      <c r="B192" s="474" t="s">
        <v>9090</v>
      </c>
      <c r="C192" s="470" t="s">
        <v>9631</v>
      </c>
      <c r="D192" s="468" t="s">
        <v>9686</v>
      </c>
      <c r="E192" s="471"/>
      <c r="F192" s="471"/>
      <c r="G192" s="472"/>
      <c r="H192" s="472"/>
      <c r="I192" s="471">
        <v>0</v>
      </c>
      <c r="J192" s="471">
        <v>0</v>
      </c>
      <c r="K192" s="472">
        <v>0</v>
      </c>
      <c r="L192" s="472"/>
      <c r="M192" s="490" t="e">
        <f>VLOOKUP(TRIM(B192),'Team Rosters'!$B$1:$N$3773,2,FALSE)</f>
        <v>#N/A</v>
      </c>
      <c r="N192" s="475">
        <f>VLOOKUP(TRIM(B192),BirthdateDraft!$A$1:$M$7842,2,FALSE)</f>
        <v>35972</v>
      </c>
      <c r="O192" s="468" t="str">
        <f>VLOOKUP(TRIM(B192),BirthdateDraft!$A$1:$M$7842,3,FALSE)</f>
        <v>23/FA</v>
      </c>
      <c r="P192" s="17">
        <v>2024</v>
      </c>
    </row>
    <row r="193" spans="1:16" s="77" customFormat="1" ht="12.75" customHeight="1">
      <c r="A193" s="468" t="s">
        <v>8846</v>
      </c>
      <c r="B193" s="474" t="s">
        <v>6562</v>
      </c>
      <c r="C193" s="470" t="s">
        <v>9649</v>
      </c>
      <c r="D193" s="468" t="s">
        <v>8846</v>
      </c>
      <c r="E193" s="471" t="s">
        <v>9699</v>
      </c>
      <c r="F193" s="471"/>
      <c r="G193" s="472"/>
      <c r="H193" s="472"/>
      <c r="I193" s="472"/>
      <c r="J193" s="472"/>
      <c r="K193" s="472"/>
      <c r="L193" s="472"/>
      <c r="M193" s="490" t="e">
        <f>VLOOKUP(TRIM(B193),'Team Rosters'!$B$1:$N$3773,2,FALSE)</f>
        <v>#N/A</v>
      </c>
      <c r="N193" s="475">
        <f>VLOOKUP(TRIM(B193),BirthdateDraft!$A$1:$M$7842,2,FALSE)</f>
        <v>35969</v>
      </c>
      <c r="O193" s="468" t="str">
        <f>VLOOKUP(TRIM(B193),BirthdateDraft!$A$1:$M$7842,3,FALSE)</f>
        <v>20/4</v>
      </c>
      <c r="P193" s="17">
        <v>2024</v>
      </c>
    </row>
    <row r="194" spans="1:16" s="77" customFormat="1" ht="12.75" customHeight="1">
      <c r="A194" s="468"/>
      <c r="B194" s="479" t="s">
        <v>7865</v>
      </c>
      <c r="C194" s="470" t="s">
        <v>9642</v>
      </c>
      <c r="D194" s="468" t="s">
        <v>1957</v>
      </c>
      <c r="E194" s="471" t="s">
        <v>9699</v>
      </c>
      <c r="F194" s="471"/>
      <c r="G194" s="472">
        <v>3</v>
      </c>
      <c r="H194" s="472"/>
      <c r="I194" s="472"/>
      <c r="J194" s="472"/>
      <c r="K194" s="472"/>
      <c r="L194" s="472"/>
      <c r="M194" s="490" t="str">
        <f>VLOOKUP(TRIM(B194),'Team Rosters'!$B$1:$N$3773,2,FALSE)</f>
        <v>TOK</v>
      </c>
      <c r="N194" s="473">
        <f>VLOOKUP(TRIM(B194),BirthdateDraft!$A$1:$M$7842,2,FALSE)</f>
        <v>35965</v>
      </c>
      <c r="O194" s="471" t="str">
        <f>VLOOKUP(TRIM(B194),BirthdateDraft!$A$1:$M$7842,3,FALSE)</f>
        <v>22/FA</v>
      </c>
      <c r="P194" s="17">
        <v>2024</v>
      </c>
    </row>
    <row r="195" spans="1:16" s="77" customFormat="1" ht="12.75" customHeight="1">
      <c r="A195" s="468" t="s">
        <v>8846</v>
      </c>
      <c r="B195" s="474" t="s">
        <v>7048</v>
      </c>
      <c r="C195" s="470" t="s">
        <v>9643</v>
      </c>
      <c r="D195" s="468" t="s">
        <v>8846</v>
      </c>
      <c r="E195" s="471" t="s">
        <v>9700</v>
      </c>
      <c r="F195" s="471"/>
      <c r="G195" s="472"/>
      <c r="H195" s="472"/>
      <c r="I195" s="472"/>
      <c r="J195" s="472"/>
      <c r="K195" s="472"/>
      <c r="L195" s="472"/>
      <c r="M195" s="490" t="e">
        <f>VLOOKUP(TRIM(B195),'Team Rosters'!$B$1:$N$3773,2,FALSE)</f>
        <v>#N/A</v>
      </c>
      <c r="N195" s="475">
        <f>VLOOKUP(TRIM(B195),BirthdateDraft!$A$1:$M$7842,2,FALSE)</f>
        <v>35947</v>
      </c>
      <c r="O195" s="468" t="str">
        <f>VLOOKUP(TRIM(B195),BirthdateDraft!$A$1:$M$7842,3,FALSE)</f>
        <v>21/5</v>
      </c>
      <c r="P195" s="17">
        <v>2024</v>
      </c>
    </row>
    <row r="196" spans="1:16" s="77" customFormat="1" ht="12.75" customHeight="1">
      <c r="A196" s="468" t="s">
        <v>1895</v>
      </c>
      <c r="B196" s="474" t="s">
        <v>8183</v>
      </c>
      <c r="C196" s="470" t="s">
        <v>9645</v>
      </c>
      <c r="D196" s="468" t="s">
        <v>1895</v>
      </c>
      <c r="E196" s="471"/>
      <c r="F196" s="471"/>
      <c r="G196" s="472"/>
      <c r="H196" s="472"/>
      <c r="I196" s="471">
        <v>0</v>
      </c>
      <c r="J196" s="471"/>
      <c r="K196" s="472">
        <v>3</v>
      </c>
      <c r="L196" s="472"/>
      <c r="M196" s="490" t="e">
        <f>VLOOKUP(TRIM(B196),'Team Rosters'!$B$1:$N$3773,2,FALSE)</f>
        <v>#N/A</v>
      </c>
      <c r="N196" s="475">
        <f>VLOOKUP(TRIM(B196),BirthdateDraft!$A$1:$M$7842,2,FALSE)</f>
        <v>35941</v>
      </c>
      <c r="O196" s="468" t="str">
        <f>VLOOKUP(TRIM(B196),BirthdateDraft!$A$1:$M$7842,3,FALSE)</f>
        <v>23/FA</v>
      </c>
      <c r="P196" s="17">
        <v>2024</v>
      </c>
    </row>
    <row r="197" spans="1:16" s="77" customFormat="1" ht="12.75" customHeight="1">
      <c r="A197" s="468" t="s">
        <v>9006</v>
      </c>
      <c r="B197" s="474" t="s">
        <v>7672</v>
      </c>
      <c r="C197" s="470" t="s">
        <v>9642</v>
      </c>
      <c r="D197" s="468" t="s">
        <v>9006</v>
      </c>
      <c r="E197" s="471"/>
      <c r="F197" s="471"/>
      <c r="G197" s="472"/>
      <c r="H197" s="472"/>
      <c r="I197" s="471">
        <v>0</v>
      </c>
      <c r="J197" s="471">
        <v>0</v>
      </c>
      <c r="K197" s="472">
        <v>0</v>
      </c>
      <c r="L197" s="472"/>
      <c r="M197" s="490" t="e">
        <f>VLOOKUP(TRIM(B197),'Team Rosters'!$B$1:$N$3773,2,FALSE)</f>
        <v>#N/A</v>
      </c>
      <c r="N197" s="475">
        <f>VLOOKUP(TRIM(B197),BirthdateDraft!$A$1:$M$7842,2,FALSE)</f>
        <v>35941</v>
      </c>
      <c r="O197" s="468" t="str">
        <f>VLOOKUP(TRIM(B197),BirthdateDraft!$A$1:$M$7842,3,FALSE)</f>
        <v>22/6</v>
      </c>
      <c r="P197" s="17">
        <v>2024</v>
      </c>
    </row>
    <row r="198" spans="1:16" s="77" customFormat="1" ht="12.75" customHeight="1">
      <c r="A198" s="468" t="s">
        <v>9013</v>
      </c>
      <c r="B198" s="474" t="s">
        <v>8415</v>
      </c>
      <c r="C198" s="470" t="s">
        <v>9636</v>
      </c>
      <c r="D198" s="468" t="s">
        <v>9013</v>
      </c>
      <c r="E198" s="471" t="s">
        <v>3556</v>
      </c>
      <c r="F198" s="471"/>
      <c r="G198" s="472">
        <v>0</v>
      </c>
      <c r="H198" s="472"/>
      <c r="I198" s="472"/>
      <c r="J198" s="472"/>
      <c r="K198" s="472"/>
      <c r="L198" s="472"/>
      <c r="M198" s="490" t="e">
        <f>VLOOKUP(TRIM(B198),'Team Rosters'!$B$1:$N$3773,2,FALSE)</f>
        <v>#N/A</v>
      </c>
      <c r="N198" s="475">
        <f>VLOOKUP(TRIM(B198),BirthdateDraft!$A$1:$M$7842,2,FALSE)</f>
        <v>35934</v>
      </c>
      <c r="O198" s="468" t="str">
        <f>VLOOKUP(TRIM(B198),BirthdateDraft!$A$1:$M$7842,3,FALSE)</f>
        <v>23/7</v>
      </c>
      <c r="P198" s="17">
        <v>2024</v>
      </c>
    </row>
    <row r="199" spans="1:16" s="77" customFormat="1" ht="12.75" customHeight="1">
      <c r="A199" s="468" t="s">
        <v>9013</v>
      </c>
      <c r="B199" s="474" t="s">
        <v>7695</v>
      </c>
      <c r="C199" s="470" t="s">
        <v>9635</v>
      </c>
      <c r="D199" s="468" t="s">
        <v>9013</v>
      </c>
      <c r="E199" s="471" t="s">
        <v>3556</v>
      </c>
      <c r="F199" s="471"/>
      <c r="G199" s="472">
        <v>1</v>
      </c>
      <c r="H199" s="472"/>
      <c r="I199" s="472"/>
      <c r="J199" s="472"/>
      <c r="K199" s="472"/>
      <c r="L199" s="472"/>
      <c r="M199" s="490" t="e">
        <f>VLOOKUP(TRIM(B199),'Team Rosters'!$B$1:$N$3773,2,FALSE)</f>
        <v>#N/A</v>
      </c>
      <c r="N199" s="475">
        <f>VLOOKUP(TRIM(B199),BirthdateDraft!$A$1:$M$7842,2,FALSE)</f>
        <v>35921</v>
      </c>
      <c r="O199" s="468" t="str">
        <f>VLOOKUP(TRIM(B199),BirthdateDraft!$A$1:$M$7842,3,FALSE)</f>
        <v>22/4</v>
      </c>
      <c r="P199" s="17">
        <v>2024</v>
      </c>
    </row>
    <row r="200" spans="1:16" s="77" customFormat="1" ht="12.75" customHeight="1">
      <c r="A200" s="468" t="s">
        <v>9013</v>
      </c>
      <c r="B200" s="474" t="s">
        <v>7806</v>
      </c>
      <c r="C200" s="470" t="s">
        <v>9629</v>
      </c>
      <c r="D200" s="468" t="s">
        <v>9013</v>
      </c>
      <c r="E200" s="471" t="s">
        <v>3556</v>
      </c>
      <c r="F200" s="471"/>
      <c r="G200" s="472">
        <v>0</v>
      </c>
      <c r="H200" s="472"/>
      <c r="I200" s="472"/>
      <c r="J200" s="472"/>
      <c r="K200" s="472"/>
      <c r="L200" s="472"/>
      <c r="M200" s="490" t="e">
        <f>VLOOKUP(TRIM(B200),'Team Rosters'!$B$1:$N$3773,2,FALSE)</f>
        <v>#N/A</v>
      </c>
      <c r="N200" s="475">
        <f>VLOOKUP(TRIM(B200),BirthdateDraft!$A$1:$M$7842,2,FALSE)</f>
        <v>35911</v>
      </c>
      <c r="O200" s="468" t="str">
        <f>VLOOKUP(TRIM(B200),BirthdateDraft!$A$1:$M$7842,3,FALSE)</f>
        <v>22/2</v>
      </c>
      <c r="P200" s="17">
        <v>2024</v>
      </c>
    </row>
    <row r="201" spans="1:16" s="77" customFormat="1" ht="12.75" customHeight="1">
      <c r="A201" s="468"/>
      <c r="B201" s="476" t="s">
        <v>7132</v>
      </c>
      <c r="C201" s="470" t="s">
        <v>76</v>
      </c>
      <c r="D201" s="468" t="s">
        <v>2837</v>
      </c>
      <c r="E201" s="471"/>
      <c r="F201" s="471"/>
      <c r="G201" s="472"/>
      <c r="H201" s="472"/>
      <c r="I201" s="471">
        <v>0</v>
      </c>
      <c r="J201" s="472"/>
      <c r="K201" s="471">
        <v>0</v>
      </c>
      <c r="L201" s="472" t="s">
        <v>9655</v>
      </c>
      <c r="M201" s="490" t="e">
        <f>VLOOKUP(TRIM(B201),'Team Rosters'!$B$1:$N$3773,2,FALSE)</f>
        <v>#N/A</v>
      </c>
      <c r="N201" s="473">
        <f>VLOOKUP(TRIM(B201),BirthdateDraft!$A$1:$M$7842,2,FALSE)</f>
        <v>35886</v>
      </c>
      <c r="O201" s="471" t="str">
        <f>VLOOKUP(TRIM(B201),BirthdateDraft!$A$1:$M$7842,3,FALSE)</f>
        <v>21/6</v>
      </c>
      <c r="P201" s="17">
        <v>2024</v>
      </c>
    </row>
    <row r="202" spans="1:16" s="77" customFormat="1" ht="12.75" customHeight="1">
      <c r="A202" s="468"/>
      <c r="B202" s="469" t="s">
        <v>7147</v>
      </c>
      <c r="C202" s="470" t="s">
        <v>724</v>
      </c>
      <c r="D202" s="468" t="s">
        <v>2837</v>
      </c>
      <c r="E202" s="471"/>
      <c r="F202" s="471"/>
      <c r="G202" s="472"/>
      <c r="H202" s="472"/>
      <c r="I202" s="471">
        <v>0</v>
      </c>
      <c r="J202" s="472"/>
      <c r="K202" s="472">
        <v>3</v>
      </c>
      <c r="L202" s="472" t="s">
        <v>9655</v>
      </c>
      <c r="M202" s="490" t="e">
        <f>VLOOKUP(TRIM(B202),'Team Rosters'!$B$1:$N$3773,2,FALSE)</f>
        <v>#N/A</v>
      </c>
      <c r="N202" s="473">
        <f>VLOOKUP(TRIM(B202),BirthdateDraft!$A$1:$M$7842,2,FALSE)</f>
        <v>35886</v>
      </c>
      <c r="O202" s="471" t="str">
        <f>VLOOKUP(TRIM(B202),BirthdateDraft!$A$1:$M$7842,3,FALSE)</f>
        <v>FA</v>
      </c>
      <c r="P202" s="17">
        <v>2024</v>
      </c>
    </row>
    <row r="203" spans="1:16" s="77" customFormat="1" ht="12.75" customHeight="1">
      <c r="A203" s="468" t="s">
        <v>9013</v>
      </c>
      <c r="B203" s="474" t="s">
        <v>9696</v>
      </c>
      <c r="C203" s="470" t="s">
        <v>9651</v>
      </c>
      <c r="D203" s="468" t="s">
        <v>9013</v>
      </c>
      <c r="E203" s="471"/>
      <c r="F203" s="471"/>
      <c r="G203" s="472"/>
      <c r="H203" s="472"/>
      <c r="I203" s="471">
        <v>0</v>
      </c>
      <c r="J203" s="471"/>
      <c r="K203" s="472">
        <v>2</v>
      </c>
      <c r="L203" s="472"/>
      <c r="M203" s="490" t="e">
        <f>VLOOKUP(TRIM(B203),'Team Rosters'!$B$1:$N$3773,2,FALSE)</f>
        <v>#N/A</v>
      </c>
      <c r="N203" s="475">
        <f>VLOOKUP(TRIM(B203),BirthdateDraft!$A$1:$M$7842,2,FALSE)</f>
        <v>35886</v>
      </c>
      <c r="O203" s="468" t="str">
        <f>VLOOKUP(TRIM(B203),BirthdateDraft!$A$1:$M$7842,3,FALSE)</f>
        <v>21/6</v>
      </c>
      <c r="P203" s="17">
        <v>2024</v>
      </c>
    </row>
    <row r="204" spans="1:16" s="77" customFormat="1" ht="12.75" customHeight="1">
      <c r="A204" s="468" t="s">
        <v>9013</v>
      </c>
      <c r="B204" s="474" t="s">
        <v>7976</v>
      </c>
      <c r="C204" s="470" t="s">
        <v>78</v>
      </c>
      <c r="D204" s="468" t="s">
        <v>9013</v>
      </c>
      <c r="E204" s="471" t="s">
        <v>3556</v>
      </c>
      <c r="F204" s="471"/>
      <c r="G204" s="472">
        <v>2</v>
      </c>
      <c r="H204" s="472"/>
      <c r="I204" s="472"/>
      <c r="J204" s="472"/>
      <c r="K204" s="472"/>
      <c r="L204" s="472"/>
      <c r="M204" s="490" t="e">
        <f>VLOOKUP(TRIM(B204),'Team Rosters'!$B$1:$N$3773,2,FALSE)</f>
        <v>#N/A</v>
      </c>
      <c r="N204" s="475">
        <f>VLOOKUP(TRIM(B204),BirthdateDraft!$A$1:$M$7842,2,FALSE)</f>
        <v>35880</v>
      </c>
      <c r="O204" s="468" t="str">
        <f>VLOOKUP(TRIM(B204),BirthdateDraft!$A$1:$M$7842,3,FALSE)</f>
        <v>20/FA</v>
      </c>
      <c r="P204" s="17">
        <v>2024</v>
      </c>
    </row>
    <row r="205" spans="1:16" s="77" customFormat="1" ht="12.75" customHeight="1">
      <c r="A205" s="468" t="s">
        <v>9686</v>
      </c>
      <c r="B205" s="474" t="s">
        <v>7956</v>
      </c>
      <c r="C205" s="470" t="s">
        <v>722</v>
      </c>
      <c r="D205" s="468" t="s">
        <v>9686</v>
      </c>
      <c r="E205" s="471"/>
      <c r="F205" s="471"/>
      <c r="G205" s="472"/>
      <c r="H205" s="472"/>
      <c r="I205" s="471">
        <v>0</v>
      </c>
      <c r="J205" s="471">
        <v>0</v>
      </c>
      <c r="K205" s="472">
        <v>0</v>
      </c>
      <c r="L205" s="472"/>
      <c r="M205" s="490" t="e">
        <f>VLOOKUP(TRIM(B205),'Team Rosters'!$B$1:$N$3773,2,FALSE)</f>
        <v>#N/A</v>
      </c>
      <c r="N205" s="475">
        <f>VLOOKUP(TRIM(B205),BirthdateDraft!$A$1:$M$7842,2,FALSE)</f>
        <v>35880</v>
      </c>
      <c r="O205" s="468" t="str">
        <f>VLOOKUP(TRIM(B205),BirthdateDraft!$A$1:$M$7842,3,FALSE)</f>
        <v>20/FA</v>
      </c>
      <c r="P205" s="17">
        <v>2024</v>
      </c>
    </row>
    <row r="206" spans="1:16" s="77" customFormat="1" ht="12.75" customHeight="1">
      <c r="A206" s="468" t="s">
        <v>9006</v>
      </c>
      <c r="B206" s="497" t="s">
        <v>8488</v>
      </c>
      <c r="C206" s="470" t="s">
        <v>9632</v>
      </c>
      <c r="D206" s="468" t="s">
        <v>9006</v>
      </c>
      <c r="E206" s="471"/>
      <c r="F206" s="471"/>
      <c r="G206" s="472"/>
      <c r="H206" s="472"/>
      <c r="I206" s="471">
        <v>0</v>
      </c>
      <c r="J206" s="471">
        <v>0</v>
      </c>
      <c r="K206" s="472">
        <v>2</v>
      </c>
      <c r="L206" s="472"/>
      <c r="M206" s="490" t="e">
        <f>VLOOKUP(TRIM(B206),'Team Rosters'!$B$1:$N$3773,2,FALSE)</f>
        <v>#N/A</v>
      </c>
      <c r="N206" s="475">
        <f>VLOOKUP(TRIM(B206),BirthdateDraft!$A$1:$M$7842,2,FALSE)</f>
        <v>35876</v>
      </c>
      <c r="O206" s="468" t="e">
        <f>VLOOKUP(TRIM(B206),BirthdateDraft!$A$1:$M$7842,3,FALSE)</f>
        <v>#N/A</v>
      </c>
      <c r="P206" s="17">
        <v>2024</v>
      </c>
    </row>
    <row r="207" spans="1:16" s="77" customFormat="1" ht="12.75" customHeight="1">
      <c r="A207" s="468" t="s">
        <v>1957</v>
      </c>
      <c r="B207" s="474" t="s">
        <v>7853</v>
      </c>
      <c r="C207" s="470" t="s">
        <v>9636</v>
      </c>
      <c r="D207" s="468" t="s">
        <v>1957</v>
      </c>
      <c r="E207" s="471" t="s">
        <v>9700</v>
      </c>
      <c r="F207" s="471"/>
      <c r="G207" s="472">
        <v>6</v>
      </c>
      <c r="H207" s="472"/>
      <c r="I207" s="472"/>
      <c r="J207" s="472"/>
      <c r="K207" s="472"/>
      <c r="L207" s="472"/>
      <c r="M207" s="490" t="e">
        <f>VLOOKUP(TRIM(B207),'Team Rosters'!$B$1:$N$3773,2,FALSE)</f>
        <v>#N/A</v>
      </c>
      <c r="N207" s="475">
        <f>VLOOKUP(TRIM(B207),BirthdateDraft!$A$1:$M$7842,2,FALSE)</f>
        <v>35870</v>
      </c>
      <c r="O207" s="468" t="str">
        <f>VLOOKUP(TRIM(B207),BirthdateDraft!$A$1:$M$7842,3,FALSE)</f>
        <v>22/FA</v>
      </c>
      <c r="P207" s="17">
        <v>2024</v>
      </c>
    </row>
    <row r="208" spans="1:16" s="77" customFormat="1" ht="12.75" customHeight="1">
      <c r="A208" s="468" t="s">
        <v>1895</v>
      </c>
      <c r="B208" s="474" t="s">
        <v>7138</v>
      </c>
      <c r="C208" s="470" t="s">
        <v>9633</v>
      </c>
      <c r="D208" s="468" t="s">
        <v>1895</v>
      </c>
      <c r="E208" s="471"/>
      <c r="F208" s="471"/>
      <c r="G208" s="472"/>
      <c r="H208" s="472"/>
      <c r="I208" s="471">
        <v>0</v>
      </c>
      <c r="J208" s="471"/>
      <c r="K208" s="472">
        <v>2</v>
      </c>
      <c r="L208" s="472"/>
      <c r="M208" s="490" t="e">
        <f>VLOOKUP(TRIM(B208),'Team Rosters'!$B$1:$N$3773,2,FALSE)</f>
        <v>#N/A</v>
      </c>
      <c r="N208" s="475">
        <f>VLOOKUP(TRIM(B208),BirthdateDraft!$A$1:$M$7842,2,FALSE)</f>
        <v>35855</v>
      </c>
      <c r="O208" s="468" t="str">
        <f>VLOOKUP(TRIM(B208),BirthdateDraft!$A$1:$M$7842,3,FALSE)</f>
        <v>21/FA</v>
      </c>
      <c r="P208" s="17">
        <v>2024</v>
      </c>
    </row>
    <row r="209" spans="1:16" s="77" customFormat="1" ht="12.75" customHeight="1">
      <c r="A209" s="468" t="s">
        <v>8991</v>
      </c>
      <c r="B209" s="474" t="s">
        <v>7768</v>
      </c>
      <c r="C209" s="470" t="s">
        <v>9650</v>
      </c>
      <c r="D209" s="468" t="s">
        <v>8991</v>
      </c>
      <c r="E209" s="471"/>
      <c r="F209" s="471"/>
      <c r="G209" s="472"/>
      <c r="H209" s="472"/>
      <c r="I209" s="471">
        <v>0</v>
      </c>
      <c r="J209" s="471"/>
      <c r="K209" s="472">
        <v>2</v>
      </c>
      <c r="L209" s="472"/>
      <c r="M209" s="490" t="e">
        <f>VLOOKUP(TRIM(B209),'Team Rosters'!$B$1:$N$3773,2,FALSE)</f>
        <v>#N/A</v>
      </c>
      <c r="N209" s="475">
        <f>VLOOKUP(TRIM(B209),BirthdateDraft!$A$1:$M$7842,2,FALSE)</f>
        <v>35853</v>
      </c>
      <c r="O209" s="468" t="str">
        <f>VLOOKUP(TRIM(B209),BirthdateDraft!$A$1:$M$7842,3,FALSE)</f>
        <v>20/5</v>
      </c>
      <c r="P209" s="17">
        <v>2024</v>
      </c>
    </row>
    <row r="210" spans="1:16" s="77" customFormat="1" ht="12.75" customHeight="1">
      <c r="A210" s="468" t="s">
        <v>1957</v>
      </c>
      <c r="B210" s="474" t="s">
        <v>7097</v>
      </c>
      <c r="C210" s="470" t="s">
        <v>76</v>
      </c>
      <c r="D210" s="468" t="s">
        <v>1957</v>
      </c>
      <c r="E210" s="471" t="s">
        <v>9700</v>
      </c>
      <c r="F210" s="471"/>
      <c r="G210" s="472">
        <v>0</v>
      </c>
      <c r="H210" s="472"/>
      <c r="I210" s="472"/>
      <c r="J210" s="472"/>
      <c r="K210" s="472"/>
      <c r="L210" s="472"/>
      <c r="M210" s="490" t="e">
        <f>VLOOKUP(TRIM(B210),'Team Rosters'!$B$1:$N$3773,2,FALSE)</f>
        <v>#N/A</v>
      </c>
      <c r="N210" s="475">
        <f>VLOOKUP(TRIM(B210),BirthdateDraft!$A$1:$M$7842,2,FALSE)</f>
        <v>35827</v>
      </c>
      <c r="O210" s="468">
        <f>VLOOKUP(TRIM(B210),BirthdateDraft!$A$1:$M$7842,3,FALSE)</f>
        <v>0</v>
      </c>
      <c r="P210" s="17">
        <v>2024</v>
      </c>
    </row>
    <row r="211" spans="1:16" s="77" customFormat="1" ht="12.75" customHeight="1">
      <c r="A211" s="468" t="s">
        <v>9013</v>
      </c>
      <c r="B211" s="474" t="s">
        <v>6973</v>
      </c>
      <c r="C211" s="470" t="s">
        <v>722</v>
      </c>
      <c r="D211" s="468" t="s">
        <v>9013</v>
      </c>
      <c r="E211" s="471" t="s">
        <v>3556</v>
      </c>
      <c r="F211" s="471"/>
      <c r="G211" s="472">
        <v>4</v>
      </c>
      <c r="H211" s="472"/>
      <c r="I211" s="472"/>
      <c r="J211" s="472"/>
      <c r="K211" s="472"/>
      <c r="L211" s="472"/>
      <c r="M211" s="490" t="e">
        <f>VLOOKUP(TRIM(B211),'Team Rosters'!$B$1:$N$3773,2,FALSE)</f>
        <v>#N/A</v>
      </c>
      <c r="N211" s="475">
        <f>VLOOKUP(TRIM(B211),BirthdateDraft!$A$1:$M$7842,2,FALSE)</f>
        <v>35827</v>
      </c>
      <c r="O211" s="468" t="str">
        <f>VLOOKUP(TRIM(B211),BirthdateDraft!$A$1:$M$7842,3,FALSE)</f>
        <v>FA</v>
      </c>
      <c r="P211" s="17">
        <v>2024</v>
      </c>
    </row>
    <row r="212" spans="1:16" s="77" customFormat="1" ht="12.75" customHeight="1">
      <c r="A212" s="468" t="s">
        <v>9702</v>
      </c>
      <c r="B212" s="474" t="s">
        <v>8899</v>
      </c>
      <c r="C212" s="470" t="s">
        <v>9635</v>
      </c>
      <c r="D212" s="468" t="s">
        <v>9702</v>
      </c>
      <c r="E212" s="471" t="s">
        <v>3556</v>
      </c>
      <c r="F212" s="471" t="s">
        <v>3556</v>
      </c>
      <c r="G212" s="472">
        <v>1</v>
      </c>
      <c r="H212" s="472"/>
      <c r="I212" s="472"/>
      <c r="J212" s="472"/>
      <c r="K212" s="472"/>
      <c r="L212" s="472"/>
      <c r="M212" s="490" t="e">
        <f>VLOOKUP(TRIM(B212),'Team Rosters'!$B$1:$N$3773,2,FALSE)</f>
        <v>#N/A</v>
      </c>
      <c r="N212" s="475">
        <f>VLOOKUP(TRIM(B212),BirthdateDraft!$A$1:$M$7842,2,FALSE)</f>
        <v>35825</v>
      </c>
      <c r="O212" s="468" t="str">
        <f>VLOOKUP(TRIM(B212),BirthdateDraft!$A$1:$M$7842,3,FALSE)</f>
        <v>24/FA</v>
      </c>
      <c r="P212" s="17">
        <v>2024</v>
      </c>
    </row>
    <row r="213" spans="1:16" s="77" customFormat="1" ht="12.75" customHeight="1">
      <c r="A213" s="468" t="s">
        <v>1229</v>
      </c>
      <c r="B213" s="17" t="s">
        <v>7936</v>
      </c>
      <c r="C213" s="470" t="s">
        <v>9647</v>
      </c>
      <c r="D213" s="468" t="s">
        <v>1229</v>
      </c>
      <c r="E213" s="471" t="s">
        <v>9700</v>
      </c>
      <c r="F213" s="471"/>
      <c r="G213" s="472">
        <v>0</v>
      </c>
      <c r="H213" s="472"/>
      <c r="I213" s="472"/>
      <c r="J213" s="472"/>
      <c r="K213" s="472"/>
      <c r="L213" s="472"/>
      <c r="M213" s="490" t="e">
        <f>VLOOKUP(TRIM(B213),'Team Rosters'!$B$1:$N$3773,2,FALSE)</f>
        <v>#N/A</v>
      </c>
      <c r="N213" s="475">
        <f>VLOOKUP(TRIM(B213),BirthdateDraft!$A$1:$M$7842,2,FALSE)</f>
        <v>35820</v>
      </c>
      <c r="O213" s="468" t="str">
        <f>VLOOKUP(TRIM(B213),BirthdateDraft!$A$1:$M$7842,3,FALSE)</f>
        <v>22/FA</v>
      </c>
      <c r="P213" s="17">
        <v>2024</v>
      </c>
    </row>
    <row r="214" spans="1:16" s="77" customFormat="1" ht="12.75" customHeight="1">
      <c r="A214" s="468"/>
      <c r="B214" s="476" t="s">
        <v>7898</v>
      </c>
      <c r="C214" s="470" t="s">
        <v>9649</v>
      </c>
      <c r="D214" s="468" t="s">
        <v>1957</v>
      </c>
      <c r="E214" s="471" t="s">
        <v>9699</v>
      </c>
      <c r="F214" s="471"/>
      <c r="G214" s="472">
        <v>0</v>
      </c>
      <c r="H214" s="472"/>
      <c r="I214" s="472"/>
      <c r="J214" s="472"/>
      <c r="K214" s="472"/>
      <c r="L214" s="472"/>
      <c r="M214" s="490" t="e">
        <f>VLOOKUP(TRIM(B214),'Team Rosters'!$B$1:$N$3773,2,FALSE)</f>
        <v>#N/A</v>
      </c>
      <c r="N214" s="473">
        <f>VLOOKUP(TRIM(B214),BirthdateDraft!$A$1:$M$7842,2,FALSE)</f>
        <v>35802</v>
      </c>
      <c r="O214" s="471" t="str">
        <f>VLOOKUP(TRIM(B214),BirthdateDraft!$A$1:$M$7842,3,FALSE)</f>
        <v>22/FA</v>
      </c>
      <c r="P214" s="17">
        <v>2024</v>
      </c>
    </row>
    <row r="215" spans="1:16" s="77" customFormat="1" ht="12.75" customHeight="1">
      <c r="A215" s="468" t="s">
        <v>9686</v>
      </c>
      <c r="B215" s="474" t="s">
        <v>9015</v>
      </c>
      <c r="C215" s="470" t="s">
        <v>78</v>
      </c>
      <c r="D215" s="468" t="s">
        <v>9686</v>
      </c>
      <c r="E215" s="471"/>
      <c r="F215" s="471"/>
      <c r="G215" s="472"/>
      <c r="H215" s="472"/>
      <c r="I215" s="471">
        <v>0</v>
      </c>
      <c r="J215" s="471">
        <v>0</v>
      </c>
      <c r="K215" s="472">
        <v>0</v>
      </c>
      <c r="L215" s="472"/>
      <c r="M215" s="490" t="e">
        <f>VLOOKUP(TRIM(B215),'Team Rosters'!$B$1:$N$3773,2,FALSE)</f>
        <v>#N/A</v>
      </c>
      <c r="N215" s="475">
        <f>VLOOKUP(TRIM(B215),BirthdateDraft!$A$1:$M$7842,2,FALSE)</f>
        <v>35796</v>
      </c>
      <c r="O215" s="468" t="str">
        <f>VLOOKUP(TRIM(B215),BirthdateDraft!$A$1:$M$7842,3,FALSE)</f>
        <v>FA</v>
      </c>
      <c r="P215" s="17">
        <v>2024</v>
      </c>
    </row>
    <row r="216" spans="1:16" s="77" customFormat="1" ht="12.75" customHeight="1">
      <c r="A216" s="468" t="s">
        <v>2837</v>
      </c>
      <c r="B216" s="474" t="s">
        <v>9659</v>
      </c>
      <c r="C216" s="470" t="s">
        <v>9642</v>
      </c>
      <c r="D216" s="468" t="s">
        <v>2837</v>
      </c>
      <c r="E216" s="471"/>
      <c r="F216" s="471"/>
      <c r="G216" s="472"/>
      <c r="H216" s="472"/>
      <c r="I216" s="471">
        <v>0</v>
      </c>
      <c r="J216" s="472"/>
      <c r="K216" s="471">
        <v>0</v>
      </c>
      <c r="L216" s="472" t="s">
        <v>9656</v>
      </c>
      <c r="M216" s="490" t="e">
        <f>VLOOKUP(TRIM(B216),'Team Rosters'!$B$1:$N$3773,2,FALSE)</f>
        <v>#N/A</v>
      </c>
      <c r="N216" s="475">
        <f>VLOOKUP(TRIM(B216),BirthdateDraft!$A$1:$M$7842,2,FALSE)</f>
        <v>35796</v>
      </c>
      <c r="O216" s="468" t="str">
        <f>VLOOKUP(TRIM(B216),BirthdateDraft!$A$1:$M$7842,3,FALSE)</f>
        <v>21/FA</v>
      </c>
      <c r="P216" s="17">
        <v>2024</v>
      </c>
    </row>
    <row r="217" spans="1:16" s="77" customFormat="1" ht="12.75" customHeight="1">
      <c r="A217" s="468" t="s">
        <v>144</v>
      </c>
      <c r="B217" s="474" t="s">
        <v>7060</v>
      </c>
      <c r="C217" s="470" t="s">
        <v>9643</v>
      </c>
      <c r="D217" s="468" t="s">
        <v>144</v>
      </c>
      <c r="E217" s="471" t="s">
        <v>3556</v>
      </c>
      <c r="F217" s="471"/>
      <c r="G217" s="472">
        <v>3</v>
      </c>
      <c r="H217" s="472"/>
      <c r="I217" s="472"/>
      <c r="J217" s="472"/>
      <c r="K217" s="472"/>
      <c r="L217" s="472"/>
      <c r="M217" s="490" t="e">
        <f>VLOOKUP(TRIM(B217),'Team Rosters'!$B$1:$N$3773,2,FALSE)</f>
        <v>#N/A</v>
      </c>
      <c r="N217" s="475">
        <f>VLOOKUP(TRIM(B217),BirthdateDraft!$A$1:$M$7842,2,FALSE)</f>
        <v>35796</v>
      </c>
      <c r="O217" s="468" t="str">
        <f>VLOOKUP(TRIM(B217),BirthdateDraft!$A$1:$M$7842,3,FALSE)</f>
        <v>21/1(28)</v>
      </c>
      <c r="P217" s="17">
        <v>2024</v>
      </c>
    </row>
    <row r="218" spans="1:16" s="77" customFormat="1" ht="12.75" customHeight="1">
      <c r="A218" s="468" t="s">
        <v>8846</v>
      </c>
      <c r="B218" s="474" t="s">
        <v>6822</v>
      </c>
      <c r="C218" s="470" t="s">
        <v>78</v>
      </c>
      <c r="D218" s="468" t="s">
        <v>8846</v>
      </c>
      <c r="E218" s="471" t="s">
        <v>9700</v>
      </c>
      <c r="F218" s="471"/>
      <c r="G218" s="472"/>
      <c r="H218" s="472"/>
      <c r="I218" s="472"/>
      <c r="J218" s="472"/>
      <c r="K218" s="472"/>
      <c r="L218" s="472"/>
      <c r="M218" s="490" t="e">
        <f>VLOOKUP(TRIM(B218),'Team Rosters'!$B$1:$N$3773,2,FALSE)</f>
        <v>#N/A</v>
      </c>
      <c r="N218" s="475">
        <f>VLOOKUP(TRIM(B218),BirthdateDraft!$A$1:$M$7842,2,FALSE)</f>
        <v>35775</v>
      </c>
      <c r="O218" s="468" t="str">
        <f>VLOOKUP(TRIM(B218),BirthdateDraft!$A$1:$M$7842,3,FALSE)</f>
        <v>20/5</v>
      </c>
      <c r="P218" s="17">
        <v>2024</v>
      </c>
    </row>
    <row r="219" spans="1:16" s="77" customFormat="1" ht="12.75" customHeight="1">
      <c r="A219" s="468" t="s">
        <v>1410</v>
      </c>
      <c r="B219" s="474" t="s">
        <v>8406</v>
      </c>
      <c r="C219" s="470" t="s">
        <v>9648</v>
      </c>
      <c r="D219" s="468" t="s">
        <v>1410</v>
      </c>
      <c r="E219" s="471" t="s">
        <v>3556</v>
      </c>
      <c r="F219" s="471"/>
      <c r="G219" s="472">
        <v>3</v>
      </c>
      <c r="H219" s="472"/>
      <c r="I219" s="472"/>
      <c r="J219" s="472"/>
      <c r="K219" s="472"/>
      <c r="L219" s="472"/>
      <c r="M219" s="490" t="e">
        <f>VLOOKUP(TRIM(B219),'Team Rosters'!$B$1:$N$3773,2,FALSE)</f>
        <v>#N/A</v>
      </c>
      <c r="N219" s="475">
        <f>VLOOKUP(TRIM(B219),BirthdateDraft!$A$1:$M$7842,2,FALSE)</f>
        <v>35769</v>
      </c>
      <c r="O219" s="468" t="str">
        <f>VLOOKUP(TRIM(B219),BirthdateDraft!$A$1:$M$7842,3,FALSE)</f>
        <v>22/FA</v>
      </c>
      <c r="P219" s="17">
        <v>2024</v>
      </c>
    </row>
    <row r="220" spans="1:16" s="77" customFormat="1" ht="12.75" customHeight="1">
      <c r="A220" s="468" t="s">
        <v>9013</v>
      </c>
      <c r="B220" s="474" t="s">
        <v>7832</v>
      </c>
      <c r="C220" s="470" t="s">
        <v>9639</v>
      </c>
      <c r="D220" s="468" t="s">
        <v>9013</v>
      </c>
      <c r="E220" s="471" t="s">
        <v>3556</v>
      </c>
      <c r="F220" s="471"/>
      <c r="G220" s="472">
        <v>2</v>
      </c>
      <c r="H220" s="472"/>
      <c r="I220" s="472"/>
      <c r="J220" s="472"/>
      <c r="K220" s="472"/>
      <c r="L220" s="472"/>
      <c r="M220" s="490" t="e">
        <f>VLOOKUP(TRIM(B220),'Team Rosters'!$B$1:$N$3773,2,FALSE)</f>
        <v>#N/A</v>
      </c>
      <c r="N220" s="475">
        <f>VLOOKUP(TRIM(B220),BirthdateDraft!$A$1:$M$7842,2,FALSE)</f>
        <v>35756</v>
      </c>
      <c r="O220" s="468" t="str">
        <f>VLOOKUP(TRIM(B220),BirthdateDraft!$A$1:$M$7842,3,FALSE)</f>
        <v>22/FA</v>
      </c>
      <c r="P220" s="17">
        <v>2024</v>
      </c>
    </row>
    <row r="221" spans="1:16" s="77" customFormat="1" ht="12.75" customHeight="1">
      <c r="A221" s="468" t="s">
        <v>9702</v>
      </c>
      <c r="B221" s="474" t="s">
        <v>7932</v>
      </c>
      <c r="C221" s="470" t="s">
        <v>722</v>
      </c>
      <c r="D221" s="468" t="s">
        <v>9702</v>
      </c>
      <c r="E221" s="471" t="s">
        <v>3556</v>
      </c>
      <c r="F221" s="471" t="s">
        <v>3556</v>
      </c>
      <c r="G221" s="472">
        <v>2</v>
      </c>
      <c r="H221" s="472"/>
      <c r="I221" s="472"/>
      <c r="J221" s="472"/>
      <c r="K221" s="472"/>
      <c r="L221" s="472"/>
      <c r="M221" s="490" t="e">
        <f>VLOOKUP(TRIM(B221),'Team Rosters'!$B$1:$N$3773,2,FALSE)</f>
        <v>#N/A</v>
      </c>
      <c r="N221" s="475">
        <f>VLOOKUP(TRIM(B221),BirthdateDraft!$A$1:$M$7842,2,FALSE)</f>
        <v>35746</v>
      </c>
      <c r="O221" s="468" t="str">
        <f>VLOOKUP(TRIM(B221),BirthdateDraft!$A$1:$M$7842,3,FALSE)</f>
        <v>22/FA</v>
      </c>
      <c r="P221" s="17">
        <v>2024</v>
      </c>
    </row>
    <row r="222" spans="1:16" s="77" customFormat="1" ht="12.75" customHeight="1">
      <c r="A222" s="468"/>
      <c r="B222" s="476" t="s">
        <v>7019</v>
      </c>
      <c r="C222" s="470" t="s">
        <v>9650</v>
      </c>
      <c r="D222" s="468" t="s">
        <v>10048</v>
      </c>
      <c r="E222" s="471" t="s">
        <v>9700</v>
      </c>
      <c r="F222" s="471"/>
      <c r="G222" s="472"/>
      <c r="H222" s="472"/>
      <c r="I222" s="472"/>
      <c r="J222" s="472"/>
      <c r="K222" s="472"/>
      <c r="L222" s="472"/>
      <c r="M222" s="490" t="e">
        <f>VLOOKUP(TRIM(B222),'Team Rosters'!$B$1:$N$3773,2,FALSE)</f>
        <v>#N/A</v>
      </c>
      <c r="N222" s="473">
        <f>VLOOKUP(TRIM(B222),BirthdateDraft!$A$1:$M$7842,2,FALSE)</f>
        <v>35743</v>
      </c>
      <c r="O222" s="471" t="str">
        <f>VLOOKUP(TRIM(B222),BirthdateDraft!$A$1:$M$7842,3,FALSE)</f>
        <v>21/2</v>
      </c>
      <c r="P222" s="17">
        <v>2024</v>
      </c>
    </row>
    <row r="223" spans="1:16" s="77" customFormat="1" ht="12.75" customHeight="1">
      <c r="A223" s="468"/>
      <c r="B223" s="476" t="s">
        <v>7962</v>
      </c>
      <c r="C223" s="470" t="s">
        <v>9650</v>
      </c>
      <c r="D223" s="468" t="s">
        <v>10048</v>
      </c>
      <c r="E223" s="471" t="s">
        <v>9699</v>
      </c>
      <c r="F223" s="471"/>
      <c r="G223" s="472"/>
      <c r="H223" s="472"/>
      <c r="I223" s="472"/>
      <c r="J223" s="472"/>
      <c r="K223" s="472"/>
      <c r="L223" s="472"/>
      <c r="M223" s="490" t="e">
        <f>VLOOKUP(TRIM(B223),'Team Rosters'!$B$1:$N$3773,2,FALSE)</f>
        <v>#N/A</v>
      </c>
      <c r="N223" s="473">
        <f>VLOOKUP(TRIM(B223),BirthdateDraft!$A$1:$M$7842,2,FALSE)</f>
        <v>35739</v>
      </c>
      <c r="O223" s="471" t="str">
        <f>VLOOKUP(TRIM(B223),BirthdateDraft!$A$1:$M$7842,3,FALSE)</f>
        <v>22/FA</v>
      </c>
      <c r="P223" s="17">
        <v>2024</v>
      </c>
    </row>
    <row r="224" spans="1:16" s="77" customFormat="1" ht="12.75" customHeight="1">
      <c r="A224" s="468" t="s">
        <v>8846</v>
      </c>
      <c r="B224" s="474" t="s">
        <v>8906</v>
      </c>
      <c r="C224" s="470" t="s">
        <v>9635</v>
      </c>
      <c r="D224" s="468" t="s">
        <v>8846</v>
      </c>
      <c r="E224" s="471" t="s">
        <v>9700</v>
      </c>
      <c r="F224" s="471"/>
      <c r="G224" s="472"/>
      <c r="H224" s="472"/>
      <c r="I224" s="472"/>
      <c r="J224" s="472"/>
      <c r="K224" s="472"/>
      <c r="L224" s="472"/>
      <c r="M224" s="490" t="e">
        <f>VLOOKUP(TRIM(B224),'Team Rosters'!$B$1:$N$3773,2,FALSE)</f>
        <v>#N/A</v>
      </c>
      <c r="N224" s="475">
        <f>VLOOKUP(TRIM(B224),BirthdateDraft!$A$1:$M$7842,2,FALSE)</f>
        <v>35731</v>
      </c>
      <c r="O224" s="468" t="str">
        <f>VLOOKUP(TRIM(B224),BirthdateDraft!$A$1:$M$7842,3,FALSE)</f>
        <v>24/FA</v>
      </c>
      <c r="P224" s="17">
        <v>2024</v>
      </c>
    </row>
    <row r="225" spans="1:16" s="77" customFormat="1" ht="12.75" customHeight="1">
      <c r="A225" s="468" t="s">
        <v>8991</v>
      </c>
      <c r="B225" s="474" t="s">
        <v>8191</v>
      </c>
      <c r="C225" s="470" t="s">
        <v>9640</v>
      </c>
      <c r="D225" s="468" t="s">
        <v>8991</v>
      </c>
      <c r="E225" s="471"/>
      <c r="F225" s="471"/>
      <c r="G225" s="472"/>
      <c r="H225" s="472"/>
      <c r="I225" s="471">
        <v>0</v>
      </c>
      <c r="J225" s="471"/>
      <c r="K225" s="472">
        <v>2</v>
      </c>
      <c r="L225" s="472"/>
      <c r="M225" s="490" t="e">
        <f>VLOOKUP(TRIM(B225),'Team Rosters'!$B$1:$N$3773,2,FALSE)</f>
        <v>#N/A</v>
      </c>
      <c r="N225" s="475">
        <f>VLOOKUP(TRIM(B225),BirthdateDraft!$A$1:$M$7842,2,FALSE)</f>
        <v>35729</v>
      </c>
      <c r="O225" s="468" t="str">
        <f>VLOOKUP(TRIM(B225),BirthdateDraft!$A$1:$M$7842,3,FALSE)</f>
        <v>23/FA</v>
      </c>
      <c r="P225" s="17">
        <v>2024</v>
      </c>
    </row>
    <row r="226" spans="1:16" s="77" customFormat="1" ht="12.75" customHeight="1">
      <c r="A226" s="468" t="s">
        <v>9702</v>
      </c>
      <c r="B226" s="474" t="s">
        <v>6976</v>
      </c>
      <c r="C226" s="470" t="s">
        <v>9633</v>
      </c>
      <c r="D226" s="468" t="s">
        <v>9702</v>
      </c>
      <c r="E226" s="471" t="s">
        <v>3556</v>
      </c>
      <c r="F226" s="471" t="s">
        <v>3556</v>
      </c>
      <c r="G226" s="472">
        <v>0</v>
      </c>
      <c r="H226" s="472"/>
      <c r="I226" s="472"/>
      <c r="J226" s="472"/>
      <c r="K226" s="472"/>
      <c r="L226" s="472"/>
      <c r="M226" s="490" t="e">
        <f>VLOOKUP(TRIM(B226),'Team Rosters'!$B$1:$N$3773,2,FALSE)</f>
        <v>#N/A</v>
      </c>
      <c r="N226" s="475">
        <f>VLOOKUP(TRIM(B226),BirthdateDraft!$A$1:$M$7842,2,FALSE)</f>
        <v>35704</v>
      </c>
      <c r="O226" s="468" t="str">
        <f>VLOOKUP(TRIM(B226),BirthdateDraft!$A$1:$M$7842,3,FALSE)</f>
        <v>21/5</v>
      </c>
      <c r="P226" s="17">
        <v>2024</v>
      </c>
    </row>
    <row r="227" spans="1:16" s="77" customFormat="1" ht="12.75" customHeight="1">
      <c r="A227" s="468" t="s">
        <v>9668</v>
      </c>
      <c r="B227" s="480" t="s">
        <v>6753</v>
      </c>
      <c r="C227" s="470" t="s">
        <v>9631</v>
      </c>
      <c r="D227" s="468" t="s">
        <v>9668</v>
      </c>
      <c r="E227" s="471"/>
      <c r="F227" s="471"/>
      <c r="G227" s="472"/>
      <c r="H227" s="472"/>
      <c r="I227" s="472"/>
      <c r="J227" s="472"/>
      <c r="K227" s="472"/>
      <c r="L227" s="471" t="s">
        <v>9656</v>
      </c>
      <c r="M227" s="490" t="e">
        <f>VLOOKUP(TRIM(B227),'Team Rosters'!$B$1:$N$3773,2,FALSE)</f>
        <v>#N/A</v>
      </c>
      <c r="N227" s="475">
        <f>VLOOKUP(TRIM(B227),BirthdateDraft!$A$1:$M$7842,2,FALSE)</f>
        <v>35696</v>
      </c>
      <c r="O227" s="468" t="str">
        <f>VLOOKUP(TRIM(B227),BirthdateDraft!$A$1:$M$7842,3,FALSE)</f>
        <v>20/5</v>
      </c>
      <c r="P227" s="17">
        <v>2024</v>
      </c>
    </row>
    <row r="228" spans="1:16" s="77" customFormat="1" ht="12.75" customHeight="1">
      <c r="A228" s="468" t="s">
        <v>2436</v>
      </c>
      <c r="B228" s="474" t="s">
        <v>9505</v>
      </c>
      <c r="C228" s="470" t="s">
        <v>9647</v>
      </c>
      <c r="D228" s="468" t="s">
        <v>2436</v>
      </c>
      <c r="E228" s="471"/>
      <c r="F228" s="471"/>
      <c r="G228" s="472"/>
      <c r="H228" s="472"/>
      <c r="I228" s="472"/>
      <c r="J228" s="472"/>
      <c r="K228" s="472"/>
      <c r="L228" s="472"/>
      <c r="M228" s="490" t="e">
        <f>VLOOKUP(TRIM(B228),'Team Rosters'!$B$1:$N$3773,2,FALSE)</f>
        <v>#N/A</v>
      </c>
      <c r="N228" s="475">
        <f>VLOOKUP(TRIM(B228),BirthdateDraft!$A$1:$M$7842,2,FALSE)</f>
        <v>35694</v>
      </c>
      <c r="O228" s="468" t="str">
        <f>VLOOKUP(TRIM(B228),BirthdateDraft!$A$1:$M$7842,3,FALSE)</f>
        <v>24/FA</v>
      </c>
      <c r="P228" s="17">
        <v>2024</v>
      </c>
    </row>
    <row r="229" spans="1:16" s="77" customFormat="1" ht="12.75" customHeight="1">
      <c r="A229" s="468" t="s">
        <v>9013</v>
      </c>
      <c r="B229" s="474" t="s">
        <v>7780</v>
      </c>
      <c r="C229" s="470" t="s">
        <v>9636</v>
      </c>
      <c r="D229" s="468" t="s">
        <v>9013</v>
      </c>
      <c r="E229" s="471" t="s">
        <v>3556</v>
      </c>
      <c r="F229" s="471"/>
      <c r="G229" s="472">
        <v>3</v>
      </c>
      <c r="H229" s="472"/>
      <c r="I229" s="472"/>
      <c r="J229" s="472"/>
      <c r="K229" s="472"/>
      <c r="L229" s="472"/>
      <c r="M229" s="490" t="e">
        <f>VLOOKUP(TRIM(B229),'Team Rosters'!$B$1:$N$3773,2,FALSE)</f>
        <v>#N/A</v>
      </c>
      <c r="N229" s="475">
        <f>VLOOKUP(TRIM(B229),BirthdateDraft!$A$1:$M$7842,2,FALSE)</f>
        <v>35692</v>
      </c>
      <c r="O229" s="468" t="str">
        <f>VLOOKUP(TRIM(B229),BirthdateDraft!$A$1:$M$7842,3,FALSE)</f>
        <v>22/5</v>
      </c>
      <c r="P229" s="17">
        <v>2024</v>
      </c>
    </row>
    <row r="230" spans="1:16" s="77" customFormat="1" ht="12.75" customHeight="1">
      <c r="A230" s="468" t="s">
        <v>1957</v>
      </c>
      <c r="B230" s="474" t="s">
        <v>7700</v>
      </c>
      <c r="C230" s="470" t="s">
        <v>9641</v>
      </c>
      <c r="D230" s="468" t="s">
        <v>1957</v>
      </c>
      <c r="E230" s="471" t="s">
        <v>9700</v>
      </c>
      <c r="F230" s="471"/>
      <c r="G230" s="472">
        <v>0</v>
      </c>
      <c r="H230" s="472"/>
      <c r="I230" s="472"/>
      <c r="J230" s="472"/>
      <c r="K230" s="472"/>
      <c r="L230" s="472"/>
      <c r="M230" s="490" t="e">
        <f>VLOOKUP(TRIM(B230),'Team Rosters'!$B$1:$N$3773,2,FALSE)</f>
        <v>#N/A</v>
      </c>
      <c r="N230" s="475">
        <f>VLOOKUP(TRIM(B230),BirthdateDraft!$A$1:$M$7842,2,FALSE)</f>
        <v>35690</v>
      </c>
      <c r="O230" s="468" t="str">
        <f>VLOOKUP(TRIM(B230),BirthdateDraft!$A$1:$M$7842,3,FALSE)</f>
        <v>22/7</v>
      </c>
      <c r="P230" s="17">
        <v>2024</v>
      </c>
    </row>
    <row r="231" spans="1:16" s="77" customFormat="1" ht="12.75" customHeight="1">
      <c r="A231" s="468" t="s">
        <v>8846</v>
      </c>
      <c r="B231" s="474" t="s">
        <v>7874</v>
      </c>
      <c r="C231" s="470" t="s">
        <v>9632</v>
      </c>
      <c r="D231" s="468" t="s">
        <v>8846</v>
      </c>
      <c r="E231" s="471" t="s">
        <v>9699</v>
      </c>
      <c r="F231" s="471"/>
      <c r="G231" s="472"/>
      <c r="H231" s="472"/>
      <c r="I231" s="472"/>
      <c r="J231" s="472"/>
      <c r="K231" s="472"/>
      <c r="L231" s="472"/>
      <c r="M231" s="490" t="e">
        <f>VLOOKUP(TRIM(B231),'Team Rosters'!$B$1:$N$3773,2,FALSE)</f>
        <v>#N/A</v>
      </c>
      <c r="N231" s="475">
        <f>VLOOKUP(TRIM(B231),BirthdateDraft!$A$1:$M$7842,2,FALSE)</f>
        <v>35675</v>
      </c>
      <c r="O231" s="468" t="str">
        <f>VLOOKUP(TRIM(B231),BirthdateDraft!$A$1:$M$7842,3,FALSE)</f>
        <v>22/FA</v>
      </c>
      <c r="P231" s="17">
        <v>2024</v>
      </c>
    </row>
    <row r="232" spans="1:16" s="77" customFormat="1" ht="12.75" customHeight="1">
      <c r="A232" s="468"/>
      <c r="B232" s="478" t="s">
        <v>7081</v>
      </c>
      <c r="C232" s="470" t="s">
        <v>9641</v>
      </c>
      <c r="D232" s="468" t="s">
        <v>10034</v>
      </c>
      <c r="E232" s="471" t="s">
        <v>3556</v>
      </c>
      <c r="F232" s="471"/>
      <c r="G232" s="472"/>
      <c r="H232" s="472"/>
      <c r="I232" s="472"/>
      <c r="J232" s="472"/>
      <c r="K232" s="472"/>
      <c r="L232" s="472"/>
      <c r="M232" s="490" t="e">
        <f>VLOOKUP(TRIM(B232),'Team Rosters'!$B$1:$N$3773,2,FALSE)</f>
        <v>#N/A</v>
      </c>
      <c r="N232" s="473">
        <f>VLOOKUP(TRIM(B232),BirthdateDraft!$A$1:$M$7842,2,FALSE)</f>
        <v>35674</v>
      </c>
      <c r="O232" s="471" t="str">
        <f>VLOOKUP(TRIM(B232),BirthdateDraft!$A$1:$M$7842,3,FALSE)</f>
        <v>21/4</v>
      </c>
      <c r="P232" s="17">
        <v>2024</v>
      </c>
    </row>
    <row r="233" spans="1:16" s="77" customFormat="1" ht="12.75" customHeight="1">
      <c r="A233" s="468" t="s">
        <v>9013</v>
      </c>
      <c r="B233" s="474" t="s">
        <v>8403</v>
      </c>
      <c r="C233" s="470" t="s">
        <v>724</v>
      </c>
      <c r="D233" s="468" t="s">
        <v>9013</v>
      </c>
      <c r="E233" s="471"/>
      <c r="F233" s="471"/>
      <c r="G233" s="472"/>
      <c r="H233" s="472"/>
      <c r="I233" s="471">
        <v>0</v>
      </c>
      <c r="J233" s="471"/>
      <c r="K233" s="472">
        <v>0</v>
      </c>
      <c r="L233" s="472"/>
      <c r="M233" s="490" t="e">
        <f>VLOOKUP(TRIM(B233),'Team Rosters'!$B$1:$N$3773,2,FALSE)</f>
        <v>#N/A</v>
      </c>
      <c r="N233" s="475">
        <f>VLOOKUP(TRIM(B233),BirthdateDraft!$A$1:$M$7842,2,FALSE)</f>
        <v>35668</v>
      </c>
      <c r="O233" s="468" t="str">
        <f>VLOOKUP(TRIM(B233),BirthdateDraft!$A$1:$M$7842,3,FALSE)</f>
        <v>23/FA</v>
      </c>
      <c r="P233" s="17">
        <v>2024</v>
      </c>
    </row>
    <row r="234" spans="1:16" s="77" customFormat="1" ht="12.75" customHeight="1">
      <c r="A234" s="468" t="s">
        <v>9013</v>
      </c>
      <c r="B234" s="474" t="s">
        <v>7757</v>
      </c>
      <c r="C234" s="470" t="s">
        <v>9647</v>
      </c>
      <c r="D234" s="468" t="s">
        <v>9013</v>
      </c>
      <c r="E234" s="471"/>
      <c r="F234" s="471"/>
      <c r="G234" s="472"/>
      <c r="H234" s="472"/>
      <c r="I234" s="471">
        <v>0</v>
      </c>
      <c r="J234" s="471"/>
      <c r="K234" s="472">
        <v>0</v>
      </c>
      <c r="L234" s="472"/>
      <c r="M234" s="490" t="e">
        <f>VLOOKUP(TRIM(B234),'Team Rosters'!$B$1:$N$3773,2,FALSE)</f>
        <v>#N/A</v>
      </c>
      <c r="N234" s="475">
        <f>VLOOKUP(TRIM(B234),BirthdateDraft!$A$1:$M$7842,2,FALSE)</f>
        <v>35655</v>
      </c>
      <c r="O234" s="468" t="str">
        <f>VLOOKUP(TRIM(B234),BirthdateDraft!$A$1:$M$7842,3,FALSE)</f>
        <v>22/7</v>
      </c>
      <c r="P234" s="17">
        <v>2024</v>
      </c>
    </row>
    <row r="235" spans="1:16" s="77" customFormat="1" ht="12.75" customHeight="1">
      <c r="A235" s="468"/>
      <c r="B235" s="476" t="s">
        <v>7141</v>
      </c>
      <c r="C235" s="470" t="s">
        <v>722</v>
      </c>
      <c r="D235" s="468" t="s">
        <v>10054</v>
      </c>
      <c r="E235" s="471" t="s">
        <v>3556</v>
      </c>
      <c r="F235" s="471" t="s">
        <v>3556</v>
      </c>
      <c r="G235" s="472">
        <v>0</v>
      </c>
      <c r="H235" s="472"/>
      <c r="I235" s="472"/>
      <c r="J235" s="472"/>
      <c r="K235" s="472"/>
      <c r="L235" s="472"/>
      <c r="M235" s="490" t="e">
        <f>VLOOKUP(TRIM(B235),'Team Rosters'!$B$1:$N$3773,2,FALSE)</f>
        <v>#N/A</v>
      </c>
      <c r="N235" s="473">
        <f>VLOOKUP(TRIM(B235),BirthdateDraft!$A$1:$M$7842,2,FALSE)</f>
        <v>35643</v>
      </c>
      <c r="O235" s="471" t="str">
        <f>VLOOKUP(TRIM(B235),BirthdateDraft!$A$1:$M$7842,3,FALSE)</f>
        <v>21/4</v>
      </c>
      <c r="P235" s="17">
        <v>2024</v>
      </c>
    </row>
    <row r="236" spans="1:16" s="77" customFormat="1" ht="12.75" customHeight="1">
      <c r="A236" s="468" t="s">
        <v>9013</v>
      </c>
      <c r="B236" s="474" t="s">
        <v>6240</v>
      </c>
      <c r="C236" s="470" t="s">
        <v>9644</v>
      </c>
      <c r="D236" s="468" t="s">
        <v>9013</v>
      </c>
      <c r="E236" s="471"/>
      <c r="F236" s="471"/>
      <c r="G236" s="472"/>
      <c r="H236" s="472"/>
      <c r="I236" s="471">
        <v>0</v>
      </c>
      <c r="J236" s="471"/>
      <c r="K236" s="472">
        <v>0</v>
      </c>
      <c r="L236" s="472"/>
      <c r="M236" s="490" t="e">
        <f>VLOOKUP(TRIM(B236),'Team Rosters'!$B$1:$N$3773,2,FALSE)</f>
        <v>#N/A</v>
      </c>
      <c r="N236" s="475">
        <f>VLOOKUP(TRIM(B236),BirthdateDraft!$A$1:$M$7842,2,FALSE)</f>
        <v>35640</v>
      </c>
      <c r="O236" s="468" t="str">
        <f>VLOOKUP(TRIM(B236),BirthdateDraft!$A$1:$M$7842,3,FALSE)</f>
        <v>19/6</v>
      </c>
      <c r="P236" s="17">
        <v>2024</v>
      </c>
    </row>
    <row r="237" spans="1:16" s="77" customFormat="1" ht="12.75" customHeight="1">
      <c r="A237" s="468" t="s">
        <v>9737</v>
      </c>
      <c r="B237" s="492" t="s">
        <v>6366</v>
      </c>
      <c r="C237" s="470"/>
      <c r="D237" s="468" t="s">
        <v>9737</v>
      </c>
      <c r="E237" s="471"/>
      <c r="F237" s="471"/>
      <c r="G237" s="472"/>
      <c r="H237" s="472"/>
      <c r="I237" s="472"/>
      <c r="J237" s="472"/>
      <c r="K237" s="472"/>
      <c r="L237" s="472"/>
      <c r="M237" s="490" t="e">
        <f>VLOOKUP(TRIM(B237),'Team Rosters'!$B$1:$N$3773,2,FALSE)</f>
        <v>#N/A</v>
      </c>
      <c r="N237" s="475">
        <f>VLOOKUP(TRIM(B237),BirthdateDraft!$A$1:$M$7842,2,FALSE)</f>
        <v>35615</v>
      </c>
      <c r="O237" s="468" t="str">
        <f>VLOOKUP(TRIM(B237),BirthdateDraft!$A$1:$M$7842,3,FALSE)</f>
        <v>19/FA</v>
      </c>
      <c r="P237" s="17">
        <v>2024</v>
      </c>
    </row>
    <row r="238" spans="1:16" s="77" customFormat="1" ht="12.75" customHeight="1">
      <c r="A238" s="468" t="s">
        <v>9737</v>
      </c>
      <c r="B238" s="474" t="s">
        <v>6369</v>
      </c>
      <c r="C238" s="470" t="s">
        <v>1407</v>
      </c>
      <c r="D238" s="468" t="s">
        <v>9737</v>
      </c>
      <c r="E238" s="471"/>
      <c r="F238" s="471"/>
      <c r="G238" s="472"/>
      <c r="H238" s="472"/>
      <c r="I238" s="472"/>
      <c r="J238" s="472"/>
      <c r="K238" s="472"/>
      <c r="L238" s="472"/>
      <c r="M238" s="490" t="e">
        <f>VLOOKUP(TRIM(B238),'Team Rosters'!$B$1:$N$3773,2,FALSE)</f>
        <v>#N/A</v>
      </c>
      <c r="N238" s="475">
        <f>VLOOKUP(TRIM(B238),BirthdateDraft!$A$1:$M$7842,2,FALSE)</f>
        <v>35599</v>
      </c>
      <c r="O238" s="468" t="str">
        <f>VLOOKUP(TRIM(B238),BirthdateDraft!$A$1:$M$7842,3,FALSE)</f>
        <v>19/5</v>
      </c>
      <c r="P238" s="17">
        <v>2024</v>
      </c>
    </row>
    <row r="239" spans="1:16" s="77" customFormat="1" ht="12.75" customHeight="1">
      <c r="A239" s="468" t="s">
        <v>9680</v>
      </c>
      <c r="B239" s="474" t="s">
        <v>6220</v>
      </c>
      <c r="C239" s="470" t="s">
        <v>9634</v>
      </c>
      <c r="D239" s="468" t="s">
        <v>9680</v>
      </c>
      <c r="E239" s="471"/>
      <c r="F239" s="471"/>
      <c r="G239" s="472"/>
      <c r="H239" s="472"/>
      <c r="I239" s="471">
        <v>0</v>
      </c>
      <c r="J239" s="471">
        <v>4</v>
      </c>
      <c r="K239" s="472">
        <v>0</v>
      </c>
      <c r="L239" s="472"/>
      <c r="M239" s="490" t="e">
        <f>VLOOKUP(TRIM(B239),'Team Rosters'!$B$1:$N$3773,2,FALSE)</f>
        <v>#N/A</v>
      </c>
      <c r="N239" s="475">
        <f>VLOOKUP(TRIM(B239),BirthdateDraft!$A$1:$M$7842,2,FALSE)</f>
        <v>35586</v>
      </c>
      <c r="O239" s="468" t="str">
        <f>VLOOKUP(TRIM(B239),BirthdateDraft!$A$1:$M$7842,3,FALSE)</f>
        <v>19/FA</v>
      </c>
      <c r="P239" s="17">
        <v>2024</v>
      </c>
    </row>
    <row r="240" spans="1:16" s="77" customFormat="1" ht="12.75" customHeight="1">
      <c r="A240" s="468" t="s">
        <v>1564</v>
      </c>
      <c r="B240" s="474" t="s">
        <v>7561</v>
      </c>
      <c r="C240" s="470" t="s">
        <v>1407</v>
      </c>
      <c r="D240" s="468" t="s">
        <v>1564</v>
      </c>
      <c r="E240" s="471"/>
      <c r="F240" s="471"/>
      <c r="G240" s="472"/>
      <c r="H240" s="472"/>
      <c r="I240" s="472"/>
      <c r="J240" s="472"/>
      <c r="K240" s="472"/>
      <c r="L240" s="472"/>
      <c r="M240" s="490" t="e">
        <f>VLOOKUP(TRIM(B240),'Team Rosters'!$B$1:$N$3773,2,FALSE)</f>
        <v>#N/A</v>
      </c>
      <c r="N240" s="475">
        <f>VLOOKUP(TRIM(B240),BirthdateDraft!$A$1:$M$7842,2,FALSE)</f>
        <v>35585</v>
      </c>
      <c r="O240" s="468" t="str">
        <f>VLOOKUP(TRIM(B240),BirthdateDraft!$A$1:$M$7842,3,FALSE)</f>
        <v>22/7</v>
      </c>
      <c r="P240" s="17">
        <v>2024</v>
      </c>
    </row>
    <row r="241" spans="1:16" s="77" customFormat="1" ht="12.75" customHeight="1">
      <c r="A241" s="468" t="s">
        <v>9006</v>
      </c>
      <c r="B241" s="474" t="s">
        <v>6247</v>
      </c>
      <c r="C241" s="470" t="s">
        <v>77</v>
      </c>
      <c r="D241" s="468" t="s">
        <v>9006</v>
      </c>
      <c r="E241" s="471"/>
      <c r="F241" s="471"/>
      <c r="G241" s="472"/>
      <c r="H241" s="472"/>
      <c r="I241" s="471">
        <v>0</v>
      </c>
      <c r="J241" s="471">
        <v>0</v>
      </c>
      <c r="K241" s="472">
        <v>0</v>
      </c>
      <c r="L241" s="472"/>
      <c r="M241" s="490" t="e">
        <f>VLOOKUP(TRIM(B241),'Team Rosters'!$B$1:$N$3773,2,FALSE)</f>
        <v>#N/A</v>
      </c>
      <c r="N241" s="475">
        <f>VLOOKUP(TRIM(B241),BirthdateDraft!$A$1:$M$7842,2,FALSE)</f>
        <v>35575</v>
      </c>
      <c r="O241" s="468" t="str">
        <f>VLOOKUP(TRIM(B241),BirthdateDraft!$A$1:$M$7842,3,FALSE)</f>
        <v>19/3</v>
      </c>
      <c r="P241" s="17">
        <v>2024</v>
      </c>
    </row>
    <row r="242" spans="1:16" s="77" customFormat="1" ht="12.75" customHeight="1">
      <c r="A242" s="468" t="s">
        <v>1895</v>
      </c>
      <c r="B242" s="474" t="s">
        <v>6704</v>
      </c>
      <c r="C242" s="470" t="s">
        <v>9643</v>
      </c>
      <c r="D242" s="468" t="s">
        <v>1895</v>
      </c>
      <c r="E242" s="471"/>
      <c r="F242" s="471"/>
      <c r="G242" s="472"/>
      <c r="H242" s="472"/>
      <c r="I242" s="471">
        <v>0</v>
      </c>
      <c r="J242" s="471"/>
      <c r="K242" s="472">
        <v>2</v>
      </c>
      <c r="L242" s="472"/>
      <c r="M242" s="490" t="e">
        <f>VLOOKUP(TRIM(B242),'Team Rosters'!$B$1:$N$3773,2,FALSE)</f>
        <v>#N/A</v>
      </c>
      <c r="N242" s="475">
        <f>VLOOKUP(TRIM(B242),BirthdateDraft!$A$1:$M$7842,2,FALSE)</f>
        <v>35562</v>
      </c>
      <c r="O242" s="468" t="str">
        <f>VLOOKUP(TRIM(B242),BirthdateDraft!$A$1:$M$7842,3,FALSE)</f>
        <v>20/5</v>
      </c>
      <c r="P242" s="17">
        <v>2024</v>
      </c>
    </row>
    <row r="243" spans="1:16" s="77" customFormat="1" ht="12.75" customHeight="1">
      <c r="A243" s="468" t="s">
        <v>8858</v>
      </c>
      <c r="B243" s="474" t="s">
        <v>7094</v>
      </c>
      <c r="C243" s="470" t="s">
        <v>9632</v>
      </c>
      <c r="D243" s="468" t="s">
        <v>8858</v>
      </c>
      <c r="E243" s="471" t="s">
        <v>9699</v>
      </c>
      <c r="F243" s="471"/>
      <c r="G243" s="472"/>
      <c r="H243" s="472"/>
      <c r="I243" s="472"/>
      <c r="J243" s="472"/>
      <c r="K243" s="472"/>
      <c r="L243" s="472"/>
      <c r="M243" s="490" t="e">
        <f>VLOOKUP(TRIM(B243),'Team Rosters'!$B$1:$N$3773,2,FALSE)</f>
        <v>#N/A</v>
      </c>
      <c r="N243" s="475">
        <f>VLOOKUP(TRIM(B243),BirthdateDraft!$A$1:$M$7842,2,FALSE)</f>
        <v>35521</v>
      </c>
      <c r="O243" s="468" t="str">
        <f>VLOOKUP(TRIM(B243),BirthdateDraft!$A$1:$M$7842,3,FALSE)</f>
        <v>FA</v>
      </c>
      <c r="P243" s="17">
        <v>2024</v>
      </c>
    </row>
    <row r="244" spans="1:16" s="77" customFormat="1" ht="12.75" customHeight="1">
      <c r="A244" s="468" t="s">
        <v>9737</v>
      </c>
      <c r="B244" s="474" t="s">
        <v>9432</v>
      </c>
      <c r="C244" s="470" t="s">
        <v>9643</v>
      </c>
      <c r="D244" s="468" t="s">
        <v>9737</v>
      </c>
      <c r="E244" s="471"/>
      <c r="F244" s="471"/>
      <c r="G244" s="472"/>
      <c r="H244" s="472"/>
      <c r="I244" s="472"/>
      <c r="J244" s="472"/>
      <c r="K244" s="472"/>
      <c r="L244" s="472"/>
      <c r="M244" s="490" t="e">
        <f>VLOOKUP(TRIM(B244),'Team Rosters'!$B$1:$N$3773,2,FALSE)</f>
        <v>#N/A</v>
      </c>
      <c r="N244" s="475">
        <f>VLOOKUP(TRIM(B244),BirthdateDraft!$A$1:$M$7842,2,FALSE)</f>
        <v>35501</v>
      </c>
      <c r="O244" s="468" t="str">
        <f>VLOOKUP(TRIM(B244),BirthdateDraft!$A$1:$M$7842,3,FALSE)</f>
        <v>24/FA</v>
      </c>
      <c r="P244" s="17">
        <v>2024</v>
      </c>
    </row>
    <row r="245" spans="1:16" s="77" customFormat="1" ht="12.75" customHeight="1">
      <c r="A245" s="468"/>
      <c r="B245" s="469" t="s">
        <v>6193</v>
      </c>
      <c r="C245" s="470" t="s">
        <v>9639</v>
      </c>
      <c r="D245" s="468" t="s">
        <v>10027</v>
      </c>
      <c r="E245" s="471"/>
      <c r="F245" s="471"/>
      <c r="G245" s="472"/>
      <c r="H245" s="472"/>
      <c r="I245" s="471">
        <v>0</v>
      </c>
      <c r="J245" s="472"/>
      <c r="K245" s="472">
        <v>0</v>
      </c>
      <c r="L245" s="472"/>
      <c r="M245" s="490" t="e">
        <f>VLOOKUP(TRIM(B245),'Team Rosters'!$B$1:$N$3773,2,FALSE)</f>
        <v>#N/A</v>
      </c>
      <c r="N245" s="473">
        <f>VLOOKUP(TRIM(B245),BirthdateDraft!$A$1:$M$7842,2,FALSE)</f>
        <v>35493</v>
      </c>
      <c r="O245" s="471" t="str">
        <f>VLOOKUP(TRIM(B245),BirthdateDraft!$A$1:$M$7842,3,FALSE)</f>
        <v>19/4</v>
      </c>
      <c r="P245" s="17">
        <v>2024</v>
      </c>
    </row>
    <row r="246" spans="1:16" s="77" customFormat="1" ht="12.75" customHeight="1">
      <c r="A246" s="468"/>
      <c r="B246" s="476" t="s">
        <v>7180</v>
      </c>
      <c r="C246" s="470" t="s">
        <v>1407</v>
      </c>
      <c r="D246" s="468" t="s">
        <v>9740</v>
      </c>
      <c r="E246" s="471"/>
      <c r="F246" s="471"/>
      <c r="G246" s="472"/>
      <c r="H246" s="472"/>
      <c r="I246" s="472"/>
      <c r="J246" s="472"/>
      <c r="K246" s="472"/>
      <c r="L246" s="472"/>
      <c r="M246" s="490" t="e">
        <f>VLOOKUP(TRIM(B246),'Team Rosters'!$B$1:$N$3773,2,FALSE)</f>
        <v>#N/A</v>
      </c>
      <c r="N246" s="473">
        <f>VLOOKUP(TRIM(B246),BirthdateDraft!$A$1:$M$7842,2,FALSE)</f>
        <v>35490</v>
      </c>
      <c r="O246" s="471" t="str">
        <f>VLOOKUP(TRIM(B246),BirthdateDraft!$A$1:$M$7842,3,FALSE)</f>
        <v>21/2</v>
      </c>
      <c r="P246" s="17">
        <v>2024</v>
      </c>
    </row>
    <row r="247" spans="1:16" s="77" customFormat="1" ht="12.75" customHeight="1">
      <c r="A247" s="468"/>
      <c r="B247" s="476" t="s">
        <v>6215</v>
      </c>
      <c r="C247" s="470" t="s">
        <v>9631</v>
      </c>
      <c r="D247" s="468" t="s">
        <v>10008</v>
      </c>
      <c r="E247" s="471"/>
      <c r="F247" s="471"/>
      <c r="G247" s="472"/>
      <c r="H247" s="472"/>
      <c r="I247" s="471">
        <v>0</v>
      </c>
      <c r="J247" s="471"/>
      <c r="K247" s="472">
        <v>0</v>
      </c>
      <c r="L247" s="472"/>
      <c r="M247" s="490" t="e">
        <f>VLOOKUP(TRIM(B247),'Team Rosters'!$B$1:$N$3773,2,FALSE)</f>
        <v>#N/A</v>
      </c>
      <c r="N247" s="473">
        <f>VLOOKUP(TRIM(B247),BirthdateDraft!$A$1:$M$7842,2,FALSE)</f>
        <v>35475</v>
      </c>
      <c r="O247" s="471" t="str">
        <f>VLOOKUP(TRIM(B247),BirthdateDraft!$A$1:$M$7842,3,FALSE)</f>
        <v>19/FA</v>
      </c>
      <c r="P247" s="17">
        <v>2024</v>
      </c>
    </row>
    <row r="248" spans="1:16" s="77" customFormat="1" ht="12.75" customHeight="1">
      <c r="A248" s="468" t="s">
        <v>1957</v>
      </c>
      <c r="B248" s="474" t="s">
        <v>6550</v>
      </c>
      <c r="C248" s="470" t="s">
        <v>9640</v>
      </c>
      <c r="D248" s="468" t="s">
        <v>1957</v>
      </c>
      <c r="E248" s="471" t="s">
        <v>9700</v>
      </c>
      <c r="F248" s="471"/>
      <c r="G248" s="472">
        <v>0</v>
      </c>
      <c r="H248" s="472"/>
      <c r="I248" s="472"/>
      <c r="J248" s="472"/>
      <c r="K248" s="472"/>
      <c r="L248" s="472"/>
      <c r="M248" s="490" t="e">
        <f>VLOOKUP(TRIM(B248),'Team Rosters'!$B$1:$N$3773,2,FALSE)</f>
        <v>#N/A</v>
      </c>
      <c r="N248" s="475">
        <f>VLOOKUP(TRIM(B248),BirthdateDraft!$A$1:$M$7842,2,FALSE)</f>
        <v>35475</v>
      </c>
      <c r="O248" s="468" t="str">
        <f>VLOOKUP(TRIM(B248),BirthdateDraft!$A$1:$M$7842,3,FALSE)</f>
        <v>20/FA</v>
      </c>
      <c r="P248" s="17">
        <v>2024</v>
      </c>
    </row>
    <row r="249" spans="1:16" s="77" customFormat="1" ht="12.75" customHeight="1">
      <c r="A249" s="468" t="s">
        <v>9013</v>
      </c>
      <c r="B249" s="474" t="s">
        <v>6728</v>
      </c>
      <c r="C249" s="470" t="s">
        <v>9636</v>
      </c>
      <c r="D249" s="468" t="s">
        <v>9013</v>
      </c>
      <c r="E249" s="471"/>
      <c r="F249" s="471"/>
      <c r="G249" s="472"/>
      <c r="H249" s="472"/>
      <c r="I249" s="471">
        <v>0</v>
      </c>
      <c r="J249" s="471"/>
      <c r="K249" s="472">
        <v>0</v>
      </c>
      <c r="L249" s="472"/>
      <c r="M249" s="490" t="e">
        <f>VLOOKUP(TRIM(B249),'Team Rosters'!$B$1:$N$3773,2,FALSE)</f>
        <v>#N/A</v>
      </c>
      <c r="N249" s="475">
        <f>VLOOKUP(TRIM(B249),BirthdateDraft!$A$1:$M$7842,2,FALSE)</f>
        <v>35459</v>
      </c>
      <c r="O249" s="468" t="str">
        <f>VLOOKUP(TRIM(B249),BirthdateDraft!$A$1:$M$7842,3,FALSE)</f>
        <v>20/3</v>
      </c>
      <c r="P249" s="17">
        <v>2024</v>
      </c>
    </row>
    <row r="250" spans="1:16" s="77" customFormat="1" ht="12.75" customHeight="1">
      <c r="A250" s="468" t="s">
        <v>9702</v>
      </c>
      <c r="B250" s="474" t="s">
        <v>6527</v>
      </c>
      <c r="C250" s="470" t="s">
        <v>9647</v>
      </c>
      <c r="D250" s="468" t="s">
        <v>9702</v>
      </c>
      <c r="E250" s="471" t="s">
        <v>3556</v>
      </c>
      <c r="F250" s="471" t="s">
        <v>3556</v>
      </c>
      <c r="G250" s="472">
        <v>0</v>
      </c>
      <c r="H250" s="472"/>
      <c r="I250" s="472"/>
      <c r="J250" s="472"/>
      <c r="K250" s="472"/>
      <c r="L250" s="472"/>
      <c r="M250" s="490" t="e">
        <f>VLOOKUP(TRIM(B250),'Team Rosters'!$B$1:$N$3773,2,FALSE)</f>
        <v>#N/A</v>
      </c>
      <c r="N250" s="475">
        <f>VLOOKUP(TRIM(B250),BirthdateDraft!$A$1:$M$7842,2,FALSE)</f>
        <v>35447</v>
      </c>
      <c r="O250" s="468" t="str">
        <f>VLOOKUP(TRIM(B250),BirthdateDraft!$A$1:$M$7842,3,FALSE)</f>
        <v>20/3</v>
      </c>
      <c r="P250" s="17">
        <v>2024</v>
      </c>
    </row>
    <row r="251" spans="1:16" s="77" customFormat="1" ht="12.75" customHeight="1">
      <c r="A251" s="468" t="s">
        <v>8846</v>
      </c>
      <c r="B251" s="474" t="s">
        <v>8850</v>
      </c>
      <c r="C251" s="470" t="s">
        <v>9630</v>
      </c>
      <c r="D251" s="468" t="s">
        <v>8846</v>
      </c>
      <c r="E251" s="471" t="s">
        <v>9700</v>
      </c>
      <c r="F251" s="471"/>
      <c r="G251" s="472"/>
      <c r="H251" s="472"/>
      <c r="I251" s="472"/>
      <c r="J251" s="472"/>
      <c r="K251" s="472"/>
      <c r="L251" s="472"/>
      <c r="M251" s="490" t="e">
        <f>VLOOKUP(TRIM(B251),'Team Rosters'!$B$1:$N$3773,2,FALSE)</f>
        <v>#N/A</v>
      </c>
      <c r="N251" s="475">
        <f>VLOOKUP(TRIM(B251),BirthdateDraft!$A$1:$M$7842,2,FALSE)</f>
        <v>35431</v>
      </c>
      <c r="O251" s="468" t="str">
        <f>VLOOKUP(TRIM(B251),BirthdateDraft!$A$1:$M$7842,3,FALSE)</f>
        <v>FA</v>
      </c>
      <c r="P251" s="17">
        <v>2024</v>
      </c>
    </row>
    <row r="252" spans="1:16" s="77" customFormat="1" ht="12.75" customHeight="1">
      <c r="A252" s="468" t="s">
        <v>1360</v>
      </c>
      <c r="B252" s="474" t="s">
        <v>9666</v>
      </c>
      <c r="C252" s="470" t="s">
        <v>9643</v>
      </c>
      <c r="D252" s="468" t="s">
        <v>1360</v>
      </c>
      <c r="E252" s="471"/>
      <c r="F252" s="471"/>
      <c r="G252" s="472"/>
      <c r="H252" s="472"/>
      <c r="I252" s="471">
        <v>0</v>
      </c>
      <c r="J252" s="472"/>
      <c r="K252" s="471">
        <v>3</v>
      </c>
      <c r="L252" s="472" t="s">
        <v>9656</v>
      </c>
      <c r="M252" s="490" t="e">
        <f>VLOOKUP(TRIM(B252),'Team Rosters'!$B$1:$N$3773,2,FALSE)</f>
        <v>#N/A</v>
      </c>
      <c r="N252" s="475">
        <f>VLOOKUP(TRIM(B252),BirthdateDraft!$A$1:$M$7842,2,FALSE)</f>
        <v>35431</v>
      </c>
      <c r="O252" s="468" t="str">
        <f>VLOOKUP(TRIM(B252),BirthdateDraft!$A$1:$M$7842,3,FALSE)</f>
        <v>FA</v>
      </c>
      <c r="P252" s="17">
        <v>2024</v>
      </c>
    </row>
    <row r="253" spans="1:16" s="77" customFormat="1" ht="12.75" customHeight="1">
      <c r="A253" s="468" t="s">
        <v>9668</v>
      </c>
      <c r="B253" s="366" t="s">
        <v>9747</v>
      </c>
      <c r="C253" s="470" t="s">
        <v>9649</v>
      </c>
      <c r="D253" s="468" t="s">
        <v>9668</v>
      </c>
      <c r="E253" s="471"/>
      <c r="F253" s="471"/>
      <c r="G253" s="472"/>
      <c r="H253" s="472"/>
      <c r="I253" s="472"/>
      <c r="J253" s="472"/>
      <c r="K253" s="472"/>
      <c r="L253" s="471" t="s">
        <v>9655</v>
      </c>
      <c r="M253" s="490" t="e">
        <f>VLOOKUP(TRIM(B253),'Team Rosters'!$B$1:$N$3773,2,FALSE)</f>
        <v>#N/A</v>
      </c>
      <c r="N253" s="475">
        <f>VLOOKUP(TRIM(B253),BirthdateDraft!$A$1:$M$7842,2,FALSE)</f>
        <v>35431</v>
      </c>
      <c r="O253" s="468" t="str">
        <f>VLOOKUP(TRIM(B253),BirthdateDraft!$A$1:$M$7842,3,FALSE)</f>
        <v>FA</v>
      </c>
      <c r="P253" s="17">
        <v>2024</v>
      </c>
    </row>
    <row r="254" spans="1:16" s="77" customFormat="1" ht="12.75" customHeight="1">
      <c r="A254" s="468"/>
      <c r="B254" s="469" t="s">
        <v>6595</v>
      </c>
      <c r="C254" s="470" t="s">
        <v>9648</v>
      </c>
      <c r="D254" s="468" t="s">
        <v>10048</v>
      </c>
      <c r="E254" s="471" t="s">
        <v>9700</v>
      </c>
      <c r="F254" s="471"/>
      <c r="G254" s="472"/>
      <c r="H254" s="472"/>
      <c r="I254" s="472"/>
      <c r="J254" s="472"/>
      <c r="K254" s="472"/>
      <c r="L254" s="472"/>
      <c r="M254" s="490" t="e">
        <f>VLOOKUP(TRIM(B254),'Team Rosters'!$B$1:$N$3773,2,FALSE)</f>
        <v>#N/A</v>
      </c>
      <c r="N254" s="473">
        <f>VLOOKUP(TRIM(B254),BirthdateDraft!$A$1:$M$7842,2,FALSE)</f>
        <v>35398</v>
      </c>
      <c r="O254" s="471" t="str">
        <f>VLOOKUP(TRIM(B254),BirthdateDraft!$A$1:$M$7842,3,FALSE)</f>
        <v>20/7</v>
      </c>
      <c r="P254" s="17">
        <v>2024</v>
      </c>
    </row>
    <row r="255" spans="1:16" s="77" customFormat="1" ht="12.75" customHeight="1">
      <c r="A255" s="468" t="s">
        <v>8846</v>
      </c>
      <c r="B255" s="474" t="s">
        <v>8868</v>
      </c>
      <c r="C255" s="470" t="s">
        <v>77</v>
      </c>
      <c r="D255" s="468" t="s">
        <v>8846</v>
      </c>
      <c r="E255" s="471" t="s">
        <v>9700</v>
      </c>
      <c r="F255" s="471"/>
      <c r="G255" s="472"/>
      <c r="H255" s="472"/>
      <c r="I255" s="472"/>
      <c r="J255" s="472"/>
      <c r="K255" s="472"/>
      <c r="L255" s="472"/>
      <c r="M255" s="490" t="e">
        <f>VLOOKUP(TRIM(B255),'Team Rosters'!$B$1:$N$3773,2,FALSE)</f>
        <v>#N/A</v>
      </c>
      <c r="N255" s="475">
        <f>VLOOKUP(TRIM(B255),BirthdateDraft!$A$1:$M$7842,2,FALSE)</f>
        <v>35394</v>
      </c>
      <c r="O255" s="468" t="str">
        <f>VLOOKUP(TRIM(B255),BirthdateDraft!$A$1:$M$7842,3,FALSE)</f>
        <v>24/FA</v>
      </c>
      <c r="P255" s="17">
        <v>2024</v>
      </c>
    </row>
    <row r="256" spans="1:16" s="77" customFormat="1" ht="12.75" customHeight="1">
      <c r="A256" s="468" t="s">
        <v>9013</v>
      </c>
      <c r="B256" s="474" t="s">
        <v>6255</v>
      </c>
      <c r="C256" s="470" t="s">
        <v>9639</v>
      </c>
      <c r="D256" s="468" t="s">
        <v>9013</v>
      </c>
      <c r="E256" s="471"/>
      <c r="F256" s="471"/>
      <c r="G256" s="472"/>
      <c r="H256" s="472"/>
      <c r="I256" s="471">
        <v>4</v>
      </c>
      <c r="J256" s="471"/>
      <c r="K256" s="472">
        <v>0</v>
      </c>
      <c r="L256" s="472"/>
      <c r="M256" s="490" t="e">
        <f>VLOOKUP(TRIM(B256),'Team Rosters'!$B$1:$N$3773,2,FALSE)</f>
        <v>#N/A</v>
      </c>
      <c r="N256" s="475">
        <f>VLOOKUP(TRIM(B256),BirthdateDraft!$A$1:$M$7842,2,FALSE)</f>
        <v>35392</v>
      </c>
      <c r="O256" s="468" t="str">
        <f>VLOOKUP(TRIM(B256),BirthdateDraft!$A$1:$M$7842,3,FALSE)</f>
        <v>19/6</v>
      </c>
      <c r="P256" s="17">
        <v>2024</v>
      </c>
    </row>
    <row r="257" spans="1:16" s="77" customFormat="1" ht="12.75" customHeight="1">
      <c r="A257" s="468" t="s">
        <v>9013</v>
      </c>
      <c r="B257" s="474" t="s">
        <v>7211</v>
      </c>
      <c r="C257" s="470" t="s">
        <v>724</v>
      </c>
      <c r="D257" s="468" t="s">
        <v>9013</v>
      </c>
      <c r="E257" s="471"/>
      <c r="F257" s="471"/>
      <c r="G257" s="472"/>
      <c r="H257" s="472"/>
      <c r="I257" s="471">
        <v>0</v>
      </c>
      <c r="J257" s="471"/>
      <c r="K257" s="472">
        <v>0</v>
      </c>
      <c r="L257" s="472"/>
      <c r="M257" s="490" t="e">
        <f>VLOOKUP(TRIM(B257),'Team Rosters'!$B$1:$N$3773,2,FALSE)</f>
        <v>#N/A</v>
      </c>
      <c r="N257" s="475">
        <f>VLOOKUP(TRIM(B257),BirthdateDraft!$A$1:$M$7842,2,FALSE)</f>
        <v>35370</v>
      </c>
      <c r="O257" s="468" t="str">
        <f>VLOOKUP(TRIM(B257),BirthdateDraft!$A$1:$M$7842,3,FALSE)</f>
        <v>FA</v>
      </c>
      <c r="P257" s="17">
        <v>2024</v>
      </c>
    </row>
    <row r="258" spans="1:16" s="77" customFormat="1" ht="12.75" customHeight="1">
      <c r="A258" s="468" t="s">
        <v>728</v>
      </c>
      <c r="B258" s="474" t="s">
        <v>9016</v>
      </c>
      <c r="C258" s="470" t="s">
        <v>78</v>
      </c>
      <c r="D258" s="468" t="s">
        <v>728</v>
      </c>
      <c r="E258" s="471"/>
      <c r="F258" s="471"/>
      <c r="G258" s="472"/>
      <c r="H258" s="472"/>
      <c r="I258" s="471">
        <v>0</v>
      </c>
      <c r="J258" s="472"/>
      <c r="K258" s="471">
        <v>0</v>
      </c>
      <c r="L258" s="472" t="s">
        <v>1895</v>
      </c>
      <c r="M258" s="490" t="e">
        <f>VLOOKUP(TRIM(B258),'Team Rosters'!$B$1:$N$3773,2,FALSE)</f>
        <v>#N/A</v>
      </c>
      <c r="N258" s="475">
        <f>VLOOKUP(TRIM(B258),BirthdateDraft!$A$1:$M$7842,2,FALSE)</f>
        <v>35370</v>
      </c>
      <c r="O258" s="468" t="str">
        <f>VLOOKUP(TRIM(B258),BirthdateDraft!$A$1:$M$7842,3,FALSE)</f>
        <v>FA</v>
      </c>
      <c r="P258" s="17">
        <v>2024</v>
      </c>
    </row>
    <row r="259" spans="1:16" s="77" customFormat="1" ht="12.75" customHeight="1">
      <c r="A259" s="468"/>
      <c r="B259" s="469" t="s">
        <v>6633</v>
      </c>
      <c r="C259" s="470" t="s">
        <v>9643</v>
      </c>
      <c r="D259" s="468" t="s">
        <v>10048</v>
      </c>
      <c r="E259" s="471" t="s">
        <v>9700</v>
      </c>
      <c r="F259" s="471"/>
      <c r="G259" s="472"/>
      <c r="H259" s="472"/>
      <c r="I259" s="472"/>
      <c r="J259" s="472"/>
      <c r="K259" s="472"/>
      <c r="L259" s="472"/>
      <c r="M259" s="490" t="e">
        <f>VLOOKUP(TRIM(B259),'Team Rosters'!$B$1:$N$3773,2,FALSE)</f>
        <v>#N/A</v>
      </c>
      <c r="N259" s="473">
        <f>VLOOKUP(TRIM(B259),BirthdateDraft!$A$1:$M$7842,2,FALSE)</f>
        <v>35363</v>
      </c>
      <c r="O259" s="471" t="str">
        <f>VLOOKUP(TRIM(B259),BirthdateDraft!$A$1:$M$7842,3,FALSE)</f>
        <v>19/1</v>
      </c>
      <c r="P259" s="17">
        <v>2024</v>
      </c>
    </row>
    <row r="260" spans="1:16" s="77" customFormat="1" ht="12.75" customHeight="1">
      <c r="A260" s="468" t="s">
        <v>1957</v>
      </c>
      <c r="B260" s="474" t="s">
        <v>6982</v>
      </c>
      <c r="C260" s="470" t="s">
        <v>9642</v>
      </c>
      <c r="D260" s="468" t="s">
        <v>1957</v>
      </c>
      <c r="E260" s="471" t="s">
        <v>9700</v>
      </c>
      <c r="F260" s="471"/>
      <c r="G260" s="472">
        <v>0</v>
      </c>
      <c r="H260" s="472"/>
      <c r="I260" s="472"/>
      <c r="J260" s="472"/>
      <c r="K260" s="472"/>
      <c r="L260" s="472"/>
      <c r="M260" s="490" t="e">
        <f>VLOOKUP(TRIM(B260),'Team Rosters'!$B$1:$N$3773,2,FALSE)</f>
        <v>#N/A</v>
      </c>
      <c r="N260" s="475">
        <f>VLOOKUP(TRIM(B260),BirthdateDraft!$A$1:$M$7842,2,FALSE)</f>
        <v>35339</v>
      </c>
      <c r="O260" s="468" t="str">
        <f>VLOOKUP(TRIM(B260),BirthdateDraft!$A$1:$M$7842,3,FALSE)</f>
        <v>FA</v>
      </c>
      <c r="P260" s="17">
        <v>2024</v>
      </c>
    </row>
    <row r="261" spans="1:16" s="77" customFormat="1" ht="12.75" customHeight="1">
      <c r="A261" s="468"/>
      <c r="B261" s="476" t="s">
        <v>6257</v>
      </c>
      <c r="C261" s="470" t="s">
        <v>9631</v>
      </c>
      <c r="D261" s="468" t="s">
        <v>10008</v>
      </c>
      <c r="E261" s="471"/>
      <c r="F261" s="471"/>
      <c r="G261" s="472"/>
      <c r="H261" s="472"/>
      <c r="I261" s="471">
        <v>0</v>
      </c>
      <c r="J261" s="471"/>
      <c r="K261" s="472">
        <v>2</v>
      </c>
      <c r="L261" s="472"/>
      <c r="M261" s="490" t="e">
        <f>VLOOKUP(TRIM(B261),'Team Rosters'!$B$1:$N$3773,2,FALSE)</f>
        <v>#N/A</v>
      </c>
      <c r="N261" s="473">
        <f>VLOOKUP(TRIM(B261),BirthdateDraft!$A$1:$M$7842,2,FALSE)</f>
        <v>35331</v>
      </c>
      <c r="O261" s="471" t="str">
        <f>VLOOKUP(TRIM(B261),BirthdateDraft!$A$1:$M$7842,3,FALSE)</f>
        <v>19/3</v>
      </c>
      <c r="P261" s="17">
        <v>2024</v>
      </c>
    </row>
    <row r="262" spans="1:16" s="77" customFormat="1" ht="12.75" customHeight="1">
      <c r="A262" s="468"/>
      <c r="B262" s="479" t="s">
        <v>5654</v>
      </c>
      <c r="C262" s="470" t="s">
        <v>9628</v>
      </c>
      <c r="D262" s="468" t="s">
        <v>1957</v>
      </c>
      <c r="E262" s="471" t="s">
        <v>9700</v>
      </c>
      <c r="F262" s="471"/>
      <c r="G262" s="472">
        <v>0</v>
      </c>
      <c r="H262" s="472"/>
      <c r="I262" s="472"/>
      <c r="J262" s="472"/>
      <c r="K262" s="472"/>
      <c r="L262" s="472"/>
      <c r="M262" s="490" t="e">
        <f>VLOOKUP(TRIM(B262),'Team Rosters'!$B$1:$N$3773,2,FALSE)</f>
        <v>#N/A</v>
      </c>
      <c r="N262" s="473">
        <f>VLOOKUP(TRIM(B262),BirthdateDraft!$A$1:$M$7842,2,FALSE)</f>
        <v>35322</v>
      </c>
      <c r="O262" s="471" t="str">
        <f>VLOOKUP(TRIM(B262),BirthdateDraft!$A$1:$M$7842,3,FALSE)</f>
        <v>18/5</v>
      </c>
      <c r="P262" s="17">
        <v>2024</v>
      </c>
    </row>
    <row r="263" spans="1:16" s="77" customFormat="1" ht="12.75" customHeight="1">
      <c r="A263" s="468"/>
      <c r="B263" s="491" t="s">
        <v>5290</v>
      </c>
      <c r="C263" s="470" t="s">
        <v>9627</v>
      </c>
      <c r="D263" s="468" t="s">
        <v>10048</v>
      </c>
      <c r="E263" s="471" t="s">
        <v>9699</v>
      </c>
      <c r="F263" s="471"/>
      <c r="G263" s="472"/>
      <c r="H263" s="472"/>
      <c r="I263" s="472"/>
      <c r="J263" s="472"/>
      <c r="K263" s="472"/>
      <c r="L263" s="472"/>
      <c r="M263" s="490" t="e">
        <f>VLOOKUP(TRIM(B263),'Team Rosters'!$B$1:$N$3773,2,FALSE)</f>
        <v>#N/A</v>
      </c>
      <c r="N263" s="473">
        <f>VLOOKUP(TRIM(B263),BirthdateDraft!$A$1:$M$7842,2,FALSE)</f>
        <v>35316</v>
      </c>
      <c r="O263" s="471" t="str">
        <f>VLOOKUP(TRIM(B263),BirthdateDraft!$A$1:$M$7842,3,FALSE)</f>
        <v>17/2</v>
      </c>
      <c r="P263" s="17">
        <v>2024</v>
      </c>
    </row>
    <row r="264" spans="1:16" s="77" customFormat="1" ht="12.75" customHeight="1">
      <c r="A264" s="468"/>
      <c r="B264" s="476" t="s">
        <v>6239</v>
      </c>
      <c r="C264" s="470" t="s">
        <v>9629</v>
      </c>
      <c r="D264" s="468" t="s">
        <v>10039</v>
      </c>
      <c r="E264" s="471"/>
      <c r="F264" s="471"/>
      <c r="G264" s="472"/>
      <c r="H264" s="472"/>
      <c r="I264" s="471">
        <v>0</v>
      </c>
      <c r="J264" s="471">
        <v>0</v>
      </c>
      <c r="K264" s="472">
        <v>0</v>
      </c>
      <c r="L264" s="472"/>
      <c r="M264" s="490" t="e">
        <f>VLOOKUP(TRIM(B264),'Team Rosters'!$B$1:$N$3773,2,FALSE)</f>
        <v>#N/A</v>
      </c>
      <c r="N264" s="473">
        <f>VLOOKUP(TRIM(B264),BirthdateDraft!$A$1:$M$7842,2,FALSE)</f>
        <v>35311</v>
      </c>
      <c r="O264" s="471" t="str">
        <f>VLOOKUP(TRIM(B264),BirthdateDraft!$A$1:$M$7842,3,FALSE)</f>
        <v>19/3</v>
      </c>
      <c r="P264" s="17">
        <v>2024</v>
      </c>
    </row>
    <row r="265" spans="1:16" s="77" customFormat="1" ht="12.75" customHeight="1">
      <c r="A265" s="468" t="s">
        <v>9654</v>
      </c>
      <c r="B265" s="474" t="s">
        <v>7414</v>
      </c>
      <c r="C265" s="470" t="s">
        <v>9645</v>
      </c>
      <c r="D265" s="468" t="s">
        <v>9654</v>
      </c>
      <c r="E265" s="471"/>
      <c r="F265" s="471"/>
      <c r="G265" s="472"/>
      <c r="H265" s="472"/>
      <c r="I265" s="471">
        <v>0</v>
      </c>
      <c r="J265" s="472"/>
      <c r="K265" s="471">
        <v>0</v>
      </c>
      <c r="L265" s="472" t="s">
        <v>9652</v>
      </c>
      <c r="M265" s="490" t="e">
        <f>VLOOKUP(TRIM(B265),'Team Rosters'!$B$1:$N$3773,2,FALSE)</f>
        <v>#N/A</v>
      </c>
      <c r="N265" s="475">
        <f>VLOOKUP(TRIM(B265),BirthdateDraft!$A$1:$M$7842,2,FALSE)</f>
        <v>35309</v>
      </c>
      <c r="O265" s="468" t="str">
        <f>VLOOKUP(TRIM(B265),BirthdateDraft!$A$1:$M$7842,3,FALSE)</f>
        <v>FA</v>
      </c>
      <c r="P265" s="17">
        <v>2024</v>
      </c>
    </row>
    <row r="266" spans="1:16" s="77" customFormat="1" ht="12.75" customHeight="1">
      <c r="A266" s="468" t="s">
        <v>8846</v>
      </c>
      <c r="B266" s="474" t="s">
        <v>6978</v>
      </c>
      <c r="C266" s="470" t="s">
        <v>9633</v>
      </c>
      <c r="D266" s="468" t="s">
        <v>8846</v>
      </c>
      <c r="E266" s="471" t="s">
        <v>9700</v>
      </c>
      <c r="F266" s="471"/>
      <c r="G266" s="472"/>
      <c r="H266" s="472"/>
      <c r="I266" s="472"/>
      <c r="J266" s="472"/>
      <c r="K266" s="472"/>
      <c r="L266" s="472"/>
      <c r="M266" s="490" t="e">
        <f>VLOOKUP(TRIM(B266),'Team Rosters'!$B$1:$N$3773,2,FALSE)</f>
        <v>#N/A</v>
      </c>
      <c r="N266" s="475">
        <f>VLOOKUP(TRIM(B266),BirthdateDraft!$A$1:$M$7842,2,FALSE)</f>
        <v>35309</v>
      </c>
      <c r="O266" s="468" t="str">
        <f>VLOOKUP(TRIM(B266),BirthdateDraft!$A$1:$M$7842,3,FALSE)</f>
        <v>FA</v>
      </c>
      <c r="P266" s="17">
        <v>2024</v>
      </c>
    </row>
    <row r="267" spans="1:16" s="77" customFormat="1" ht="12.75" customHeight="1">
      <c r="A267" s="468"/>
      <c r="B267" s="469" t="s">
        <v>6230</v>
      </c>
      <c r="C267" s="470" t="s">
        <v>9628</v>
      </c>
      <c r="D267" s="468" t="s">
        <v>2837</v>
      </c>
      <c r="E267" s="471"/>
      <c r="F267" s="471"/>
      <c r="G267" s="472"/>
      <c r="H267" s="472"/>
      <c r="I267" s="471">
        <v>0</v>
      </c>
      <c r="J267" s="472"/>
      <c r="K267" s="472">
        <v>0</v>
      </c>
      <c r="L267" s="472" t="s">
        <v>9655</v>
      </c>
      <c r="M267" s="490" t="e">
        <f>VLOOKUP(TRIM(B267),'Team Rosters'!$B$1:$N$3773,2,FALSE)</f>
        <v>#N/A</v>
      </c>
      <c r="N267" s="473">
        <f>VLOOKUP(TRIM(B267),BirthdateDraft!$A$1:$M$7842,2,FALSE)</f>
        <v>35287</v>
      </c>
      <c r="O267" s="471" t="str">
        <f>VLOOKUP(TRIM(B267),BirthdateDraft!$A$1:$M$7842,3,FALSE)</f>
        <v>19/2</v>
      </c>
      <c r="P267" s="17">
        <v>2024</v>
      </c>
    </row>
    <row r="268" spans="1:16" s="77" customFormat="1" ht="12.75" customHeight="1">
      <c r="A268" s="468"/>
      <c r="B268" s="476" t="s">
        <v>6335</v>
      </c>
      <c r="C268" s="470" t="s">
        <v>9635</v>
      </c>
      <c r="D268" s="468" t="s">
        <v>1564</v>
      </c>
      <c r="E268" s="471"/>
      <c r="F268" s="471"/>
      <c r="G268" s="472"/>
      <c r="H268" s="472"/>
      <c r="I268" s="472"/>
      <c r="J268" s="472"/>
      <c r="K268" s="472"/>
      <c r="L268" s="472"/>
      <c r="M268" s="490" t="e">
        <f>VLOOKUP(TRIM(B268),'Team Rosters'!$B$1:$N$3773,2,FALSE)</f>
        <v>#N/A</v>
      </c>
      <c r="N268" s="473">
        <f>VLOOKUP(TRIM(B268),BirthdateDraft!$A$1:$M$7842,2,FALSE)</f>
        <v>35285</v>
      </c>
      <c r="O268" s="471" t="str">
        <f>VLOOKUP(TRIM(B268),BirthdateDraft!$A$1:$M$7842,3,FALSE)</f>
        <v>19/4</v>
      </c>
      <c r="P268" s="17">
        <v>2024</v>
      </c>
    </row>
    <row r="269" spans="1:16" s="77" customFormat="1" ht="12.75" customHeight="1">
      <c r="A269" s="468" t="s">
        <v>9740</v>
      </c>
      <c r="B269" s="474" t="s">
        <v>5709</v>
      </c>
      <c r="C269" s="470" t="s">
        <v>9635</v>
      </c>
      <c r="D269" s="468" t="s">
        <v>9740</v>
      </c>
      <c r="E269" s="471"/>
      <c r="F269" s="471"/>
      <c r="G269" s="472"/>
      <c r="H269" s="472"/>
      <c r="I269" s="472"/>
      <c r="J269" s="472"/>
      <c r="K269" s="472"/>
      <c r="L269" s="472"/>
      <c r="M269" s="490" t="e">
        <f>VLOOKUP(TRIM(B269),'Team Rosters'!$B$1:$N$3773,2,FALSE)</f>
        <v>#N/A</v>
      </c>
      <c r="N269" s="475">
        <f>VLOOKUP(TRIM(B269),BirthdateDraft!$A$1:$M$7842,2,FALSE)</f>
        <v>35266</v>
      </c>
      <c r="O269" s="468" t="str">
        <f>VLOOKUP(TRIM(B269),BirthdateDraft!$A$1:$M$7842,3,FALSE)</f>
        <v>18/6</v>
      </c>
      <c r="P269" s="17">
        <v>2024</v>
      </c>
    </row>
    <row r="270" spans="1:16" s="77" customFormat="1" ht="12.75" customHeight="1">
      <c r="A270" s="468" t="s">
        <v>9740</v>
      </c>
      <c r="B270" s="474" t="s">
        <v>9742</v>
      </c>
      <c r="C270" s="470" t="s">
        <v>78</v>
      </c>
      <c r="D270" s="468" t="s">
        <v>9740</v>
      </c>
      <c r="E270" s="471"/>
      <c r="F270" s="471"/>
      <c r="G270" s="472"/>
      <c r="H270" s="472"/>
      <c r="I270" s="472"/>
      <c r="J270" s="472"/>
      <c r="K270" s="472"/>
      <c r="L270" s="472"/>
      <c r="M270" s="490" t="e">
        <f>VLOOKUP(TRIM(B270),'Team Rosters'!$B$1:$N$3773,2,FALSE)</f>
        <v>#N/A</v>
      </c>
      <c r="N270" s="475">
        <f>VLOOKUP(TRIM(B270),BirthdateDraft!$A$1:$M$7842,2,FALSE)</f>
        <v>35247</v>
      </c>
      <c r="O270" s="468" t="str">
        <f>VLOOKUP(TRIM(B270),BirthdateDraft!$A$1:$M$7842,3,FALSE)</f>
        <v>21/FA</v>
      </c>
      <c r="P270" s="17">
        <v>2024</v>
      </c>
    </row>
    <row r="271" spans="1:16" s="77" customFormat="1" ht="12.75" customHeight="1">
      <c r="A271" s="468" t="s">
        <v>9013</v>
      </c>
      <c r="B271" s="474" t="s">
        <v>7023</v>
      </c>
      <c r="C271" s="470" t="s">
        <v>722</v>
      </c>
      <c r="D271" s="468" t="s">
        <v>9013</v>
      </c>
      <c r="E271" s="471" t="s">
        <v>3556</v>
      </c>
      <c r="F271" s="471"/>
      <c r="G271" s="472">
        <v>0</v>
      </c>
      <c r="H271" s="472"/>
      <c r="I271" s="472"/>
      <c r="J271" s="472"/>
      <c r="K271" s="472"/>
      <c r="L271" s="472"/>
      <c r="M271" s="490" t="e">
        <f>VLOOKUP(TRIM(B271),'Team Rosters'!$B$1:$N$3773,2,FALSE)</f>
        <v>#N/A</v>
      </c>
      <c r="N271" s="475">
        <f>VLOOKUP(TRIM(B271),BirthdateDraft!$A$1:$M$7842,2,FALSE)</f>
        <v>35247</v>
      </c>
      <c r="O271" s="468" t="str">
        <f>VLOOKUP(TRIM(B271),BirthdateDraft!$A$1:$M$7842,3,FALSE)</f>
        <v>21/7</v>
      </c>
      <c r="P271" s="17">
        <v>2024</v>
      </c>
    </row>
    <row r="272" spans="1:16" s="77" customFormat="1" ht="12.75" customHeight="1">
      <c r="A272" s="468" t="s">
        <v>1957</v>
      </c>
      <c r="B272" s="17" t="s">
        <v>5629</v>
      </c>
      <c r="C272" s="470" t="s">
        <v>78</v>
      </c>
      <c r="D272" s="468" t="s">
        <v>1957</v>
      </c>
      <c r="E272" s="471" t="s">
        <v>9699</v>
      </c>
      <c r="F272" s="471"/>
      <c r="G272" s="472">
        <v>2</v>
      </c>
      <c r="H272" s="472"/>
      <c r="I272" s="472"/>
      <c r="J272" s="472"/>
      <c r="K272" s="472"/>
      <c r="L272" s="472"/>
      <c r="M272" s="490" t="e">
        <f>VLOOKUP(TRIM(B272),'Team Rosters'!$B$1:$N$3773,2,FALSE)</f>
        <v>#N/A</v>
      </c>
      <c r="N272" s="475">
        <f>VLOOKUP(TRIM(B272),BirthdateDraft!$A$1:$M$7842,2,FALSE)</f>
        <v>35225</v>
      </c>
      <c r="O272" s="468" t="str">
        <f>VLOOKUP(TRIM(B272),BirthdateDraft!$A$1:$M$7842,3,FALSE)</f>
        <v>18/FA</v>
      </c>
      <c r="P272" s="17">
        <v>2024</v>
      </c>
    </row>
    <row r="273" spans="1:16" s="77" customFormat="1" ht="12.75" customHeight="1">
      <c r="A273" s="468" t="s">
        <v>9013</v>
      </c>
      <c r="B273" s="474" t="s">
        <v>6253</v>
      </c>
      <c r="C273" s="470" t="s">
        <v>78</v>
      </c>
      <c r="D273" s="468" t="s">
        <v>9013</v>
      </c>
      <c r="E273" s="471"/>
      <c r="F273" s="471"/>
      <c r="G273" s="472"/>
      <c r="H273" s="472"/>
      <c r="I273" s="471">
        <v>0</v>
      </c>
      <c r="J273" s="471"/>
      <c r="K273" s="472">
        <v>0</v>
      </c>
      <c r="L273" s="472"/>
      <c r="M273" s="490" t="e">
        <f>VLOOKUP(TRIM(B273),'Team Rosters'!$B$1:$N$3773,2,FALSE)</f>
        <v>#N/A</v>
      </c>
      <c r="N273" s="475">
        <f>VLOOKUP(TRIM(B273),BirthdateDraft!$A$1:$M$7842,2,FALSE)</f>
        <v>35220</v>
      </c>
      <c r="O273" s="468" t="str">
        <f>VLOOKUP(TRIM(B273),BirthdateDraft!$A$1:$M$7842,3,FALSE)</f>
        <v>18/5</v>
      </c>
      <c r="P273" s="17">
        <v>2024</v>
      </c>
    </row>
    <row r="274" spans="1:16" s="77" customFormat="1" ht="12.75" customHeight="1">
      <c r="A274" s="468" t="s">
        <v>8846</v>
      </c>
      <c r="B274" s="474" t="s">
        <v>6055</v>
      </c>
      <c r="C274" s="470" t="s">
        <v>9646</v>
      </c>
      <c r="D274" s="468" t="s">
        <v>8846</v>
      </c>
      <c r="E274" s="471" t="s">
        <v>9700</v>
      </c>
      <c r="F274" s="471"/>
      <c r="G274" s="472"/>
      <c r="H274" s="472"/>
      <c r="I274" s="472"/>
      <c r="J274" s="472"/>
      <c r="K274" s="472"/>
      <c r="L274" s="472"/>
      <c r="M274" s="490" t="e">
        <f>VLOOKUP(TRIM(B274),'Team Rosters'!$B$1:$N$3773,2,FALSE)</f>
        <v>#N/A</v>
      </c>
      <c r="N274" s="475">
        <f>VLOOKUP(TRIM(B274),BirthdateDraft!$A$1:$M$7842,2,FALSE)</f>
        <v>35215</v>
      </c>
      <c r="O274" s="468" t="str">
        <f>VLOOKUP(TRIM(B274),BirthdateDraft!$A$1:$M$7842,3,FALSE)</f>
        <v>19/4</v>
      </c>
      <c r="P274" s="17">
        <v>2024</v>
      </c>
    </row>
    <row r="275" spans="1:16" s="77" customFormat="1" ht="12.75" customHeight="1">
      <c r="A275" s="468" t="s">
        <v>9013</v>
      </c>
      <c r="B275" s="474" t="s">
        <v>6647</v>
      </c>
      <c r="C275" s="470" t="s">
        <v>9631</v>
      </c>
      <c r="D275" s="468" t="s">
        <v>9013</v>
      </c>
      <c r="E275" s="471" t="s">
        <v>3556</v>
      </c>
      <c r="F275" s="471"/>
      <c r="G275" s="472">
        <v>5</v>
      </c>
      <c r="H275" s="472"/>
      <c r="I275" s="472"/>
      <c r="J275" s="472"/>
      <c r="K275" s="472"/>
      <c r="L275" s="472"/>
      <c r="M275" s="490" t="e">
        <f>VLOOKUP(TRIM(B275),'Team Rosters'!$B$1:$N$3773,2,FALSE)</f>
        <v>#N/A</v>
      </c>
      <c r="N275" s="475">
        <f>VLOOKUP(TRIM(B275),BirthdateDraft!$A$1:$M$7842,2,FALSE)</f>
        <v>35205</v>
      </c>
      <c r="O275" s="468" t="str">
        <f>VLOOKUP(TRIM(B275),BirthdateDraft!$A$1:$M$7842,3,FALSE)</f>
        <v>19/5</v>
      </c>
      <c r="P275" s="17">
        <v>2024</v>
      </c>
    </row>
    <row r="276" spans="1:16" s="77" customFormat="1" ht="12.75" customHeight="1">
      <c r="A276" s="468" t="s">
        <v>9013</v>
      </c>
      <c r="B276" s="474" t="s">
        <v>6571</v>
      </c>
      <c r="C276" s="470" t="s">
        <v>9650</v>
      </c>
      <c r="D276" s="468" t="s">
        <v>9013</v>
      </c>
      <c r="E276" s="471" t="s">
        <v>3556</v>
      </c>
      <c r="F276" s="471"/>
      <c r="G276" s="472">
        <v>1</v>
      </c>
      <c r="H276" s="472"/>
      <c r="I276" s="472"/>
      <c r="J276" s="472"/>
      <c r="K276" s="472"/>
      <c r="L276" s="472"/>
      <c r="M276" s="490" t="e">
        <f>VLOOKUP(TRIM(B276),'Team Rosters'!$B$1:$N$3773,2,FALSE)</f>
        <v>#N/A</v>
      </c>
      <c r="N276" s="475">
        <f>VLOOKUP(TRIM(B276),BirthdateDraft!$A$1:$M$7842,2,FALSE)</f>
        <v>35193</v>
      </c>
      <c r="O276" s="468" t="str">
        <f>VLOOKUP(TRIM(B276),BirthdateDraft!$A$1:$M$7842,3,FALSE)</f>
        <v>18/4</v>
      </c>
      <c r="P276" s="17">
        <v>2024</v>
      </c>
    </row>
    <row r="277" spans="1:16" s="77" customFormat="1" ht="12.75" customHeight="1">
      <c r="A277" s="468" t="s">
        <v>8846</v>
      </c>
      <c r="B277" s="474" t="s">
        <v>8153</v>
      </c>
      <c r="C277" s="470" t="s">
        <v>9630</v>
      </c>
      <c r="D277" s="468" t="s">
        <v>8846</v>
      </c>
      <c r="E277" s="471" t="s">
        <v>9700</v>
      </c>
      <c r="F277" s="471"/>
      <c r="G277" s="472"/>
      <c r="H277" s="472"/>
      <c r="I277" s="472"/>
      <c r="J277" s="472"/>
      <c r="K277" s="472"/>
      <c r="L277" s="472"/>
      <c r="M277" s="490" t="e">
        <f>VLOOKUP(TRIM(B277),'Team Rosters'!$B$1:$N$3773,2,FALSE)</f>
        <v>#N/A</v>
      </c>
      <c r="N277" s="475">
        <f>VLOOKUP(TRIM(B277),BirthdateDraft!$A$1:$M$7842,2,FALSE)</f>
        <v>35181</v>
      </c>
      <c r="O277" s="468" t="str">
        <f>VLOOKUP(TRIM(B277),BirthdateDraft!$A$1:$M$7842,3,FALSE)</f>
        <v>19/FA</v>
      </c>
      <c r="P277" s="17">
        <v>2024</v>
      </c>
    </row>
    <row r="278" spans="1:16" s="77" customFormat="1" ht="12.75" customHeight="1">
      <c r="A278" s="468" t="s">
        <v>9735</v>
      </c>
      <c r="B278" s="474" t="s">
        <v>6361</v>
      </c>
      <c r="C278" s="470" t="s">
        <v>9645</v>
      </c>
      <c r="D278" s="468" t="s">
        <v>9735</v>
      </c>
      <c r="E278" s="471"/>
      <c r="F278" s="471"/>
      <c r="G278" s="472"/>
      <c r="H278" s="472"/>
      <c r="I278" s="472"/>
      <c r="J278" s="472"/>
      <c r="K278" s="472"/>
      <c r="L278" s="472"/>
      <c r="M278" s="490" t="e">
        <f>VLOOKUP(TRIM(B278),'Team Rosters'!$B$1:$N$3773,2,FALSE)</f>
        <v>#N/A</v>
      </c>
      <c r="N278" s="475">
        <f>VLOOKUP(TRIM(B278),BirthdateDraft!$A$1:$M$7842,2,FALSE)</f>
        <v>35165</v>
      </c>
      <c r="O278" s="468" t="str">
        <f>VLOOKUP(TRIM(B278),BirthdateDraft!$A$1:$M$7842,3,FALSE)</f>
        <v>18/FA</v>
      </c>
      <c r="P278" s="17">
        <v>2024</v>
      </c>
    </row>
    <row r="279" spans="1:16" s="77" customFormat="1" ht="12.75" customHeight="1">
      <c r="A279" s="468" t="s">
        <v>8846</v>
      </c>
      <c r="B279" s="17" t="s">
        <v>5756</v>
      </c>
      <c r="C279" s="470" t="s">
        <v>9634</v>
      </c>
      <c r="D279" s="468" t="s">
        <v>8846</v>
      </c>
      <c r="E279" s="471" t="s">
        <v>9699</v>
      </c>
      <c r="F279" s="471"/>
      <c r="G279" s="472"/>
      <c r="H279" s="472"/>
      <c r="I279" s="472"/>
      <c r="J279" s="472"/>
      <c r="K279" s="472"/>
      <c r="L279" s="472"/>
      <c r="M279" s="490" t="e">
        <f>VLOOKUP(TRIM(B279),'Team Rosters'!$B$1:$N$3773,2,FALSE)</f>
        <v>#N/A</v>
      </c>
      <c r="N279" s="475">
        <f>VLOOKUP(TRIM(B279),BirthdateDraft!$A$1:$M$7842,2,FALSE)</f>
        <v>35155</v>
      </c>
      <c r="O279" s="468" t="str">
        <f>VLOOKUP(TRIM(B279),BirthdateDraft!$A$1:$M$7842,3,FALSE)</f>
        <v>18/4</v>
      </c>
      <c r="P279" s="17">
        <v>2024</v>
      </c>
    </row>
    <row r="280" spans="1:16" s="77" customFormat="1" ht="12.75" customHeight="1">
      <c r="A280" s="468" t="s">
        <v>9013</v>
      </c>
      <c r="B280" s="474" t="s">
        <v>6743</v>
      </c>
      <c r="C280" s="470" t="s">
        <v>9633</v>
      </c>
      <c r="D280" s="468" t="s">
        <v>9013</v>
      </c>
      <c r="E280" s="471"/>
      <c r="F280" s="471"/>
      <c r="G280" s="472"/>
      <c r="H280" s="472"/>
      <c r="I280" s="471">
        <v>0</v>
      </c>
      <c r="J280" s="471"/>
      <c r="K280" s="472">
        <v>0</v>
      </c>
      <c r="L280" s="472"/>
      <c r="M280" s="490" t="e">
        <f>VLOOKUP(TRIM(B280),'Team Rosters'!$B$1:$N$3773,2,FALSE)</f>
        <v>#N/A</v>
      </c>
      <c r="N280" s="475">
        <f>VLOOKUP(TRIM(B280),BirthdateDraft!$A$1:$M$7842,2,FALSE)</f>
        <v>35149</v>
      </c>
      <c r="O280" s="468" t="str">
        <f>VLOOKUP(TRIM(B280),BirthdateDraft!$A$1:$M$7842,3,FALSE)</f>
        <v>20/FA</v>
      </c>
      <c r="P280" s="17">
        <v>2024</v>
      </c>
    </row>
    <row r="281" spans="1:16" s="77" customFormat="1" ht="12.75" customHeight="1">
      <c r="A281" s="468"/>
      <c r="B281" s="469" t="s">
        <v>5699</v>
      </c>
      <c r="C281" s="470" t="s">
        <v>9628</v>
      </c>
      <c r="D281" s="468" t="s">
        <v>10051</v>
      </c>
      <c r="E281" s="471" t="s">
        <v>3556</v>
      </c>
      <c r="F281" s="471"/>
      <c r="G281" s="472">
        <v>3</v>
      </c>
      <c r="H281" s="472"/>
      <c r="I281" s="472"/>
      <c r="J281" s="472"/>
      <c r="K281" s="472"/>
      <c r="L281" s="472"/>
      <c r="M281" s="490" t="e">
        <f>VLOOKUP(TRIM(B281),'Team Rosters'!$B$1:$N$3773,2,FALSE)</f>
        <v>#N/A</v>
      </c>
      <c r="N281" s="473">
        <f>VLOOKUP(TRIM(B281),BirthdateDraft!$A$1:$M$7842,2,FALSE)</f>
        <v>35135</v>
      </c>
      <c r="O281" s="471" t="str">
        <f>VLOOKUP(TRIM(B281),BirthdateDraft!$A$1:$M$7842,3,FALSE)</f>
        <v>18/1 (29)</v>
      </c>
      <c r="P281" s="17">
        <v>2024</v>
      </c>
    </row>
    <row r="282" spans="1:16" s="77" customFormat="1" ht="12.75" customHeight="1">
      <c r="A282" s="468" t="s">
        <v>8846</v>
      </c>
      <c r="B282" s="17" t="s">
        <v>5797</v>
      </c>
      <c r="C282" s="470" t="s">
        <v>9636</v>
      </c>
      <c r="D282" s="468" t="s">
        <v>8846</v>
      </c>
      <c r="E282" s="471" t="s">
        <v>9699</v>
      </c>
      <c r="F282" s="471"/>
      <c r="G282" s="472"/>
      <c r="H282" s="472"/>
      <c r="I282" s="472"/>
      <c r="J282" s="472"/>
      <c r="K282" s="472"/>
      <c r="L282" s="472"/>
      <c r="M282" s="490" t="e">
        <f>VLOOKUP(TRIM(B282),'Team Rosters'!$B$1:$N$3773,2,FALSE)</f>
        <v>#N/A</v>
      </c>
      <c r="N282" s="475">
        <f>VLOOKUP(TRIM(B282),BirthdateDraft!$A$1:$M$7842,2,FALSE)</f>
        <v>35132</v>
      </c>
      <c r="O282" s="468" t="str">
        <f>VLOOKUP(TRIM(B282),BirthdateDraft!$A$1:$M$7842,3,FALSE)</f>
        <v>18/7</v>
      </c>
      <c r="P282" s="17">
        <v>2024</v>
      </c>
    </row>
    <row r="283" spans="1:16" s="77" customFormat="1" ht="12.75" customHeight="1">
      <c r="A283" s="468" t="s">
        <v>9668</v>
      </c>
      <c r="B283" s="17" t="s">
        <v>5864</v>
      </c>
      <c r="C283" s="470" t="s">
        <v>2310</v>
      </c>
      <c r="D283" s="468" t="s">
        <v>9668</v>
      </c>
      <c r="E283" s="471"/>
      <c r="F283" s="471"/>
      <c r="G283" s="472"/>
      <c r="H283" s="472"/>
      <c r="I283" s="472"/>
      <c r="J283" s="472"/>
      <c r="K283" s="472"/>
      <c r="L283" s="471" t="s">
        <v>9655</v>
      </c>
      <c r="M283" s="490" t="e">
        <f>VLOOKUP(TRIM(B283),'Team Rosters'!$B$1:$N$3773,2,FALSE)</f>
        <v>#N/A</v>
      </c>
      <c r="N283" s="475">
        <f>VLOOKUP(TRIM(B283),BirthdateDraft!$A$1:$M$7842,2,FALSE)</f>
        <v>35121</v>
      </c>
      <c r="O283" s="468" t="str">
        <f>VLOOKUP(TRIM(B283),BirthdateDraft!$A$1:$M$7842,3,FALSE)</f>
        <v>18/FA</v>
      </c>
      <c r="P283" s="17">
        <v>2024</v>
      </c>
    </row>
    <row r="284" spans="1:16" s="77" customFormat="1" ht="12.75" customHeight="1">
      <c r="A284" s="468" t="s">
        <v>8846</v>
      </c>
      <c r="B284" s="474" t="s">
        <v>7970</v>
      </c>
      <c r="C284" s="470" t="s">
        <v>9628</v>
      </c>
      <c r="D284" s="468" t="s">
        <v>8846</v>
      </c>
      <c r="E284" s="471" t="s">
        <v>9700</v>
      </c>
      <c r="F284" s="471"/>
      <c r="G284" s="472"/>
      <c r="H284" s="472"/>
      <c r="I284" s="472"/>
      <c r="J284" s="472"/>
      <c r="K284" s="472"/>
      <c r="L284" s="472"/>
      <c r="M284" s="490" t="e">
        <f>VLOOKUP(TRIM(B284),'Team Rosters'!$B$1:$N$3773,2,FALSE)</f>
        <v>#N/A</v>
      </c>
      <c r="N284" s="475">
        <f>VLOOKUP(TRIM(B284),BirthdateDraft!$A$1:$M$7842,2,FALSE)</f>
        <v>35090</v>
      </c>
      <c r="O284" s="468" t="str">
        <f>VLOOKUP(TRIM(B284),BirthdateDraft!$A$1:$M$7842,3,FALSE)</f>
        <v>19/FA</v>
      </c>
      <c r="P284" s="17">
        <v>2024</v>
      </c>
    </row>
    <row r="285" spans="1:16" s="77" customFormat="1" ht="12.75" customHeight="1">
      <c r="A285" s="468" t="s">
        <v>9702</v>
      </c>
      <c r="B285" s="474" t="s">
        <v>5727</v>
      </c>
      <c r="C285" s="470" t="s">
        <v>9629</v>
      </c>
      <c r="D285" s="468" t="s">
        <v>9702</v>
      </c>
      <c r="E285" s="471" t="s">
        <v>3556</v>
      </c>
      <c r="F285" s="471" t="s">
        <v>3556</v>
      </c>
      <c r="G285" s="472">
        <v>4</v>
      </c>
      <c r="H285" s="472"/>
      <c r="I285" s="472"/>
      <c r="J285" s="472"/>
      <c r="K285" s="472"/>
      <c r="L285" s="472"/>
      <c r="M285" s="490" t="e">
        <f>VLOOKUP(TRIM(B285),'Team Rosters'!$B$1:$N$3773,2,FALSE)</f>
        <v>#N/A</v>
      </c>
      <c r="N285" s="475">
        <f>VLOOKUP(TRIM(B285),BirthdateDraft!$A$1:$M$7842,2,FALSE)</f>
        <v>35089</v>
      </c>
      <c r="O285" s="468" t="str">
        <f>VLOOKUP(TRIM(B285),BirthdateDraft!$A$1:$M$7842,3,FALSE)</f>
        <v>18/4</v>
      </c>
      <c r="P285" s="17">
        <v>2024</v>
      </c>
    </row>
    <row r="286" spans="1:16" s="77" customFormat="1" ht="12.75" customHeight="1">
      <c r="A286" s="468" t="s">
        <v>8846</v>
      </c>
      <c r="B286" s="474" t="s">
        <v>6555</v>
      </c>
      <c r="C286" s="470" t="s">
        <v>9643</v>
      </c>
      <c r="D286" s="468" t="s">
        <v>8846</v>
      </c>
      <c r="E286" s="471" t="s">
        <v>9700</v>
      </c>
      <c r="F286" s="471"/>
      <c r="G286" s="472"/>
      <c r="H286" s="472"/>
      <c r="I286" s="472"/>
      <c r="J286" s="472"/>
      <c r="K286" s="472"/>
      <c r="L286" s="472"/>
      <c r="M286" s="490" t="e">
        <f>VLOOKUP(TRIM(B286),'Team Rosters'!$B$1:$N$3773,2,FALSE)</f>
        <v>#N/A</v>
      </c>
      <c r="N286" s="475">
        <f>VLOOKUP(TRIM(B286),BirthdateDraft!$A$1:$M$7842,2,FALSE)</f>
        <v>35082</v>
      </c>
      <c r="O286" s="468" t="str">
        <f>VLOOKUP(TRIM(B286),BirthdateDraft!$A$1:$M$7842,3,FALSE)</f>
        <v>18/FA</v>
      </c>
      <c r="P286" s="17">
        <v>2024</v>
      </c>
    </row>
    <row r="287" spans="1:16" s="77" customFormat="1" ht="12.75" customHeight="1">
      <c r="A287" s="468" t="s">
        <v>9006</v>
      </c>
      <c r="B287" s="474" t="s">
        <v>7203</v>
      </c>
      <c r="C287" s="470" t="s">
        <v>9651</v>
      </c>
      <c r="D287" s="468" t="s">
        <v>9006</v>
      </c>
      <c r="E287" s="471"/>
      <c r="F287" s="471"/>
      <c r="G287" s="472"/>
      <c r="H287" s="472"/>
      <c r="I287" s="471">
        <v>0</v>
      </c>
      <c r="J287" s="471">
        <v>0</v>
      </c>
      <c r="K287" s="472">
        <v>2</v>
      </c>
      <c r="L287" s="472"/>
      <c r="M287" s="490" t="e">
        <f>VLOOKUP(TRIM(B287),'Team Rosters'!$B$1:$N$3773,2,FALSE)</f>
        <v>#N/A</v>
      </c>
      <c r="N287" s="475">
        <f>VLOOKUP(TRIM(B287),BirthdateDraft!$A$1:$M$7842,2,FALSE)</f>
        <v>35065</v>
      </c>
      <c r="O287" s="468">
        <f>VLOOKUP(TRIM(B287),BirthdateDraft!$A$1:$M$7842,3,FALSE)</f>
        <v>0</v>
      </c>
      <c r="P287" s="17">
        <v>2024</v>
      </c>
    </row>
    <row r="288" spans="1:16" s="77" customFormat="1" ht="12.75" customHeight="1">
      <c r="A288" s="468"/>
      <c r="B288" s="491" t="s">
        <v>5740</v>
      </c>
      <c r="C288" s="470" t="s">
        <v>9650</v>
      </c>
      <c r="D288" s="468" t="s">
        <v>1960</v>
      </c>
      <c r="E288" s="471" t="s">
        <v>9699</v>
      </c>
      <c r="F288" s="471"/>
      <c r="G288" s="472">
        <v>0</v>
      </c>
      <c r="H288" s="472"/>
      <c r="I288" s="472"/>
      <c r="J288" s="472"/>
      <c r="K288" s="472"/>
      <c r="L288" s="472"/>
      <c r="M288" s="490" t="e">
        <f>VLOOKUP(TRIM(B288),'Team Rosters'!$B$1:$N$3773,2,FALSE)</f>
        <v>#N/A</v>
      </c>
      <c r="N288" s="473">
        <f>VLOOKUP(TRIM(B288),BirthdateDraft!$A$1:$M$7842,2,FALSE)</f>
        <v>35043</v>
      </c>
      <c r="O288" s="471" t="str">
        <f>VLOOKUP(TRIM(B288),BirthdateDraft!$A$1:$M$7842,3,FALSE)</f>
        <v>18/3</v>
      </c>
      <c r="P288" s="17">
        <v>2024</v>
      </c>
    </row>
    <row r="289" spans="1:16" s="77" customFormat="1" ht="12.75" customHeight="1">
      <c r="A289" s="468" t="s">
        <v>8846</v>
      </c>
      <c r="B289" s="17" t="s">
        <v>7971</v>
      </c>
      <c r="C289" s="470" t="s">
        <v>1407</v>
      </c>
      <c r="D289" s="468" t="s">
        <v>8846</v>
      </c>
      <c r="E289" s="471" t="s">
        <v>9700</v>
      </c>
      <c r="F289" s="471"/>
      <c r="G289" s="472"/>
      <c r="H289" s="472"/>
      <c r="I289" s="472"/>
      <c r="J289" s="472"/>
      <c r="K289" s="472"/>
      <c r="L289" s="472"/>
      <c r="M289" s="490" t="e">
        <f>VLOOKUP(TRIM(B289),'Team Rosters'!$B$1:$N$3773,2,FALSE)</f>
        <v>#N/A</v>
      </c>
      <c r="N289" s="475">
        <f>VLOOKUP(TRIM(B289),BirthdateDraft!$A$1:$M$7842,2,FALSE)</f>
        <v>35029</v>
      </c>
      <c r="O289" s="468" t="str">
        <f>VLOOKUP(TRIM(B289),BirthdateDraft!$A$1:$M$7842,3,FALSE)</f>
        <v>18/FA</v>
      </c>
      <c r="P289" s="17">
        <v>2024</v>
      </c>
    </row>
    <row r="290" spans="1:16" s="77" customFormat="1" ht="12.75" customHeight="1">
      <c r="A290" s="468" t="s">
        <v>9668</v>
      </c>
      <c r="B290" s="474" t="s">
        <v>6685</v>
      </c>
      <c r="C290" s="470" t="s">
        <v>9643</v>
      </c>
      <c r="D290" s="468" t="s">
        <v>9668</v>
      </c>
      <c r="E290" s="471"/>
      <c r="F290" s="471"/>
      <c r="G290" s="472"/>
      <c r="H290" s="472"/>
      <c r="I290" s="472"/>
      <c r="J290" s="472"/>
      <c r="K290" s="472"/>
      <c r="L290" s="471" t="s">
        <v>1895</v>
      </c>
      <c r="M290" s="490" t="e">
        <f>VLOOKUP(TRIM(B290),'Team Rosters'!$B$1:$N$3773,2,FALSE)</f>
        <v>#N/A</v>
      </c>
      <c r="N290" s="475">
        <f>VLOOKUP(TRIM(B290),BirthdateDraft!$A$1:$M$7842,2,FALSE)</f>
        <v>35023</v>
      </c>
      <c r="O290" s="468" t="str">
        <f>VLOOKUP(TRIM(B290),BirthdateDraft!$A$1:$M$7842,3,FALSE)</f>
        <v>18/6</v>
      </c>
      <c r="P290" s="17">
        <v>2024</v>
      </c>
    </row>
    <row r="291" spans="1:16" s="77" customFormat="1" ht="12.75" customHeight="1">
      <c r="A291" s="468" t="s">
        <v>1957</v>
      </c>
      <c r="B291" s="474" t="s">
        <v>5723</v>
      </c>
      <c r="C291" s="470" t="s">
        <v>9645</v>
      </c>
      <c r="D291" s="468" t="s">
        <v>1957</v>
      </c>
      <c r="E291" s="471" t="s">
        <v>9700</v>
      </c>
      <c r="F291" s="471"/>
      <c r="G291" s="472">
        <v>0</v>
      </c>
      <c r="H291" s="472"/>
      <c r="I291" s="472"/>
      <c r="J291" s="472"/>
      <c r="K291" s="472"/>
      <c r="L291" s="472"/>
      <c r="M291" s="490" t="e">
        <f>VLOOKUP(TRIM(B291),'Team Rosters'!$B$1:$N$3773,2,FALSE)</f>
        <v>#N/A</v>
      </c>
      <c r="N291" s="475">
        <f>VLOOKUP(TRIM(B291),BirthdateDraft!$A$1:$M$7842,2,FALSE)</f>
        <v>35020</v>
      </c>
      <c r="O291" s="468" t="str">
        <f>VLOOKUP(TRIM(B291),BirthdateDraft!$A$1:$M$7842,3,FALSE)</f>
        <v>17/2</v>
      </c>
      <c r="P291" s="17">
        <v>2024</v>
      </c>
    </row>
    <row r="292" spans="1:16" s="77" customFormat="1" ht="12.75" customHeight="1">
      <c r="A292" s="468"/>
      <c r="B292" s="476" t="s">
        <v>5823</v>
      </c>
      <c r="C292" s="470" t="s">
        <v>1407</v>
      </c>
      <c r="D292" s="468" t="s">
        <v>2837</v>
      </c>
      <c r="E292" s="471"/>
      <c r="F292" s="471"/>
      <c r="G292" s="472"/>
      <c r="H292" s="472"/>
      <c r="I292" s="471">
        <v>4</v>
      </c>
      <c r="J292" s="472"/>
      <c r="K292" s="472">
        <v>4</v>
      </c>
      <c r="L292" s="472" t="s">
        <v>9655</v>
      </c>
      <c r="M292" s="490" t="e">
        <f>VLOOKUP(TRIM(B292),'Team Rosters'!$B$1:$N$3773,2,FALSE)</f>
        <v>#N/A</v>
      </c>
      <c r="N292" s="473">
        <f>VLOOKUP(TRIM(B292),BirthdateDraft!$A$1:$M$7842,2,FALSE)</f>
        <v>35019</v>
      </c>
      <c r="O292" s="471" t="str">
        <f>VLOOKUP(TRIM(B292),BirthdateDraft!$A$1:$M$7842,3,FALSE)</f>
        <v>18/FA</v>
      </c>
      <c r="P292" s="17">
        <v>2024</v>
      </c>
    </row>
    <row r="293" spans="1:16" s="77" customFormat="1" ht="12.75" customHeight="1">
      <c r="A293" s="468" t="s">
        <v>9013</v>
      </c>
      <c r="B293" s="474" t="s">
        <v>7822</v>
      </c>
      <c r="C293" s="470" t="s">
        <v>9646</v>
      </c>
      <c r="D293" s="468" t="s">
        <v>9013</v>
      </c>
      <c r="E293" s="471"/>
      <c r="F293" s="471"/>
      <c r="G293" s="472"/>
      <c r="H293" s="472"/>
      <c r="I293" s="471">
        <v>0</v>
      </c>
      <c r="J293" s="471"/>
      <c r="K293" s="472">
        <v>0</v>
      </c>
      <c r="L293" s="472"/>
      <c r="M293" s="490" t="e">
        <f>VLOOKUP(TRIM(B293),'Team Rosters'!$B$1:$N$3773,2,FALSE)</f>
        <v>#N/A</v>
      </c>
      <c r="N293" s="475">
        <f>VLOOKUP(TRIM(B293),BirthdateDraft!$A$1:$M$7842,2,FALSE)</f>
        <v>35011</v>
      </c>
      <c r="O293" s="468" t="str">
        <f>VLOOKUP(TRIM(B293),BirthdateDraft!$A$1:$M$7842,3,FALSE)</f>
        <v>22/FA</v>
      </c>
      <c r="P293" s="17">
        <v>2024</v>
      </c>
    </row>
    <row r="294" spans="1:16" s="77" customFormat="1" ht="12.75" customHeight="1">
      <c r="A294" s="468" t="s">
        <v>9714</v>
      </c>
      <c r="B294" s="474" t="s">
        <v>5173</v>
      </c>
      <c r="C294" s="470" t="s">
        <v>9646</v>
      </c>
      <c r="D294" s="468" t="s">
        <v>9714</v>
      </c>
      <c r="E294" s="471" t="s">
        <v>3556</v>
      </c>
      <c r="F294" s="471" t="s">
        <v>9700</v>
      </c>
      <c r="G294" s="472">
        <v>3</v>
      </c>
      <c r="H294" s="472"/>
      <c r="I294" s="472"/>
      <c r="J294" s="472"/>
      <c r="K294" s="472"/>
      <c r="L294" s="472"/>
      <c r="M294" s="490" t="e">
        <f>VLOOKUP(TRIM(B294),'Team Rosters'!$B$1:$N$3773,2,FALSE)</f>
        <v>#N/A</v>
      </c>
      <c r="N294" s="475">
        <f>VLOOKUP(TRIM(B294),BirthdateDraft!$A$1:$M$7842,2,FALSE)</f>
        <v>35005</v>
      </c>
      <c r="O294" s="468" t="str">
        <f>VLOOKUP(TRIM(B294),BirthdateDraft!$A$1:$M$7842,3,FALSE)</f>
        <v>17/1 (26)</v>
      </c>
      <c r="P294" s="17">
        <v>2024</v>
      </c>
    </row>
    <row r="295" spans="1:16" s="77" customFormat="1" ht="12.75" customHeight="1">
      <c r="A295" s="468"/>
      <c r="B295" s="476" t="s">
        <v>6250</v>
      </c>
      <c r="C295" s="470" t="s">
        <v>9630</v>
      </c>
      <c r="D295" s="468" t="s">
        <v>10027</v>
      </c>
      <c r="E295" s="471"/>
      <c r="F295" s="471"/>
      <c r="G295" s="472"/>
      <c r="H295" s="472"/>
      <c r="I295" s="471">
        <v>0</v>
      </c>
      <c r="J295" s="471"/>
      <c r="K295" s="472">
        <v>0</v>
      </c>
      <c r="L295" s="472"/>
      <c r="M295" s="490" t="e">
        <f>VLOOKUP(TRIM(B295),'Team Rosters'!$B$1:$N$3773,2,FALSE)</f>
        <v>#N/A</v>
      </c>
      <c r="N295" s="473">
        <f>VLOOKUP(TRIM(B295),BirthdateDraft!$A$1:$M$7842,2,FALSE)</f>
        <v>34975</v>
      </c>
      <c r="O295" s="471" t="str">
        <f>VLOOKUP(TRIM(B295),BirthdateDraft!$A$1:$M$7842,3,FALSE)</f>
        <v>19/1 (22)</v>
      </c>
      <c r="P295" s="17">
        <v>2024</v>
      </c>
    </row>
    <row r="296" spans="1:16" s="77" customFormat="1" ht="12.75" customHeight="1">
      <c r="A296" s="468" t="s">
        <v>9735</v>
      </c>
      <c r="B296" s="474" t="s">
        <v>6362</v>
      </c>
      <c r="C296" s="470" t="s">
        <v>9648</v>
      </c>
      <c r="D296" s="468" t="s">
        <v>9735</v>
      </c>
      <c r="E296" s="471"/>
      <c r="F296" s="471"/>
      <c r="G296" s="472"/>
      <c r="H296" s="472"/>
      <c r="I296" s="472"/>
      <c r="J296" s="472"/>
      <c r="K296" s="472"/>
      <c r="L296" s="472"/>
      <c r="M296" s="490" t="e">
        <f>VLOOKUP(TRIM(B296),'Team Rosters'!$B$1:$N$3773,2,FALSE)</f>
        <v>#N/A</v>
      </c>
      <c r="N296" s="475">
        <f>VLOOKUP(TRIM(B296),BirthdateDraft!$A$1:$M$7842,2,FALSE)</f>
        <v>34955</v>
      </c>
      <c r="O296" s="468" t="str">
        <f>VLOOKUP(TRIM(B296),BirthdateDraft!$A$1:$M$7842,3,FALSE)</f>
        <v>18/FA</v>
      </c>
      <c r="P296" s="17">
        <v>2024</v>
      </c>
    </row>
    <row r="297" spans="1:16" s="77" customFormat="1" ht="12.75" customHeight="1">
      <c r="A297" s="468" t="s">
        <v>1410</v>
      </c>
      <c r="B297" s="474" t="s">
        <v>6181</v>
      </c>
      <c r="C297" s="470" t="s">
        <v>722</v>
      </c>
      <c r="D297" s="468" t="s">
        <v>1410</v>
      </c>
      <c r="E297" s="471" t="s">
        <v>3556</v>
      </c>
      <c r="F297" s="471"/>
      <c r="G297" s="472">
        <v>4</v>
      </c>
      <c r="H297" s="472"/>
      <c r="I297" s="472"/>
      <c r="J297" s="472"/>
      <c r="K297" s="472"/>
      <c r="L297" s="472"/>
      <c r="M297" s="490" t="e">
        <f>VLOOKUP(TRIM(B297),'Team Rosters'!$B$1:$N$3773,2,FALSE)</f>
        <v>#N/A</v>
      </c>
      <c r="N297" s="475">
        <f>VLOOKUP(TRIM(B297),BirthdateDraft!$A$1:$M$7842,2,FALSE)</f>
        <v>34954</v>
      </c>
      <c r="O297" s="468" t="str">
        <f>VLOOKUP(TRIM(B297),BirthdateDraft!$A$1:$M$7842,3,FALSE)</f>
        <v>19/1 (29)</v>
      </c>
      <c r="P297" s="17">
        <v>2024</v>
      </c>
    </row>
    <row r="298" spans="1:16" s="77" customFormat="1" ht="12.75" customHeight="1">
      <c r="A298" s="468" t="s">
        <v>9013</v>
      </c>
      <c r="B298" s="474" t="s">
        <v>7226</v>
      </c>
      <c r="C298" s="470" t="s">
        <v>722</v>
      </c>
      <c r="D298" s="468" t="s">
        <v>9013</v>
      </c>
      <c r="E298" s="471"/>
      <c r="F298" s="471"/>
      <c r="G298" s="472"/>
      <c r="H298" s="472"/>
      <c r="I298" s="471">
        <v>0</v>
      </c>
      <c r="J298" s="471"/>
      <c r="K298" s="472">
        <v>2</v>
      </c>
      <c r="L298" s="472"/>
      <c r="M298" s="490" t="e">
        <f>VLOOKUP(TRIM(B298),'Team Rosters'!$B$1:$N$3773,2,FALSE)</f>
        <v>#N/A</v>
      </c>
      <c r="N298" s="475">
        <f>VLOOKUP(TRIM(B298),BirthdateDraft!$A$1:$M$7842,2,FALSE)</f>
        <v>34943</v>
      </c>
      <c r="O298" s="468" t="str">
        <f>VLOOKUP(TRIM(B298),BirthdateDraft!$A$1:$M$7842,3,FALSE)</f>
        <v>FA</v>
      </c>
      <c r="P298" s="17">
        <v>2024</v>
      </c>
    </row>
    <row r="299" spans="1:16">
      <c r="A299" s="481" t="s">
        <v>1957</v>
      </c>
      <c r="B299" s="482" t="s">
        <v>5706</v>
      </c>
      <c r="C299" s="483" t="s">
        <v>78</v>
      </c>
      <c r="D299" s="468" t="s">
        <v>1957</v>
      </c>
      <c r="E299" s="471" t="s">
        <v>9699</v>
      </c>
      <c r="F299" s="471"/>
      <c r="G299" s="472">
        <v>0</v>
      </c>
      <c r="H299" s="472"/>
      <c r="I299" s="472"/>
      <c r="J299" s="472"/>
      <c r="K299" s="472"/>
      <c r="L299" s="472"/>
      <c r="M299" s="490" t="e">
        <f>VLOOKUP(TRIM(B299),'Team Rosters'!$B$1:$N$3773,2,FALSE)</f>
        <v>#N/A</v>
      </c>
      <c r="N299" s="475">
        <f>VLOOKUP(TRIM(B299),BirthdateDraft!$A$1:$M$7842,2,FALSE)</f>
        <v>34907</v>
      </c>
      <c r="O299" s="468" t="str">
        <f>VLOOKUP(TRIM(B299),BirthdateDraft!$A$1:$M$7842,3,FALSE)</f>
        <v>18/FA</v>
      </c>
      <c r="P299" s="17">
        <v>2024</v>
      </c>
    </row>
    <row r="300" spans="1:16">
      <c r="A300" s="481" t="s">
        <v>1957</v>
      </c>
      <c r="B300" s="482" t="s">
        <v>5634</v>
      </c>
      <c r="C300" s="483" t="s">
        <v>9627</v>
      </c>
      <c r="D300" s="468" t="s">
        <v>1957</v>
      </c>
      <c r="E300" s="471" t="s">
        <v>9700</v>
      </c>
      <c r="F300" s="471"/>
      <c r="G300" s="472">
        <v>2</v>
      </c>
      <c r="H300" s="472"/>
      <c r="I300" s="472"/>
      <c r="J300" s="472"/>
      <c r="K300" s="472"/>
      <c r="L300" s="472"/>
      <c r="M300" s="490" t="e">
        <f>VLOOKUP(TRIM(B300),'Team Rosters'!$B$1:$N$3773,2,FALSE)</f>
        <v>#N/A</v>
      </c>
      <c r="N300" s="475">
        <f>VLOOKUP(TRIM(B300),BirthdateDraft!$A$1:$M$7842,2,FALSE)</f>
        <v>34903</v>
      </c>
      <c r="O300" s="468" t="str">
        <f>VLOOKUP(TRIM(B300),BirthdateDraft!$A$1:$M$7842,3,FALSE)</f>
        <v>18/FA</v>
      </c>
      <c r="P300" s="17">
        <v>2024</v>
      </c>
    </row>
    <row r="301" spans="1:16">
      <c r="A301" s="481" t="s">
        <v>8846</v>
      </c>
      <c r="B301" s="482" t="s">
        <v>5315</v>
      </c>
      <c r="C301" s="483" t="s">
        <v>2310</v>
      </c>
      <c r="D301" s="468" t="s">
        <v>8846</v>
      </c>
      <c r="E301" s="471" t="s">
        <v>9699</v>
      </c>
      <c r="F301" s="471"/>
      <c r="G301" s="472"/>
      <c r="H301" s="472"/>
      <c r="I301" s="472"/>
      <c r="J301" s="472"/>
      <c r="K301" s="472"/>
      <c r="L301" s="472"/>
      <c r="M301" s="490" t="e">
        <f>VLOOKUP(TRIM(B301),'Team Rosters'!$B$1:$N$3773,2,FALSE)</f>
        <v>#N/A</v>
      </c>
      <c r="N301" s="475">
        <f>VLOOKUP(TRIM(B301),BirthdateDraft!$A$1:$M$7842,2,FALSE)</f>
        <v>34900</v>
      </c>
      <c r="O301" s="468" t="str">
        <f>VLOOKUP(TRIM(B301),BirthdateDraft!$A$1:$M$7842,3,FALSE)</f>
        <v>17/3</v>
      </c>
      <c r="P301" s="17">
        <v>2024</v>
      </c>
    </row>
    <row r="302" spans="1:16">
      <c r="A302" s="481" t="s">
        <v>2837</v>
      </c>
      <c r="B302" s="482" t="s">
        <v>6318</v>
      </c>
      <c r="C302" s="483" t="s">
        <v>9648</v>
      </c>
      <c r="D302" s="468" t="s">
        <v>2837</v>
      </c>
      <c r="E302" s="471"/>
      <c r="F302" s="471"/>
      <c r="G302" s="472"/>
      <c r="H302" s="472"/>
      <c r="I302" s="471">
        <v>0</v>
      </c>
      <c r="J302" s="472"/>
      <c r="K302" s="471">
        <v>0</v>
      </c>
      <c r="L302" s="472" t="s">
        <v>9656</v>
      </c>
      <c r="M302" s="490" t="e">
        <f>VLOOKUP(TRIM(B302),'Team Rosters'!$B$1:$N$3773,2,FALSE)</f>
        <v>#N/A</v>
      </c>
      <c r="N302" s="475">
        <f>VLOOKUP(TRIM(B302),BirthdateDraft!$A$1:$M$7842,2,FALSE)</f>
        <v>34880</v>
      </c>
      <c r="O302" s="468" t="str">
        <f>VLOOKUP(TRIM(B302),BirthdateDraft!$A$1:$M$7842,3,FALSE)</f>
        <v>18/FA</v>
      </c>
      <c r="P302" s="17">
        <v>2024</v>
      </c>
    </row>
    <row r="303" spans="1:16">
      <c r="A303" s="481" t="s">
        <v>9013</v>
      </c>
      <c r="B303" s="482" t="s">
        <v>6650</v>
      </c>
      <c r="C303" s="483" t="s">
        <v>9648</v>
      </c>
      <c r="D303" s="468" t="s">
        <v>9013</v>
      </c>
      <c r="E303" s="471" t="s">
        <v>3556</v>
      </c>
      <c r="F303" s="471"/>
      <c r="G303" s="472">
        <v>0</v>
      </c>
      <c r="H303" s="472"/>
      <c r="I303" s="472"/>
      <c r="J303" s="472"/>
      <c r="K303" s="472"/>
      <c r="L303" s="472"/>
      <c r="M303" s="490" t="e">
        <f>VLOOKUP(TRIM(B303),'Team Rosters'!$B$1:$N$3773,2,FALSE)</f>
        <v>#N/A</v>
      </c>
      <c r="N303" s="475">
        <f>VLOOKUP(TRIM(B303),BirthdateDraft!$A$1:$M$7842,2,FALSE)</f>
        <v>34862</v>
      </c>
      <c r="O303" s="468" t="str">
        <f>VLOOKUP(TRIM(B303),BirthdateDraft!$A$1:$M$7842,3,FALSE)</f>
        <v>20/FA</v>
      </c>
      <c r="P303" s="17">
        <v>2024</v>
      </c>
    </row>
    <row r="304" spans="1:16">
      <c r="A304" s="481"/>
      <c r="B304" s="485" t="s">
        <v>6069</v>
      </c>
      <c r="C304" s="483" t="s">
        <v>9645</v>
      </c>
      <c r="D304" s="468" t="s">
        <v>1229</v>
      </c>
      <c r="E304" s="471" t="s">
        <v>9700</v>
      </c>
      <c r="F304" s="471"/>
      <c r="G304" s="472">
        <v>0</v>
      </c>
      <c r="H304" s="472"/>
      <c r="I304" s="472"/>
      <c r="J304" s="472"/>
      <c r="K304" s="472"/>
      <c r="L304" s="472"/>
      <c r="M304" s="490" t="e">
        <f>VLOOKUP(TRIM(B304),'Team Rosters'!$B$1:$N$3773,2,FALSE)</f>
        <v>#N/A</v>
      </c>
      <c r="N304" s="473">
        <f>VLOOKUP(TRIM(B304),BirthdateDraft!$A$1:$M$7842,2,FALSE)</f>
        <v>34858</v>
      </c>
      <c r="O304" s="471" t="str">
        <f>VLOOKUP(TRIM(B304),BirthdateDraft!$A$1:$M$7842,3,FALSE)</f>
        <v>19/3</v>
      </c>
      <c r="P304" s="17">
        <v>2024</v>
      </c>
    </row>
    <row r="305" spans="1:16">
      <c r="A305" s="481" t="s">
        <v>1229</v>
      </c>
      <c r="B305" s="482" t="s">
        <v>5175</v>
      </c>
      <c r="C305" s="483" t="s">
        <v>1407</v>
      </c>
      <c r="D305" s="468" t="s">
        <v>1229</v>
      </c>
      <c r="E305" s="471" t="s">
        <v>9699</v>
      </c>
      <c r="F305" s="471"/>
      <c r="G305" s="472">
        <v>0</v>
      </c>
      <c r="H305" s="472"/>
      <c r="I305" s="472"/>
      <c r="J305" s="472"/>
      <c r="K305" s="472"/>
      <c r="L305" s="472"/>
      <c r="M305" s="490" t="e">
        <f>VLOOKUP(TRIM(B305),'Team Rosters'!$B$1:$N$3773,2,FALSE)</f>
        <v>#N/A</v>
      </c>
      <c r="N305" s="475">
        <f>VLOOKUP(TRIM(B305),BirthdateDraft!$A$1:$M$7842,2,FALSE)</f>
        <v>34842</v>
      </c>
      <c r="O305" s="468" t="str">
        <f>VLOOKUP(TRIM(B305),BirthdateDraft!$A$1:$M$7842,3,FALSE)</f>
        <v>17/2</v>
      </c>
      <c r="P305" s="17">
        <v>2024</v>
      </c>
    </row>
    <row r="306" spans="1:16">
      <c r="A306" s="481" t="s">
        <v>9013</v>
      </c>
      <c r="B306" s="508" t="s">
        <v>5749</v>
      </c>
      <c r="C306" s="483" t="s">
        <v>9637</v>
      </c>
      <c r="D306" s="468" t="s">
        <v>9013</v>
      </c>
      <c r="E306" s="471" t="s">
        <v>3556</v>
      </c>
      <c r="F306" s="471"/>
      <c r="G306" s="472">
        <v>2</v>
      </c>
      <c r="H306" s="472"/>
      <c r="I306" s="472"/>
      <c r="J306" s="472"/>
      <c r="K306" s="472"/>
      <c r="L306" s="472"/>
      <c r="M306" s="490" t="e">
        <f>VLOOKUP(TRIM(B306),'Team Rosters'!$B$1:$N$3773,2,FALSE)</f>
        <v>#N/A</v>
      </c>
      <c r="N306" s="475">
        <f>VLOOKUP(TRIM(B306),BirthdateDraft!$A$1:$M$7842,2,FALSE)</f>
        <v>34828</v>
      </c>
      <c r="O306" s="468" t="str">
        <f>VLOOKUP(TRIM(B306),BirthdateDraft!$A$1:$M$7842,3,FALSE)</f>
        <v>18/5</v>
      </c>
      <c r="P306" s="17">
        <v>2024</v>
      </c>
    </row>
    <row r="307" spans="1:16">
      <c r="A307" s="481" t="s">
        <v>8846</v>
      </c>
      <c r="B307" s="482" t="s">
        <v>5240</v>
      </c>
      <c r="C307" s="483" t="s">
        <v>9650</v>
      </c>
      <c r="D307" s="468" t="s">
        <v>8846</v>
      </c>
      <c r="E307" s="471" t="s">
        <v>9700</v>
      </c>
      <c r="F307" s="471"/>
      <c r="G307" s="472"/>
      <c r="H307" s="472"/>
      <c r="I307" s="472"/>
      <c r="J307" s="472"/>
      <c r="K307" s="472"/>
      <c r="L307" s="472"/>
      <c r="M307" s="490" t="e">
        <f>VLOOKUP(TRIM(B307),'Team Rosters'!$B$1:$N$3773,2,FALSE)</f>
        <v>#N/A</v>
      </c>
      <c r="N307" s="475">
        <f>VLOOKUP(TRIM(B307),BirthdateDraft!$A$1:$M$7842,2,FALSE)</f>
        <v>34824</v>
      </c>
      <c r="O307" s="468" t="str">
        <f>VLOOKUP(TRIM(B307),BirthdateDraft!$A$1:$M$7842,3,FALSE)</f>
        <v>17/2</v>
      </c>
      <c r="P307" s="17">
        <v>2024</v>
      </c>
    </row>
    <row r="308" spans="1:16">
      <c r="A308" s="481" t="s">
        <v>144</v>
      </c>
      <c r="B308" s="482" t="s">
        <v>5695</v>
      </c>
      <c r="C308" s="483" t="s">
        <v>78</v>
      </c>
      <c r="D308" s="468" t="s">
        <v>144</v>
      </c>
      <c r="E308" s="471" t="s">
        <v>3556</v>
      </c>
      <c r="F308" s="471"/>
      <c r="G308" s="472">
        <v>4</v>
      </c>
      <c r="H308" s="472"/>
      <c r="I308" s="472"/>
      <c r="J308" s="472"/>
      <c r="K308" s="472"/>
      <c r="L308" s="472"/>
      <c r="M308" s="490" t="e">
        <f>VLOOKUP(TRIM(B308),'Team Rosters'!$B$1:$N$3773,2,FALSE)</f>
        <v>#N/A</v>
      </c>
      <c r="N308" s="475">
        <f>VLOOKUP(TRIM(B308),BirthdateDraft!$A$1:$M$7842,2,FALSE)</f>
        <v>34786</v>
      </c>
      <c r="O308" s="468" t="str">
        <f>VLOOKUP(TRIM(B308),BirthdateDraft!$A$1:$M$7842,3,FALSE)</f>
        <v>17/6</v>
      </c>
      <c r="P308" s="17">
        <v>2024</v>
      </c>
    </row>
    <row r="309" spans="1:16">
      <c r="A309" s="481" t="s">
        <v>144</v>
      </c>
      <c r="B309" s="482" t="s">
        <v>5260</v>
      </c>
      <c r="C309" s="483" t="s">
        <v>9632</v>
      </c>
      <c r="D309" s="468" t="s">
        <v>144</v>
      </c>
      <c r="E309" s="471" t="s">
        <v>3556</v>
      </c>
      <c r="F309" s="471"/>
      <c r="G309" s="472">
        <v>3</v>
      </c>
      <c r="H309" s="472"/>
      <c r="I309" s="472"/>
      <c r="J309" s="472"/>
      <c r="K309" s="472"/>
      <c r="L309" s="472"/>
      <c r="M309" s="490" t="e">
        <f>VLOOKUP(TRIM(B309),'Team Rosters'!$B$1:$N$3773,2,FALSE)</f>
        <v>#N/A</v>
      </c>
      <c r="N309" s="475">
        <f>VLOOKUP(TRIM(B309),BirthdateDraft!$A$1:$M$7842,2,FALSE)</f>
        <v>34760</v>
      </c>
      <c r="O309" s="468" t="str">
        <f>VLOOKUP(TRIM(B309),BirthdateDraft!$A$1:$M$7842,3,FALSE)</f>
        <v>17/3</v>
      </c>
      <c r="P309" s="17">
        <v>2024</v>
      </c>
    </row>
    <row r="310" spans="1:16">
      <c r="A310" s="481" t="s">
        <v>8846</v>
      </c>
      <c r="B310" s="482" t="s">
        <v>4698</v>
      </c>
      <c r="C310" s="483" t="s">
        <v>9644</v>
      </c>
      <c r="D310" s="468" t="s">
        <v>8846</v>
      </c>
      <c r="E310" s="471" t="s">
        <v>9700</v>
      </c>
      <c r="F310" s="471"/>
      <c r="G310" s="472"/>
      <c r="H310" s="472"/>
      <c r="I310" s="472"/>
      <c r="J310" s="472"/>
      <c r="K310" s="472"/>
      <c r="L310" s="472"/>
      <c r="M310" s="490" t="e">
        <f>VLOOKUP(TRIM(B310),'Team Rosters'!$B$1:$N$3773,2,FALSE)</f>
        <v>#N/A</v>
      </c>
      <c r="N310" s="475">
        <f>VLOOKUP(TRIM(B310),BirthdateDraft!$A$1:$M$7842,2,FALSE)</f>
        <v>34752</v>
      </c>
      <c r="O310" s="468" t="str">
        <f>VLOOKUP(TRIM(B310),BirthdateDraft!$A$1:$M$7842,3,FALSE)</f>
        <v>16/3</v>
      </c>
      <c r="P310" s="17">
        <v>2024</v>
      </c>
    </row>
    <row r="311" spans="1:16">
      <c r="A311" s="481" t="s">
        <v>1957</v>
      </c>
      <c r="B311" s="482" t="s">
        <v>5226</v>
      </c>
      <c r="C311" s="483" t="s">
        <v>78</v>
      </c>
      <c r="D311" s="468" t="s">
        <v>1957</v>
      </c>
      <c r="E311" s="471" t="s">
        <v>9700</v>
      </c>
      <c r="F311" s="471"/>
      <c r="G311" s="472">
        <v>0</v>
      </c>
      <c r="H311" s="472"/>
      <c r="I311" s="472"/>
      <c r="J311" s="472"/>
      <c r="K311" s="472"/>
      <c r="L311" s="472"/>
      <c r="M311" s="490" t="e">
        <f>VLOOKUP(TRIM(B311),'Team Rosters'!$B$1:$N$3773,2,FALSE)</f>
        <v>#N/A</v>
      </c>
      <c r="N311" s="475">
        <f>VLOOKUP(TRIM(B311),BirthdateDraft!$A$1:$M$7842,2,FALSE)</f>
        <v>34730</v>
      </c>
      <c r="O311" s="468" t="str">
        <f>VLOOKUP(TRIM(B311),BirthdateDraft!$A$1:$M$7842,3,FALSE)</f>
        <v>17/4</v>
      </c>
      <c r="P311" s="17">
        <v>2024</v>
      </c>
    </row>
    <row r="312" spans="1:16">
      <c r="A312" s="481" t="s">
        <v>1231</v>
      </c>
      <c r="B312" s="482" t="s">
        <v>6345</v>
      </c>
      <c r="C312" s="483" t="s">
        <v>9650</v>
      </c>
      <c r="D312" s="468" t="s">
        <v>1231</v>
      </c>
      <c r="E312" s="471"/>
      <c r="F312" s="471"/>
      <c r="G312" s="472"/>
      <c r="H312" s="472"/>
      <c r="I312" s="471">
        <v>0</v>
      </c>
      <c r="J312" s="472"/>
      <c r="K312" s="471">
        <v>0</v>
      </c>
      <c r="L312" s="472" t="s">
        <v>9656</v>
      </c>
      <c r="M312" s="490" t="e">
        <f>VLOOKUP(TRIM(B312),'Team Rosters'!$B$1:$N$3773,2,FALSE)</f>
        <v>#N/A</v>
      </c>
      <c r="N312" s="475">
        <f>VLOOKUP(TRIM(B312),BirthdateDraft!$A$1:$M$7842,2,FALSE)</f>
        <v>34725</v>
      </c>
      <c r="O312" s="468" t="str">
        <f>VLOOKUP(TRIM(B312),BirthdateDraft!$A$1:$M$7842,3,FALSE)</f>
        <v>18/FA</v>
      </c>
      <c r="P312" s="17">
        <v>2024</v>
      </c>
    </row>
    <row r="313" spans="1:16">
      <c r="A313" s="481"/>
      <c r="B313" s="485" t="s">
        <v>4707</v>
      </c>
      <c r="C313" s="483" t="s">
        <v>76</v>
      </c>
      <c r="D313" s="468" t="s">
        <v>10025</v>
      </c>
      <c r="E313" s="471" t="s">
        <v>9700</v>
      </c>
      <c r="F313" s="471"/>
      <c r="G313" s="472"/>
      <c r="H313" s="472"/>
      <c r="I313" s="472"/>
      <c r="J313" s="472"/>
      <c r="K313" s="472"/>
      <c r="L313" s="472"/>
      <c r="M313" s="490" t="e">
        <f>VLOOKUP(TRIM(B313),'Team Rosters'!$B$1:$N$3773,2,FALSE)</f>
        <v>#N/A</v>
      </c>
      <c r="N313" s="473">
        <f>VLOOKUP(TRIM(B313),BirthdateDraft!$A$1:$M$7842,2,FALSE)</f>
        <v>34680</v>
      </c>
      <c r="O313" s="471" t="str">
        <f>VLOOKUP(TRIM(B313),BirthdateDraft!$A$1:$M$7842,3,FALSE)</f>
        <v>16/2</v>
      </c>
      <c r="P313" s="17">
        <v>2024</v>
      </c>
    </row>
    <row r="314" spans="1:16">
      <c r="A314" s="481" t="s">
        <v>9013</v>
      </c>
      <c r="B314" s="482" t="s">
        <v>5754</v>
      </c>
      <c r="C314" s="483" t="s">
        <v>9646</v>
      </c>
      <c r="D314" s="468" t="s">
        <v>9013</v>
      </c>
      <c r="E314" s="471" t="s">
        <v>3556</v>
      </c>
      <c r="F314" s="471"/>
      <c r="G314" s="472">
        <v>3</v>
      </c>
      <c r="H314" s="472"/>
      <c r="I314" s="472"/>
      <c r="J314" s="472"/>
      <c r="K314" s="472"/>
      <c r="L314" s="472"/>
      <c r="M314" s="490" t="e">
        <f>VLOOKUP(TRIM(B314),'Team Rosters'!$B$1:$N$3773,2,FALSE)</f>
        <v>#N/A</v>
      </c>
      <c r="N314" s="475">
        <f>VLOOKUP(TRIM(B314),BirthdateDraft!$A$1:$M$7842,2,FALSE)</f>
        <v>34614</v>
      </c>
      <c r="O314" s="468" t="str">
        <f>VLOOKUP(TRIM(B314),BirthdateDraft!$A$1:$M$7842,3,FALSE)</f>
        <v>18/FA</v>
      </c>
      <c r="P314" s="17">
        <v>2024</v>
      </c>
    </row>
    <row r="315" spans="1:16">
      <c r="A315" s="481"/>
      <c r="B315" s="484" t="s">
        <v>6333</v>
      </c>
      <c r="C315" s="483" t="s">
        <v>9636</v>
      </c>
      <c r="D315" s="468" t="s">
        <v>1564</v>
      </c>
      <c r="E315" s="471"/>
      <c r="F315" s="471"/>
      <c r="G315" s="472"/>
      <c r="H315" s="472"/>
      <c r="I315" s="472"/>
      <c r="J315" s="472"/>
      <c r="K315" s="472"/>
      <c r="L315" s="472"/>
      <c r="M315" s="490" t="e">
        <f>VLOOKUP(TRIM(B315),'Team Rosters'!$B$1:$N$3773,2,FALSE)</f>
        <v>#N/A</v>
      </c>
      <c r="N315" s="473">
        <f>VLOOKUP(TRIM(B315),BirthdateDraft!$A$1:$M$7842,2,FALSE)</f>
        <v>34610</v>
      </c>
      <c r="O315" s="471" t="str">
        <f>VLOOKUP(TRIM(B315),BirthdateDraft!$A$1:$M$7842,3,FALSE)</f>
        <v>18/FA</v>
      </c>
      <c r="P315" s="17">
        <v>2024</v>
      </c>
    </row>
    <row r="316" spans="1:16">
      <c r="A316" s="481" t="s">
        <v>8846</v>
      </c>
      <c r="B316" s="482" t="s">
        <v>6093</v>
      </c>
      <c r="C316" s="483" t="s">
        <v>9642</v>
      </c>
      <c r="D316" s="468" t="s">
        <v>8846</v>
      </c>
      <c r="E316" s="471" t="s">
        <v>9700</v>
      </c>
      <c r="F316" s="471"/>
      <c r="G316" s="472"/>
      <c r="H316" s="472"/>
      <c r="I316" s="472"/>
      <c r="J316" s="472"/>
      <c r="K316" s="472"/>
      <c r="L316" s="472"/>
      <c r="M316" s="490" t="e">
        <f>VLOOKUP(TRIM(B316),'Team Rosters'!$B$1:$N$3773,2,FALSE)</f>
        <v>#N/A</v>
      </c>
      <c r="N316" s="475">
        <f>VLOOKUP(TRIM(B316),BirthdateDraft!$A$1:$M$7842,2,FALSE)</f>
        <v>34595</v>
      </c>
      <c r="O316" s="468" t="str">
        <f>VLOOKUP(TRIM(B316),BirthdateDraft!$A$1:$M$7842,3,FALSE)</f>
        <v>19/6</v>
      </c>
      <c r="P316" s="17">
        <v>2024</v>
      </c>
    </row>
    <row r="317" spans="1:16">
      <c r="A317" s="481"/>
      <c r="B317" s="485" t="s">
        <v>5338</v>
      </c>
      <c r="C317" s="483" t="s">
        <v>9632</v>
      </c>
      <c r="D317" s="468" t="s">
        <v>1564</v>
      </c>
      <c r="E317" s="471"/>
      <c r="F317" s="471"/>
      <c r="G317" s="472"/>
      <c r="H317" s="472"/>
      <c r="I317" s="472"/>
      <c r="J317" s="472"/>
      <c r="K317" s="472"/>
      <c r="L317" s="472"/>
      <c r="M317" s="490" t="e">
        <f>VLOOKUP(TRIM(B317),'Team Rosters'!$B$1:$N$3773,2,FALSE)</f>
        <v>#N/A</v>
      </c>
      <c r="N317" s="473">
        <f>VLOOKUP(TRIM(B317),BirthdateDraft!$A$1:$M$7842,2,FALSE)</f>
        <v>34566</v>
      </c>
      <c r="O317" s="471" t="str">
        <f>VLOOKUP(TRIM(B317),BirthdateDraft!$A$1:$M$7842,3,FALSE)</f>
        <v>17/1 (2)</v>
      </c>
      <c r="P317" s="17">
        <v>2024</v>
      </c>
    </row>
    <row r="318" spans="1:16">
      <c r="A318" s="481" t="s">
        <v>1895</v>
      </c>
      <c r="B318" s="482" t="s">
        <v>5622</v>
      </c>
      <c r="C318" s="483" t="s">
        <v>9644</v>
      </c>
      <c r="D318" s="468" t="s">
        <v>1895</v>
      </c>
      <c r="E318" s="471"/>
      <c r="F318" s="471"/>
      <c r="G318" s="472"/>
      <c r="H318" s="472"/>
      <c r="I318" s="471">
        <v>0</v>
      </c>
      <c r="J318" s="471"/>
      <c r="K318" s="472">
        <v>0</v>
      </c>
      <c r="L318" s="472"/>
      <c r="M318" s="490" t="e">
        <f>VLOOKUP(TRIM(B318),'Team Rosters'!$B$1:$N$3773,2,FALSE)</f>
        <v>#N/A</v>
      </c>
      <c r="N318" s="475">
        <f>VLOOKUP(TRIM(B318),BirthdateDraft!$A$1:$M$7842,2,FALSE)</f>
        <v>34558</v>
      </c>
      <c r="O318" s="468" t="str">
        <f>VLOOKUP(TRIM(B318),BirthdateDraft!$A$1:$M$7842,3,FALSE)</f>
        <v>17/6</v>
      </c>
      <c r="P318" s="17">
        <v>2024</v>
      </c>
    </row>
    <row r="319" spans="1:16">
      <c r="A319" s="481" t="s">
        <v>9735</v>
      </c>
      <c r="B319" s="486" t="s">
        <v>6360</v>
      </c>
      <c r="C319" s="483" t="s">
        <v>8848</v>
      </c>
      <c r="D319" s="468" t="s">
        <v>9735</v>
      </c>
      <c r="E319" s="471"/>
      <c r="F319" s="471"/>
      <c r="G319" s="471"/>
      <c r="H319" s="471"/>
      <c r="I319" s="471"/>
      <c r="J319" s="471"/>
      <c r="K319" s="471"/>
      <c r="L319" s="471"/>
      <c r="M319" s="490" t="e">
        <f>VLOOKUP(TRIM(B319),'Team Rosters'!$B$1:$N$3773,2,FALSE)</f>
        <v>#N/A</v>
      </c>
      <c r="N319" s="473">
        <f>VLOOKUP(TRIM(B319),BirthdateDraft!$A$1:$M$7842,2,FALSE)</f>
        <v>34549</v>
      </c>
      <c r="O319" s="471" t="str">
        <f>VLOOKUP(TRIM(B319),BirthdateDraft!$A$1:$M$7842,3,FALSE)</f>
        <v>17/FA</v>
      </c>
    </row>
    <row r="320" spans="1:16">
      <c r="A320" s="481" t="s">
        <v>9013</v>
      </c>
      <c r="B320" s="482" t="s">
        <v>4652</v>
      </c>
      <c r="C320" s="483" t="s">
        <v>9629</v>
      </c>
      <c r="D320" s="468" t="s">
        <v>9013</v>
      </c>
      <c r="E320" s="471" t="s">
        <v>3556</v>
      </c>
      <c r="F320" s="471"/>
      <c r="G320" s="472">
        <v>0</v>
      </c>
      <c r="H320" s="472"/>
      <c r="I320" s="472"/>
      <c r="J320" s="472"/>
      <c r="K320" s="472"/>
      <c r="L320" s="472"/>
      <c r="M320" s="490" t="e">
        <f>VLOOKUP(TRIM(B320),'Team Rosters'!$B$1:$N$3773,2,FALSE)</f>
        <v>#N/A</v>
      </c>
      <c r="N320" s="475">
        <f>VLOOKUP(TRIM(B320),BirthdateDraft!$A$1:$M$7842,2,FALSE)</f>
        <v>34516</v>
      </c>
      <c r="O320" s="468" t="str">
        <f>VLOOKUP(TRIM(B320),BirthdateDraft!$A$1:$M$7842,3,FALSE)</f>
        <v>16/4</v>
      </c>
      <c r="P320" s="17">
        <v>2024</v>
      </c>
    </row>
    <row r="321" spans="1:16">
      <c r="A321" s="481"/>
      <c r="B321" s="484" t="s">
        <v>5209</v>
      </c>
      <c r="C321" s="483" t="s">
        <v>77</v>
      </c>
      <c r="D321" s="468" t="s">
        <v>10053</v>
      </c>
      <c r="E321" s="471" t="s">
        <v>3556</v>
      </c>
      <c r="F321" s="471"/>
      <c r="G321" s="472">
        <v>6</v>
      </c>
      <c r="H321" s="472"/>
      <c r="I321" s="472"/>
      <c r="J321" s="472"/>
      <c r="K321" s="472"/>
      <c r="L321" s="472"/>
      <c r="M321" s="490" t="e">
        <f>VLOOKUP(TRIM(B321),'Team Rosters'!$B$1:$N$3773,2,FALSE)</f>
        <v>#N/A</v>
      </c>
      <c r="N321" s="473">
        <f>VLOOKUP(TRIM(B321),BirthdateDraft!$A$1:$M$7842,2,FALSE)</f>
        <v>34514</v>
      </c>
      <c r="O321" s="471" t="str">
        <f>VLOOKUP(TRIM(B321),BirthdateDraft!$A$1:$M$7842,3,FALSE)</f>
        <v>17/4</v>
      </c>
      <c r="P321" s="17">
        <v>2024</v>
      </c>
    </row>
    <row r="322" spans="1:16">
      <c r="A322" s="481" t="s">
        <v>9702</v>
      </c>
      <c r="B322" s="482" t="s">
        <v>5263</v>
      </c>
      <c r="C322" s="483" t="s">
        <v>9643</v>
      </c>
      <c r="D322" s="468" t="s">
        <v>9702</v>
      </c>
      <c r="E322" s="471" t="s">
        <v>3556</v>
      </c>
      <c r="F322" s="471" t="s">
        <v>3556</v>
      </c>
      <c r="G322" s="472">
        <v>0</v>
      </c>
      <c r="H322" s="472"/>
      <c r="I322" s="472"/>
      <c r="J322" s="472"/>
      <c r="K322" s="472"/>
      <c r="L322" s="472"/>
      <c r="M322" s="490" t="e">
        <f>VLOOKUP(TRIM(B322),'Team Rosters'!$B$1:$N$3773,2,FALSE)</f>
        <v>#N/A</v>
      </c>
      <c r="N322" s="475">
        <f>VLOOKUP(TRIM(B322),BirthdateDraft!$A$1:$M$7842,2,FALSE)</f>
        <v>34499</v>
      </c>
      <c r="O322" s="468" t="str">
        <f>VLOOKUP(TRIM(B322),BirthdateDraft!$A$1:$M$7842,3,FALSE)</f>
        <v>17/2</v>
      </c>
      <c r="P322" s="17">
        <v>2024</v>
      </c>
    </row>
    <row r="323" spans="1:16">
      <c r="A323" s="481" t="s">
        <v>8980</v>
      </c>
      <c r="B323" s="482" t="s">
        <v>4881</v>
      </c>
      <c r="C323" s="483" t="s">
        <v>9637</v>
      </c>
      <c r="D323" s="468" t="s">
        <v>8980</v>
      </c>
      <c r="E323" s="471"/>
      <c r="F323" s="471"/>
      <c r="G323" s="472"/>
      <c r="H323" s="472"/>
      <c r="I323" s="471">
        <v>0</v>
      </c>
      <c r="J323" s="471"/>
      <c r="K323" s="472">
        <v>2</v>
      </c>
      <c r="L323" s="472"/>
      <c r="M323" s="490" t="e">
        <f>VLOOKUP(TRIM(B323),'Team Rosters'!$B$1:$N$3773,2,FALSE)</f>
        <v>#N/A</v>
      </c>
      <c r="N323" s="475">
        <f>VLOOKUP(TRIM(B323),BirthdateDraft!$A$1:$M$7842,2,FALSE)</f>
        <v>34487</v>
      </c>
      <c r="O323" s="468" t="str">
        <f>VLOOKUP(TRIM(B323),BirthdateDraft!$A$1:$M$7842,3,FALSE)</f>
        <v>16/1 (31)</v>
      </c>
      <c r="P323" s="17">
        <v>2024</v>
      </c>
    </row>
    <row r="324" spans="1:16">
      <c r="A324" s="481"/>
      <c r="B324" s="485" t="s">
        <v>5145</v>
      </c>
      <c r="C324" s="483" t="s">
        <v>2310</v>
      </c>
      <c r="D324" s="468" t="s">
        <v>10011</v>
      </c>
      <c r="E324" s="471"/>
      <c r="F324" s="471"/>
      <c r="G324" s="472"/>
      <c r="H324" s="472"/>
      <c r="I324" s="471">
        <v>0</v>
      </c>
      <c r="J324" s="471"/>
      <c r="K324" s="472">
        <v>0</v>
      </c>
      <c r="L324" s="472"/>
      <c r="M324" s="490" t="e">
        <f>VLOOKUP(TRIM(B324),'Team Rosters'!$B$1:$N$3773,2,FALSE)</f>
        <v>#N/A</v>
      </c>
      <c r="N324" s="473">
        <f>VLOOKUP(TRIM(B324),BirthdateDraft!$A$1:$M$7842,2,FALSE)</f>
        <v>34483</v>
      </c>
      <c r="O324" s="471" t="str">
        <f>VLOOKUP(TRIM(B324),BirthdateDraft!$A$1:$M$7842,3,FALSE)</f>
        <v>17/3</v>
      </c>
      <c r="P324" s="17">
        <v>2024</v>
      </c>
    </row>
    <row r="325" spans="1:16">
      <c r="A325" s="481"/>
      <c r="B325" s="484" t="s">
        <v>4727</v>
      </c>
      <c r="C325" s="483" t="s">
        <v>2310</v>
      </c>
      <c r="D325" s="468" t="s">
        <v>1012</v>
      </c>
      <c r="E325" s="471" t="s">
        <v>9700</v>
      </c>
      <c r="F325" s="471"/>
      <c r="G325" s="472">
        <v>0</v>
      </c>
      <c r="H325" s="472"/>
      <c r="I325" s="472"/>
      <c r="J325" s="472"/>
      <c r="K325" s="472"/>
      <c r="L325" s="472"/>
      <c r="M325" s="490" t="e">
        <f>VLOOKUP(TRIM(B325),'Team Rosters'!$B$1:$N$3773,2,FALSE)</f>
        <v>#N/A</v>
      </c>
      <c r="N325" s="473">
        <f>VLOOKUP(TRIM(B325),BirthdateDraft!$A$1:$M$7842,2,FALSE)</f>
        <v>34470</v>
      </c>
      <c r="O325" s="471" t="str">
        <f>VLOOKUP(TRIM(B325),BirthdateDraft!$A$1:$M$7842,3,FALSE)</f>
        <v>16/6</v>
      </c>
      <c r="P325" s="17">
        <v>2024</v>
      </c>
    </row>
    <row r="326" spans="1:16">
      <c r="A326" s="481" t="s">
        <v>8846</v>
      </c>
      <c r="B326" s="482" t="s">
        <v>4688</v>
      </c>
      <c r="C326" s="483" t="s">
        <v>9641</v>
      </c>
      <c r="D326" s="468" t="s">
        <v>8846</v>
      </c>
      <c r="E326" s="471" t="s">
        <v>9700</v>
      </c>
      <c r="F326" s="471"/>
      <c r="G326" s="472"/>
      <c r="H326" s="472"/>
      <c r="I326" s="472"/>
      <c r="J326" s="472"/>
      <c r="K326" s="472"/>
      <c r="L326" s="472"/>
      <c r="M326" s="490" t="e">
        <f>VLOOKUP(TRIM(B326),'Team Rosters'!$B$1:$N$3773,2,FALSE)</f>
        <v>#N/A</v>
      </c>
      <c r="N326" s="475">
        <f>VLOOKUP(TRIM(B326),BirthdateDraft!$A$1:$M$7842,2,FALSE)</f>
        <v>34455</v>
      </c>
      <c r="O326" s="468" t="str">
        <f>VLOOKUP(TRIM(B326),BirthdateDraft!$A$1:$M$7842,3,FALSE)</f>
        <v>16/1 (25)</v>
      </c>
      <c r="P326" s="17">
        <v>2024</v>
      </c>
    </row>
    <row r="327" spans="1:16">
      <c r="A327" s="481"/>
      <c r="B327" s="485" t="s">
        <v>6256</v>
      </c>
      <c r="C327" s="483" t="s">
        <v>9636</v>
      </c>
      <c r="D327" s="468" t="s">
        <v>10008</v>
      </c>
      <c r="E327" s="471"/>
      <c r="F327" s="471"/>
      <c r="G327" s="472"/>
      <c r="H327" s="472"/>
      <c r="I327" s="471">
        <v>0</v>
      </c>
      <c r="J327" s="472"/>
      <c r="K327" s="472">
        <v>2</v>
      </c>
      <c r="L327" s="472"/>
      <c r="M327" s="490" t="e">
        <f>VLOOKUP(TRIM(B327),'Team Rosters'!$B$1:$N$3773,2,FALSE)</f>
        <v>#N/A</v>
      </c>
      <c r="N327" s="473">
        <f>VLOOKUP(TRIM(B327),BirthdateDraft!$A$1:$M$7842,2,FALSE)</f>
        <v>34383</v>
      </c>
      <c r="O327" s="471" t="str">
        <f>VLOOKUP(TRIM(B327),BirthdateDraft!$A$1:$M$7842,3,FALSE)</f>
        <v>18/FA</v>
      </c>
      <c r="P327" s="17">
        <v>2024</v>
      </c>
    </row>
    <row r="328" spans="1:16">
      <c r="A328" s="481"/>
      <c r="B328" s="485" t="s">
        <v>6254</v>
      </c>
      <c r="C328" s="483" t="s">
        <v>9644</v>
      </c>
      <c r="D328" s="468" t="s">
        <v>10039</v>
      </c>
      <c r="E328" s="471"/>
      <c r="F328" s="471"/>
      <c r="G328" s="472"/>
      <c r="H328" s="472"/>
      <c r="I328" s="471">
        <v>0</v>
      </c>
      <c r="J328" s="471">
        <v>0</v>
      </c>
      <c r="K328" s="472">
        <v>0</v>
      </c>
      <c r="L328" s="472"/>
      <c r="M328" s="490" t="e">
        <f>VLOOKUP(TRIM(B328),'Team Rosters'!$B$1:$N$3773,2,FALSE)</f>
        <v>#N/A</v>
      </c>
      <c r="N328" s="473">
        <f>VLOOKUP(TRIM(B328),BirthdateDraft!$A$1:$M$7842,2,FALSE)</f>
        <v>34361</v>
      </c>
      <c r="O328" s="471" t="str">
        <f>VLOOKUP(TRIM(B328),BirthdateDraft!$A$1:$M$7842,3,FALSE)</f>
        <v>17/FA</v>
      </c>
      <c r="P328" s="17">
        <v>2024</v>
      </c>
    </row>
    <row r="329" spans="1:16">
      <c r="A329" s="481"/>
      <c r="B329" s="484" t="s">
        <v>7979</v>
      </c>
      <c r="C329" s="483" t="s">
        <v>9642</v>
      </c>
      <c r="D329" s="468" t="s">
        <v>10062</v>
      </c>
      <c r="E329" s="471" t="s">
        <v>3556</v>
      </c>
      <c r="F329" s="471"/>
      <c r="G329" s="472">
        <v>4</v>
      </c>
      <c r="H329" s="472"/>
      <c r="I329" s="472"/>
      <c r="J329" s="472"/>
      <c r="K329" s="472"/>
      <c r="L329" s="472"/>
      <c r="M329" s="490" t="e">
        <f>VLOOKUP(TRIM(B329),'Team Rosters'!$B$1:$N$3773,2,FALSE)</f>
        <v>#N/A</v>
      </c>
      <c r="N329" s="473">
        <f>VLOOKUP(TRIM(B329),BirthdateDraft!$A$1:$M$7842,2,FALSE)</f>
        <v>34359</v>
      </c>
      <c r="O329" s="471" t="str">
        <f>VLOOKUP(TRIM(B329),BirthdateDraft!$A$1:$M$7842,3,FALSE)</f>
        <v>15/2</v>
      </c>
      <c r="P329" s="17">
        <v>2024</v>
      </c>
    </row>
    <row r="330" spans="1:16">
      <c r="A330" s="481" t="s">
        <v>9680</v>
      </c>
      <c r="B330" s="482" t="s">
        <v>5606</v>
      </c>
      <c r="C330" s="483" t="s">
        <v>9629</v>
      </c>
      <c r="D330" s="468" t="s">
        <v>9680</v>
      </c>
      <c r="E330" s="471"/>
      <c r="F330" s="471"/>
      <c r="G330" s="472"/>
      <c r="H330" s="472"/>
      <c r="I330" s="471">
        <v>0</v>
      </c>
      <c r="J330" s="471">
        <v>4</v>
      </c>
      <c r="K330" s="472">
        <v>2</v>
      </c>
      <c r="L330" s="472"/>
      <c r="M330" s="490" t="e">
        <f>VLOOKUP(TRIM(B330),'Team Rosters'!$B$1:$N$3773,2,FALSE)</f>
        <v>#N/A</v>
      </c>
      <c r="N330" s="475">
        <f>VLOOKUP(TRIM(B330),BirthdateDraft!$A$1:$M$7842,2,FALSE)</f>
        <v>34359</v>
      </c>
      <c r="O330" s="468" t="str">
        <f>VLOOKUP(TRIM(B330),BirthdateDraft!$A$1:$M$7842,3,FALSE)</f>
        <v>18/FA</v>
      </c>
      <c r="P330" s="17">
        <v>2024</v>
      </c>
    </row>
    <row r="331" spans="1:16">
      <c r="A331" s="481" t="s">
        <v>9680</v>
      </c>
      <c r="B331" s="482" t="s">
        <v>5606</v>
      </c>
      <c r="C331" s="483" t="s">
        <v>9629</v>
      </c>
      <c r="D331" s="468" t="s">
        <v>9680</v>
      </c>
      <c r="E331" s="471"/>
      <c r="F331" s="471"/>
      <c r="G331" s="472"/>
      <c r="H331" s="472"/>
      <c r="I331" s="471">
        <v>0</v>
      </c>
      <c r="J331" s="472"/>
      <c r="K331" s="471">
        <v>2</v>
      </c>
      <c r="L331" s="472" t="s">
        <v>9656</v>
      </c>
      <c r="M331" s="490" t="e">
        <f>VLOOKUP(TRIM(B331),'Team Rosters'!$B$1:$N$3773,2,FALSE)</f>
        <v>#N/A</v>
      </c>
      <c r="N331" s="475">
        <f>VLOOKUP(TRIM(B331),BirthdateDraft!$A$1:$M$7842,2,FALSE)</f>
        <v>34359</v>
      </c>
      <c r="O331" s="468" t="str">
        <f>VLOOKUP(TRIM(B331),BirthdateDraft!$A$1:$M$7842,3,FALSE)</f>
        <v>18/FA</v>
      </c>
      <c r="P331" s="17">
        <v>2024</v>
      </c>
    </row>
    <row r="332" spans="1:16">
      <c r="A332" s="481"/>
      <c r="B332" s="485" t="s">
        <v>4265</v>
      </c>
      <c r="C332" s="483" t="s">
        <v>9651</v>
      </c>
      <c r="D332" s="468" t="s">
        <v>10048</v>
      </c>
      <c r="E332" s="471" t="s">
        <v>9699</v>
      </c>
      <c r="F332" s="471"/>
      <c r="G332" s="472"/>
      <c r="H332" s="472"/>
      <c r="I332" s="472"/>
      <c r="J332" s="472"/>
      <c r="K332" s="472"/>
      <c r="L332" s="472"/>
      <c r="M332" s="490" t="e">
        <f>VLOOKUP(TRIM(B332),'Team Rosters'!$B$1:$N$3773,2,FALSE)</f>
        <v>#N/A</v>
      </c>
      <c r="N332" s="473">
        <f>VLOOKUP(TRIM(B332),BirthdateDraft!$A$1:$M$7842,2,FALSE)</f>
        <v>34336</v>
      </c>
      <c r="O332" s="471" t="str">
        <f>VLOOKUP(TRIM(B332),BirthdateDraft!$A$1:$M$7842,3,FALSE)</f>
        <v>15/2</v>
      </c>
      <c r="P332" s="17">
        <v>2024</v>
      </c>
    </row>
    <row r="333" spans="1:16">
      <c r="A333" s="481" t="s">
        <v>9702</v>
      </c>
      <c r="B333" s="482" t="s">
        <v>5247</v>
      </c>
      <c r="C333" s="483" t="s">
        <v>77</v>
      </c>
      <c r="D333" s="468" t="s">
        <v>9702</v>
      </c>
      <c r="E333" s="471" t="s">
        <v>3556</v>
      </c>
      <c r="F333" s="471" t="s">
        <v>3556</v>
      </c>
      <c r="G333" s="472">
        <v>0</v>
      </c>
      <c r="H333" s="472"/>
      <c r="I333" s="472"/>
      <c r="J333" s="472"/>
      <c r="K333" s="472"/>
      <c r="L333" s="472"/>
      <c r="M333" s="490" t="e">
        <f>VLOOKUP(TRIM(B333),'Team Rosters'!$B$1:$N$3773,2,FALSE)</f>
        <v>#N/A</v>
      </c>
      <c r="N333" s="475">
        <f>VLOOKUP(TRIM(B333),BirthdateDraft!$A$1:$M$7842,2,FALSE)</f>
        <v>34308</v>
      </c>
      <c r="O333" s="468" t="str">
        <f>VLOOKUP(TRIM(B333),BirthdateDraft!$A$1:$M$7842,3,FALSE)</f>
        <v>17/4</v>
      </c>
      <c r="P333" s="17">
        <v>2024</v>
      </c>
    </row>
    <row r="334" spans="1:16">
      <c r="A334" s="481" t="s">
        <v>8858</v>
      </c>
      <c r="B334" s="482" t="s">
        <v>5696</v>
      </c>
      <c r="C334" s="483" t="s">
        <v>724</v>
      </c>
      <c r="D334" s="468" t="s">
        <v>8858</v>
      </c>
      <c r="E334" s="471" t="s">
        <v>9699</v>
      </c>
      <c r="F334" s="471"/>
      <c r="G334" s="472"/>
      <c r="H334" s="472"/>
      <c r="I334" s="472"/>
      <c r="J334" s="472"/>
      <c r="K334" s="472"/>
      <c r="L334" s="472"/>
      <c r="M334" s="490" t="e">
        <f>VLOOKUP(TRIM(B334),'Team Rosters'!$B$1:$N$3773,2,FALSE)</f>
        <v>#N/A</v>
      </c>
      <c r="N334" s="475">
        <f>VLOOKUP(TRIM(B334),BirthdateDraft!$A$1:$M$7842,2,FALSE)</f>
        <v>34276</v>
      </c>
      <c r="O334" s="468" t="str">
        <f>VLOOKUP(TRIM(B334),BirthdateDraft!$A$1:$M$7842,3,FALSE)</f>
        <v>18/FA</v>
      </c>
      <c r="P334" s="17">
        <v>2024</v>
      </c>
    </row>
    <row r="335" spans="1:16">
      <c r="A335" s="481" t="s">
        <v>9013</v>
      </c>
      <c r="B335" s="482" t="s">
        <v>6194</v>
      </c>
      <c r="C335" s="483" t="s">
        <v>78</v>
      </c>
      <c r="D335" s="468" t="s">
        <v>9013</v>
      </c>
      <c r="E335" s="471" t="s">
        <v>3556</v>
      </c>
      <c r="F335" s="471"/>
      <c r="G335" s="472">
        <v>2</v>
      </c>
      <c r="H335" s="472"/>
      <c r="I335" s="472"/>
      <c r="J335" s="472"/>
      <c r="K335" s="472"/>
      <c r="L335" s="472"/>
      <c r="M335" s="490" t="e">
        <f>VLOOKUP(TRIM(B335),'Team Rosters'!$B$1:$N$3773,2,FALSE)</f>
        <v>#N/A</v>
      </c>
      <c r="N335" s="475">
        <f>VLOOKUP(TRIM(B335),BirthdateDraft!$A$1:$M$7842,2,FALSE)</f>
        <v>34274</v>
      </c>
      <c r="O335" s="468" t="str">
        <f>VLOOKUP(TRIM(B335),BirthdateDraft!$A$1:$M$7842,3,FALSE)</f>
        <v>17/7</v>
      </c>
      <c r="P335" s="17">
        <v>2024</v>
      </c>
    </row>
    <row r="336" spans="1:16">
      <c r="A336" s="481" t="s">
        <v>8846</v>
      </c>
      <c r="B336" s="482" t="s">
        <v>8947</v>
      </c>
      <c r="C336" s="483" t="s">
        <v>9642</v>
      </c>
      <c r="D336" s="468" t="s">
        <v>8846</v>
      </c>
      <c r="E336" s="471" t="s">
        <v>9700</v>
      </c>
      <c r="F336" s="471"/>
      <c r="G336" s="472"/>
      <c r="H336" s="472"/>
      <c r="I336" s="472"/>
      <c r="J336" s="472"/>
      <c r="K336" s="472"/>
      <c r="L336" s="472"/>
      <c r="M336" s="490" t="e">
        <f>VLOOKUP(TRIM(B336),'Team Rosters'!$B$1:$N$3773,2,FALSE)</f>
        <v>#N/A</v>
      </c>
      <c r="N336" s="475">
        <f>VLOOKUP(TRIM(B336),BirthdateDraft!$A$1:$M$7842,2,FALSE)</f>
        <v>34243</v>
      </c>
      <c r="O336" s="468" t="str">
        <f>VLOOKUP(TRIM(B336),BirthdateDraft!$A$1:$M$7842,3,FALSE)</f>
        <v>FA</v>
      </c>
      <c r="P336" s="17">
        <v>2024</v>
      </c>
    </row>
    <row r="337" spans="1:16">
      <c r="A337" s="481"/>
      <c r="B337" s="484" t="s">
        <v>6347</v>
      </c>
      <c r="C337" s="483" t="s">
        <v>9628</v>
      </c>
      <c r="D337" s="468" t="s">
        <v>1231</v>
      </c>
      <c r="E337" s="471"/>
      <c r="F337" s="471"/>
      <c r="G337" s="472"/>
      <c r="H337" s="472"/>
      <c r="I337" s="471">
        <v>4</v>
      </c>
      <c r="J337" s="472"/>
      <c r="K337" s="471">
        <v>0</v>
      </c>
      <c r="L337" s="472" t="s">
        <v>9656</v>
      </c>
      <c r="M337" s="490" t="e">
        <f>VLOOKUP(TRIM(B337),'Team Rosters'!$B$1:$N$3773,2,FALSE)</f>
        <v>#N/A</v>
      </c>
      <c r="N337" s="473">
        <f>VLOOKUP(TRIM(B337),BirthdateDraft!$A$1:$M$7842,2,FALSE)</f>
        <v>34231</v>
      </c>
      <c r="O337" s="471" t="str">
        <f>VLOOKUP(TRIM(B337),BirthdateDraft!$A$1:$M$7842,3,FALSE)</f>
        <v>17/FA</v>
      </c>
      <c r="P337" s="17">
        <v>2024</v>
      </c>
    </row>
    <row r="338" spans="1:16">
      <c r="A338" s="481"/>
      <c r="B338" s="484" t="s">
        <v>3796</v>
      </c>
      <c r="C338" s="483" t="s">
        <v>9633</v>
      </c>
      <c r="D338" s="468" t="s">
        <v>10008</v>
      </c>
      <c r="E338" s="471"/>
      <c r="F338" s="471"/>
      <c r="G338" s="472"/>
      <c r="H338" s="472"/>
      <c r="I338" s="471">
        <v>0</v>
      </c>
      <c r="J338" s="472"/>
      <c r="K338" s="472">
        <v>0</v>
      </c>
      <c r="L338" s="472"/>
      <c r="M338" s="490" t="e">
        <f>VLOOKUP(TRIM(B338),'Team Rosters'!$B$1:$N$3773,2,FALSE)</f>
        <v>#N/A</v>
      </c>
      <c r="N338" s="473">
        <f>VLOOKUP(TRIM(B338),BirthdateDraft!$A$1:$M$7842,2,FALSE)</f>
        <v>34205</v>
      </c>
      <c r="O338" s="471" t="str">
        <f>VLOOKUP(TRIM(B338),BirthdateDraft!$A$1:$M$7842,3,FALSE)</f>
        <v>14/2</v>
      </c>
      <c r="P338" s="17">
        <v>2024</v>
      </c>
    </row>
    <row r="339" spans="1:16">
      <c r="A339" s="481" t="s">
        <v>1957</v>
      </c>
      <c r="B339" s="482" t="s">
        <v>4705</v>
      </c>
      <c r="C339" s="483" t="s">
        <v>77</v>
      </c>
      <c r="D339" s="468" t="s">
        <v>1957</v>
      </c>
      <c r="E339" s="471" t="s">
        <v>9700</v>
      </c>
      <c r="F339" s="471"/>
      <c r="G339" s="472">
        <v>0</v>
      </c>
      <c r="H339" s="472"/>
      <c r="I339" s="472"/>
      <c r="J339" s="472"/>
      <c r="K339" s="472"/>
      <c r="L339" s="472"/>
      <c r="M339" s="490" t="e">
        <f>VLOOKUP(TRIM(B339),'Team Rosters'!$B$1:$N$3773,2,FALSE)</f>
        <v>#N/A</v>
      </c>
      <c r="N339" s="475">
        <f>VLOOKUP(TRIM(B339),BirthdateDraft!$A$1:$M$7842,2,FALSE)</f>
        <v>34201</v>
      </c>
      <c r="O339" s="468" t="str">
        <f>VLOOKUP(TRIM(B339),BirthdateDraft!$A$1:$M$7842,3,FALSE)</f>
        <v>16/3</v>
      </c>
      <c r="P339" s="17">
        <v>2024</v>
      </c>
    </row>
    <row r="340" spans="1:16">
      <c r="A340" s="481" t="s">
        <v>1406</v>
      </c>
      <c r="B340" s="482" t="s">
        <v>4261</v>
      </c>
      <c r="C340" s="483" t="s">
        <v>9636</v>
      </c>
      <c r="D340" s="468" t="s">
        <v>1406</v>
      </c>
      <c r="E340" s="471" t="s">
        <v>3556</v>
      </c>
      <c r="F340" s="471"/>
      <c r="G340" s="472">
        <v>3</v>
      </c>
      <c r="H340" s="472"/>
      <c r="I340" s="472"/>
      <c r="J340" s="472"/>
      <c r="K340" s="472"/>
      <c r="L340" s="472"/>
      <c r="M340" s="490" t="e">
        <f>VLOOKUP(TRIM(B340),'Team Rosters'!$B$1:$N$3773,2,FALSE)</f>
        <v>#N/A</v>
      </c>
      <c r="N340" s="475">
        <f>VLOOKUP(TRIM(B340),BirthdateDraft!$A$1:$M$7842,2,FALSE)</f>
        <v>34153</v>
      </c>
      <c r="O340" s="468" t="str">
        <f>VLOOKUP(TRIM(B340),BirthdateDraft!$A$1:$M$7842,3,FALSE)</f>
        <v>15/6</v>
      </c>
      <c r="P340" s="17">
        <v>2024</v>
      </c>
    </row>
    <row r="341" spans="1:16">
      <c r="A341" s="481"/>
      <c r="B341" s="495" t="s">
        <v>7980</v>
      </c>
      <c r="C341" s="483" t="s">
        <v>9646</v>
      </c>
      <c r="D341" s="468" t="s">
        <v>10011</v>
      </c>
      <c r="E341" s="471"/>
      <c r="F341" s="471"/>
      <c r="G341" s="472"/>
      <c r="H341" s="472"/>
      <c r="I341" s="471">
        <v>0</v>
      </c>
      <c r="J341" s="472"/>
      <c r="K341" s="472">
        <v>0</v>
      </c>
      <c r="L341" s="472"/>
      <c r="M341" s="490" t="e">
        <f>VLOOKUP(TRIM(B341),'Team Rosters'!$B$1:$N$3773,2,FALSE)</f>
        <v>#N/A</v>
      </c>
      <c r="N341" s="473">
        <f>VLOOKUP(TRIM(B341),BirthdateDraft!$A$1:$M$7842,2,FALSE)</f>
        <v>34086</v>
      </c>
      <c r="O341" s="471" t="str">
        <f>VLOOKUP(TRIM(B341),BirthdateDraft!$A$1:$M$7842,3,FALSE)</f>
        <v>16/5</v>
      </c>
      <c r="P341" s="17">
        <v>2024</v>
      </c>
    </row>
    <row r="342" spans="1:16">
      <c r="A342" s="481"/>
      <c r="B342" s="484" t="s">
        <v>4692</v>
      </c>
      <c r="C342" s="483" t="s">
        <v>9632</v>
      </c>
      <c r="D342" s="468" t="s">
        <v>10054</v>
      </c>
      <c r="E342" s="471" t="s">
        <v>3556</v>
      </c>
      <c r="F342" s="471" t="s">
        <v>3556</v>
      </c>
      <c r="G342" s="472">
        <v>4</v>
      </c>
      <c r="H342" s="472"/>
      <c r="I342" s="472"/>
      <c r="J342" s="472"/>
      <c r="K342" s="472"/>
      <c r="L342" s="472"/>
      <c r="M342" s="490" t="e">
        <f>VLOOKUP(TRIM(B342),'Team Rosters'!$B$1:$N$3773,2,FALSE)</f>
        <v>#N/A</v>
      </c>
      <c r="N342" s="473">
        <f>VLOOKUP(TRIM(B342),BirthdateDraft!$A$1:$M$7842,2,FALSE)</f>
        <v>34059</v>
      </c>
      <c r="O342" s="471" t="str">
        <f>VLOOKUP(TRIM(B342),BirthdateDraft!$A$1:$M$7842,3,FALSE)</f>
        <v>16/5</v>
      </c>
      <c r="P342" s="17">
        <v>2024</v>
      </c>
    </row>
    <row r="343" spans="1:16">
      <c r="A343" s="481" t="s">
        <v>1564</v>
      </c>
      <c r="B343" s="482" t="s">
        <v>5805</v>
      </c>
      <c r="C343" s="483" t="s">
        <v>9638</v>
      </c>
      <c r="D343" s="468" t="s">
        <v>1564</v>
      </c>
      <c r="E343" s="471"/>
      <c r="F343" s="471"/>
      <c r="G343" s="472"/>
      <c r="H343" s="472"/>
      <c r="I343" s="472"/>
      <c r="J343" s="472"/>
      <c r="K343" s="472"/>
      <c r="L343" s="472"/>
      <c r="M343" s="490" t="e">
        <f>VLOOKUP(TRIM(B343),'Team Rosters'!$B$1:$N$3773,2,FALSE)</f>
        <v>#N/A</v>
      </c>
      <c r="N343" s="475">
        <f>VLOOKUP(TRIM(B343),BirthdateDraft!$A$1:$M$7842,2,FALSE)</f>
        <v>34043</v>
      </c>
      <c r="O343" s="468" t="str">
        <f>VLOOKUP(TRIM(B343),BirthdateDraft!$A$1:$M$7842,3,FALSE)</f>
        <v>15/FA</v>
      </c>
      <c r="P343" s="17">
        <v>2024</v>
      </c>
    </row>
    <row r="344" spans="1:16">
      <c r="A344" s="481" t="s">
        <v>1231</v>
      </c>
      <c r="B344" s="482" t="s">
        <v>5406</v>
      </c>
      <c r="C344" s="483" t="s">
        <v>9644</v>
      </c>
      <c r="D344" s="468" t="s">
        <v>1231</v>
      </c>
      <c r="E344" s="471"/>
      <c r="F344" s="471"/>
      <c r="G344" s="472"/>
      <c r="H344" s="472"/>
      <c r="I344" s="471">
        <v>4</v>
      </c>
      <c r="J344" s="472"/>
      <c r="K344" s="471">
        <v>0</v>
      </c>
      <c r="L344" s="472" t="s">
        <v>9655</v>
      </c>
      <c r="M344" s="490" t="e">
        <f>VLOOKUP(TRIM(B344),'Team Rosters'!$B$1:$N$3773,2,FALSE)</f>
        <v>#N/A</v>
      </c>
      <c r="N344" s="475">
        <f>VLOOKUP(TRIM(B344),BirthdateDraft!$A$1:$M$7842,2,FALSE)</f>
        <v>34034</v>
      </c>
      <c r="O344" s="468" t="str">
        <f>VLOOKUP(TRIM(B344),BirthdateDraft!$A$1:$M$7842,3,FALSE)</f>
        <v>16/3</v>
      </c>
      <c r="P344" s="17">
        <v>2024</v>
      </c>
    </row>
    <row r="345" spans="1:16">
      <c r="A345" s="481" t="s">
        <v>1957</v>
      </c>
      <c r="B345" s="482" t="s">
        <v>6130</v>
      </c>
      <c r="C345" s="483" t="s">
        <v>9646</v>
      </c>
      <c r="D345" s="468" t="s">
        <v>1957</v>
      </c>
      <c r="E345" s="471" t="s">
        <v>9700</v>
      </c>
      <c r="F345" s="471"/>
      <c r="G345" s="472">
        <v>0</v>
      </c>
      <c r="H345" s="472"/>
      <c r="I345" s="472"/>
      <c r="J345" s="472"/>
      <c r="K345" s="472"/>
      <c r="L345" s="472"/>
      <c r="M345" s="490" t="e">
        <f>VLOOKUP(TRIM(B345),'Team Rosters'!$B$1:$N$3773,2,FALSE)</f>
        <v>#N/A</v>
      </c>
      <c r="N345" s="475">
        <f>VLOOKUP(TRIM(B345),BirthdateDraft!$A$1:$M$7842,2,FALSE)</f>
        <v>34022</v>
      </c>
      <c r="O345" s="468" t="str">
        <f>VLOOKUP(TRIM(B345),BirthdateDraft!$A$1:$M$7842,3,FALSE)</f>
        <v>15/FA</v>
      </c>
      <c r="P345" s="17">
        <v>2024</v>
      </c>
    </row>
    <row r="346" spans="1:16">
      <c r="A346" s="481"/>
      <c r="B346" s="494" t="s">
        <v>4858</v>
      </c>
      <c r="C346" s="483" t="s">
        <v>9640</v>
      </c>
      <c r="D346" s="468" t="s">
        <v>1564</v>
      </c>
      <c r="E346" s="471"/>
      <c r="F346" s="471"/>
      <c r="G346" s="472"/>
      <c r="H346" s="472"/>
      <c r="I346" s="472"/>
      <c r="J346" s="472"/>
      <c r="K346" s="472"/>
      <c r="L346" s="472"/>
      <c r="M346" s="490" t="e">
        <f>VLOOKUP(TRIM(B346),'Team Rosters'!$B$1:$N$3773,2,FALSE)</f>
        <v>#N/A</v>
      </c>
      <c r="N346" s="473">
        <f>VLOOKUP(TRIM(B346),BirthdateDraft!$A$1:$M$7842,2,FALSE)</f>
        <v>33968</v>
      </c>
      <c r="O346" s="471" t="str">
        <f>VLOOKUP(TRIM(B346),BirthdateDraft!$A$1:$M$7842,3,FALSE)</f>
        <v>16/1 (2)</v>
      </c>
      <c r="P346" s="17">
        <v>2024</v>
      </c>
    </row>
    <row r="347" spans="1:16">
      <c r="A347" s="481" t="s">
        <v>9668</v>
      </c>
      <c r="B347" s="482" t="s">
        <v>4419</v>
      </c>
      <c r="C347" s="483" t="s">
        <v>724</v>
      </c>
      <c r="D347" s="468" t="s">
        <v>9668</v>
      </c>
      <c r="E347" s="471"/>
      <c r="F347" s="471"/>
      <c r="G347" s="472"/>
      <c r="H347" s="472"/>
      <c r="I347" s="472"/>
      <c r="J347" s="472"/>
      <c r="K347" s="472"/>
      <c r="L347" s="471" t="s">
        <v>9656</v>
      </c>
      <c r="M347" s="490" t="e">
        <f>VLOOKUP(TRIM(B347),'Team Rosters'!$B$1:$N$3773,2,FALSE)</f>
        <v>#N/A</v>
      </c>
      <c r="N347" s="475">
        <f>VLOOKUP(TRIM(B347),BirthdateDraft!$A$1:$M$7842,2,FALSE)</f>
        <v>33902</v>
      </c>
      <c r="O347" s="468" t="str">
        <f>VLOOKUP(TRIM(B347),BirthdateDraft!$A$1:$M$7842,3,FALSE)</f>
        <v>15/3</v>
      </c>
      <c r="P347" s="17">
        <v>2024</v>
      </c>
    </row>
    <row r="348" spans="1:16">
      <c r="A348" s="481" t="s">
        <v>8991</v>
      </c>
      <c r="B348" s="482" t="s">
        <v>4743</v>
      </c>
      <c r="C348" s="483" t="s">
        <v>9645</v>
      </c>
      <c r="D348" s="468" t="s">
        <v>8991</v>
      </c>
      <c r="E348" s="471"/>
      <c r="F348" s="471"/>
      <c r="G348" s="472"/>
      <c r="H348" s="472"/>
      <c r="I348" s="471">
        <v>0</v>
      </c>
      <c r="J348" s="471"/>
      <c r="K348" s="472">
        <v>0</v>
      </c>
      <c r="L348" s="472"/>
      <c r="M348" s="490" t="e">
        <f>VLOOKUP(TRIM(B348),'Team Rosters'!$B$1:$N$3773,2,FALSE)</f>
        <v>#N/A</v>
      </c>
      <c r="N348" s="475">
        <f>VLOOKUP(TRIM(B348),BirthdateDraft!$A$1:$M$7842,2,FALSE)</f>
        <v>33898</v>
      </c>
      <c r="O348" s="468" t="str">
        <f>VLOOKUP(TRIM(B348),BirthdateDraft!$A$1:$M$7842,3,FALSE)</f>
        <v>16/FA</v>
      </c>
      <c r="P348" s="17">
        <v>2024</v>
      </c>
    </row>
    <row r="349" spans="1:16">
      <c r="A349" s="481" t="s">
        <v>1564</v>
      </c>
      <c r="B349" s="482" t="s">
        <v>6326</v>
      </c>
      <c r="C349" s="483" t="s">
        <v>724</v>
      </c>
      <c r="D349" s="468" t="s">
        <v>1564</v>
      </c>
      <c r="E349" s="471"/>
      <c r="F349" s="471"/>
      <c r="G349" s="472"/>
      <c r="H349" s="472"/>
      <c r="I349" s="472"/>
      <c r="J349" s="472"/>
      <c r="K349" s="472"/>
      <c r="L349" s="472"/>
      <c r="M349" s="490" t="e">
        <f>VLOOKUP(TRIM(B349),'Team Rosters'!$B$1:$N$3773,2,FALSE)</f>
        <v>#N/A</v>
      </c>
      <c r="N349" s="475">
        <f>VLOOKUP(TRIM(B349),BirthdateDraft!$A$1:$M$7842,2,FALSE)</f>
        <v>33852</v>
      </c>
      <c r="O349" s="468" t="str">
        <f>VLOOKUP(TRIM(B349),BirthdateDraft!$A$1:$M$7842,3,FALSE)</f>
        <v>16/6</v>
      </c>
      <c r="P349" s="17">
        <v>2024</v>
      </c>
    </row>
    <row r="350" spans="1:16">
      <c r="A350" s="481" t="s">
        <v>9013</v>
      </c>
      <c r="B350" s="482" t="s">
        <v>4429</v>
      </c>
      <c r="C350" s="483" t="s">
        <v>1407</v>
      </c>
      <c r="D350" s="468" t="s">
        <v>9013</v>
      </c>
      <c r="E350" s="471"/>
      <c r="F350" s="471"/>
      <c r="G350" s="472"/>
      <c r="H350" s="472"/>
      <c r="I350" s="471">
        <v>0</v>
      </c>
      <c r="J350" s="471"/>
      <c r="K350" s="472">
        <v>0</v>
      </c>
      <c r="L350" s="472"/>
      <c r="M350" s="490" t="e">
        <f>VLOOKUP(TRIM(B350),'Team Rosters'!$B$1:$N$3773,2,FALSE)</f>
        <v>#N/A</v>
      </c>
      <c r="N350" s="475">
        <f>VLOOKUP(TRIM(B350),BirthdateDraft!$A$1:$M$7842,2,FALSE)</f>
        <v>33760</v>
      </c>
      <c r="O350" s="468" t="str">
        <f>VLOOKUP(TRIM(B350),BirthdateDraft!$A$1:$M$7842,3,FALSE)</f>
        <v>15/FA</v>
      </c>
      <c r="P350" s="17">
        <v>2024</v>
      </c>
    </row>
    <row r="351" spans="1:16">
      <c r="A351" s="481" t="s">
        <v>144</v>
      </c>
      <c r="B351" s="482" t="s">
        <v>4202</v>
      </c>
      <c r="C351" s="483" t="s">
        <v>9629</v>
      </c>
      <c r="D351" s="468" t="s">
        <v>144</v>
      </c>
      <c r="E351" s="471" t="s">
        <v>3556</v>
      </c>
      <c r="F351" s="471"/>
      <c r="G351" s="472">
        <v>0</v>
      </c>
      <c r="H351" s="472"/>
      <c r="I351" s="472"/>
      <c r="J351" s="472"/>
      <c r="K351" s="472"/>
      <c r="L351" s="472"/>
      <c r="M351" s="490" t="e">
        <f>VLOOKUP(TRIM(B351),'Team Rosters'!$B$1:$N$3773,2,FALSE)</f>
        <v>#N/A</v>
      </c>
      <c r="N351" s="475">
        <f>VLOOKUP(TRIM(B351),BirthdateDraft!$A$1:$M$7842,2,FALSE)</f>
        <v>33665</v>
      </c>
      <c r="O351" s="468" t="str">
        <f>VLOOKUP(TRIM(B351),BirthdateDraft!$A$1:$M$7842,3,FALSE)</f>
        <v>15/3</v>
      </c>
      <c r="P351" s="17">
        <v>2024</v>
      </c>
    </row>
    <row r="352" spans="1:16">
      <c r="A352" s="481" t="s">
        <v>8858</v>
      </c>
      <c r="B352" s="482" t="s">
        <v>3251</v>
      </c>
      <c r="C352" s="483" t="s">
        <v>9638</v>
      </c>
      <c r="D352" s="468" t="s">
        <v>8858</v>
      </c>
      <c r="E352" s="471" t="s">
        <v>9699</v>
      </c>
      <c r="F352" s="471"/>
      <c r="G352" s="472"/>
      <c r="H352" s="472"/>
      <c r="I352" s="472"/>
      <c r="J352" s="472"/>
      <c r="K352" s="472"/>
      <c r="L352" s="472"/>
      <c r="M352" s="490" t="e">
        <f>VLOOKUP(TRIM(B352),'Team Rosters'!$B$1:$N$3773,2,FALSE)</f>
        <v>#N/A</v>
      </c>
      <c r="N352" s="475">
        <f>VLOOKUP(TRIM(B352),BirthdateDraft!$A$1:$M$7842,2,FALSE)</f>
        <v>33630</v>
      </c>
      <c r="O352" s="468" t="str">
        <f>VLOOKUP(TRIM(B352),BirthdateDraft!$A$1:$M$7842,3,FALSE)</f>
        <v>13/FA</v>
      </c>
      <c r="P352" s="17">
        <v>2024</v>
      </c>
    </row>
    <row r="353" spans="1:16">
      <c r="A353" s="481" t="s">
        <v>9702</v>
      </c>
      <c r="B353" s="482" t="s">
        <v>3211</v>
      </c>
      <c r="C353" s="483" t="s">
        <v>9639</v>
      </c>
      <c r="D353" s="468" t="s">
        <v>9702</v>
      </c>
      <c r="E353" s="471" t="s">
        <v>3556</v>
      </c>
      <c r="F353" s="471" t="s">
        <v>3556</v>
      </c>
      <c r="G353" s="472">
        <v>1</v>
      </c>
      <c r="H353" s="472"/>
      <c r="I353" s="472"/>
      <c r="J353" s="472"/>
      <c r="K353" s="472"/>
      <c r="L353" s="472"/>
      <c r="M353" s="490" t="e">
        <f>VLOOKUP(TRIM(B353),'Team Rosters'!$B$1:$N$3773,2,FALSE)</f>
        <v>#N/A</v>
      </c>
      <c r="N353" s="475">
        <f>VLOOKUP(TRIM(B353),BirthdateDraft!$A$1:$M$7842,2,FALSE)</f>
        <v>33450</v>
      </c>
      <c r="O353" s="468" t="str">
        <f>VLOOKUP(TRIM(B353),BirthdateDraft!$A$1:$M$7842,3,FALSE)</f>
        <v>13/4</v>
      </c>
      <c r="P353" s="17">
        <v>2024</v>
      </c>
    </row>
    <row r="354" spans="1:16">
      <c r="A354" s="481" t="s">
        <v>9737</v>
      </c>
      <c r="B354" s="482" t="s">
        <v>3889</v>
      </c>
      <c r="C354" s="483" t="s">
        <v>724</v>
      </c>
      <c r="D354" s="468" t="s">
        <v>9737</v>
      </c>
      <c r="E354" s="471"/>
      <c r="F354" s="471"/>
      <c r="G354" s="472"/>
      <c r="H354" s="472"/>
      <c r="I354" s="472"/>
      <c r="J354" s="472"/>
      <c r="K354" s="472"/>
      <c r="L354" s="472"/>
      <c r="M354" s="490" t="e">
        <f>VLOOKUP(TRIM(B354),'Team Rosters'!$B$1:$N$3773,2,FALSE)</f>
        <v>#N/A</v>
      </c>
      <c r="N354" s="475">
        <f>VLOOKUP(TRIM(B354),BirthdateDraft!$A$1:$M$7842,2,FALSE)</f>
        <v>33291</v>
      </c>
      <c r="O354" s="468" t="str">
        <f>VLOOKUP(TRIM(B354),BirthdateDraft!$A$1:$M$7842,3,FALSE)</f>
        <v>14/6</v>
      </c>
      <c r="P354" s="17">
        <v>2024</v>
      </c>
    </row>
    <row r="355" spans="1:16">
      <c r="A355" s="481" t="s">
        <v>9735</v>
      </c>
      <c r="B355" s="482" t="s">
        <v>4447</v>
      </c>
      <c r="C355" s="483" t="s">
        <v>9637</v>
      </c>
      <c r="D355" s="468" t="s">
        <v>9735</v>
      </c>
      <c r="E355" s="471"/>
      <c r="F355" s="471"/>
      <c r="G355" s="472"/>
      <c r="H355" s="472"/>
      <c r="I355" s="472"/>
      <c r="J355" s="472"/>
      <c r="K355" s="472"/>
      <c r="L355" s="472"/>
      <c r="M355" s="490" t="e">
        <f>VLOOKUP(TRIM(B355),'Team Rosters'!$B$1:$N$3773,2,FALSE)</f>
        <v>#N/A</v>
      </c>
      <c r="N355" s="475">
        <f>VLOOKUP(TRIM(B355),BirthdateDraft!$A$1:$M$7842,2,FALSE)</f>
        <v>33147</v>
      </c>
      <c r="O355" s="468" t="str">
        <f>VLOOKUP(TRIM(B355),BirthdateDraft!$A$1:$M$7842,3,FALSE)</f>
        <v>13/6</v>
      </c>
      <c r="P355" s="17">
        <v>2024</v>
      </c>
    </row>
    <row r="356" spans="1:16">
      <c r="A356" s="481"/>
      <c r="B356" s="485" t="s">
        <v>5139</v>
      </c>
      <c r="C356" s="483" t="s">
        <v>9649</v>
      </c>
      <c r="D356" s="468" t="s">
        <v>1564</v>
      </c>
      <c r="E356" s="471"/>
      <c r="F356" s="471"/>
      <c r="G356" s="472"/>
      <c r="H356" s="472"/>
      <c r="I356" s="472"/>
      <c r="J356" s="472"/>
      <c r="K356" s="472"/>
      <c r="L356" s="472"/>
      <c r="M356" s="490" t="e">
        <f>VLOOKUP(TRIM(B356),'Team Rosters'!$B$1:$N$3773,2,FALSE)</f>
        <v>#N/A</v>
      </c>
      <c r="N356" s="473">
        <f>VLOOKUP(TRIM(B356),BirthdateDraft!$A$1:$M$7842,2,FALSE)</f>
        <v>33109</v>
      </c>
      <c r="O356" s="471" t="str">
        <f>VLOOKUP(TRIM(B356),BirthdateDraft!$A$1:$M$7842,3,FALSE)</f>
        <v>13/6</v>
      </c>
      <c r="P356" s="17">
        <v>2024</v>
      </c>
    </row>
    <row r="357" spans="1:16">
      <c r="A357" s="481"/>
      <c r="B357" s="485" t="s">
        <v>353</v>
      </c>
      <c r="C357" s="483" t="s">
        <v>9637</v>
      </c>
      <c r="D357" s="468" t="s">
        <v>10048</v>
      </c>
      <c r="E357" s="471" t="s">
        <v>9699</v>
      </c>
      <c r="F357" s="471"/>
      <c r="G357" s="472"/>
      <c r="H357" s="472"/>
      <c r="I357" s="472"/>
      <c r="J357" s="472"/>
      <c r="K357" s="472"/>
      <c r="L357" s="472"/>
      <c r="M357" s="490" t="e">
        <f>VLOOKUP(TRIM(B357),'Team Rosters'!$B$1:$N$3773,2,FALSE)</f>
        <v>#N/A</v>
      </c>
      <c r="N357" s="473">
        <f>VLOOKUP(TRIM(B357),BirthdateDraft!$A$1:$M$7842,2,FALSE)</f>
        <v>33047</v>
      </c>
      <c r="O357" s="471" t="str">
        <f>VLOOKUP(TRIM(B357),BirthdateDraft!$A$1:$M$7842,3,FALSE)</f>
        <v>12/FA</v>
      </c>
      <c r="P357" s="17">
        <v>2024</v>
      </c>
    </row>
    <row r="358" spans="1:16">
      <c r="A358" s="481" t="s">
        <v>9735</v>
      </c>
      <c r="B358" s="486" t="s">
        <v>165</v>
      </c>
      <c r="C358" s="483" t="s">
        <v>8986</v>
      </c>
      <c r="D358" s="468" t="s">
        <v>9735</v>
      </c>
      <c r="E358" s="471"/>
      <c r="F358" s="471"/>
      <c r="G358" s="471"/>
      <c r="H358" s="471"/>
      <c r="I358" s="471"/>
      <c r="J358" s="471"/>
      <c r="K358" s="471"/>
      <c r="L358" s="471"/>
      <c r="M358" s="490" t="e">
        <f>VLOOKUP(TRIM(B358),'Team Rosters'!$B$1:$N$3773,2,FALSE)</f>
        <v>#N/A</v>
      </c>
      <c r="N358" s="473">
        <f>VLOOKUP(TRIM(B358),BirthdateDraft!$A$1:$M$7842,2,FALSE)</f>
        <v>32833</v>
      </c>
      <c r="O358" s="471" t="str">
        <f>VLOOKUP(TRIM(B358),BirthdateDraft!$A$1:$M$7842,3,FALSE)</f>
        <v>12/FA</v>
      </c>
    </row>
    <row r="359" spans="1:16">
      <c r="A359" s="481" t="s">
        <v>9668</v>
      </c>
      <c r="B359" s="482" t="s">
        <v>360</v>
      </c>
      <c r="C359" s="483" t="s">
        <v>9639</v>
      </c>
      <c r="D359" s="468" t="s">
        <v>9668</v>
      </c>
      <c r="E359" s="471"/>
      <c r="F359" s="471"/>
      <c r="G359" s="472"/>
      <c r="H359" s="472"/>
      <c r="I359" s="472"/>
      <c r="J359" s="472"/>
      <c r="K359" s="472"/>
      <c r="L359" s="471" t="s">
        <v>9655</v>
      </c>
      <c r="M359" s="490" t="e">
        <f>VLOOKUP(TRIM(B359),'Team Rosters'!$B$1:$N$3773,2,FALSE)</f>
        <v>#N/A</v>
      </c>
      <c r="N359" s="475">
        <f>VLOOKUP(TRIM(B359),BirthdateDraft!$A$1:$M$7842,2,FALSE)</f>
        <v>32695</v>
      </c>
      <c r="O359" s="468" t="str">
        <f>VLOOKUP(TRIM(B359),BirthdateDraft!$A$1:$M$7842,3,FALSE)</f>
        <v>12/5</v>
      </c>
      <c r="P359" s="17">
        <v>2024</v>
      </c>
    </row>
    <row r="360" spans="1:16">
      <c r="A360" s="481" t="s">
        <v>9013</v>
      </c>
      <c r="B360" s="482" t="s">
        <v>4305</v>
      </c>
      <c r="C360" s="483" t="s">
        <v>9632</v>
      </c>
      <c r="D360" s="468" t="s">
        <v>9013</v>
      </c>
      <c r="E360" s="471" t="s">
        <v>3556</v>
      </c>
      <c r="F360" s="471"/>
      <c r="G360" s="472">
        <v>2</v>
      </c>
      <c r="H360" s="472"/>
      <c r="I360" s="472"/>
      <c r="J360" s="472"/>
      <c r="K360" s="472"/>
      <c r="L360" s="472"/>
      <c r="M360" s="490" t="e">
        <f>VLOOKUP(TRIM(B360),'Team Rosters'!$B$1:$N$3773,2,FALSE)</f>
        <v>#N/A</v>
      </c>
      <c r="N360" s="475">
        <f>VLOOKUP(TRIM(B360),BirthdateDraft!$A$1:$M$7842,2,FALSE)</f>
        <v>32675</v>
      </c>
      <c r="O360" s="468" t="str">
        <f>VLOOKUP(TRIM(B360),BirthdateDraft!$A$1:$M$7842,3,FALSE)</f>
        <v>12/FA</v>
      </c>
      <c r="P360" s="17">
        <v>2024</v>
      </c>
    </row>
    <row r="361" spans="1:16">
      <c r="A361" s="481"/>
      <c r="B361" s="484" t="s">
        <v>2375</v>
      </c>
      <c r="C361" s="483" t="s">
        <v>77</v>
      </c>
      <c r="D361" s="468" t="s">
        <v>10051</v>
      </c>
      <c r="E361" s="471" t="s">
        <v>3556</v>
      </c>
      <c r="F361" s="471"/>
      <c r="G361" s="472">
        <v>3</v>
      </c>
      <c r="H361" s="472"/>
      <c r="I361" s="472"/>
      <c r="J361" s="472"/>
      <c r="K361" s="472"/>
      <c r="L361" s="472"/>
      <c r="M361" s="490" t="e">
        <f>VLOOKUP(TRIM(B361),'Team Rosters'!$B$1:$N$3773,2,FALSE)</f>
        <v>#N/A</v>
      </c>
      <c r="N361" s="473">
        <f>VLOOKUP(TRIM(B361),BirthdateDraft!$A$1:$M$7842,2,FALSE)</f>
        <v>32426</v>
      </c>
      <c r="O361" s="471" t="str">
        <f>VLOOKUP(TRIM(B361),BirthdateDraft!$A$1:$M$7842,3,FALSE)</f>
        <v>10/2</v>
      </c>
      <c r="P361" s="17">
        <v>2024</v>
      </c>
    </row>
    <row r="362" spans="1:16">
      <c r="A362" s="481" t="s">
        <v>9735</v>
      </c>
      <c r="B362" s="488" t="s">
        <v>168</v>
      </c>
      <c r="C362" s="483" t="s">
        <v>9647</v>
      </c>
      <c r="D362" s="468" t="s">
        <v>9735</v>
      </c>
      <c r="E362" s="471"/>
      <c r="F362" s="471"/>
      <c r="G362" s="472"/>
      <c r="H362" s="472"/>
      <c r="I362" s="472"/>
      <c r="J362" s="472"/>
      <c r="K362" s="472"/>
      <c r="L362" s="472"/>
      <c r="M362" s="490" t="e">
        <f>VLOOKUP(TRIM(B362),'Team Rosters'!$B$1:$N$3773,2,FALSE)</f>
        <v>#N/A</v>
      </c>
      <c r="N362" s="475">
        <f>VLOOKUP(TRIM(B362),BirthdateDraft!$A$1:$M$7842,2,FALSE)</f>
        <v>32138</v>
      </c>
      <c r="O362" s="468" t="str">
        <f>VLOOKUP(TRIM(B362),BirthdateDraft!$A$1:$M$7842,3,FALSE)</f>
        <v>12/6</v>
      </c>
      <c r="P362" s="17">
        <v>2024</v>
      </c>
    </row>
    <row r="363" spans="1:16">
      <c r="A363" s="481" t="s">
        <v>1564</v>
      </c>
      <c r="B363" s="482" t="s">
        <v>572</v>
      </c>
      <c r="C363" s="483" t="s">
        <v>9648</v>
      </c>
      <c r="D363" s="468" t="s">
        <v>1564</v>
      </c>
      <c r="E363" s="471"/>
      <c r="F363" s="471"/>
      <c r="G363" s="472"/>
      <c r="H363" s="472"/>
      <c r="I363" s="472"/>
      <c r="J363" s="472"/>
      <c r="K363" s="472"/>
      <c r="L363" s="472"/>
      <c r="M363" s="490" t="e">
        <f>VLOOKUP(TRIM(B363),'Team Rosters'!$B$1:$N$3773,2,FALSE)</f>
        <v>#N/A</v>
      </c>
      <c r="N363" s="475">
        <f>VLOOKUP(TRIM(B363),BirthdateDraft!$A$1:$M$7842,2,FALSE)</f>
        <v>32079</v>
      </c>
      <c r="O363" s="468" t="str">
        <f>VLOOKUP(TRIM(B363),BirthdateDraft!$A$1:$M$7842,3,FALSE)</f>
        <v>11/2</v>
      </c>
      <c r="P363" s="17">
        <v>2024</v>
      </c>
    </row>
    <row r="364" spans="1:16">
      <c r="A364" s="481" t="s">
        <v>8846</v>
      </c>
      <c r="B364" s="482" t="s">
        <v>674</v>
      </c>
      <c r="C364" s="483" t="s">
        <v>9651</v>
      </c>
      <c r="D364" s="468" t="s">
        <v>8846</v>
      </c>
      <c r="E364" s="471" t="s">
        <v>9700</v>
      </c>
      <c r="F364" s="471"/>
      <c r="G364" s="472"/>
      <c r="H364" s="472"/>
      <c r="I364" s="472"/>
      <c r="J364" s="472"/>
      <c r="K364" s="472"/>
      <c r="L364" s="472"/>
      <c r="M364" s="490" t="e">
        <f>VLOOKUP(TRIM(B364),'Team Rosters'!$B$1:$N$3773,2,FALSE)</f>
        <v>#N/A</v>
      </c>
      <c r="N364" s="475">
        <f>VLOOKUP(TRIM(B364),BirthdateDraft!$A$1:$M$7842,2,FALSE)</f>
        <v>32069</v>
      </c>
      <c r="O364" s="468" t="str">
        <f>VLOOKUP(TRIM(B364),BirthdateDraft!$A$1:$M$7842,3,FALSE)</f>
        <v>11/2</v>
      </c>
      <c r="P364" s="17">
        <v>2024</v>
      </c>
    </row>
    <row r="365" spans="1:16">
      <c r="A365" s="481" t="s">
        <v>9735</v>
      </c>
      <c r="B365" s="482" t="s">
        <v>2112</v>
      </c>
      <c r="C365" s="483" t="s">
        <v>9636</v>
      </c>
      <c r="D365" s="468" t="s">
        <v>9735</v>
      </c>
      <c r="E365" s="471"/>
      <c r="F365" s="471"/>
      <c r="G365" s="472"/>
      <c r="H365" s="472"/>
      <c r="I365" s="472"/>
      <c r="J365" s="472"/>
      <c r="K365" s="472"/>
      <c r="L365" s="472"/>
      <c r="M365" s="490" t="e">
        <f>VLOOKUP(TRIM(B365),'Team Rosters'!$B$1:$N$3773,2,FALSE)</f>
        <v>#N/A</v>
      </c>
      <c r="N365" s="475">
        <f>VLOOKUP(TRIM(B365),BirthdateDraft!$A$1:$M$7842,2,FALSE)</f>
        <v>31876</v>
      </c>
      <c r="O365" s="468" t="str">
        <f>VLOOKUP(TRIM(B365),BirthdateDraft!$A$1:$M$7842,3,FALSE)</f>
        <v>09/FA</v>
      </c>
      <c r="P365" s="17">
        <v>2024</v>
      </c>
    </row>
    <row r="366" spans="1:16">
      <c r="A366" s="481" t="s">
        <v>1564</v>
      </c>
      <c r="B366" s="482" t="s">
        <v>2111</v>
      </c>
      <c r="C366" s="483" t="s">
        <v>9627</v>
      </c>
      <c r="D366" s="468" t="s">
        <v>1564</v>
      </c>
      <c r="E366" s="471"/>
      <c r="F366" s="471"/>
      <c r="G366" s="472"/>
      <c r="H366" s="472"/>
      <c r="I366" s="472"/>
      <c r="J366" s="472"/>
      <c r="K366" s="472"/>
      <c r="L366" s="472"/>
      <c r="M366" s="490" t="e">
        <f>VLOOKUP(TRIM(B366),'Team Rosters'!$B$1:$N$3773,2,FALSE)</f>
        <v>#N/A</v>
      </c>
      <c r="N366" s="475">
        <f>VLOOKUP(TRIM(B366),BirthdateDraft!$A$1:$M$7842,2,FALSE)</f>
        <v>31547</v>
      </c>
      <c r="O366" s="468" t="str">
        <f>VLOOKUP(TRIM(B366),BirthdateDraft!$A$1:$M$7842,3,FALSE)</f>
        <v>08/5</v>
      </c>
      <c r="P366" s="17">
        <v>2024</v>
      </c>
    </row>
    <row r="367" spans="1:16">
      <c r="A367" s="481" t="s">
        <v>9702</v>
      </c>
      <c r="B367" s="482" t="s">
        <v>2254</v>
      </c>
      <c r="C367" s="483" t="s">
        <v>9631</v>
      </c>
      <c r="D367" s="468" t="s">
        <v>9702</v>
      </c>
      <c r="E367" s="471" t="s">
        <v>3556</v>
      </c>
      <c r="F367" s="471" t="s">
        <v>3556</v>
      </c>
      <c r="G367" s="472">
        <v>5</v>
      </c>
      <c r="H367" s="472"/>
      <c r="I367" s="472"/>
      <c r="J367" s="472"/>
      <c r="K367" s="472"/>
      <c r="L367" s="472"/>
      <c r="M367" s="490" t="e">
        <f>VLOOKUP(TRIM(B367),'Team Rosters'!$B$1:$N$3773,2,FALSE)</f>
        <v>#N/A</v>
      </c>
      <c r="N367" s="475">
        <f>VLOOKUP(TRIM(B367),BirthdateDraft!$A$1:$M$7842,2,FALSE)</f>
        <v>31285</v>
      </c>
      <c r="O367" s="468" t="str">
        <f>VLOOKUP(TRIM(B367),BirthdateDraft!$A$1:$M$7842,3,FALSE)</f>
        <v>08/1 (14)</v>
      </c>
      <c r="P367" s="17">
        <v>2024</v>
      </c>
    </row>
    <row r="368" spans="1:16">
      <c r="A368" s="481"/>
      <c r="B368" s="487" t="s">
        <v>2456</v>
      </c>
      <c r="C368" s="483" t="s">
        <v>9637</v>
      </c>
      <c r="D368" s="468" t="s">
        <v>10011</v>
      </c>
      <c r="E368" s="471"/>
      <c r="F368" s="471"/>
      <c r="G368" s="472"/>
      <c r="H368" s="472"/>
      <c r="I368" s="471">
        <v>0</v>
      </c>
      <c r="J368" s="471"/>
      <c r="K368" s="472">
        <v>0</v>
      </c>
      <c r="L368" s="472"/>
      <c r="M368" s="490" t="e">
        <f>VLOOKUP(TRIM(B368),'Team Rosters'!$B$1:$N$3773,2,FALSE)</f>
        <v>#N/A</v>
      </c>
      <c r="N368" s="473">
        <f>VLOOKUP(TRIM(B368),BirthdateDraft!$A$1:$M$7842,2,FALSE)</f>
        <v>28694</v>
      </c>
      <c r="O368" s="471" t="str">
        <f>VLOOKUP(TRIM(B368),BirthdateDraft!$A$1:$M$7842,3,FALSE)</f>
        <v>01/4</v>
      </c>
      <c r="P368" s="17">
        <v>2024</v>
      </c>
    </row>
    <row r="369" spans="1:16">
      <c r="A369" s="481" t="s">
        <v>8846</v>
      </c>
      <c r="B369" s="482" t="s">
        <v>7389</v>
      </c>
      <c r="C369" s="483" t="s">
        <v>9629</v>
      </c>
      <c r="D369" s="468" t="s">
        <v>8846</v>
      </c>
      <c r="E369" s="471" t="s">
        <v>9700</v>
      </c>
      <c r="F369" s="471"/>
      <c r="G369" s="472"/>
      <c r="H369" s="472"/>
      <c r="I369" s="472"/>
      <c r="J369" s="472"/>
      <c r="K369" s="472"/>
      <c r="L369" s="472"/>
      <c r="M369" s="490" t="e">
        <f>VLOOKUP(TRIM(B369),'Team Rosters'!$B$1:$N$3773,2,FALSE)</f>
        <v>#N/A</v>
      </c>
      <c r="N369" s="475">
        <f>VLOOKUP(TRIM(B369),BirthdateDraft!$A$1:$M$7842,2,FALSE)</f>
        <v>0</v>
      </c>
      <c r="O369" s="468" t="str">
        <f>VLOOKUP(TRIM(B369),BirthdateDraft!$A$1:$M$7842,3,FALSE)</f>
        <v>21/5</v>
      </c>
      <c r="P369" s="17">
        <v>2024</v>
      </c>
    </row>
    <row r="370" spans="1:16">
      <c r="A370" s="481" t="s">
        <v>144</v>
      </c>
      <c r="B370" s="482" t="s">
        <v>6522</v>
      </c>
      <c r="C370" s="483" t="s">
        <v>9641</v>
      </c>
      <c r="D370" s="468" t="s">
        <v>144</v>
      </c>
      <c r="E370" s="471" t="s">
        <v>3556</v>
      </c>
      <c r="F370" s="471"/>
      <c r="G370" s="472">
        <v>2</v>
      </c>
      <c r="H370" s="472"/>
      <c r="I370" s="472"/>
      <c r="J370" s="472"/>
      <c r="K370" s="472"/>
      <c r="L370" s="472"/>
      <c r="M370" s="490" t="e">
        <f>VLOOKUP(TRIM(B370),'Team Rosters'!$B$1:$N$3773,2,FALSE)</f>
        <v>#N/A</v>
      </c>
      <c r="N370" s="475">
        <f>VLOOKUP(TRIM(B370),BirthdateDraft!$A$1:$M$7842,2,FALSE)</f>
        <v>0</v>
      </c>
      <c r="O370" s="468" t="str">
        <f>VLOOKUP(TRIM(B370),BirthdateDraft!$A$1:$M$7842,3,FALSE)</f>
        <v>FA</v>
      </c>
      <c r="P370" s="17">
        <v>2024</v>
      </c>
    </row>
    <row r="371" spans="1:16">
      <c r="A371" s="481" t="s">
        <v>144</v>
      </c>
      <c r="B371" s="482" t="s">
        <v>7350</v>
      </c>
      <c r="C371" s="483" t="s">
        <v>9649</v>
      </c>
      <c r="D371" s="468" t="s">
        <v>144</v>
      </c>
      <c r="E371" s="471" t="s">
        <v>3556</v>
      </c>
      <c r="F371" s="471"/>
      <c r="G371" s="472">
        <v>2</v>
      </c>
      <c r="H371" s="472"/>
      <c r="I371" s="472"/>
      <c r="J371" s="472"/>
      <c r="K371" s="472"/>
      <c r="L371" s="472"/>
      <c r="M371" s="490" t="e">
        <f>VLOOKUP(TRIM(B371),'Team Rosters'!$B$1:$N$3773,2,FALSE)</f>
        <v>#N/A</v>
      </c>
      <c r="N371" s="475">
        <f>VLOOKUP(TRIM(B371),BirthdateDraft!$A$1:$M$7842,2,FALSE)</f>
        <v>0</v>
      </c>
      <c r="O371" s="468" t="str">
        <f>VLOOKUP(TRIM(B371),BirthdateDraft!$A$1:$M$7842,3,FALSE)</f>
        <v>21/4</v>
      </c>
      <c r="P371" s="17">
        <v>2024</v>
      </c>
    </row>
    <row r="372" spans="1:16">
      <c r="A372" s="481" t="s">
        <v>1564</v>
      </c>
      <c r="B372" s="489" t="s">
        <v>7377</v>
      </c>
      <c r="C372" s="483" t="s">
        <v>9639</v>
      </c>
      <c r="D372" s="468" t="s">
        <v>1564</v>
      </c>
      <c r="E372" s="471"/>
      <c r="F372" s="471"/>
      <c r="G372" s="472"/>
      <c r="H372" s="472"/>
      <c r="I372" s="472"/>
      <c r="J372" s="472"/>
      <c r="K372" s="472"/>
      <c r="L372" s="472"/>
      <c r="M372" s="490" t="e">
        <f>VLOOKUP(TRIM(B372),'Team Rosters'!$B$1:$N$3773,2,FALSE)</f>
        <v>#N/A</v>
      </c>
      <c r="N372" s="475">
        <f>VLOOKUP(TRIM(B372),BirthdateDraft!$A$1:$M$7842,2,FALSE)</f>
        <v>0</v>
      </c>
      <c r="O372" s="468" t="str">
        <f>VLOOKUP(TRIM(B372),BirthdateDraft!$A$1:$M$7842,3,FALSE)</f>
        <v>21/2</v>
      </c>
      <c r="P372" s="17">
        <v>2024</v>
      </c>
    </row>
  </sheetData>
  <phoneticPr fontId="100" type="noConversion"/>
  <conditionalFormatting sqref="E2:F211">
    <cfRule type="cellIs" dxfId="28" priority="5" stopIfTrue="1" operator="equal">
      <formula>6</formula>
    </cfRule>
    <cfRule type="cellIs" dxfId="27" priority="6" stopIfTrue="1" operator="equal">
      <formula>5</formula>
    </cfRule>
    <cfRule type="cellIs" dxfId="26" priority="7" stopIfTrue="1" operator="equal">
      <formula>4</formula>
    </cfRule>
  </conditionalFormatting>
  <conditionalFormatting sqref="G2:G211">
    <cfRule type="cellIs" dxfId="25" priority="2" stopIfTrue="1" operator="equal">
      <formula>12</formula>
    </cfRule>
    <cfRule type="cellIs" dxfId="24" priority="3" stopIfTrue="1" operator="between">
      <formula>11</formula>
      <formula>10</formula>
    </cfRule>
    <cfRule type="cellIs" dxfId="23" priority="4" stopIfTrue="1" operator="between">
      <formula>9</formula>
      <formula>8</formula>
    </cfRule>
  </conditionalFormatting>
  <conditionalFormatting sqref="H2:H211">
    <cfRule type="cellIs" dxfId="22" priority="1" stopIfTrue="1" operator="greaterThan">
      <formula>0.1</formula>
    </cfRule>
  </conditionalFormatting>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EB157-7919-4778-BBD3-0F9EE6C2E0D8}">
  <dimension ref="A1:AK278"/>
  <sheetViews>
    <sheetView topLeftCell="A258" workbookViewId="0">
      <selection activeCell="H277" sqref="H277"/>
    </sheetView>
    <sheetView workbookViewId="1"/>
  </sheetViews>
  <sheetFormatPr defaultRowHeight="12.75"/>
  <cols>
    <col min="1" max="1" width="11.5703125" customWidth="1"/>
    <col min="2" max="2" width="23.5703125" customWidth="1"/>
    <col min="4" max="4" width="15.42578125" customWidth="1"/>
  </cols>
  <sheetData>
    <row r="1" spans="1:4">
      <c r="A1" s="10" t="s">
        <v>1564</v>
      </c>
      <c r="B1" s="131" t="s">
        <v>8152</v>
      </c>
      <c r="C1" s="5" t="s">
        <v>4057</v>
      </c>
      <c r="D1" s="1" t="s">
        <v>10267</v>
      </c>
    </row>
    <row r="2" spans="1:4">
      <c r="A2" s="10" t="str">
        <f>IF(ISERROR(VLOOKUP(TRIM(B2),ALL!$B$1:$V$9991,3,FALSE)),"(unc)",VLOOKUP(TRIM(B2),ALL!$B$1:$V$9991,3,FALSE))</f>
        <v>S ^</v>
      </c>
      <c r="B2" s="37" t="s">
        <v>7778</v>
      </c>
      <c r="C2" s="5" t="s">
        <v>5441</v>
      </c>
      <c r="D2" s="1" t="s">
        <v>10267</v>
      </c>
    </row>
    <row r="3" spans="1:4">
      <c r="A3" s="10" t="str">
        <f>IF(ISERROR(VLOOKUP(TRIM(B3),ALL!$B$1:$V$9991,3,FALSE)),"(unc)",VLOOKUP(TRIM(B3),ALL!$B$1:$V$9991,3,FALSE))</f>
        <v>OC @ OG @</v>
      </c>
      <c r="B3" s="37" t="s">
        <v>6239</v>
      </c>
      <c r="C3" s="5" t="s">
        <v>5441</v>
      </c>
      <c r="D3" s="1" t="s">
        <v>10267</v>
      </c>
    </row>
    <row r="4" spans="1:4">
      <c r="A4" s="10" t="str">
        <f>IF(ISERROR(VLOOKUP(TRIM(B4),ALL!$B$1:$V$9991,3,FALSE)),"(unc)",VLOOKUP(TRIM(B4),ALL!$B$1:$V$9991,3,FALSE))</f>
        <v>HB</v>
      </c>
      <c r="B4" s="37" t="s">
        <v>7132</v>
      </c>
      <c r="C4" s="5" t="s">
        <v>5441</v>
      </c>
      <c r="D4" s="1" t="s">
        <v>10267</v>
      </c>
    </row>
    <row r="5" spans="1:4">
      <c r="A5" s="10" t="str">
        <f>IF(ISERROR(VLOOKUP(TRIM(B5),ALL!$B$1:$V$9991,3,FALSE)),"(unc)",VLOOKUP(TRIM(B5),ALL!$B$1:$V$9991,3,FALSE))</f>
        <v>G @ OT @ TE</v>
      </c>
      <c r="B5" s="37" t="s">
        <v>8452</v>
      </c>
      <c r="C5" s="5" t="s">
        <v>5441</v>
      </c>
      <c r="D5" s="1" t="s">
        <v>10267</v>
      </c>
    </row>
    <row r="6" spans="1:4">
      <c r="A6" s="10" t="str">
        <f>IF(ISERROR(VLOOKUP(TRIM(B6),ALL!$B$1:$V$9991,3,FALSE)),"(unc)",VLOOKUP(TRIM(B6),ALL!$B$1:$V$9991,3,FALSE))</f>
        <v>FB</v>
      </c>
      <c r="B6" s="37" t="s">
        <v>4418</v>
      </c>
      <c r="C6" s="5" t="s">
        <v>5441</v>
      </c>
      <c r="D6" s="1" t="s">
        <v>10446</v>
      </c>
    </row>
    <row r="7" spans="1:4">
      <c r="A7" s="10" t="str">
        <f>IF(ISERROR(VLOOKUP(TRIM(B7),ALL!$B$1:$V$9991,3,FALSE)),"(unc)",VLOOKUP(TRIM(B7),ALL!$B$1:$V$9991,3,FALSE))</f>
        <v>DB ^</v>
      </c>
      <c r="B7" s="37" t="s">
        <v>7962</v>
      </c>
      <c r="C7" s="5" t="s">
        <v>5441</v>
      </c>
      <c r="D7" s="1" t="s">
        <v>10267</v>
      </c>
    </row>
    <row r="8" spans="1:4">
      <c r="A8" s="10" t="str">
        <f>IF(ISERROR(VLOOKUP(TRIM(B8),ALL!$B$1:$V$9991,3,FALSE)),"(unc)",VLOOKUP(TRIM(B8),ALL!$B$1:$V$9991,3,FALSE))</f>
        <v>(unc)</v>
      </c>
      <c r="B8" s="37" t="s">
        <v>7202</v>
      </c>
      <c r="C8" s="5" t="s">
        <v>5441</v>
      </c>
      <c r="D8" s="1" t="s">
        <v>10267</v>
      </c>
    </row>
    <row r="9" spans="1:4">
      <c r="A9" s="10" t="str">
        <f>IF(ISERROR(VLOOKUP(TRIM(B9),ALL!$B$1:$V$9991,3,FALSE)),"(unc)",VLOOKUP(TRIM(B9),ALL!$B$1:$V$9991,3,FALSE))</f>
        <v>(unc)</v>
      </c>
      <c r="B9" s="37" t="s">
        <v>7431</v>
      </c>
      <c r="C9" s="5" t="s">
        <v>5441</v>
      </c>
      <c r="D9" s="1" t="s">
        <v>10267</v>
      </c>
    </row>
    <row r="10" spans="1:4">
      <c r="A10" s="10" t="str">
        <f>IF(ISERROR(VLOOKUP(TRIM(B10),ALL!$B$1:$V$9991,3,FALSE)),"(unc)",VLOOKUP(TRIM(B10),ALL!$B$1:$V$9991,3,FALSE))</f>
        <v>(unc)</v>
      </c>
      <c r="B10" s="64" t="s">
        <v>7250</v>
      </c>
      <c r="C10" s="5" t="s">
        <v>5441</v>
      </c>
      <c r="D10" s="1" t="s">
        <v>10267</v>
      </c>
    </row>
    <row r="11" spans="1:4">
      <c r="A11" s="10" t="str">
        <f>IF(ISERROR(VLOOKUP(TRIM(B11),ALL!$B$1:$V$9991,3,FALSE)),"(unc)",VLOOKUP(TRIM(B11),ALL!$B$1:$V$9991,3,FALSE))</f>
        <v>(unc)</v>
      </c>
      <c r="B11" s="37" t="s">
        <v>4242</v>
      </c>
      <c r="C11" s="5" t="s">
        <v>5441</v>
      </c>
      <c r="D11" s="1" t="s">
        <v>10267</v>
      </c>
    </row>
    <row r="12" spans="1:4">
      <c r="A12" s="10" t="str">
        <f>IF(ISERROR(VLOOKUP(TRIM(B12),ALL!$B$1:$V$9991,3,FALSE)),"(unc)",VLOOKUP(TRIM(B12),ALL!$B$1:$V$9991,3,FALSE))</f>
        <v>OT @</v>
      </c>
      <c r="B12" s="367" t="s">
        <v>5139</v>
      </c>
      <c r="C12" s="5" t="s">
        <v>3005</v>
      </c>
      <c r="D12" s="1" t="s">
        <v>10267</v>
      </c>
    </row>
    <row r="13" spans="1:4">
      <c r="A13" s="10" t="str">
        <f>IF(ISERROR(VLOOKUP(TRIM(B13),ALL!$B$1:$V$9991,3,FALSE)),"(unc)",VLOOKUP(TRIM(B13),ALL!$B$1:$V$9991,3,FALSE))</f>
        <v>(unc)</v>
      </c>
      <c r="B13" s="37" t="s">
        <v>5337</v>
      </c>
      <c r="C13" s="5" t="s">
        <v>3005</v>
      </c>
      <c r="D13" s="1" t="s">
        <v>10267</v>
      </c>
    </row>
    <row r="14" spans="1:4">
      <c r="A14" s="10" t="str">
        <f>IF(ISERROR(VLOOKUP(TRIM(B14),ALL!$B$1:$V$9991,3,FALSE)),"(unc)",VLOOKUP(TRIM(B14),ALL!$B$1:$V$9991,3,FALSE))</f>
        <v>(unc)</v>
      </c>
      <c r="B14" s="37" t="s">
        <v>6349</v>
      </c>
      <c r="C14" s="5" t="s">
        <v>3005</v>
      </c>
      <c r="D14" s="1" t="s">
        <v>10267</v>
      </c>
    </row>
    <row r="15" spans="1:4">
      <c r="A15" s="10" t="str">
        <f>IF(ISERROR(VLOOKUP(TRIM(B15),ALL!$B$1:$V$9991,3,FALSE)),"(unc)",VLOOKUP(TRIM(B15),ALL!$B$1:$V$9991,3,FALSE))</f>
        <v>(unc)</v>
      </c>
      <c r="B15" s="37" t="s">
        <v>6766</v>
      </c>
      <c r="C15" s="5" t="s">
        <v>3005</v>
      </c>
      <c r="D15" s="1" t="s">
        <v>10267</v>
      </c>
    </row>
    <row r="16" spans="1:4">
      <c r="A16" s="10" t="str">
        <f>IF(ISERROR(VLOOKUP(TRIM(B16),ALL!$B$1:$V$9991,3,FALSE)),"(unc)",VLOOKUP(TRIM(B16),ALL!$B$1:$V$9991,3,FALSE))</f>
        <v>(unc)</v>
      </c>
      <c r="B16" s="37" t="s">
        <v>4816</v>
      </c>
      <c r="C16" s="5" t="s">
        <v>3005</v>
      </c>
      <c r="D16" s="1" t="s">
        <v>10267</v>
      </c>
    </row>
    <row r="17" spans="1:4">
      <c r="A17" s="10" t="str">
        <f>IF(ISERROR(VLOOKUP(TRIM(B17),ALL!$B$1:$V$9991,3,FALSE)),"(unc)",VLOOKUP(TRIM(B17),ALL!$B$1:$V$9991,3,FALSE))</f>
        <v>(unc)</v>
      </c>
      <c r="B17" s="37" t="s">
        <v>7615</v>
      </c>
      <c r="C17" s="5" t="s">
        <v>3005</v>
      </c>
      <c r="D17" s="1" t="s">
        <v>10267</v>
      </c>
    </row>
    <row r="18" spans="1:4">
      <c r="A18" s="10" t="str">
        <f>IF(ISERROR(VLOOKUP(TRIM(B18),ALL!$B$1:$V$9991,3,FALSE)),"(unc)",VLOOKUP(TRIM(B18),ALL!$B$1:$V$9991,3,FALSE))</f>
        <v>(unc)</v>
      </c>
      <c r="B18" s="37" t="s">
        <v>7824</v>
      </c>
      <c r="C18" s="5" t="s">
        <v>3511</v>
      </c>
      <c r="D18" s="1" t="s">
        <v>10267</v>
      </c>
    </row>
    <row r="19" spans="1:4">
      <c r="A19" s="10" t="str">
        <f>IF(ISERROR(VLOOKUP(TRIM(B19),ALL!$B$1:$V$9991,3,FALSE)),"(unc)",VLOOKUP(TRIM(B19),ALL!$B$1:$V$9991,3,FALSE))</f>
        <v>(unc)</v>
      </c>
      <c r="B19" s="37" t="s">
        <v>4667</v>
      </c>
      <c r="C19" s="5" t="s">
        <v>3005</v>
      </c>
      <c r="D19" s="1" t="s">
        <v>10267</v>
      </c>
    </row>
    <row r="20" spans="1:4">
      <c r="A20" s="10" t="str">
        <f>IF(ISERROR(VLOOKUP(TRIM(B20),ALL!$B$1:$V$9991,3,FALSE)),"(unc)",VLOOKUP(TRIM(B20),ALL!$B$1:$V$9991,3,FALSE))</f>
        <v>(unc)</v>
      </c>
      <c r="B20" s="433" t="s">
        <v>5792</v>
      </c>
      <c r="C20" s="5" t="s">
        <v>3511</v>
      </c>
      <c r="D20" s="1" t="s">
        <v>10267</v>
      </c>
    </row>
    <row r="21" spans="1:4">
      <c r="A21" s="10" t="str">
        <f>IF(ISERROR(VLOOKUP(TRIM(B21),ALL!$B$1:$V$9991,3,FALSE)),"(unc)",VLOOKUP(TRIM(B21),ALL!$B$1:$V$9991,3,FALSE))</f>
        <v>(unc)</v>
      </c>
      <c r="B21" s="37" t="s">
        <v>2473</v>
      </c>
      <c r="C21" s="5" t="s">
        <v>3005</v>
      </c>
      <c r="D21" s="1" t="s">
        <v>10267</v>
      </c>
    </row>
    <row r="22" spans="1:4">
      <c r="A22" s="10" t="str">
        <f>IF(ISERROR(VLOOKUP(TRIM(B22),ALL!$B$1:$V$9991,3,FALSE)),"(unc)",VLOOKUP(TRIM(B22),ALL!$B$1:$V$9991,3,FALSE))</f>
        <v>(unc)</v>
      </c>
      <c r="B22" s="37" t="s">
        <v>7078</v>
      </c>
      <c r="C22" s="5" t="s">
        <v>3005</v>
      </c>
      <c r="D22" s="1" t="s">
        <v>10267</v>
      </c>
    </row>
    <row r="23" spans="1:4">
      <c r="A23" s="10" t="str">
        <f>IF(ISERROR(VLOOKUP(TRIM(B23),ALL!$B$1:$V$9991,3,FALSE)),"(unc)",VLOOKUP(TRIM(B23),ALL!$B$1:$V$9991,3,FALSE))</f>
        <v>(unc)</v>
      </c>
      <c r="B23" s="37" t="s">
        <v>7841</v>
      </c>
      <c r="C23" s="5" t="s">
        <v>3005</v>
      </c>
      <c r="D23" s="1" t="s">
        <v>10267</v>
      </c>
    </row>
    <row r="24" spans="1:4">
      <c r="A24" s="10" t="str">
        <f>IF(ISERROR(VLOOKUP(TRIM(B24),ALL!$B$1:$V$9991,3,FALSE)),"(unc)",VLOOKUP(TRIM(B24),ALL!$B$1:$V$9991,3,FALSE))</f>
        <v>OC @</v>
      </c>
      <c r="B24" s="37" t="s">
        <v>5145</v>
      </c>
      <c r="C24" s="5" t="s">
        <v>3085</v>
      </c>
      <c r="D24" s="1" t="s">
        <v>10267</v>
      </c>
    </row>
    <row r="25" spans="1:4">
      <c r="A25" s="10" t="str">
        <f>IF(ISERROR(VLOOKUP(TRIM(B25),ALL!$B$1:$V$9991,3,FALSE)),"(unc)",VLOOKUP(TRIM(B25),ALL!$B$1:$V$9991,3,FALSE))</f>
        <v>OC @</v>
      </c>
      <c r="B25" s="132" t="s">
        <v>2456</v>
      </c>
      <c r="C25" s="5" t="s">
        <v>3085</v>
      </c>
      <c r="D25" s="1" t="s">
        <v>10267</v>
      </c>
    </row>
    <row r="26" spans="1:4">
      <c r="A26" s="10" t="str">
        <f>IF(ISERROR(VLOOKUP(TRIM(B26),ALL!$B$1:$V$9991,3,FALSE)),"(unc)",VLOOKUP(TRIM(B26),ALL!$B$1:$V$9991,3,FALSE))</f>
        <v>(unc)</v>
      </c>
      <c r="B26" s="37" t="s">
        <v>7524</v>
      </c>
      <c r="C26" s="5" t="s">
        <v>3006</v>
      </c>
      <c r="D26" s="1" t="s">
        <v>10267</v>
      </c>
    </row>
    <row r="27" spans="1:4">
      <c r="A27" s="10" t="str">
        <f>IF(ISERROR(VLOOKUP(TRIM(B27),ALL!$B$1:$V$9991,3,FALSE)),"(unc)",VLOOKUP(TRIM(B27),ALL!$B$1:$V$9991,3,FALSE))</f>
        <v>(unc)</v>
      </c>
      <c r="B27" s="37" t="s">
        <v>4635</v>
      </c>
      <c r="C27" s="5" t="s">
        <v>3006</v>
      </c>
      <c r="D27" s="111">
        <f>VLOOKUP(TRIM(B27),BirthdateDraft!$A$1:$M$8977,2,FALSE)</f>
        <v>34376</v>
      </c>
    </row>
    <row r="28" spans="1:4">
      <c r="A28" s="10" t="str">
        <f>IF(ISERROR(VLOOKUP(TRIM(B28),ALL!$B$1:$V$9991,3,FALSE)),"(unc)",VLOOKUP(TRIM(B28),ALL!$B$1:$V$9991,3,FALSE))</f>
        <v>(unc)</v>
      </c>
      <c r="B28" s="37" t="s">
        <v>6109</v>
      </c>
      <c r="C28" s="5" t="s">
        <v>3085</v>
      </c>
      <c r="D28" s="111">
        <f>VLOOKUP(TRIM(B28),BirthdateDraft!$A$1:$M$8977,2,FALSE)</f>
        <v>35478</v>
      </c>
    </row>
    <row r="29" spans="1:4">
      <c r="A29" s="10" t="str">
        <f>IF(ISERROR(VLOOKUP(TRIM(B29),ALL!$B$1:$V$9991,3,FALSE)),"(unc)",VLOOKUP(TRIM(B29),ALL!$B$1:$V$9991,3,FALSE))</f>
        <v>(unc)</v>
      </c>
      <c r="B29" s="433" t="s">
        <v>6179</v>
      </c>
      <c r="C29" s="5" t="s">
        <v>3006</v>
      </c>
      <c r="D29" s="111">
        <f>VLOOKUP(TRIM(B29),BirthdateDraft!$A$1:$M$8977,2,FALSE)</f>
        <v>35629</v>
      </c>
    </row>
    <row r="30" spans="1:4">
      <c r="A30" s="10" t="str">
        <f>IF(ISERROR(VLOOKUP(TRIM(B30),ALL!$B$1:$V$9991,3,FALSE)),"(unc)",VLOOKUP(TRIM(B30),ALL!$B$1:$V$9991,3,FALSE))</f>
        <v>(unc)</v>
      </c>
      <c r="B30" s="37" t="s">
        <v>6557</v>
      </c>
      <c r="C30" s="5" t="s">
        <v>3085</v>
      </c>
      <c r="D30" s="1" t="s">
        <v>10267</v>
      </c>
    </row>
    <row r="31" spans="1:4">
      <c r="A31" s="10" t="str">
        <f>IF(ISERROR(VLOOKUP(TRIM(B31),ALL!$B$1:$V$9991,3,FALSE)),"(unc)",VLOOKUP(TRIM(B31),ALL!$B$1:$V$9991,3,FALSE))</f>
        <v>(unc)</v>
      </c>
      <c r="B31" s="37" t="s">
        <v>6373</v>
      </c>
      <c r="C31" s="5" t="s">
        <v>3006</v>
      </c>
      <c r="D31" s="1" t="s">
        <v>10267</v>
      </c>
    </row>
    <row r="32" spans="1:4">
      <c r="A32" s="10" t="str">
        <f>IF(ISERROR(VLOOKUP(TRIM(B32),ALL!$B$1:$V$9991,3,FALSE)),"(unc)",VLOOKUP(TRIM(B32),ALL!$B$1:$V$9991,3,FALSE))</f>
        <v>QB</v>
      </c>
      <c r="B32" s="37" t="s">
        <v>6335</v>
      </c>
      <c r="C32" s="5" t="s">
        <v>5988</v>
      </c>
      <c r="D32" s="1" t="s">
        <v>10267</v>
      </c>
    </row>
    <row r="33" spans="1:4">
      <c r="A33" s="10" t="str">
        <f>IF(ISERROR(VLOOKUP(TRIM(B33),ALL!$B$1:$V$9991,3,FALSE)),"(unc)",VLOOKUP(TRIM(B33),ALL!$B$1:$V$9991,3,FALSE))</f>
        <v>(unc)</v>
      </c>
      <c r="B33" s="37" t="s">
        <v>5351</v>
      </c>
      <c r="C33" s="5" t="s">
        <v>5988</v>
      </c>
      <c r="D33" s="1" t="s">
        <v>10267</v>
      </c>
    </row>
    <row r="34" spans="1:4">
      <c r="A34" s="10" t="str">
        <f>IF(ISERROR(VLOOKUP(TRIM(B34),ALL!$B$1:$V$9991,3,FALSE)),"(unc)",VLOOKUP(TRIM(B34),ALL!$B$1:$V$9991,3,FALSE))</f>
        <v>(unc)</v>
      </c>
      <c r="B34" s="37" t="s">
        <v>6742</v>
      </c>
      <c r="C34" s="5" t="s">
        <v>5988</v>
      </c>
      <c r="D34" s="1" t="s">
        <v>10267</v>
      </c>
    </row>
    <row r="35" spans="1:4">
      <c r="A35" s="10" t="str">
        <f>IF(ISERROR(VLOOKUP(TRIM(B35),ALL!$B$1:$V$9991,3,FALSE)),"(unc)",VLOOKUP(TRIM(B35),ALL!$B$1:$V$9991,3,FALSE))</f>
        <v>(unc)</v>
      </c>
      <c r="B35" s="37" t="s">
        <v>5432</v>
      </c>
      <c r="C35" s="5" t="s">
        <v>5988</v>
      </c>
      <c r="D35" s="1" t="s">
        <v>10267</v>
      </c>
    </row>
    <row r="36" spans="1:4">
      <c r="A36" s="10" t="str">
        <f>IF(ISERROR(VLOOKUP(TRIM(B36),ALL!$B$1:$V$9991,3,FALSE)),"(unc)",VLOOKUP(TRIM(B36),ALL!$B$1:$V$9991,3,FALSE))</f>
        <v>(unc)</v>
      </c>
      <c r="B36" s="37" t="s">
        <v>3846</v>
      </c>
      <c r="C36" s="5" t="s">
        <v>5988</v>
      </c>
      <c r="D36" s="1" t="s">
        <v>10267</v>
      </c>
    </row>
    <row r="37" spans="1:4">
      <c r="A37" s="10" t="str">
        <f>IF(ISERROR(VLOOKUP(TRIM(B37),ALL!$B$1:$V$9991,3,FALSE)),"(unc)",VLOOKUP(TRIM(B37),ALL!$B$1:$V$9991,3,FALSE))</f>
        <v>(unc)</v>
      </c>
      <c r="B37" s="37" t="s">
        <v>5126</v>
      </c>
      <c r="C37" s="5" t="s">
        <v>5988</v>
      </c>
      <c r="D37" s="1" t="s">
        <v>10267</v>
      </c>
    </row>
    <row r="38" spans="1:4">
      <c r="A38" s="10" t="str">
        <f>IF(ISERROR(VLOOKUP(TRIM(B38),ALL!$B$1:$V$9991,3,FALSE)),"(unc)",VLOOKUP(TRIM(B38),ALL!$B$1:$V$9991,3,FALSE))</f>
        <v>(unc)</v>
      </c>
      <c r="B38" s="37" t="s">
        <v>6143</v>
      </c>
      <c r="C38" s="5" t="s">
        <v>5988</v>
      </c>
      <c r="D38" s="1" t="s">
        <v>10267</v>
      </c>
    </row>
    <row r="39" spans="1:4">
      <c r="A39" s="10" t="str">
        <f>IF(ISERROR(VLOOKUP(TRIM(B39),ALL!$B$1:$V$9991,3,FALSE)),"(unc)",VLOOKUP(TRIM(B39),ALL!$B$1:$V$9991,3,FALSE))</f>
        <v>(unc)</v>
      </c>
      <c r="B39" s="65" t="s">
        <v>6508</v>
      </c>
      <c r="C39" s="5" t="s">
        <v>5988</v>
      </c>
      <c r="D39" s="1" t="s">
        <v>10267</v>
      </c>
    </row>
    <row r="40" spans="1:4">
      <c r="A40" s="10" t="str">
        <f>IF(ISERROR(VLOOKUP(TRIM(B40),ALL!$B$1:$V$9991,3,FALSE)),"(unc)",VLOOKUP(TRIM(B40),ALL!$B$1:$V$9991,3,FALSE))</f>
        <v>(unc)</v>
      </c>
      <c r="B40" s="37" t="s">
        <v>5788</v>
      </c>
      <c r="C40" s="5" t="s">
        <v>5988</v>
      </c>
      <c r="D40" s="1" t="s">
        <v>10267</v>
      </c>
    </row>
    <row r="41" spans="1:4">
      <c r="A41" s="10" t="str">
        <f>IF(ISERROR(VLOOKUP(TRIM(B41),ALL!$B$1:$V$9991,3,FALSE)),"(unc)",VLOOKUP(TRIM(B41),ALL!$B$1:$V$9991,3,FALSE))</f>
        <v>(unc)</v>
      </c>
      <c r="B41" s="65" t="s">
        <v>4198</v>
      </c>
      <c r="C41" s="5" t="s">
        <v>5988</v>
      </c>
      <c r="D41" s="1" t="s">
        <v>10267</v>
      </c>
    </row>
    <row r="42" spans="1:4">
      <c r="A42" s="10" t="str">
        <f>IF(ISERROR(VLOOKUP(TRIM(B42),ALL!$B$1:$V$9991,3,FALSE)),"(unc)",VLOOKUP(TRIM(B42),ALL!$B$1:$V$9991,3,FALSE))</f>
        <v>(unc)</v>
      </c>
      <c r="B42" s="37" t="s">
        <v>7033</v>
      </c>
      <c r="C42" s="5" t="s">
        <v>5988</v>
      </c>
      <c r="D42" s="1" t="s">
        <v>10267</v>
      </c>
    </row>
    <row r="43" spans="1:4">
      <c r="A43" s="10" t="str">
        <f>IF(ISERROR(VLOOKUP(TRIM(B43),ALL!$B$1:$V$9991,3,FALSE)),"(unc)",VLOOKUP(TRIM(B43),ALL!$B$1:$V$9991,3,FALSE))</f>
        <v>(unc)</v>
      </c>
      <c r="B43" s="37" t="s">
        <v>3625</v>
      </c>
      <c r="C43" s="5" t="s">
        <v>5988</v>
      </c>
      <c r="D43" s="1" t="s">
        <v>10267</v>
      </c>
    </row>
    <row r="44" spans="1:4">
      <c r="A44" s="10" t="str">
        <f>IF(ISERROR(VLOOKUP(TRIM(B44),ALL!$B$1:$V$9991,3,FALSE)),"(unc)",VLOOKUP(TRIM(B44),ALL!$B$1:$V$9991,3,FALSE))</f>
        <v>(unc)</v>
      </c>
      <c r="B44" s="37" t="s">
        <v>4235</v>
      </c>
      <c r="C44" s="5" t="s">
        <v>5988</v>
      </c>
      <c r="D44" s="1" t="s">
        <v>10267</v>
      </c>
    </row>
    <row r="45" spans="1:4">
      <c r="A45" s="10" t="str">
        <f>IF(ISERROR(VLOOKUP(TRIM(B45),ALL!$B$1:$V$9991,3,FALSE)),"(unc)",VLOOKUP(TRIM(B45),ALL!$B$1:$V$9991,3,FALSE))</f>
        <v>(unc)</v>
      </c>
      <c r="B45" s="37" t="s">
        <v>5283</v>
      </c>
      <c r="C45" s="5" t="s">
        <v>5988</v>
      </c>
      <c r="D45" s="1" t="s">
        <v>10267</v>
      </c>
    </row>
    <row r="46" spans="1:4">
      <c r="A46" s="10" t="str">
        <f>IF(ISERROR(VLOOKUP(TRIM(B46),ALL!$B$1:$V$9991,3,FALSE)),"(unc)",VLOOKUP(TRIM(B46),ALL!$B$1:$V$9991,3,FALSE))</f>
        <v>ILB</v>
      </c>
      <c r="B46" s="428" t="s">
        <v>4727</v>
      </c>
      <c r="C46" s="5" t="s">
        <v>3495</v>
      </c>
      <c r="D46" s="1" t="s">
        <v>10267</v>
      </c>
    </row>
    <row r="47" spans="1:4">
      <c r="A47" s="10" t="str">
        <f>IF(ISERROR(VLOOKUP(TRIM(B47),ALL!$B$1:$V$9991,3,FALSE)),"(unc)",VLOOKUP(TRIM(B47),ALL!$B$1:$V$9991,3,FALSE))</f>
        <v>G @</v>
      </c>
      <c r="B47" s="37" t="s">
        <v>6230</v>
      </c>
      <c r="C47" s="5" t="s">
        <v>3495</v>
      </c>
      <c r="D47" s="1" t="s">
        <v>10267</v>
      </c>
    </row>
    <row r="48" spans="1:4">
      <c r="A48" s="10" t="str">
        <f>IF(ISERROR(VLOOKUP(TRIM(B48),ALL!$B$1:$V$9991,3,FALSE)),"(unc)",VLOOKUP(TRIM(B48),ALL!$B$1:$V$9991,3,FALSE))</f>
        <v>(unc)</v>
      </c>
      <c r="B48" s="37" t="s">
        <v>192</v>
      </c>
      <c r="C48" s="5" t="s">
        <v>3495</v>
      </c>
      <c r="D48" s="1" t="s">
        <v>10267</v>
      </c>
    </row>
    <row r="49" spans="1:4">
      <c r="A49" s="10" t="str">
        <f>IF(ISERROR(VLOOKUP(TRIM(B49),ALL!$B$1:$V$9991,3,FALSE)),"(unc)",VLOOKUP(TRIM(B49),ALL!$B$1:$V$9991,3,FALSE))</f>
        <v>(unc)</v>
      </c>
      <c r="B49" s="37" t="s">
        <v>6762</v>
      </c>
      <c r="C49" s="5" t="s">
        <v>3495</v>
      </c>
      <c r="D49" s="1" t="s">
        <v>10267</v>
      </c>
    </row>
    <row r="50" spans="1:4">
      <c r="A50" s="10" t="str">
        <f>IF(ISERROR(VLOOKUP(TRIM(B50),ALL!$B$1:$V$9991,3,FALSE)),"(unc)",VLOOKUP(TRIM(B50),ALL!$B$1:$V$9991,3,FALSE))</f>
        <v>(unc)</v>
      </c>
      <c r="B50" s="428" t="s">
        <v>4804</v>
      </c>
      <c r="C50" s="5" t="s">
        <v>3495</v>
      </c>
      <c r="D50" s="1" t="s">
        <v>10267</v>
      </c>
    </row>
    <row r="51" spans="1:4">
      <c r="A51" s="10" t="str">
        <f>IF(ISERROR(VLOOKUP(TRIM(B51),ALL!$B$1:$V$9991,3,FALSE)),"(unc)",VLOOKUP(TRIM(B51),ALL!$B$1:$V$9991,3,FALSE))</f>
        <v>(unc)</v>
      </c>
      <c r="B51" s="37" t="s">
        <v>8160</v>
      </c>
      <c r="C51" s="5" t="s">
        <v>3007</v>
      </c>
      <c r="D51" s="1" t="s">
        <v>10267</v>
      </c>
    </row>
    <row r="52" spans="1:4">
      <c r="A52" s="10" t="str">
        <f>IF(ISERROR(VLOOKUP(TRIM(B52),ALL!$B$1:$V$9991,3,FALSE)),"(unc)",VLOOKUP(TRIM(B52),ALL!$B$1:$V$9991,3,FALSE))</f>
        <v>(unc)</v>
      </c>
      <c r="B52" s="37" t="s">
        <v>6293</v>
      </c>
      <c r="C52" s="5" t="s">
        <v>3007</v>
      </c>
      <c r="D52" s="1" t="s">
        <v>10267</v>
      </c>
    </row>
    <row r="53" spans="1:4">
      <c r="A53" s="10" t="str">
        <f>IF(ISERROR(VLOOKUP(TRIM(B53),ALL!$B$1:$V$9991,3,FALSE)),"(unc)",VLOOKUP(TRIM(B53),ALL!$B$1:$V$9991,3,FALSE))</f>
        <v>(unc)</v>
      </c>
      <c r="B53" s="37" t="s">
        <v>875</v>
      </c>
      <c r="C53" s="5" t="s">
        <v>3495</v>
      </c>
      <c r="D53" s="1" t="s">
        <v>10267</v>
      </c>
    </row>
    <row r="54" spans="1:4">
      <c r="A54" s="10" t="str">
        <f>IF(ISERROR(VLOOKUP(TRIM(B54),ALL!$B$1:$V$9991,3,FALSE)),"(unc)",VLOOKUP(TRIM(B54),ALL!$B$1:$V$9991,3,FALSE))</f>
        <v>(unc)</v>
      </c>
      <c r="B54" s="37" t="s">
        <v>4841</v>
      </c>
      <c r="C54" s="5" t="s">
        <v>3495</v>
      </c>
      <c r="D54" s="1" t="s">
        <v>10267</v>
      </c>
    </row>
    <row r="55" spans="1:4">
      <c r="A55" s="10" t="str">
        <f>IF(ISERROR(VLOOKUP(TRIM(B55),ALL!$B$1:$V$9991,3,FALSE)),"(unc)",VLOOKUP(TRIM(B55),ALL!$B$1:$V$9991,3,FALSE))</f>
        <v>(unc)</v>
      </c>
      <c r="B55" s="37" t="s">
        <v>4182</v>
      </c>
      <c r="C55" s="5" t="s">
        <v>3495</v>
      </c>
      <c r="D55" s="1" t="s">
        <v>10267</v>
      </c>
    </row>
    <row r="56" spans="1:4" ht="12" customHeight="1">
      <c r="A56" s="10" t="str">
        <f>IF(ISERROR(VLOOKUP(TRIM(B56),ALL!$B$1:$V$9991,3,FALSE)),"(unc)",VLOOKUP(TRIM(B56),ALL!$B$1:$V$9991,3,FALSE))</f>
        <v>(unc)</v>
      </c>
      <c r="B56" s="37" t="s">
        <v>4620</v>
      </c>
      <c r="C56" s="5" t="s">
        <v>3495</v>
      </c>
      <c r="D56" s="1" t="s">
        <v>10267</v>
      </c>
    </row>
    <row r="57" spans="1:4">
      <c r="A57" s="10" t="str">
        <f>IF(ISERROR(VLOOKUP(TRIM(B57),ALL!$B$1:$V$9991,3,FALSE)),"(unc)",VLOOKUP(TRIM(B57),ALL!$B$1:$V$9991,3,FALSE))</f>
        <v>(unc)</v>
      </c>
      <c r="B57" s="367" t="s">
        <v>6375</v>
      </c>
      <c r="C57" s="5" t="s">
        <v>3495</v>
      </c>
      <c r="D57" s="1" t="s">
        <v>10267</v>
      </c>
    </row>
    <row r="58" spans="1:4">
      <c r="A58" s="10" t="str">
        <f>IF(ISERROR(VLOOKUP(TRIM(B58),ALL!$B$1:$V$9991,3,FALSE)),"(unc)",VLOOKUP(TRIM(B58),ALL!$B$1:$V$9991,3,FALSE))</f>
        <v>(unc)</v>
      </c>
      <c r="B58" s="64" t="s">
        <v>6370</v>
      </c>
      <c r="C58" s="5" t="s">
        <v>3007</v>
      </c>
      <c r="D58" s="1" t="s">
        <v>10267</v>
      </c>
    </row>
    <row r="59" spans="1:4">
      <c r="A59" s="10" t="str">
        <f>IF(ISERROR(VLOOKUP(TRIM(B59),ALL!$B$1:$V$9991,3,FALSE)),"(unc)",VLOOKUP(TRIM(B59),ALL!$B$1:$V$9991,3,FALSE))</f>
        <v>OT @</v>
      </c>
      <c r="B59" s="37" t="s">
        <v>6250</v>
      </c>
      <c r="C59" s="5" t="s">
        <v>5978</v>
      </c>
      <c r="D59" s="1" t="s">
        <v>10267</v>
      </c>
    </row>
    <row r="60" spans="1:4">
      <c r="A60" s="10" t="str">
        <f>IF(ISERROR(VLOOKUP(TRIM(B60),ALL!$B$1:$V$9991,3,FALSE)),"(unc)",VLOOKUP(TRIM(B60),ALL!$B$1:$V$9991,3,FALSE))</f>
        <v>OC @</v>
      </c>
      <c r="B60" s="37" t="s">
        <v>7769</v>
      </c>
      <c r="C60" s="5" t="s">
        <v>5978</v>
      </c>
      <c r="D60" s="1" t="s">
        <v>10267</v>
      </c>
    </row>
    <row r="61" spans="1:4">
      <c r="A61" s="10" t="str">
        <f>IF(ISERROR(VLOOKUP(TRIM(B61),ALL!$B$1:$V$9991,3,FALSE)),"(unc)",VLOOKUP(TRIM(B61),ALL!$B$1:$V$9991,3,FALSE))</f>
        <v>G @</v>
      </c>
      <c r="B61" s="37" t="s">
        <v>6257</v>
      </c>
      <c r="C61" s="5" t="s">
        <v>5978</v>
      </c>
      <c r="D61" s="1" t="s">
        <v>10267</v>
      </c>
    </row>
    <row r="62" spans="1:4">
      <c r="A62" s="10" t="str">
        <f>IF(ISERROR(VLOOKUP(TRIM(B62),ALL!$B$1:$V$9991,3,FALSE)),"(unc)",VLOOKUP(TRIM(B62),ALL!$B$1:$V$9991,3,FALSE))</f>
        <v>DT $</v>
      </c>
      <c r="B62" s="37" t="s">
        <v>5699</v>
      </c>
      <c r="C62" s="5" t="s">
        <v>5978</v>
      </c>
      <c r="D62" s="1" t="s">
        <v>10267</v>
      </c>
    </row>
    <row r="63" spans="1:4">
      <c r="A63" s="10" t="str">
        <f>IF(ISERROR(VLOOKUP(TRIM(B63),ALL!$B$1:$V$9991,3,FALSE)),"(unc)",VLOOKUP(TRIM(B63),ALL!$B$1:$V$9991,3,FALSE))</f>
        <v>(unc)</v>
      </c>
      <c r="B63" s="37" t="s">
        <v>5831</v>
      </c>
      <c r="C63" s="5" t="s">
        <v>5978</v>
      </c>
      <c r="D63" s="1" t="s">
        <v>10267</v>
      </c>
    </row>
    <row r="64" spans="1:4">
      <c r="A64" s="10" t="str">
        <f>IF(ISERROR(VLOOKUP(TRIM(B64),ALL!$B$1:$V$9991,3,FALSE)),"(unc)",VLOOKUP(TRIM(B64),ALL!$B$1:$V$9991,3,FALSE))</f>
        <v>(unc)</v>
      </c>
      <c r="B64" s="37" t="s">
        <v>6276</v>
      </c>
      <c r="C64" s="5" t="s">
        <v>5978</v>
      </c>
      <c r="D64" s="1" t="s">
        <v>10267</v>
      </c>
    </row>
    <row r="65" spans="1:4">
      <c r="A65" s="10" t="str">
        <f>IF(ISERROR(VLOOKUP(TRIM(B65),ALL!$B$1:$V$9991,3,FALSE)),"(unc)",VLOOKUP(TRIM(B65),ALL!$B$1:$V$9991,3,FALSE))</f>
        <v>(unc)</v>
      </c>
      <c r="B65" s="37" t="s">
        <v>6819</v>
      </c>
      <c r="C65" s="5" t="s">
        <v>5978</v>
      </c>
      <c r="D65" s="1" t="s">
        <v>10267</v>
      </c>
    </row>
    <row r="66" spans="1:4">
      <c r="A66" s="10" t="str">
        <f>IF(ISERROR(VLOOKUP(TRIM(B66),ALL!$B$1:$V$9991,3,FALSE)),"(unc)",VLOOKUP(TRIM(B66),ALL!$B$1:$V$9991,3,FALSE))</f>
        <v>(unc)</v>
      </c>
      <c r="B66" s="37" t="s">
        <v>4394</v>
      </c>
      <c r="C66" s="5" t="s">
        <v>5978</v>
      </c>
      <c r="D66" s="1" t="s">
        <v>10267</v>
      </c>
    </row>
    <row r="67" spans="1:4">
      <c r="A67" s="10" t="str">
        <f>IF(ISERROR(VLOOKUP(TRIM(B67),ALL!$B$1:$V$9991,3,FALSE)),"(unc)",VLOOKUP(TRIM(B67),ALL!$B$1:$V$9991,3,FALSE))</f>
        <v>(unc)</v>
      </c>
      <c r="B67" s="37" t="s">
        <v>244</v>
      </c>
      <c r="C67" s="5" t="s">
        <v>5978</v>
      </c>
      <c r="D67" s="1" t="s">
        <v>10267</v>
      </c>
    </row>
    <row r="68" spans="1:4">
      <c r="A68" s="10" t="str">
        <f>IF(ISERROR(VLOOKUP(TRIM(B68),ALL!$B$1:$V$9991,3,FALSE)),"(unc)",VLOOKUP(TRIM(B68),ALL!$B$1:$V$9991,3,FALSE))</f>
        <v>(unc)</v>
      </c>
      <c r="B68" s="37" t="s">
        <v>603</v>
      </c>
      <c r="C68" s="5" t="s">
        <v>5978</v>
      </c>
      <c r="D68" s="1" t="s">
        <v>10267</v>
      </c>
    </row>
    <row r="69" spans="1:4">
      <c r="A69" s="10" t="str">
        <f>IF(ISERROR(VLOOKUP(TRIM(B69),ALL!$B$1:$V$9991,3,FALSE)),"(unc)",VLOOKUP(TRIM(B69),ALL!$B$1:$V$9991,3,FALSE))</f>
        <v>QB</v>
      </c>
      <c r="B69" s="132" t="s">
        <v>8483</v>
      </c>
      <c r="C69" s="5" t="s">
        <v>3490</v>
      </c>
      <c r="D69" s="1" t="s">
        <v>10267</v>
      </c>
    </row>
    <row r="70" spans="1:4">
      <c r="A70" s="10" t="str">
        <f>IF(ISERROR(VLOOKUP(TRIM(B70),ALL!$B$1:$V$9991,3,FALSE)),"(unc)",VLOOKUP(TRIM(B70),ALL!$B$1:$V$9991,3,FALSE))</f>
        <v>OLB</v>
      </c>
      <c r="B70" s="37" t="s">
        <v>6069</v>
      </c>
      <c r="C70" s="5" t="s">
        <v>3490</v>
      </c>
      <c r="D70" s="1" t="s">
        <v>10267</v>
      </c>
    </row>
    <row r="71" spans="1:4">
      <c r="A71" s="10" t="str">
        <f>IF(ISERROR(VLOOKUP(TRIM(B71),ALL!$B$1:$V$9991,3,FALSE)),"(unc)",VLOOKUP(TRIM(B71),ALL!$B$1:$V$9991,3,FALSE))</f>
        <v>(unc)</v>
      </c>
      <c r="B71" s="37" t="s">
        <v>5897</v>
      </c>
      <c r="C71" s="5" t="s">
        <v>3490</v>
      </c>
      <c r="D71" s="1" t="s">
        <v>10267</v>
      </c>
    </row>
    <row r="72" spans="1:4">
      <c r="A72" s="10" t="str">
        <f>IF(ISERROR(VLOOKUP(TRIM(B72),ALL!$B$1:$V$9991,3,FALSE)),"(unc)",VLOOKUP(TRIM(B72),ALL!$B$1:$V$9991,3,FALSE))</f>
        <v>(unc)</v>
      </c>
      <c r="B72" s="37" t="s">
        <v>7589</v>
      </c>
      <c r="C72" s="5" t="s">
        <v>3490</v>
      </c>
      <c r="D72" s="1" t="s">
        <v>10267</v>
      </c>
    </row>
    <row r="73" spans="1:4">
      <c r="A73" s="10" t="str">
        <f>IF(ISERROR(VLOOKUP(TRIM(B73),ALL!$B$1:$V$9991,3,FALSE)),"(unc)",VLOOKUP(TRIM(B73),ALL!$B$1:$V$9991,3,FALSE))</f>
        <v>(unc)</v>
      </c>
      <c r="B73" s="37" t="s">
        <v>6342</v>
      </c>
      <c r="C73" s="5" t="s">
        <v>3016</v>
      </c>
      <c r="D73" s="1" t="s">
        <v>10267</v>
      </c>
    </row>
    <row r="74" spans="1:4">
      <c r="A74" s="10" t="str">
        <f>IF(ISERROR(VLOOKUP(TRIM(B74),ALL!$B$1:$V$9991,3,FALSE)),"(unc)",VLOOKUP(TRIM(B74),ALL!$B$1:$V$9991,3,FALSE))</f>
        <v>(unc)</v>
      </c>
      <c r="B74" s="37" t="s">
        <v>6173</v>
      </c>
      <c r="C74" s="5" t="s">
        <v>3490</v>
      </c>
      <c r="D74" s="1" t="s">
        <v>10267</v>
      </c>
    </row>
    <row r="75" spans="1:4">
      <c r="A75" s="10" t="str">
        <f>IF(ISERROR(VLOOKUP(TRIM(B75),ALL!$B$1:$V$9991,3,FALSE)),"(unc)",VLOOKUP(TRIM(B75),ALL!$B$1:$V$9991,3,FALSE))</f>
        <v>(unc)</v>
      </c>
      <c r="B75" s="37" t="s">
        <v>4260</v>
      </c>
      <c r="C75" s="5" t="s">
        <v>3490</v>
      </c>
      <c r="D75" s="1" t="s">
        <v>10267</v>
      </c>
    </row>
    <row r="76" spans="1:4">
      <c r="A76" s="10" t="str">
        <f>IF(ISERROR(VLOOKUP(TRIM(B76),ALL!$B$1:$V$9991,3,FALSE)),"(unc)",VLOOKUP(TRIM(B76),ALL!$B$1:$V$9991,3,FALSE))</f>
        <v>(unc)</v>
      </c>
      <c r="B76" s="37" t="s">
        <v>5715</v>
      </c>
      <c r="C76" s="5" t="s">
        <v>3490</v>
      </c>
      <c r="D76" s="1" t="s">
        <v>10267</v>
      </c>
    </row>
    <row r="77" spans="1:4">
      <c r="A77" s="10" t="str">
        <f>IF(ISERROR(VLOOKUP(TRIM(B77),ALL!$B$1:$V$9991,3,FALSE)),"(unc)",VLOOKUP(TRIM(B77),ALL!$B$1:$V$9991,3,FALSE))</f>
        <v>(unc)</v>
      </c>
      <c r="B77" s="37" t="s">
        <v>2963</v>
      </c>
      <c r="C77" s="5" t="s">
        <v>3490</v>
      </c>
      <c r="D77" s="1" t="s">
        <v>10267</v>
      </c>
    </row>
    <row r="78" spans="1:4">
      <c r="A78" s="10" t="str">
        <f>IF(ISERROR(VLOOKUP(TRIM(B78),ALL!$B$1:$V$9991,3,FALSE)),"(unc)",VLOOKUP(TRIM(B78),ALL!$B$1:$V$9991,3,FALSE))</f>
        <v>(unc)</v>
      </c>
      <c r="B78" s="367" t="s">
        <v>6203</v>
      </c>
      <c r="C78" s="5" t="s">
        <v>3490</v>
      </c>
      <c r="D78" s="1" t="s">
        <v>10267</v>
      </c>
    </row>
    <row r="79" spans="1:4">
      <c r="A79" s="10" t="str">
        <f>IF(ISERROR(VLOOKUP(TRIM(B79),ALL!$B$1:$V$9991,3,FALSE)),"(unc)",VLOOKUP(TRIM(B79),ALL!$B$1:$V$9991,3,FALSE))</f>
        <v>(unc)</v>
      </c>
      <c r="B79" s="428" t="s">
        <v>8541</v>
      </c>
      <c r="C79" s="5" t="s">
        <v>3490</v>
      </c>
      <c r="D79" s="1" t="s">
        <v>10267</v>
      </c>
    </row>
    <row r="80" spans="1:4">
      <c r="A80" s="10" t="str">
        <f>IF(ISERROR(VLOOKUP(TRIM(B80),ALL!$B$1:$V$9991,3,FALSE)),"(unc)",VLOOKUP(TRIM(B80),ALL!$B$1:$V$9991,3,FALSE))</f>
        <v>WR</v>
      </c>
      <c r="B80" s="37" t="s">
        <v>3796</v>
      </c>
      <c r="C80" s="5" t="s">
        <v>4022</v>
      </c>
      <c r="D80" s="111">
        <f>VLOOKUP(TRIM(B80),BirthdateDraft!$A$1:$M$8977,2,FALSE)</f>
        <v>34205</v>
      </c>
    </row>
    <row r="81" spans="1:4" ht="15">
      <c r="A81" s="10" t="str">
        <f>IF(ISERROR(VLOOKUP(TRIM(B81),ALL!$B$1:$V$9991,3,FALSE)),"(unc)",VLOOKUP(TRIM(B81),ALL!$B$1:$V$9991,3,FALSE))</f>
        <v>QB</v>
      </c>
      <c r="B81" s="116" t="s">
        <v>7560</v>
      </c>
      <c r="C81" s="5" t="s">
        <v>4022</v>
      </c>
      <c r="D81" s="1" t="s">
        <v>10267</v>
      </c>
    </row>
    <row r="82" spans="1:4">
      <c r="A82" s="10" t="str">
        <f>IF(ISERROR(VLOOKUP(TRIM(B82),ALL!$B$1:$V$9991,3,FALSE)),"(unc)",VLOOKUP(TRIM(B82),ALL!$B$1:$V$9991,3,FALSE))</f>
        <v>(unc)</v>
      </c>
      <c r="B82" s="37" t="s">
        <v>3823</v>
      </c>
      <c r="C82" s="5" t="s">
        <v>4022</v>
      </c>
      <c r="D82" s="1" t="s">
        <v>10267</v>
      </c>
    </row>
    <row r="83" spans="1:4">
      <c r="A83" s="10" t="str">
        <f>IF(ISERROR(VLOOKUP(TRIM(B83),ALL!$B$1:$V$9991,3,FALSE)),"(unc)",VLOOKUP(TRIM(B83),ALL!$B$1:$V$9991,3,FALSE))</f>
        <v>(unc)</v>
      </c>
      <c r="B83" s="37" t="s">
        <v>5610</v>
      </c>
      <c r="C83" s="5" t="s">
        <v>4022</v>
      </c>
      <c r="D83" s="1" t="s">
        <v>10267</v>
      </c>
    </row>
    <row r="84" spans="1:4">
      <c r="A84" s="10" t="str">
        <f>IF(ISERROR(VLOOKUP(TRIM(B84),ALL!$B$1:$V$9991,3,FALSE)),"(unc)",VLOOKUP(TRIM(B84),ALL!$B$1:$V$9991,3,FALSE))</f>
        <v>(unc)</v>
      </c>
      <c r="B84" s="37" t="s">
        <v>1937</v>
      </c>
      <c r="C84" s="5" t="s">
        <v>4022</v>
      </c>
      <c r="D84" s="1" t="s">
        <v>10267</v>
      </c>
    </row>
    <row r="85" spans="1:4">
      <c r="A85" s="10" t="str">
        <f>IF(ISERROR(VLOOKUP(TRIM(B85),ALL!$B$1:$V$9991,3,FALSE)),"(unc)",VLOOKUP(TRIM(B85),ALL!$B$1:$V$9991,3,FALSE))</f>
        <v>(unc)</v>
      </c>
      <c r="B85" s="37" t="s">
        <v>5649</v>
      </c>
      <c r="C85" s="5" t="s">
        <v>4022</v>
      </c>
      <c r="D85" s="1" t="s">
        <v>10267</v>
      </c>
    </row>
    <row r="86" spans="1:4">
      <c r="A86" s="10" t="str">
        <f>IF(ISERROR(VLOOKUP(TRIM(B86),ALL!$B$1:$V$9991,3,FALSE)),"(unc)",VLOOKUP(TRIM(B86),ALL!$B$1:$V$9991,3,FALSE))</f>
        <v>(unc)</v>
      </c>
      <c r="B86" s="37" t="s">
        <v>6065</v>
      </c>
      <c r="C86" s="5" t="s">
        <v>4022</v>
      </c>
      <c r="D86" s="1" t="s">
        <v>10267</v>
      </c>
    </row>
    <row r="87" spans="1:4">
      <c r="A87" s="10" t="str">
        <f>IF(ISERROR(VLOOKUP(TRIM(B87),ALL!$B$1:$V$9991,3,FALSE)),"(unc)",VLOOKUP(TRIM(B87),ALL!$B$1:$V$9991,3,FALSE))</f>
        <v>(unc)</v>
      </c>
      <c r="B87" s="64" t="s">
        <v>1201</v>
      </c>
      <c r="C87" s="5" t="s">
        <v>4022</v>
      </c>
      <c r="D87" s="1" t="s">
        <v>10267</v>
      </c>
    </row>
    <row r="88" spans="1:4">
      <c r="A88" s="10" t="str">
        <f>IF(ISERROR(VLOOKUP(TRIM(B88),ALL!$B$1:$V$9991,3,FALSE)),"(unc)",VLOOKUP(TRIM(B88),ALL!$B$1:$V$9991,3,FALSE))</f>
        <v>(unc)</v>
      </c>
      <c r="B88" s="37" t="s">
        <v>7973</v>
      </c>
      <c r="C88" s="5" t="s">
        <v>4022</v>
      </c>
      <c r="D88" s="1" t="s">
        <v>10267</v>
      </c>
    </row>
    <row r="89" spans="1:4">
      <c r="A89" s="10" t="str">
        <f>IF(ISERROR(VLOOKUP(TRIM(B89),ALL!$B$1:$V$9991,3,FALSE)),"(unc)",VLOOKUP(TRIM(B89),ALL!$B$1:$V$9991,3,FALSE))</f>
        <v>(unc)</v>
      </c>
      <c r="B89" s="37" t="s">
        <v>5673</v>
      </c>
      <c r="C89" s="5" t="s">
        <v>4022</v>
      </c>
      <c r="D89" s="1" t="s">
        <v>10267</v>
      </c>
    </row>
    <row r="90" spans="1:4">
      <c r="A90" s="10" t="str">
        <f>IF(ISERROR(VLOOKUP(TRIM(B90),ALL!$B$1:$V$9991,3,FALSE)),"(unc)",VLOOKUP(TRIM(B90),ALL!$B$1:$V$9991,3,FALSE))</f>
        <v>(unc)</v>
      </c>
      <c r="B90" s="37" t="s">
        <v>6379</v>
      </c>
      <c r="C90" s="5" t="s">
        <v>4022</v>
      </c>
      <c r="D90" s="1" t="s">
        <v>10267</v>
      </c>
    </row>
    <row r="91" spans="1:4">
      <c r="A91" s="10" t="str">
        <f>IF(ISERROR(VLOOKUP(TRIM(B91),ALL!$B$1:$V$9991,3,FALSE)),"(unc)",VLOOKUP(TRIM(B91),ALL!$B$1:$V$9991,3,FALSE))</f>
        <v>(unc)</v>
      </c>
      <c r="B91" s="37" t="s">
        <v>5393</v>
      </c>
      <c r="C91" s="5" t="s">
        <v>4022</v>
      </c>
      <c r="D91" s="1" t="s">
        <v>10267</v>
      </c>
    </row>
    <row r="92" spans="1:4">
      <c r="A92" s="10" t="str">
        <f>IF(ISERROR(VLOOKUP(TRIM(B92),ALL!$B$1:$V$9991,3,FALSE)),"(unc)",VLOOKUP(TRIM(B92),ALL!$B$1:$V$9991,3,FALSE))</f>
        <v>S ^</v>
      </c>
      <c r="B92" s="37" t="s">
        <v>4707</v>
      </c>
      <c r="C92" s="5" t="s">
        <v>7454</v>
      </c>
      <c r="D92" s="1" t="s">
        <v>10267</v>
      </c>
    </row>
    <row r="93" spans="1:4">
      <c r="A93" s="10" t="str">
        <f>IF(ISERROR(VLOOKUP(TRIM(B93),ALL!$B$1:$V$9991,3,FALSE)),"(unc)",VLOOKUP(TRIM(B93),ALL!$B$1:$V$9991,3,FALSE))</f>
        <v>(unc)</v>
      </c>
      <c r="B93" s="37" t="s">
        <v>7403</v>
      </c>
      <c r="C93" s="5" t="s">
        <v>7454</v>
      </c>
      <c r="D93" s="1" t="s">
        <v>10267</v>
      </c>
    </row>
    <row r="94" spans="1:4">
      <c r="A94" s="10" t="str">
        <f>IF(ISERROR(VLOOKUP(TRIM(B94),ALL!$B$1:$V$9991,3,FALSE)),"(unc)",VLOOKUP(TRIM(B94),ALL!$B$1:$V$9991,3,FALSE))</f>
        <v>(unc)</v>
      </c>
      <c r="B94" s="37" t="s">
        <v>7594</v>
      </c>
      <c r="C94" s="5" t="s">
        <v>7454</v>
      </c>
      <c r="D94" s="1" t="s">
        <v>10267</v>
      </c>
    </row>
    <row r="95" spans="1:4">
      <c r="A95" s="10" t="str">
        <f>IF(ISERROR(VLOOKUP(TRIM(B95),ALL!$B$1:$V$9991,3,FALSE)),"(unc)",VLOOKUP(TRIM(B95),ALL!$B$1:$V$9991,3,FALSE))</f>
        <v>(unc)</v>
      </c>
      <c r="B95" s="367" t="s">
        <v>5842</v>
      </c>
      <c r="C95" s="5" t="s">
        <v>7454</v>
      </c>
      <c r="D95" s="1" t="s">
        <v>10267</v>
      </c>
    </row>
    <row r="96" spans="1:4">
      <c r="A96" s="10" t="str">
        <f>IF(ISERROR(VLOOKUP(TRIM(B96),ALL!$B$1:$V$9991,3,FALSE)),"(unc)",VLOOKUP(TRIM(B96),ALL!$B$1:$V$9991,3,FALSE))</f>
        <v>(unc)</v>
      </c>
      <c r="B96" s="37" t="s">
        <v>5387</v>
      </c>
      <c r="C96" s="5" t="s">
        <v>7454</v>
      </c>
      <c r="D96" s="1" t="s">
        <v>10267</v>
      </c>
    </row>
    <row r="97" spans="1:4">
      <c r="A97" s="10" t="str">
        <f>IF(ISERROR(VLOOKUP(TRIM(B97),ALL!$B$1:$V$9991,3,FALSE)),"(unc)",VLOOKUP(TRIM(B97),ALL!$B$1:$V$9991,3,FALSE))</f>
        <v>(unc)</v>
      </c>
      <c r="B97" s="37" t="s">
        <v>7122</v>
      </c>
      <c r="C97" s="5" t="s">
        <v>7454</v>
      </c>
      <c r="D97" s="1" t="s">
        <v>10267</v>
      </c>
    </row>
    <row r="98" spans="1:4">
      <c r="A98" s="10" t="str">
        <f>IF(ISERROR(VLOOKUP(TRIM(B98),ALL!$B$1:$V$9991,3,FALSE)),"(unc)",VLOOKUP(TRIM(B98),ALL!$B$1:$V$9991,3,FALSE))</f>
        <v>(unc)</v>
      </c>
      <c r="B98" s="37" t="s">
        <v>5766</v>
      </c>
      <c r="C98" s="5" t="s">
        <v>7454</v>
      </c>
      <c r="D98" s="1" t="s">
        <v>10267</v>
      </c>
    </row>
    <row r="99" spans="1:4">
      <c r="A99" s="10" t="str">
        <f>IF(ISERROR(VLOOKUP(TRIM(B99),ALL!$B$1:$V$9991,3,FALSE)),"(unc)",VLOOKUP(TRIM(B99),ALL!$B$1:$V$9991,3,FALSE))</f>
        <v>(unc)</v>
      </c>
      <c r="B99" s="37" t="s">
        <v>4682</v>
      </c>
      <c r="C99" s="5" t="s">
        <v>7454</v>
      </c>
      <c r="D99" s="1" t="s">
        <v>10267</v>
      </c>
    </row>
    <row r="100" spans="1:4">
      <c r="A100" s="10" t="str">
        <f>IF(ISERROR(VLOOKUP(TRIM(B100),ALL!$B$1:$V$9991,3,FALSE)),"(unc)",VLOOKUP(TRIM(B100),ALL!$B$1:$V$9991,3,FALSE))</f>
        <v>(unc)</v>
      </c>
      <c r="B100" s="37" t="s">
        <v>7975</v>
      </c>
      <c r="C100" s="5" t="s">
        <v>7454</v>
      </c>
      <c r="D100" s="1" t="s">
        <v>10267</v>
      </c>
    </row>
    <row r="101" spans="1:4">
      <c r="A101" s="10" t="str">
        <f>IF(ISERROR(VLOOKUP(TRIM(B101),ALL!$B$1:$V$9991,3,FALSE)),"(unc)",VLOOKUP(TRIM(B101),ALL!$B$1:$V$9991,3,FALSE))</f>
        <v>(unc)</v>
      </c>
      <c r="B101" s="37" t="s">
        <v>4388</v>
      </c>
      <c r="C101" s="5" t="s">
        <v>7454</v>
      </c>
      <c r="D101" s="1" t="s">
        <v>10267</v>
      </c>
    </row>
    <row r="102" spans="1:4">
      <c r="A102" s="10" t="str">
        <f>IF(ISERROR(VLOOKUP(TRIM(B102),ALL!$B$1:$V$9991,3,FALSE)),"(unc)",VLOOKUP(TRIM(B102),ALL!$B$1:$V$9991,3,FALSE))</f>
        <v>TE</v>
      </c>
      <c r="B102" s="132" t="s">
        <v>8285</v>
      </c>
      <c r="C102" s="5" t="s">
        <v>6838</v>
      </c>
      <c r="D102" s="1" t="s">
        <v>10267</v>
      </c>
    </row>
    <row r="103" spans="1:4">
      <c r="A103" s="10" t="str">
        <f>IF(ISERROR(VLOOKUP(TRIM(B103),ALL!$B$1:$V$9991,3,FALSE)),"(unc)",VLOOKUP(TRIM(B103),ALL!$B$1:$V$9991,3,FALSE))</f>
        <v>QB</v>
      </c>
      <c r="B103" s="433" t="s">
        <v>6333</v>
      </c>
      <c r="C103" s="5" t="s">
        <v>6838</v>
      </c>
      <c r="D103" s="1" t="s">
        <v>10267</v>
      </c>
    </row>
    <row r="104" spans="1:4">
      <c r="A104" s="10" t="str">
        <f>IF(ISERROR(VLOOKUP(TRIM(B104),ALL!$B$1:$V$9991,3,FALSE)),"(unc)",VLOOKUP(TRIM(B104),ALL!$B$1:$V$9991,3,FALSE))</f>
        <v>OT @ OG @</v>
      </c>
      <c r="B104" s="37" t="s">
        <v>7791</v>
      </c>
      <c r="C104" s="5" t="s">
        <v>6838</v>
      </c>
      <c r="D104" s="1" t="s">
        <v>10267</v>
      </c>
    </row>
    <row r="105" spans="1:4">
      <c r="A105" s="10" t="str">
        <f>IF(ISERROR(VLOOKUP(TRIM(B105),ALL!$B$1:$V$9991,3,FALSE)),"(unc)",VLOOKUP(TRIM(B105),ALL!$B$1:$V$9991,3,FALSE))</f>
        <v>End $ OLB</v>
      </c>
      <c r="B105" s="65" t="s">
        <v>6193</v>
      </c>
      <c r="C105" s="5" t="s">
        <v>6838</v>
      </c>
      <c r="D105" s="1" t="s">
        <v>10267</v>
      </c>
    </row>
    <row r="106" spans="1:4">
      <c r="A106" s="10" t="str">
        <f>IF(ISERROR(VLOOKUP(TRIM(B106),ALL!$B$1:$V$9991,3,FALSE)),"(unc)",VLOOKUP(TRIM(B106),ALL!$B$1:$V$9991,3,FALSE))</f>
        <v>CB ^</v>
      </c>
      <c r="B106" s="64" t="s">
        <v>7081</v>
      </c>
      <c r="C106" s="5" t="s">
        <v>6838</v>
      </c>
      <c r="D106" s="1" t="s">
        <v>10267</v>
      </c>
    </row>
    <row r="107" spans="1:4">
      <c r="A107" s="10" t="str">
        <f>IF(ISERROR(VLOOKUP(TRIM(B107),ALL!$B$1:$V$9991,3,FALSE)),"(unc)",VLOOKUP(TRIM(B107),ALL!$B$1:$V$9991,3,FALSE))</f>
        <v>(unc)</v>
      </c>
      <c r="B107" s="433" t="s">
        <v>10480</v>
      </c>
      <c r="C107" s="5" t="s">
        <v>6838</v>
      </c>
      <c r="D107" s="1" t="s">
        <v>10267</v>
      </c>
    </row>
    <row r="108" spans="1:4">
      <c r="A108" s="10" t="str">
        <f>IF(ISERROR(VLOOKUP(TRIM(B108),ALL!$B$1:$V$9991,3,FALSE)),"(unc)",VLOOKUP(TRIM(B108),ALL!$B$1:$V$9991,3,FALSE))</f>
        <v>(unc)</v>
      </c>
      <c r="B108" s="37" t="s">
        <v>6754</v>
      </c>
      <c r="C108" s="5" t="s">
        <v>6838</v>
      </c>
      <c r="D108" s="1" t="s">
        <v>10267</v>
      </c>
    </row>
    <row r="109" spans="1:4">
      <c r="A109" s="10" t="str">
        <f>IF(ISERROR(VLOOKUP(TRIM(B109),ALL!$B$1:$V$9991,3,FALSE)),"(unc)",VLOOKUP(TRIM(B109),ALL!$B$1:$V$9991,3,FALSE))</f>
        <v>(unc)</v>
      </c>
      <c r="B109" s="428" t="s">
        <v>5845</v>
      </c>
      <c r="C109" s="5" t="s">
        <v>6838</v>
      </c>
      <c r="D109" s="1" t="s">
        <v>10267</v>
      </c>
    </row>
    <row r="110" spans="1:4">
      <c r="A110" s="10" t="str">
        <f>IF(ISERROR(VLOOKUP(TRIM(B110),ALL!$B$1:$V$9991,3,FALSE)),"(unc)",VLOOKUP(TRIM(B110),ALL!$B$1:$V$9991,3,FALSE))</f>
        <v>(unc)</v>
      </c>
      <c r="B110" s="37" t="s">
        <v>5891</v>
      </c>
      <c r="C110" s="5" t="s">
        <v>6838</v>
      </c>
      <c r="D110" s="1" t="s">
        <v>10267</v>
      </c>
    </row>
    <row r="111" spans="1:4">
      <c r="A111" s="10" t="str">
        <f>IF(ISERROR(VLOOKUP(TRIM(B111),ALL!$B$1:$V$9991,3,FALSE)),"(unc)",VLOOKUP(TRIM(B111),ALL!$B$1:$V$9991,3,FALSE))</f>
        <v>(unc)</v>
      </c>
      <c r="B111" s="37" t="s">
        <v>6054</v>
      </c>
      <c r="C111" s="5" t="s">
        <v>6838</v>
      </c>
      <c r="D111" s="1" t="s">
        <v>10267</v>
      </c>
    </row>
    <row r="112" spans="1:4" ht="15">
      <c r="A112" s="10" t="str">
        <f>IF(ISERROR(VLOOKUP(TRIM(B112),ALL!$B$1:$V$9991,3,FALSE)),"(unc)",VLOOKUP(TRIM(B112),ALL!$B$1:$V$9991,3,FALSE))</f>
        <v>WR</v>
      </c>
      <c r="B112" s="424" t="s">
        <v>6285</v>
      </c>
      <c r="C112" s="5" t="s">
        <v>4057</v>
      </c>
      <c r="D112" s="1" t="s">
        <v>10267</v>
      </c>
    </row>
    <row r="113" spans="1:4" ht="15">
      <c r="A113" s="423" t="s">
        <v>8858</v>
      </c>
      <c r="B113" s="496" t="s">
        <v>5290</v>
      </c>
      <c r="C113" s="5" t="s">
        <v>4057</v>
      </c>
      <c r="D113" s="1" t="s">
        <v>10267</v>
      </c>
    </row>
    <row r="114" spans="1:4" ht="15">
      <c r="A114" s="10" t="str">
        <f>IF(ISERROR(VLOOKUP(TRIM(B114),ALL!$B$1:$V$9991,3,FALSE)),"(unc)",VLOOKUP(TRIM(B114),ALL!$B$1:$V$9991,3,FALSE))</f>
        <v>LOLB</v>
      </c>
      <c r="B114" s="117" t="s">
        <v>5740</v>
      </c>
      <c r="C114" s="5" t="s">
        <v>4057</v>
      </c>
      <c r="D114" s="1" t="s">
        <v>10267</v>
      </c>
    </row>
    <row r="115" spans="1:4" ht="15">
      <c r="A115" s="10" t="str">
        <f>IF(ISERROR(VLOOKUP(TRIM(B115),ALL!$B$1:$V$9991,3,FALSE)),"(unc)",VLOOKUP(TRIM(B115),ALL!$B$1:$V$9991,3,FALSE))</f>
        <v>HB</v>
      </c>
      <c r="B115" s="424" t="s">
        <v>7175</v>
      </c>
      <c r="C115" s="5" t="s">
        <v>4057</v>
      </c>
      <c r="D115" s="1" t="s">
        <v>10267</v>
      </c>
    </row>
    <row r="116" spans="1:4">
      <c r="A116" s="10" t="str">
        <f>IF(ISERROR(VLOOKUP(TRIM(B116),ALL!$B$1:$V$9991,3,FALSE)),"(unc)",VLOOKUP(TRIM(B116),ALL!$B$1:$V$9991,3,FALSE))</f>
        <v>(unc)</v>
      </c>
      <c r="B116" s="37" t="s">
        <v>5882</v>
      </c>
      <c r="C116" s="5" t="s">
        <v>4057</v>
      </c>
      <c r="D116" s="1" t="s">
        <v>10267</v>
      </c>
    </row>
    <row r="117" spans="1:4" ht="15">
      <c r="A117" s="10" t="str">
        <f>IF(ISERROR(VLOOKUP(TRIM(B117),ALL!$B$1:$V$9991,3,FALSE)),"(unc)",VLOOKUP(TRIM(B117),ALL!$B$1:$V$9991,3,FALSE))</f>
        <v>(unc)</v>
      </c>
      <c r="B117" s="117" t="s">
        <v>6758</v>
      </c>
      <c r="C117" s="5" t="s">
        <v>4057</v>
      </c>
      <c r="D117" s="1" t="s">
        <v>10267</v>
      </c>
    </row>
    <row r="118" spans="1:4" ht="15">
      <c r="A118" s="10" t="str">
        <f>IF(ISERROR(VLOOKUP(TRIM(B118),ALL!$B$1:$V$9991,3,FALSE)),"(unc)",VLOOKUP(TRIM(B118),ALL!$B$1:$V$9991,3,FALSE))</f>
        <v>(unc)</v>
      </c>
      <c r="B118" s="462" t="s">
        <v>4368</v>
      </c>
      <c r="C118" s="5" t="s">
        <v>4057</v>
      </c>
      <c r="D118" s="1" t="s">
        <v>10267</v>
      </c>
    </row>
    <row r="119" spans="1:4" ht="15">
      <c r="A119" s="10" t="str">
        <f>IF(ISERROR(VLOOKUP(TRIM(B119),ALL!$B$1:$V$9991,3,FALSE)),"(unc)",VLOOKUP(TRIM(B119),ALL!$B$1:$V$9991,3,FALSE))</f>
        <v>(unc)</v>
      </c>
      <c r="B119" s="117" t="s">
        <v>3602</v>
      </c>
      <c r="C119" s="5" t="s">
        <v>4057</v>
      </c>
      <c r="D119" s="1" t="s">
        <v>10267</v>
      </c>
    </row>
    <row r="120" spans="1:4">
      <c r="A120" s="10" t="str">
        <f>IF(ISERROR(VLOOKUP(TRIM(B120),ALL!$B$1:$V$9991,3,FALSE)),"(unc)",VLOOKUP(TRIM(B120),ALL!$B$1:$V$9991,3,FALSE))</f>
        <v>(unc)</v>
      </c>
      <c r="B120" s="367" t="s">
        <v>6144</v>
      </c>
      <c r="C120" s="5" t="s">
        <v>4057</v>
      </c>
      <c r="D120" s="1" t="s">
        <v>10267</v>
      </c>
    </row>
    <row r="121" spans="1:4">
      <c r="A121" s="10" t="str">
        <f>IF(ISERROR(VLOOKUP(TRIM(B121),ALL!$B$1:$V$9991,3,FALSE)),"(unc)",VLOOKUP(TRIM(B121),ALL!$B$1:$V$9991,3,FALSE))</f>
        <v>(unc)</v>
      </c>
      <c r="B121" s="37" t="s">
        <v>7003</v>
      </c>
      <c r="C121" s="5" t="s">
        <v>4057</v>
      </c>
      <c r="D121" s="1" t="s">
        <v>10267</v>
      </c>
    </row>
    <row r="122" spans="1:4" ht="15">
      <c r="A122" s="10" t="str">
        <f>IF(ISERROR(VLOOKUP(TRIM(B122),ALL!$B$1:$V$9991,3,FALSE)),"(unc)",VLOOKUP(TRIM(B122),ALL!$B$1:$V$9991,3,FALSE))</f>
        <v>(unc)</v>
      </c>
      <c r="B122" s="117" t="s">
        <v>4236</v>
      </c>
      <c r="C122" s="5" t="s">
        <v>4057</v>
      </c>
      <c r="D122" s="1" t="s">
        <v>10267</v>
      </c>
    </row>
    <row r="123" spans="1:4" ht="15">
      <c r="A123" s="10" t="str">
        <f>IF(ISERROR(VLOOKUP(TRIM(B123),ALL!$B$1:$V$9991,3,FALSE)),"(unc)",VLOOKUP(TRIM(B123),ALL!$B$1:$V$9991,3,FALSE))</f>
        <v>(unc)</v>
      </c>
      <c r="B123" s="117" t="s">
        <v>5300</v>
      </c>
      <c r="C123" s="5" t="s">
        <v>4057</v>
      </c>
      <c r="D123" s="1" t="s">
        <v>10267</v>
      </c>
    </row>
    <row r="124" spans="1:4">
      <c r="A124" s="10" t="str">
        <f>IF(ISERROR(VLOOKUP(TRIM(B124),ALL!$B$1:$V$9991,3,FALSE)),"(unc)",VLOOKUP(TRIM(B124),ALL!$B$1:$V$9991,3,FALSE))</f>
        <v>(unc)</v>
      </c>
      <c r="B124" s="64" t="s">
        <v>6154</v>
      </c>
      <c r="C124" s="5" t="s">
        <v>4057</v>
      </c>
      <c r="D124" s="1" t="s">
        <v>10267</v>
      </c>
    </row>
    <row r="125" spans="1:4" ht="15">
      <c r="A125" s="10" t="str">
        <f>IF(ISERROR(VLOOKUP(TRIM(B125),ALL!$B$1:$V$9991,3,FALSE)),"(unc)",VLOOKUP(TRIM(B125),ALL!$B$1:$V$9991,3,FALSE))</f>
        <v>(unc)</v>
      </c>
      <c r="B125" s="117" t="s">
        <v>5731</v>
      </c>
      <c r="C125" s="5" t="s">
        <v>4057</v>
      </c>
      <c r="D125" s="1" t="s">
        <v>10267</v>
      </c>
    </row>
    <row r="126" spans="1:4">
      <c r="A126" s="10" t="str">
        <f>IF(ISERROR(VLOOKUP(TRIM(B126),ALL!$B$1:$V$9991,3,FALSE)),"(unc)",VLOOKUP(TRIM(B126),ALL!$B$1:$V$9991,3,FALSE))</f>
        <v>ROT @</v>
      </c>
      <c r="B126" s="37" t="s">
        <v>7803</v>
      </c>
      <c r="C126" s="5" t="s">
        <v>3520</v>
      </c>
      <c r="D126" s="1" t="s">
        <v>10267</v>
      </c>
    </row>
    <row r="127" spans="1:4">
      <c r="A127" s="10" t="str">
        <f>IF(ISERROR(VLOOKUP(TRIM(B127),ALL!$B$1:$V$9991,3,FALSE)),"(unc)",VLOOKUP(TRIM(B127),ALL!$B$1:$V$9991,3,FALSE))</f>
        <v>PR</v>
      </c>
      <c r="B127" s="37" t="s">
        <v>6813</v>
      </c>
      <c r="C127" s="5" t="s">
        <v>3520</v>
      </c>
      <c r="D127" s="1" t="s">
        <v>10267</v>
      </c>
    </row>
    <row r="128" spans="1:4">
      <c r="A128" s="10" t="str">
        <f>IF(ISERROR(VLOOKUP(TRIM(B128),ALL!$B$1:$V$9991,3,FALSE)),"(unc)",VLOOKUP(TRIM(B128),ALL!$B$1:$V$9991,3,FALSE))</f>
        <v>OT @</v>
      </c>
      <c r="B128" s="37" t="s">
        <v>6736</v>
      </c>
      <c r="C128" s="5" t="s">
        <v>3520</v>
      </c>
      <c r="D128" s="1" t="s">
        <v>10267</v>
      </c>
    </row>
    <row r="129" spans="1:4">
      <c r="A129" s="10" t="str">
        <f>IF(ISERROR(VLOOKUP(TRIM(B129),ALL!$B$1:$V$9991,3,FALSE)),"(unc)",VLOOKUP(TRIM(B129),ALL!$B$1:$V$9991,3,FALSE))</f>
        <v>OC @ OG @</v>
      </c>
      <c r="B129" s="37" t="s">
        <v>6254</v>
      </c>
      <c r="C129" s="5" t="s">
        <v>3520</v>
      </c>
      <c r="D129" s="1" t="s">
        <v>10267</v>
      </c>
    </row>
    <row r="130" spans="1:4">
      <c r="A130" s="10" t="str">
        <f>IF(ISERROR(VLOOKUP(TRIM(B130),ALL!$B$1:$V$9991,3,FALSE)),"(unc)",VLOOKUP(TRIM(B130),ALL!$B$1:$V$9991,3,FALSE))</f>
        <v>LB</v>
      </c>
      <c r="B130" s="64" t="s">
        <v>7914</v>
      </c>
      <c r="C130" s="5" t="s">
        <v>3520</v>
      </c>
      <c r="D130" s="1" t="s">
        <v>10267</v>
      </c>
    </row>
    <row r="131" spans="1:4">
      <c r="A131" s="10" t="str">
        <f>IF(ISERROR(VLOOKUP(TRIM(B131),ALL!$B$1:$V$9991,3,FALSE)),"(unc)",VLOOKUP(TRIM(B131),ALL!$B$1:$V$9991,3,FALSE))</f>
        <v>LB</v>
      </c>
      <c r="B131" s="37" t="s">
        <v>7898</v>
      </c>
      <c r="C131" s="5" t="s">
        <v>3520</v>
      </c>
      <c r="D131" s="1" t="s">
        <v>10267</v>
      </c>
    </row>
    <row r="132" spans="1:4">
      <c r="A132" s="10" t="str">
        <f>IF(ISERROR(VLOOKUP(TRIM(B132),ALL!$B$1:$V$9991,3,FALSE)),"(unc)",VLOOKUP(TRIM(B132),ALL!$B$1:$V$9991,3,FALSE))</f>
        <v>ILB</v>
      </c>
      <c r="B132" s="37" t="s">
        <v>5244</v>
      </c>
      <c r="C132" s="5" t="s">
        <v>3520</v>
      </c>
      <c r="D132" s="1" t="s">
        <v>10267</v>
      </c>
    </row>
    <row r="133" spans="1:4">
      <c r="A133" s="10" t="str">
        <f>IF(ISERROR(VLOOKUP(TRIM(B133),ALL!$B$1:$V$9991,3,FALSE)),"(unc)",VLOOKUP(TRIM(B133),ALL!$B$1:$V$9991,3,FALSE))</f>
        <v>End $</v>
      </c>
      <c r="B133" s="37" t="s">
        <v>6518</v>
      </c>
      <c r="C133" s="5" t="s">
        <v>3520</v>
      </c>
      <c r="D133" s="1" t="s">
        <v>10267</v>
      </c>
    </row>
    <row r="134" spans="1:4">
      <c r="A134" s="10" t="str">
        <f>IF(ISERROR(VLOOKUP(TRIM(B134),ALL!$B$1:$V$9991,3,FALSE)),"(unc)",VLOOKUP(TRIM(B134),ALL!$B$1:$V$9991,3,FALSE))</f>
        <v>(unc)</v>
      </c>
      <c r="B134" s="132" t="s">
        <v>8133</v>
      </c>
      <c r="C134" s="5" t="s">
        <v>3520</v>
      </c>
      <c r="D134" s="1" t="s">
        <v>10267</v>
      </c>
    </row>
    <row r="135" spans="1:4">
      <c r="A135" s="10" t="str">
        <f>IF(ISERROR(VLOOKUP(TRIM(B135),ALL!$B$1:$V$9991,3,FALSE)),"(unc)",VLOOKUP(TRIM(B135),ALL!$B$1:$V$9991,3,FALSE))</f>
        <v>(unc)</v>
      </c>
      <c r="B135" s="37" t="s">
        <v>7212</v>
      </c>
      <c r="C135" s="5" t="s">
        <v>3520</v>
      </c>
      <c r="D135" s="1" t="s">
        <v>10267</v>
      </c>
    </row>
    <row r="136" spans="1:4">
      <c r="A136" s="10" t="str">
        <f>IF(ISERROR(VLOOKUP(TRIM(B136),ALL!$B$1:$V$9991,3,FALSE)),"(unc)",VLOOKUP(TRIM(B136),ALL!$B$1:$V$9991,3,FALSE))</f>
        <v>(unc)</v>
      </c>
      <c r="B136" s="37" t="s">
        <v>6786</v>
      </c>
      <c r="C136" s="5" t="s">
        <v>3520</v>
      </c>
      <c r="D136" s="1" t="s">
        <v>10267</v>
      </c>
    </row>
    <row r="137" spans="1:4">
      <c r="A137" s="10" t="str">
        <f>IF(ISERROR(VLOOKUP(TRIM(B137),ALL!$B$1:$V$9991,3,FALSE)),"(unc)",VLOOKUP(TRIM(B137),ALL!$B$1:$V$9991,3,FALSE))</f>
        <v>(unc)</v>
      </c>
      <c r="B137" s="37" t="s">
        <v>7637</v>
      </c>
      <c r="C137" s="5" t="s">
        <v>3520</v>
      </c>
      <c r="D137" s="1" t="s">
        <v>10267</v>
      </c>
    </row>
    <row r="138" spans="1:4">
      <c r="A138" s="10" t="str">
        <f>IF(ISERROR(VLOOKUP(TRIM(B138),ALL!$B$1:$V$9991,3,FALSE)),"(unc)",VLOOKUP(TRIM(B138),ALL!$B$1:$V$9991,3,FALSE))</f>
        <v>TE</v>
      </c>
      <c r="B138" s="37" t="s">
        <v>6347</v>
      </c>
      <c r="C138" s="5" t="s">
        <v>2792</v>
      </c>
      <c r="D138" s="1" t="s">
        <v>10267</v>
      </c>
    </row>
    <row r="139" spans="1:4">
      <c r="A139" s="10" t="str">
        <f>IF(ISERROR(VLOOKUP(TRIM(B139),ALL!$B$1:$V$9991,3,FALSE)),"(unc)",VLOOKUP(TRIM(B139),ALL!$B$1:$V$9991,3,FALSE))</f>
        <v>End $</v>
      </c>
      <c r="B139" s="37" t="s">
        <v>5209</v>
      </c>
      <c r="C139" s="5" t="s">
        <v>2792</v>
      </c>
      <c r="D139" s="1" t="s">
        <v>10267</v>
      </c>
    </row>
    <row r="140" spans="1:4">
      <c r="A140" s="10" t="str">
        <f>IF(ISERROR(VLOOKUP(TRIM(B140),ALL!$B$1:$V$9991,3,FALSE)),"(unc)",VLOOKUP(TRIM(B140),ALL!$B$1:$V$9991,3,FALSE))</f>
        <v>End $</v>
      </c>
      <c r="B140" s="37" t="s">
        <v>7965</v>
      </c>
      <c r="C140" s="5" t="s">
        <v>2792</v>
      </c>
      <c r="D140" s="1" t="s">
        <v>10267</v>
      </c>
    </row>
    <row r="141" spans="1:4">
      <c r="A141" s="10" t="str">
        <f>IF(ISERROR(VLOOKUP(TRIM(B141),ALL!$B$1:$V$9991,3,FALSE)),"(unc)",VLOOKUP(TRIM(B141),ALL!$B$1:$V$9991,3,FALSE))</f>
        <v>(unc)</v>
      </c>
      <c r="B141" s="37" t="s">
        <v>6796</v>
      </c>
      <c r="C141" s="5" t="s">
        <v>2792</v>
      </c>
      <c r="D141" s="1" t="s">
        <v>10267</v>
      </c>
    </row>
    <row r="142" spans="1:4">
      <c r="A142" s="10" t="str">
        <f>IF(ISERROR(VLOOKUP(TRIM(B142),ALL!$B$1:$V$9991,3,FALSE)),"(unc)",VLOOKUP(TRIM(B142),ALL!$B$1:$V$9991,3,FALSE))</f>
        <v>(unc)</v>
      </c>
      <c r="B142" s="37" t="s">
        <v>7170</v>
      </c>
      <c r="C142" s="5" t="s">
        <v>2792</v>
      </c>
      <c r="D142" s="1" t="s">
        <v>10267</v>
      </c>
    </row>
    <row r="143" spans="1:4">
      <c r="A143" s="10" t="str">
        <f>IF(ISERROR(VLOOKUP(TRIM(B143),ALL!$B$1:$V$9991,3,FALSE)),"(unc)",VLOOKUP(TRIM(B143),ALL!$B$1:$V$9991,3,FALSE))</f>
        <v>(unc)</v>
      </c>
      <c r="B143" s="37" t="s">
        <v>6770</v>
      </c>
      <c r="C143" s="5" t="s">
        <v>2792</v>
      </c>
      <c r="D143" s="1" t="s">
        <v>10267</v>
      </c>
    </row>
    <row r="144" spans="1:4">
      <c r="A144" s="10" t="str">
        <f>IF(ISERROR(VLOOKUP(TRIM(B144),ALL!$B$1:$V$9991,3,FALSE)),"(unc)",VLOOKUP(TRIM(B144),ALL!$B$1:$V$9991,3,FALSE))</f>
        <v>(unc)</v>
      </c>
      <c r="B144" s="132" t="s">
        <v>7804</v>
      </c>
      <c r="C144" s="5" t="s">
        <v>2792</v>
      </c>
      <c r="D144" s="1" t="s">
        <v>10267</v>
      </c>
    </row>
    <row r="145" spans="1:4">
      <c r="A145" s="10" t="str">
        <f>IF(ISERROR(VLOOKUP(TRIM(B145),ALL!$B$1:$V$9991,3,FALSE)),"(unc)",VLOOKUP(TRIM(B145),ALL!$B$1:$V$9991,3,FALSE))</f>
        <v>(unc)</v>
      </c>
      <c r="B145" s="37" t="s">
        <v>7697</v>
      </c>
      <c r="C145" s="5" t="s">
        <v>2792</v>
      </c>
      <c r="D145" s="1" t="s">
        <v>10267</v>
      </c>
    </row>
    <row r="146" spans="1:4">
      <c r="A146" s="10" t="str">
        <f>IF(ISERROR(VLOOKUP(TRIM(B146),ALL!$B$1:$V$9991,3,FALSE)),"(unc)",VLOOKUP(TRIM(B146),ALL!$B$1:$V$9991,3,FALSE))</f>
        <v>(unc)</v>
      </c>
      <c r="B146" s="37" t="s">
        <v>7809</v>
      </c>
      <c r="C146" s="5" t="s">
        <v>2792</v>
      </c>
      <c r="D146" s="1" t="s">
        <v>10267</v>
      </c>
    </row>
    <row r="147" spans="1:4">
      <c r="A147" s="10" t="str">
        <f>IF(ISERROR(VLOOKUP(TRIM(B147),ALL!$B$1:$V$9991,3,FALSE)),"(unc)",VLOOKUP(TRIM(B147),ALL!$B$1:$V$9991,3,FALSE))</f>
        <v>(unc)</v>
      </c>
      <c r="B147" s="37" t="s">
        <v>6525</v>
      </c>
      <c r="C147" s="5" t="s">
        <v>2792</v>
      </c>
      <c r="D147" s="1" t="s">
        <v>10267</v>
      </c>
    </row>
    <row r="148" spans="1:4">
      <c r="A148" s="10" t="str">
        <f>IF(ISERROR(VLOOKUP(TRIM(B148),ALL!$B$1:$V$9991,3,FALSE)),"(unc)",VLOOKUP(TRIM(B148),ALL!$B$1:$V$9991,3,FALSE))</f>
        <v>(unc)</v>
      </c>
      <c r="B148" s="37" t="s">
        <v>7110</v>
      </c>
      <c r="C148" s="5" t="s">
        <v>2792</v>
      </c>
      <c r="D148" s="1" t="s">
        <v>10267</v>
      </c>
    </row>
    <row r="149" spans="1:4">
      <c r="A149" s="10" t="str">
        <f>IF(ISERROR(VLOOKUP(TRIM(B149),ALL!$B$1:$V$9991,3,FALSE)),"(unc)",VLOOKUP(TRIM(B149),ALL!$B$1:$V$9991,3,FALSE))</f>
        <v>(unc)</v>
      </c>
      <c r="B149" s="37" t="s">
        <v>6620</v>
      </c>
      <c r="C149" s="5" t="s">
        <v>2792</v>
      </c>
      <c r="D149" s="1" t="s">
        <v>10267</v>
      </c>
    </row>
    <row r="150" spans="1:4">
      <c r="A150" s="10" t="str">
        <f>IF(ISERROR(VLOOKUP(TRIM(B150),ALL!$B$1:$V$9991,3,FALSE)),"(unc)",VLOOKUP(TRIM(B150),ALL!$B$1:$V$9991,3,FALSE))</f>
        <v>(unc)</v>
      </c>
      <c r="B150" s="37" t="s">
        <v>4187</v>
      </c>
      <c r="C150" s="5" t="s">
        <v>2792</v>
      </c>
      <c r="D150" s="1" t="s">
        <v>10267</v>
      </c>
    </row>
    <row r="151" spans="1:4">
      <c r="A151" s="10" t="str">
        <f>IF(ISERROR(VLOOKUP(TRIM(B151),ALL!$B$1:$V$9991,3,FALSE)),"(unc)",VLOOKUP(TRIM(B151),ALL!$B$1:$V$9991,3,FALSE))</f>
        <v>RDT $</v>
      </c>
      <c r="B151" s="37" t="s">
        <v>7979</v>
      </c>
      <c r="C151" s="5" t="s">
        <v>6404</v>
      </c>
      <c r="D151" s="1" t="s">
        <v>10267</v>
      </c>
    </row>
    <row r="152" spans="1:4">
      <c r="A152" s="10" t="str">
        <f>IF(ISERROR(VLOOKUP(TRIM(B152),ALL!$B$1:$V$9991,3,FALSE)),"(unc)",VLOOKUP(TRIM(B152),ALL!$B$1:$V$9991,3,FALSE))</f>
        <v>PR</v>
      </c>
      <c r="B152" s="37" t="s">
        <v>6268</v>
      </c>
      <c r="C152" s="5" t="s">
        <v>6404</v>
      </c>
      <c r="D152" s="1" t="s">
        <v>10267</v>
      </c>
    </row>
    <row r="153" spans="1:4">
      <c r="A153" s="10" t="str">
        <f>IF(ISERROR(VLOOKUP(TRIM(B153),ALL!$B$1:$V$9991,3,FALSE)),"(unc)",VLOOKUP(TRIM(B153),ALL!$B$1:$V$9991,3,FALSE))</f>
        <v>HB</v>
      </c>
      <c r="B153" s="37" t="s">
        <v>8314</v>
      </c>
      <c r="C153" s="5" t="s">
        <v>6404</v>
      </c>
      <c r="D153" s="1" t="s">
        <v>10267</v>
      </c>
    </row>
    <row r="154" spans="1:4">
      <c r="A154" s="10" t="str">
        <f>IF(ISERROR(VLOOKUP(TRIM(B154),ALL!$B$1:$V$9991,3,FALSE)),"(unc)",VLOOKUP(TRIM(B154),ALL!$B$1:$V$9991,3,FALSE))</f>
        <v>G @</v>
      </c>
      <c r="B154" s="37" t="s">
        <v>6256</v>
      </c>
      <c r="C154" s="5" t="s">
        <v>6404</v>
      </c>
      <c r="D154" s="1" t="s">
        <v>10267</v>
      </c>
    </row>
    <row r="155" spans="1:4">
      <c r="A155" s="10" t="str">
        <f>IF(ISERROR(VLOOKUP(TRIM(B155),ALL!$B$1:$V$9991,3,FALSE)),"(unc)",VLOOKUP(TRIM(B155),ALL!$B$1:$V$9991,3,FALSE))</f>
        <v>DT $</v>
      </c>
      <c r="B155" s="37" t="s">
        <v>7677</v>
      </c>
      <c r="C155" s="5" t="s">
        <v>6404</v>
      </c>
      <c r="D155" s="1" t="s">
        <v>10267</v>
      </c>
    </row>
    <row r="156" spans="1:4">
      <c r="A156" s="10" t="str">
        <f>IF(ISERROR(VLOOKUP(TRIM(B156),ALL!$B$1:$V$9991,3,FALSE)),"(unc)",VLOOKUP(TRIM(B156),ALL!$B$1:$V$9991,3,FALSE))</f>
        <v>(unc)</v>
      </c>
      <c r="B156" s="37" t="s">
        <v>5347</v>
      </c>
      <c r="C156" s="5" t="s">
        <v>6404</v>
      </c>
      <c r="D156" s="1" t="s">
        <v>10267</v>
      </c>
    </row>
    <row r="157" spans="1:4">
      <c r="A157" s="10" t="str">
        <f>IF(ISERROR(VLOOKUP(TRIM(B157),ALL!$B$1:$V$9991,3,FALSE)),"(unc)",VLOOKUP(TRIM(B157),ALL!$B$1:$V$9991,3,FALSE))</f>
        <v>(unc)</v>
      </c>
      <c r="B157" s="37" t="s">
        <v>869</v>
      </c>
      <c r="C157" s="5" t="s">
        <v>6404</v>
      </c>
      <c r="D157" s="1" t="s">
        <v>10267</v>
      </c>
    </row>
    <row r="158" spans="1:4">
      <c r="A158" s="10" t="str">
        <f>IF(ISERROR(VLOOKUP(TRIM(B158),ALL!$B$1:$V$9991,3,FALSE)),"(unc)",VLOOKUP(TRIM(B158),ALL!$B$1:$V$9991,3,FALSE))</f>
        <v>(unc)</v>
      </c>
      <c r="B158" s="37" t="s">
        <v>4434</v>
      </c>
      <c r="C158" s="5" t="s">
        <v>6404</v>
      </c>
      <c r="D158" s="1" t="s">
        <v>10267</v>
      </c>
    </row>
    <row r="159" spans="1:4">
      <c r="A159" s="10" t="str">
        <f>IF(ISERROR(VLOOKUP(TRIM(B159),ALL!$B$1:$V$9991,3,FALSE)),"(unc)",VLOOKUP(TRIM(B159),ALL!$B$1:$V$9991,3,FALSE))</f>
        <v>(unc)</v>
      </c>
      <c r="B159" s="37" t="s">
        <v>4653</v>
      </c>
      <c r="C159" s="5" t="s">
        <v>6404</v>
      </c>
      <c r="D159" s="1" t="s">
        <v>10267</v>
      </c>
    </row>
    <row r="160" spans="1:4">
      <c r="A160" s="10" t="str">
        <f>IF(ISERROR(VLOOKUP(TRIM(B160),ALL!$B$1:$V$9991,3,FALSE)),"(unc)",VLOOKUP(TRIM(B160),ALL!$B$1:$V$9991,3,FALSE))</f>
        <v>(unc)</v>
      </c>
      <c r="B160" s="64" t="s">
        <v>6994</v>
      </c>
      <c r="C160" s="5" t="s">
        <v>6404</v>
      </c>
      <c r="D160" s="1" t="s">
        <v>10267</v>
      </c>
    </row>
    <row r="161" spans="1:4">
      <c r="A161" s="10" t="str">
        <f>IF(ISERROR(VLOOKUP(TRIM(B161),ALL!$B$1:$V$9991,3,FALSE)),"(unc)",VLOOKUP(TRIM(B161),ALL!$B$1:$V$9991,3,FALSE))</f>
        <v>(unc)</v>
      </c>
      <c r="B161" s="64" t="s">
        <v>7276</v>
      </c>
      <c r="C161" s="5" t="s">
        <v>6404</v>
      </c>
      <c r="D161" s="1" t="s">
        <v>10267</v>
      </c>
    </row>
    <row r="162" spans="1:4">
      <c r="A162" s="10" t="str">
        <f>IF(ISERROR(VLOOKUP(TRIM(B162),ALL!$B$1:$V$9991,3,FALSE)),"(unc)",VLOOKUP(TRIM(B162),ALL!$B$1:$V$9991,3,FALSE))</f>
        <v>(unc)</v>
      </c>
      <c r="B162" s="37" t="s">
        <v>7148</v>
      </c>
      <c r="C162" s="5" t="s">
        <v>8589</v>
      </c>
      <c r="D162" s="1" t="s">
        <v>10267</v>
      </c>
    </row>
    <row r="163" spans="1:4">
      <c r="A163" s="10" t="str">
        <f>IF(ISERROR(VLOOKUP(TRIM(B163),ALL!$B$1:$V$9991,3,FALSE)),"(unc)",VLOOKUP(TRIM(B163),ALL!$B$1:$V$9991,3,FALSE))</f>
        <v>(unc)</v>
      </c>
      <c r="B163" s="37" t="s">
        <v>4251</v>
      </c>
      <c r="C163" s="5" t="s">
        <v>8589</v>
      </c>
      <c r="D163" s="1" t="s">
        <v>10267</v>
      </c>
    </row>
    <row r="164" spans="1:4">
      <c r="A164" s="10" t="str">
        <f>IF(ISERROR(VLOOKUP(TRIM(B164),ALL!$B$1:$V$9991,3,FALSE)),"(unc)",VLOOKUP(TRIM(B164),ALL!$B$1:$V$9991,3,FALSE))</f>
        <v>(unc)</v>
      </c>
      <c r="B164" s="37" t="s">
        <v>4639</v>
      </c>
      <c r="C164" s="5" t="s">
        <v>8589</v>
      </c>
      <c r="D164" s="1" t="s">
        <v>10267</v>
      </c>
    </row>
    <row r="165" spans="1:4">
      <c r="A165" s="10" t="str">
        <f>IF(ISERROR(VLOOKUP(TRIM(B165),ALL!$B$1:$V$9991,3,FALSE)),"(unc)",VLOOKUP(TRIM(B165),ALL!$B$1:$V$9991,3,FALSE))</f>
        <v>(unc)</v>
      </c>
      <c r="B165" s="37" t="s">
        <v>5306</v>
      </c>
      <c r="C165" s="5" t="s">
        <v>8589</v>
      </c>
      <c r="D165" s="1" t="s">
        <v>10267</v>
      </c>
    </row>
    <row r="166" spans="1:4">
      <c r="A166" s="10" t="str">
        <f>IF(ISERROR(VLOOKUP(TRIM(B166),ALL!$B$1:$V$9991,3,FALSE)),"(unc)",VLOOKUP(TRIM(B166),ALL!$B$1:$V$9991,3,FALSE))</f>
        <v>WR</v>
      </c>
      <c r="B166" s="37" t="s">
        <v>5384</v>
      </c>
      <c r="C166" s="5" t="s">
        <v>9613</v>
      </c>
      <c r="D166" s="1" t="s">
        <v>10267</v>
      </c>
    </row>
    <row r="167" spans="1:4">
      <c r="A167" s="10" t="str">
        <f>IF(ISERROR(VLOOKUP(TRIM(B167),ALL!$B$1:$V$9991,3,FALSE)),"(unc)",VLOOKUP(TRIM(B167),ALL!$B$1:$V$9991,3,FALSE))</f>
        <v>TE</v>
      </c>
      <c r="B167" s="37" t="s">
        <v>8344</v>
      </c>
      <c r="C167" s="5" t="s">
        <v>9613</v>
      </c>
      <c r="D167" s="1" t="s">
        <v>10267</v>
      </c>
    </row>
    <row r="168" spans="1:4">
      <c r="A168" s="10" t="str">
        <f>IF(ISERROR(VLOOKUP(TRIM(B168),ALL!$B$1:$V$9991,3,FALSE)),"(unc)",VLOOKUP(TRIM(B168),ALL!$B$1:$V$9991,3,FALSE))</f>
        <v>SS ^</v>
      </c>
      <c r="B168" s="37" t="s">
        <v>3087</v>
      </c>
      <c r="C168" s="5" t="s">
        <v>9613</v>
      </c>
      <c r="D168" s="1" t="s">
        <v>10267</v>
      </c>
    </row>
    <row r="169" spans="1:4">
      <c r="A169" s="10" t="str">
        <f>IF(ISERROR(VLOOKUP(TRIM(B169),ALL!$B$1:$V$9991,3,FALSE)),"(unc)",VLOOKUP(TRIM(B169),ALL!$B$1:$V$9991,3,FALSE))</f>
        <v>QB</v>
      </c>
      <c r="B169" s="37" t="s">
        <v>5338</v>
      </c>
      <c r="C169" s="5" t="s">
        <v>9613</v>
      </c>
      <c r="D169" s="1" t="s">
        <v>10267</v>
      </c>
    </row>
    <row r="170" spans="1:4">
      <c r="A170" s="10" t="str">
        <f>IF(ISERROR(VLOOKUP(TRIM(B170),ALL!$B$1:$V$9991,3,FALSE)),"(unc)",VLOOKUP(TRIM(B170),ALL!$B$1:$V$9991,3,FALSE))</f>
        <v>FS ^</v>
      </c>
      <c r="B170" s="37" t="s">
        <v>6985</v>
      </c>
      <c r="C170" s="5" t="s">
        <v>9613</v>
      </c>
      <c r="D170" s="1" t="s">
        <v>10267</v>
      </c>
    </row>
    <row r="171" spans="1:4">
      <c r="A171" s="10" t="str">
        <f>IF(ISERROR(VLOOKUP(TRIM(B171),ALL!$B$1:$V$9991,3,FALSE)),"(unc)",VLOOKUP(TRIM(B171),ALL!$B$1:$V$9991,3,FALSE))</f>
        <v>DB ^</v>
      </c>
      <c r="B171" s="64" t="s">
        <v>8176</v>
      </c>
      <c r="C171" s="5" t="s">
        <v>9613</v>
      </c>
      <c r="D171" s="1" t="s">
        <v>10267</v>
      </c>
    </row>
    <row r="172" spans="1:4">
      <c r="A172" s="10" t="str">
        <f>IF(ISERROR(VLOOKUP(TRIM(B172),ALL!$B$1:$V$9991,3,FALSE)),"(unc)",VLOOKUP(TRIM(B172),ALL!$B$1:$V$9991,3,FALSE))</f>
        <v>DB ^</v>
      </c>
      <c r="B172" s="37" t="s">
        <v>6595</v>
      </c>
      <c r="C172" s="5" t="s">
        <v>9613</v>
      </c>
      <c r="D172" s="1" t="s">
        <v>10267</v>
      </c>
    </row>
    <row r="173" spans="1:4">
      <c r="A173" s="10" t="str">
        <f>IF(ISERROR(VLOOKUP(TRIM(B173),ALL!$B$1:$V$9991,3,FALSE)),"(unc)",VLOOKUP(TRIM(B173),ALL!$B$1:$V$9991,3,FALSE))</f>
        <v>DB ^</v>
      </c>
      <c r="B173" s="64" t="s">
        <v>8242</v>
      </c>
      <c r="C173" s="5" t="s">
        <v>9613</v>
      </c>
      <c r="D173" s="1" t="s">
        <v>10267</v>
      </c>
    </row>
    <row r="174" spans="1:4">
      <c r="A174" s="10" t="str">
        <f>IF(ISERROR(VLOOKUP(TRIM(B174),ALL!$B$1:$V$9991,3,FALSE)),"(unc)",VLOOKUP(TRIM(B174),ALL!$B$1:$V$9991,3,FALSE))</f>
        <v>(unc)</v>
      </c>
      <c r="B174" s="37" t="s">
        <v>5361</v>
      </c>
      <c r="C174" s="5" t="s">
        <v>9613</v>
      </c>
      <c r="D174" s="1" t="s">
        <v>10267</v>
      </c>
    </row>
    <row r="175" spans="1:4">
      <c r="A175" s="10" t="str">
        <f>IF(ISERROR(VLOOKUP(TRIM(B175),ALL!$B$1:$V$9991,3,FALSE)),"(unc)",VLOOKUP(TRIM(B175),ALL!$B$1:$V$9991,3,FALSE))</f>
        <v>(unc)</v>
      </c>
      <c r="B175" s="64" t="s">
        <v>9588</v>
      </c>
      <c r="C175" s="5" t="s">
        <v>9613</v>
      </c>
      <c r="D175" s="1" t="s">
        <v>10267</v>
      </c>
    </row>
    <row r="176" spans="1:4">
      <c r="A176" s="10" t="str">
        <f>IF(ISERROR(VLOOKUP(TRIM(B176),ALL!$B$1:$V$9991,3,FALSE)),"(unc)",VLOOKUP(TRIM(B176),ALL!$B$1:$V$9991,3,FALSE))</f>
        <v>(unc)</v>
      </c>
      <c r="B176" s="37" t="s">
        <v>6771</v>
      </c>
      <c r="C176" s="5" t="s">
        <v>9613</v>
      </c>
      <c r="D176" s="1" t="s">
        <v>10267</v>
      </c>
    </row>
    <row r="177" spans="1:4">
      <c r="A177" s="10" t="str">
        <f>IF(ISERROR(VLOOKUP(TRIM(B177),ALL!$B$1:$V$9991,3,FALSE)),"(unc)",VLOOKUP(TRIM(B177),ALL!$B$1:$V$9991,3,FALSE))</f>
        <v>(unc)</v>
      </c>
      <c r="B177" s="37" t="s">
        <v>7622</v>
      </c>
      <c r="C177" s="5" t="s">
        <v>9613</v>
      </c>
      <c r="D177" s="1" t="s">
        <v>10267</v>
      </c>
    </row>
    <row r="178" spans="1:4">
      <c r="A178" s="10" t="str">
        <f>IF(ISERROR(VLOOKUP(TRIM(B178),ALL!$B$1:$V$9991,3,FALSE)),"(unc)",VLOOKUP(TRIM(B178),ALL!$B$1:$V$9991,3,FALSE))</f>
        <v>(unc)</v>
      </c>
      <c r="B178" s="37" t="s">
        <v>3790</v>
      </c>
      <c r="C178" s="5" t="s">
        <v>9613</v>
      </c>
      <c r="D178" s="1" t="s">
        <v>10267</v>
      </c>
    </row>
    <row r="179" spans="1:4">
      <c r="A179" s="10" t="str">
        <f>IF(ISERROR(VLOOKUP(TRIM(B179),ALL!$B$1:$V$9991,3,FALSE)),"(unc)",VLOOKUP(TRIM(B179),ALL!$B$1:$V$9991,3,FALSE))</f>
        <v>(unc)</v>
      </c>
      <c r="B179" s="428" t="s">
        <v>7603</v>
      </c>
      <c r="C179" s="5" t="s">
        <v>9613</v>
      </c>
      <c r="D179" s="1" t="s">
        <v>10267</v>
      </c>
    </row>
    <row r="180" spans="1:4">
      <c r="A180" s="10" t="str">
        <f>IF(ISERROR(VLOOKUP(TRIM(B180),ALL!$B$1:$V$9991,3,FALSE)),"(unc)",VLOOKUP(TRIM(B180),ALL!$B$1:$V$9991,3,FALSE))</f>
        <v>(unc)</v>
      </c>
      <c r="B180" s="37" t="s">
        <v>6989</v>
      </c>
      <c r="C180" s="5" t="s">
        <v>9613</v>
      </c>
      <c r="D180" s="1" t="s">
        <v>10267</v>
      </c>
    </row>
    <row r="181" spans="1:4">
      <c r="A181" s="10" t="str">
        <f>IF(ISERROR(VLOOKUP(TRIM(B181),ALL!$B$1:$V$9991,3,FALSE)),"(unc)",VLOOKUP(TRIM(B181),ALL!$B$1:$V$9991,3,FALSE))</f>
        <v>(unc)</v>
      </c>
      <c r="B181" s="37" t="s">
        <v>4646</v>
      </c>
      <c r="C181" s="5" t="s">
        <v>9613</v>
      </c>
      <c r="D181" s="1" t="s">
        <v>10267</v>
      </c>
    </row>
    <row r="182" spans="1:4">
      <c r="A182" s="10" t="str">
        <f>IF(ISERROR(VLOOKUP(TRIM(B182),ALL!$B$1:$V$9991,3,FALSE)),"(unc)",VLOOKUP(TRIM(B182),ALL!$B$1:$V$9991,3,FALSE))</f>
        <v>(unc)</v>
      </c>
      <c r="B182" s="64" t="s">
        <v>8540</v>
      </c>
      <c r="C182" s="5" t="s">
        <v>9613</v>
      </c>
      <c r="D182" s="1" t="s">
        <v>10267</v>
      </c>
    </row>
    <row r="183" spans="1:4" ht="15">
      <c r="A183" s="10" t="str">
        <f>IF(ISERROR(VLOOKUP(TRIM(B183),ALL!$B$1:$V$9991,3,FALSE)),"(unc)",VLOOKUP(TRIM(B183),ALL!$B$1:$V$9991,3,FALSE))</f>
        <v>QB</v>
      </c>
      <c r="B183" s="117" t="s">
        <v>4858</v>
      </c>
      <c r="C183" s="5" t="s">
        <v>9618</v>
      </c>
      <c r="D183" s="1" t="s">
        <v>10267</v>
      </c>
    </row>
    <row r="184" spans="1:4" ht="15">
      <c r="A184" s="10" t="str">
        <f>IF(ISERROR(VLOOKUP(TRIM(B184),ALL!$B$1:$V$9991,3,FALSE)),"(unc)",VLOOKUP(TRIM(B184),ALL!$B$1:$V$9991,3,FALSE))</f>
        <v>OC @</v>
      </c>
      <c r="B184" s="210" t="s">
        <v>7980</v>
      </c>
      <c r="C184" s="5" t="s">
        <v>9618</v>
      </c>
      <c r="D184" s="1" t="s">
        <v>10267</v>
      </c>
    </row>
    <row r="185" spans="1:4" ht="15">
      <c r="A185" s="10" t="str">
        <f>IF(ISERROR(VLOOKUP(TRIM(B185),ALL!$B$1:$V$9991,3,FALSE)),"(unc)",VLOOKUP(TRIM(B185),ALL!$B$1:$V$9991,3,FALSE))</f>
        <v>(unc)</v>
      </c>
      <c r="B185" s="117" t="s">
        <v>7598</v>
      </c>
      <c r="C185" s="5" t="s">
        <v>9618</v>
      </c>
      <c r="D185" s="1" t="s">
        <v>10267</v>
      </c>
    </row>
    <row r="186" spans="1:4" ht="15">
      <c r="A186" s="10" t="str">
        <f>IF(ISERROR(VLOOKUP(TRIM(B186),ALL!$B$1:$V$9991,3,FALSE)),"(unc)",VLOOKUP(TRIM(B186),ALL!$B$1:$V$9991,3,FALSE))</f>
        <v>(unc)</v>
      </c>
      <c r="B186" s="117" t="s">
        <v>4786</v>
      </c>
      <c r="C186" s="5" t="s">
        <v>9618</v>
      </c>
      <c r="D186" s="1" t="s">
        <v>10267</v>
      </c>
    </row>
    <row r="187" spans="1:4" ht="15">
      <c r="A187" s="10" t="str">
        <f>IF(ISERROR(VLOOKUP(TRIM(B187),ALL!$B$1:$V$9991,3,FALSE)),"(unc)",VLOOKUP(TRIM(B187),ALL!$B$1:$V$9991,3,FALSE))</f>
        <v>(unc)</v>
      </c>
      <c r="B187" s="117" t="s">
        <v>6667</v>
      </c>
      <c r="C187" s="5" t="s">
        <v>9618</v>
      </c>
      <c r="D187" s="1" t="s">
        <v>10267</v>
      </c>
    </row>
    <row r="188" spans="1:4" ht="15">
      <c r="A188" s="10" t="str">
        <f>IF(ISERROR(VLOOKUP(TRIM(B188),ALL!$B$1:$V$9991,3,FALSE)),"(unc)",VLOOKUP(TRIM(B188),ALL!$B$1:$V$9991,3,FALSE))</f>
        <v>(unc)</v>
      </c>
      <c r="B188" s="117" t="s">
        <v>4750</v>
      </c>
      <c r="C188" s="5" t="s">
        <v>9618</v>
      </c>
      <c r="D188" s="1" t="s">
        <v>10267</v>
      </c>
    </row>
    <row r="189" spans="1:4" ht="15">
      <c r="A189" s="10" t="str">
        <f>IF(ISERROR(VLOOKUP(TRIM(B189),ALL!$B$1:$V$9991,3,FALSE)),"(unc)",VLOOKUP(TRIM(B189),ALL!$B$1:$V$9991,3,FALSE))</f>
        <v>(unc)</v>
      </c>
      <c r="B189" s="117" t="s">
        <v>3078</v>
      </c>
      <c r="C189" s="5" t="s">
        <v>9618</v>
      </c>
      <c r="D189" s="1" t="s">
        <v>10267</v>
      </c>
    </row>
    <row r="190" spans="1:4" ht="15">
      <c r="A190" s="10" t="str">
        <f>IF(ISERROR(VLOOKUP(TRIM(B190),ALL!$B$1:$V$9991,3,FALSE)),"(unc)",VLOOKUP(TRIM(B190),ALL!$B$1:$V$9991,3,FALSE))</f>
        <v>(unc)</v>
      </c>
      <c r="B190" s="117" t="s">
        <v>5530</v>
      </c>
      <c r="C190" s="5" t="s">
        <v>9618</v>
      </c>
      <c r="D190" s="1" t="s">
        <v>10267</v>
      </c>
    </row>
    <row r="191" spans="1:4" ht="15">
      <c r="A191" s="10" t="str">
        <f>IF(ISERROR(VLOOKUP(TRIM(B191),ALL!$B$1:$V$9991,3,FALSE)),"(unc)",VLOOKUP(TRIM(B191),ALL!$B$1:$V$9991,3,FALSE))</f>
        <v>(unc)</v>
      </c>
      <c r="B191" s="462" t="s">
        <v>5219</v>
      </c>
      <c r="C191" s="5" t="s">
        <v>9618</v>
      </c>
      <c r="D191" s="1" t="s">
        <v>10267</v>
      </c>
    </row>
    <row r="192" spans="1:4" ht="12" customHeight="1">
      <c r="A192" s="10" t="str">
        <f>IF(ISERROR(VLOOKUP(TRIM(B192),ALL!$B$1:$V$9991,3,FALSE)),"(unc)",VLOOKUP(TRIM(B192),ALL!$B$1:$V$9991,3,FALSE))</f>
        <v>(unc)</v>
      </c>
      <c r="B192" s="117" t="s">
        <v>5243</v>
      </c>
      <c r="C192" s="5" t="s">
        <v>9618</v>
      </c>
      <c r="D192" s="1" t="s">
        <v>10267</v>
      </c>
    </row>
    <row r="193" spans="1:4" ht="15">
      <c r="A193" s="10" t="str">
        <f>IF(ISERROR(VLOOKUP(TRIM(B193),ALL!$B$1:$V$9991,3,FALSE)),"(unc)",VLOOKUP(TRIM(B193),ALL!$B$1:$V$9991,3,FALSE))</f>
        <v>(unc)</v>
      </c>
      <c r="B193" s="117" t="s">
        <v>6127</v>
      </c>
      <c r="C193" s="5" t="s">
        <v>9618</v>
      </c>
      <c r="D193" s="1" t="s">
        <v>10267</v>
      </c>
    </row>
    <row r="194" spans="1:4" ht="15">
      <c r="A194" s="10" t="str">
        <f>IF(ISERROR(VLOOKUP(TRIM(B194),ALL!$B$1:$V$9991,3,FALSE)),"(unc)",VLOOKUP(TRIM(B194),ALL!$B$1:$V$9991,3,FALSE))</f>
        <v>(unc)</v>
      </c>
      <c r="B194" s="117" t="s">
        <v>5757</v>
      </c>
      <c r="C194" s="5" t="s">
        <v>9618</v>
      </c>
      <c r="D194" s="1" t="s">
        <v>10267</v>
      </c>
    </row>
    <row r="195" spans="1:4">
      <c r="A195" s="10" t="str">
        <f>IF(ISERROR(VLOOKUP(TRIM(B195),ALL!$B$1:$V$9991,3,FALSE)),"(unc)",VLOOKUP(TRIM(B195),ALL!$B$1:$V$9991,3,FALSE))</f>
        <v>DB ^</v>
      </c>
      <c r="B195" s="37" t="s">
        <v>4265</v>
      </c>
      <c r="C195" s="5" t="s">
        <v>7479</v>
      </c>
      <c r="D195" s="1" t="s">
        <v>10267</v>
      </c>
    </row>
    <row r="196" spans="1:4">
      <c r="A196" s="10" t="str">
        <f>IF(ISERROR(VLOOKUP(TRIM(B196),ALL!$B$1:$V$9991,3,FALSE)),"(unc)",VLOOKUP(TRIM(B196),ALL!$B$1:$V$9991,3,FALSE))</f>
        <v>(unc)</v>
      </c>
      <c r="B196" s="37" t="s">
        <v>7116</v>
      </c>
      <c r="C196" s="5" t="s">
        <v>7479</v>
      </c>
      <c r="D196" s="1" t="s">
        <v>10267</v>
      </c>
    </row>
    <row r="197" spans="1:4">
      <c r="A197" s="10" t="str">
        <f>IF(ISERROR(VLOOKUP(TRIM(B197),ALL!$B$1:$V$9991,3,FALSE)),"(unc)",VLOOKUP(TRIM(B197),ALL!$B$1:$V$9991,3,FALSE))</f>
        <v>(unc)</v>
      </c>
      <c r="B197" s="37" t="s">
        <v>5866</v>
      </c>
      <c r="C197" s="5" t="s">
        <v>7479</v>
      </c>
      <c r="D197" s="1" t="s">
        <v>10267</v>
      </c>
    </row>
    <row r="198" spans="1:4">
      <c r="A198" s="10" t="str">
        <f>IF(ISERROR(VLOOKUP(TRIM(B198),ALL!$B$1:$V$9991,3,FALSE)),"(unc)",VLOOKUP(TRIM(B198),ALL!$B$1:$V$9991,3,FALSE))</f>
        <v>(unc)</v>
      </c>
      <c r="B198" s="37" t="s">
        <v>4912</v>
      </c>
      <c r="C198" s="5" t="s">
        <v>7479</v>
      </c>
      <c r="D198" s="1" t="s">
        <v>10267</v>
      </c>
    </row>
    <row r="199" spans="1:4">
      <c r="A199" s="10" t="str">
        <f>IF(ISERROR(VLOOKUP(TRIM(B199),ALL!$B$1:$V$9991,3,FALSE)),"(unc)",VLOOKUP(TRIM(B199),ALL!$B$1:$V$9991,3,FALSE))</f>
        <v>(unc)</v>
      </c>
      <c r="B199" s="37" t="s">
        <v>3615</v>
      </c>
      <c r="C199" s="5" t="s">
        <v>7479</v>
      </c>
      <c r="D199" s="1" t="s">
        <v>10267</v>
      </c>
    </row>
    <row r="200" spans="1:4">
      <c r="A200" s="10" t="str">
        <f>IF(ISERROR(VLOOKUP(TRIM(B200),ALL!$B$1:$V$9991,3,FALSE)),"(unc)",VLOOKUP(TRIM(B200),ALL!$B$1:$V$9991,3,FALSE))</f>
        <v>(unc)</v>
      </c>
      <c r="B200" s="37" t="s">
        <v>6091</v>
      </c>
      <c r="C200" s="5" t="s">
        <v>7479</v>
      </c>
      <c r="D200" s="1" t="s">
        <v>10267</v>
      </c>
    </row>
    <row r="201" spans="1:4">
      <c r="A201" s="10" t="str">
        <f>IF(ISERROR(VLOOKUP(TRIM(B201),ALL!$B$1:$V$9991,3,FALSE)),"(unc)",VLOOKUP(TRIM(B201),ALL!$B$1:$V$9991,3,FALSE))</f>
        <v>(unc)</v>
      </c>
      <c r="B201" s="37" t="s">
        <v>306</v>
      </c>
      <c r="C201" s="5" t="s">
        <v>7479</v>
      </c>
      <c r="D201" s="1" t="s">
        <v>10267</v>
      </c>
    </row>
    <row r="202" spans="1:4">
      <c r="A202" s="10" t="str">
        <f>IF(ISERROR(VLOOKUP(TRIM(B202),ALL!$B$1:$V$9991,3,FALSE)),"(unc)",VLOOKUP(TRIM(B202),ALL!$B$1:$V$9991,3,FALSE))</f>
        <v>(unc)</v>
      </c>
      <c r="B202" s="37" t="s">
        <v>2467</v>
      </c>
      <c r="C202" s="5" t="s">
        <v>7479</v>
      </c>
      <c r="D202" s="1" t="s">
        <v>10267</v>
      </c>
    </row>
    <row r="203" spans="1:4">
      <c r="A203" s="10" t="str">
        <f>IF(ISERROR(VLOOKUP(TRIM(B203),ALL!$B$1:$V$9991,3,FALSE)),"(unc)",VLOOKUP(TRIM(B203),ALL!$B$1:$V$9991,3,FALSE))</f>
        <v>KOR</v>
      </c>
      <c r="B203" s="37" t="s">
        <v>7180</v>
      </c>
      <c r="C203" s="5" t="s">
        <v>3017</v>
      </c>
      <c r="D203" s="1" t="s">
        <v>10267</v>
      </c>
    </row>
    <row r="204" spans="1:4" ht="15" customHeight="1">
      <c r="A204" s="10" t="str">
        <f>IF(ISERROR(VLOOKUP(TRIM(B204),ALL!$B$1:$V$9991,3,FALSE)),"(unc)",VLOOKUP(TRIM(B204),ALL!$B$1:$V$9991,3,FALSE))</f>
        <v>(unc)</v>
      </c>
      <c r="B204" s="64" t="s">
        <v>2481</v>
      </c>
      <c r="C204" s="5" t="s">
        <v>3017</v>
      </c>
      <c r="D204" s="1" t="s">
        <v>10267</v>
      </c>
    </row>
    <row r="205" spans="1:4">
      <c r="A205" s="10" t="str">
        <f>IF(ISERROR(VLOOKUP(TRIM(B205),ALL!$B$1:$V$9991,3,FALSE)),"(unc)",VLOOKUP(TRIM(B205),ALL!$B$1:$V$9991,3,FALSE))</f>
        <v>(unc)</v>
      </c>
      <c r="B205" s="37" t="s">
        <v>4370</v>
      </c>
      <c r="C205" s="5" t="s">
        <v>2625</v>
      </c>
      <c r="D205" s="1" t="s">
        <v>10267</v>
      </c>
    </row>
    <row r="206" spans="1:4">
      <c r="A206" s="10" t="str">
        <f>IF(ISERROR(VLOOKUP(TRIM(B206),ALL!$B$1:$V$9991,3,FALSE)),"(unc)",VLOOKUP(TRIM(B206),ALL!$B$1:$V$9991,3,FALSE))</f>
        <v>(unc)</v>
      </c>
      <c r="B206" s="433" t="s">
        <v>3851</v>
      </c>
      <c r="C206" s="5" t="s">
        <v>3017</v>
      </c>
      <c r="D206" s="1" t="s">
        <v>10267</v>
      </c>
    </row>
    <row r="207" spans="1:4">
      <c r="A207" s="10" t="str">
        <f>IF(ISERROR(VLOOKUP(TRIM(B207),ALL!$B$1:$V$9991,3,FALSE)),"(unc)",VLOOKUP(TRIM(B207),ALL!$B$1:$V$9991,3,FALSE))</f>
        <v>(unc)</v>
      </c>
      <c r="B207" s="37" t="s">
        <v>5159</v>
      </c>
      <c r="C207" s="5" t="s">
        <v>2625</v>
      </c>
      <c r="D207" s="1" t="s">
        <v>10267</v>
      </c>
    </row>
    <row r="208" spans="1:4">
      <c r="A208" s="10" t="str">
        <f>IF(ISERROR(VLOOKUP(TRIM(B208),ALL!$B$1:$V$9991,3,FALSE)),"(unc)",VLOOKUP(TRIM(B208),ALL!$B$1:$V$9991,3,FALSE))</f>
        <v>(unc)</v>
      </c>
      <c r="B208" s="37" t="s">
        <v>7179</v>
      </c>
      <c r="C208" s="5" t="s">
        <v>3017</v>
      </c>
      <c r="D208" s="1" t="s">
        <v>10267</v>
      </c>
    </row>
    <row r="209" spans="1:4">
      <c r="A209" s="10" t="str">
        <f>IF(ISERROR(VLOOKUP(TRIM(B209),ALL!$B$1:$V$9991,3,FALSE)),"(unc)",VLOOKUP(TRIM(B209),ALL!$B$1:$V$9991,3,FALSE))</f>
        <v>(unc)</v>
      </c>
      <c r="B209" s="37" t="s">
        <v>6198</v>
      </c>
      <c r="C209" s="5" t="s">
        <v>2625</v>
      </c>
      <c r="D209" s="1" t="s">
        <v>10267</v>
      </c>
    </row>
    <row r="210" spans="1:4">
      <c r="A210" s="10" t="str">
        <f>IF(ISERROR(VLOOKUP(TRIM(B210),ALL!$B$1:$V$9991,3,FALSE)),"(unc)",VLOOKUP(TRIM(B210),ALL!$B$1:$V$9991,3,FALSE))</f>
        <v>(unc)</v>
      </c>
      <c r="B210" s="37" t="s">
        <v>4625</v>
      </c>
      <c r="C210" s="5" t="s">
        <v>2625</v>
      </c>
      <c r="D210" s="1" t="s">
        <v>10267</v>
      </c>
    </row>
    <row r="211" spans="1:4">
      <c r="A211" s="10" t="str">
        <f>IF(ISERROR(VLOOKUP(TRIM(B211),ALL!$B$1:$V$9991,3,FALSE)),"(unc)",VLOOKUP(TRIM(B211),ALL!$B$1:$V$9991,3,FALSE))</f>
        <v>OT @</v>
      </c>
      <c r="B211" s="37" t="s">
        <v>7141</v>
      </c>
      <c r="C211" s="5" t="s">
        <v>5462</v>
      </c>
      <c r="D211" s="1" t="s">
        <v>10267</v>
      </c>
    </row>
    <row r="212" spans="1:4">
      <c r="A212" s="10" t="str">
        <f>IF(ISERROR(VLOOKUP(TRIM(B212),ALL!$B$1:$V$9991,3,FALSE)),"(unc)",VLOOKUP(TRIM(B212),ALL!$B$1:$V$9991,3,FALSE))</f>
        <v>HB</v>
      </c>
      <c r="B212" s="37" t="s">
        <v>5823</v>
      </c>
      <c r="C212" s="5" t="s">
        <v>5462</v>
      </c>
      <c r="D212" s="1" t="s">
        <v>10267</v>
      </c>
    </row>
    <row r="213" spans="1:4">
      <c r="A213" s="10" t="str">
        <f>IF(ISERROR(VLOOKUP(TRIM(B213),ALL!$B$1:$V$9991,3,FALSE)),"(unc)",VLOOKUP(TRIM(B213),ALL!$B$1:$V$9991,3,FALSE))</f>
        <v>End $ DT $</v>
      </c>
      <c r="B213" s="433" t="s">
        <v>4692</v>
      </c>
      <c r="C213" s="5" t="s">
        <v>5462</v>
      </c>
      <c r="D213" s="1" t="s">
        <v>10267</v>
      </c>
    </row>
    <row r="214" spans="1:4" ht="13.5" customHeight="1">
      <c r="A214" s="10" t="str">
        <f>IF(ISERROR(VLOOKUP(TRIM(B214),ALL!$B$1:$V$9991,3,FALSE)),"(unc)",VLOOKUP(TRIM(B214),ALL!$B$1:$V$9991,3,FALSE))</f>
        <v>DT $</v>
      </c>
      <c r="B214" s="37" t="s">
        <v>2375</v>
      </c>
      <c r="C214" s="5" t="s">
        <v>5462</v>
      </c>
      <c r="D214" s="1" t="s">
        <v>10267</v>
      </c>
    </row>
    <row r="215" spans="1:4" ht="12" customHeight="1">
      <c r="A215" s="10" t="str">
        <f>IF(ISERROR(VLOOKUP(TRIM(B215),ALL!$B$1:$V$9991,3,FALSE)),"(unc)",VLOOKUP(TRIM(B215),ALL!$B$1:$V$9991,3,FALSE))</f>
        <v>DB ^</v>
      </c>
      <c r="B215" s="37" t="s">
        <v>7019</v>
      </c>
      <c r="C215" s="5" t="s">
        <v>5462</v>
      </c>
      <c r="D215" s="1" t="s">
        <v>10267</v>
      </c>
    </row>
    <row r="216" spans="1:4">
      <c r="A216" s="10" t="str">
        <f>IF(ISERROR(VLOOKUP(TRIM(B216),ALL!$B$1:$V$9991,3,FALSE)),"(unc)",VLOOKUP(TRIM(B216),ALL!$B$1:$V$9991,3,FALSE))</f>
        <v>(unc)</v>
      </c>
      <c r="B216" s="64" t="s">
        <v>8505</v>
      </c>
      <c r="C216" s="5" t="s">
        <v>5462</v>
      </c>
      <c r="D216" s="1" t="s">
        <v>10267</v>
      </c>
    </row>
    <row r="217" spans="1:4">
      <c r="A217" s="10" t="str">
        <f>IF(ISERROR(VLOOKUP(TRIM(B217),ALL!$B$1:$V$9991,3,FALSE)),"(unc)",VLOOKUP(TRIM(B217),ALL!$B$1:$V$9991,3,FALSE))</f>
        <v>(unc)</v>
      </c>
      <c r="B217" s="37" t="s">
        <v>5394</v>
      </c>
      <c r="C217" s="5" t="s">
        <v>5462</v>
      </c>
      <c r="D217" s="1" t="s">
        <v>10267</v>
      </c>
    </row>
    <row r="218" spans="1:4">
      <c r="A218" s="10" t="str">
        <f>IF(ISERROR(VLOOKUP(TRIM(B218),ALL!$B$1:$V$9991,3,FALSE)),"(unc)",VLOOKUP(TRIM(B218),ALL!$B$1:$V$9991,3,FALSE))</f>
        <v>(unc)</v>
      </c>
      <c r="B218" s="37" t="s">
        <v>5122</v>
      </c>
      <c r="C218" s="5" t="s">
        <v>5462</v>
      </c>
      <c r="D218" s="1" t="s">
        <v>10267</v>
      </c>
    </row>
    <row r="219" spans="1:4">
      <c r="A219" s="10" t="str">
        <f>IF(ISERROR(VLOOKUP(TRIM(B219),ALL!$B$1:$V$9991,3,FALSE)),"(unc)",VLOOKUP(TRIM(B219),ALL!$B$1:$V$9991,3,FALSE))</f>
        <v>WR</v>
      </c>
      <c r="B219" s="414" t="s">
        <v>7592</v>
      </c>
      <c r="C219" s="5" t="s">
        <v>6839</v>
      </c>
      <c r="D219" s="1" t="s">
        <v>10267</v>
      </c>
    </row>
    <row r="220" spans="1:4" ht="15">
      <c r="A220" s="10" t="str">
        <f>IF(ISERROR(VLOOKUP(TRIM(B220),ALL!$B$1:$V$9991,3,FALSE)),"(unc)",VLOOKUP(TRIM(B220),ALL!$B$1:$V$9991,3,FALSE))</f>
        <v>QB</v>
      </c>
      <c r="B220" s="461" t="s">
        <v>8472</v>
      </c>
      <c r="C220" s="5" t="s">
        <v>6839</v>
      </c>
      <c r="D220" s="1" t="s">
        <v>10267</v>
      </c>
    </row>
    <row r="221" spans="1:4">
      <c r="A221" s="10" t="str">
        <f>IF(ISERROR(VLOOKUP(TRIM(B221),ALL!$B$1:$V$9991,3,FALSE)),"(unc)",VLOOKUP(TRIM(B221),ALL!$B$1:$V$9991,3,FALSE))</f>
        <v>LB</v>
      </c>
      <c r="B221" s="414" t="s">
        <v>7865</v>
      </c>
      <c r="C221" s="5" t="s">
        <v>6839</v>
      </c>
      <c r="D221" s="1" t="s">
        <v>10267</v>
      </c>
    </row>
    <row r="222" spans="1:4">
      <c r="A222" s="10" t="str">
        <f>IF(ISERROR(VLOOKUP(TRIM(B222),ALL!$B$1:$V$9991,3,FALSE)),"(unc)",VLOOKUP(TRIM(B222),ALL!$B$1:$V$9991,3,FALSE))</f>
        <v>End $ DT $</v>
      </c>
      <c r="B222" s="414" t="s">
        <v>5654</v>
      </c>
      <c r="C222" s="5" t="s">
        <v>6839</v>
      </c>
      <c r="D222" s="1" t="s">
        <v>10267</v>
      </c>
    </row>
    <row r="223" spans="1:4">
      <c r="A223" s="10" t="str">
        <f>IF(ISERROR(VLOOKUP(TRIM(B223),ALL!$B$1:$V$9991,3,FALSE)),"(unc)",VLOOKUP(TRIM(B223),ALL!$B$1:$V$9991,3,FALSE))</f>
        <v>(unc)</v>
      </c>
      <c r="B223" s="433" t="s">
        <v>7788</v>
      </c>
      <c r="C223" s="5" t="s">
        <v>6839</v>
      </c>
      <c r="D223" s="1" t="s">
        <v>10267</v>
      </c>
    </row>
    <row r="224" spans="1:4">
      <c r="A224" s="10" t="str">
        <f>IF(ISERROR(VLOOKUP(TRIM(B224),ALL!$B$1:$V$9991,3,FALSE)),"(unc)",VLOOKUP(TRIM(B224),ALL!$B$1:$V$9991,3,FALSE))</f>
        <v>OT @</v>
      </c>
      <c r="B224" s="37" t="s">
        <v>7129</v>
      </c>
      <c r="C224" s="5" t="s">
        <v>3018</v>
      </c>
      <c r="D224" s="1" t="s">
        <v>10267</v>
      </c>
    </row>
    <row r="225" spans="1:4">
      <c r="A225" s="10" t="str">
        <f>IF(ISERROR(VLOOKUP(TRIM(B225),ALL!$B$1:$V$9991,3,FALSE)),"(unc)",VLOOKUP(TRIM(B225),ALL!$B$1:$V$9991,3,FALSE))</f>
        <v>HB</v>
      </c>
      <c r="B225" s="37" t="s">
        <v>7147</v>
      </c>
      <c r="C225" s="5" t="s">
        <v>2791</v>
      </c>
      <c r="D225" s="1" t="s">
        <v>10267</v>
      </c>
    </row>
    <row r="226" spans="1:4">
      <c r="A226" s="10" t="str">
        <f>IF(ISERROR(VLOOKUP(TRIM(B226),ALL!$B$1:$V$9991,3,FALSE)),"(unc)",VLOOKUP(TRIM(B226),ALL!$B$1:$V$9991,3,FALSE))</f>
        <v>DB ^</v>
      </c>
      <c r="B226" s="37" t="s">
        <v>353</v>
      </c>
      <c r="C226" s="5" t="s">
        <v>2791</v>
      </c>
      <c r="D226" s="1" t="s">
        <v>10267</v>
      </c>
    </row>
    <row r="227" spans="1:4">
      <c r="A227" s="10" t="str">
        <f>IF(ISERROR(VLOOKUP(TRIM(B227),ALL!$B$1:$V$9991,3,FALSE)),"(unc)",VLOOKUP(TRIM(B227),ALL!$B$1:$V$9991,3,FALSE))</f>
        <v>DB ^</v>
      </c>
      <c r="B227" s="64" t="s">
        <v>8448</v>
      </c>
      <c r="C227" s="5" t="s">
        <v>3018</v>
      </c>
      <c r="D227" s="1" t="s">
        <v>10267</v>
      </c>
    </row>
    <row r="228" spans="1:4">
      <c r="A228" s="10" t="str">
        <f>IF(ISERROR(VLOOKUP(TRIM(B228),ALL!$B$1:$V$9991,3,FALSE)),"(unc)",VLOOKUP(TRIM(B228),ALL!$B$1:$V$9991,3,FALSE))</f>
        <v>(unc)</v>
      </c>
      <c r="B228" s="37" t="s">
        <v>7163</v>
      </c>
      <c r="C228" s="5" t="s">
        <v>3018</v>
      </c>
      <c r="D228" s="1" t="s">
        <v>10267</v>
      </c>
    </row>
    <row r="229" spans="1:4">
      <c r="A229" s="10" t="str">
        <f>IF(ISERROR(VLOOKUP(TRIM(B229),ALL!$B$1:$V$9991,3,FALSE)),"(unc)",VLOOKUP(TRIM(B229),ALL!$B$1:$V$9991,3,FALSE))</f>
        <v>(unc)</v>
      </c>
      <c r="B229" s="37" t="s">
        <v>7937</v>
      </c>
      <c r="C229" s="5" t="s">
        <v>3018</v>
      </c>
      <c r="D229" s="1" t="s">
        <v>10267</v>
      </c>
    </row>
    <row r="230" spans="1:4">
      <c r="A230" s="10" t="str">
        <f>IF(ISERROR(VLOOKUP(TRIM(B230),ALL!$B$1:$V$9991,3,FALSE)),"(unc)",VLOOKUP(TRIM(B230),ALL!$B$1:$V$9991,3,FALSE))</f>
        <v>(unc)</v>
      </c>
      <c r="B230" s="37" t="s">
        <v>2758</v>
      </c>
      <c r="C230" s="5" t="s">
        <v>2791</v>
      </c>
      <c r="D230" s="1" t="s">
        <v>10267</v>
      </c>
    </row>
    <row r="231" spans="1:4">
      <c r="A231" s="10" t="str">
        <f>IF(ISERROR(VLOOKUP(TRIM(B231),ALL!$B$1:$V$9991,3,FALSE)),"(unc)",VLOOKUP(TRIM(B231),ALL!$B$1:$V$9991,3,FALSE))</f>
        <v>(unc)</v>
      </c>
      <c r="B231" s="37" t="s">
        <v>3861</v>
      </c>
      <c r="C231" s="5" t="s">
        <v>3018</v>
      </c>
      <c r="D231" s="1" t="s">
        <v>10267</v>
      </c>
    </row>
    <row r="232" spans="1:4">
      <c r="A232" s="10" t="str">
        <f>IF(ISERROR(VLOOKUP(TRIM(B232),ALL!$B$1:$V$9991,3,FALSE)),"(unc)",VLOOKUP(TRIM(B232),ALL!$B$1:$V$9991,3,FALSE))</f>
        <v>(unc)</v>
      </c>
      <c r="B232" s="37" t="s">
        <v>6087</v>
      </c>
      <c r="C232" s="5" t="s">
        <v>2791</v>
      </c>
      <c r="D232" s="1" t="s">
        <v>10267</v>
      </c>
    </row>
    <row r="233" spans="1:4">
      <c r="A233" s="10" t="str">
        <f>IF(ISERROR(VLOOKUP(TRIM(B233),ALL!$B$1:$V$9991,3,FALSE)),"(unc)",VLOOKUP(TRIM(B233),ALL!$B$1:$V$9991,3,FALSE))</f>
        <v>(unc)</v>
      </c>
      <c r="B233" s="37" t="s">
        <v>7384</v>
      </c>
      <c r="C233" s="5" t="s">
        <v>2791</v>
      </c>
      <c r="D233" s="1" t="s">
        <v>10267</v>
      </c>
    </row>
    <row r="234" spans="1:4">
      <c r="A234" s="10" t="str">
        <f>IF(ISERROR(VLOOKUP(TRIM(B234),ALL!$B$1:$V$9991,3,FALSE)),"(unc)",VLOOKUP(TRIM(B234),ALL!$B$1:$V$9991,3,FALSE))</f>
        <v>(unc)</v>
      </c>
      <c r="B234" s="433" t="s">
        <v>7408</v>
      </c>
      <c r="C234" s="5" t="s">
        <v>3018</v>
      </c>
      <c r="D234" s="1" t="s">
        <v>10267</v>
      </c>
    </row>
    <row r="235" spans="1:4">
      <c r="A235" s="10" t="str">
        <f>IF(ISERROR(VLOOKUP(TRIM(B235),ALL!$B$1:$V$9991,3,FALSE)),"(unc)",VLOOKUP(TRIM(B235),ALL!$B$1:$V$9991,3,FALSE))</f>
        <v>G @</v>
      </c>
      <c r="B235" s="37" t="s">
        <v>6215</v>
      </c>
      <c r="C235" s="5" t="s">
        <v>3019</v>
      </c>
      <c r="D235" s="1" t="s">
        <v>10267</v>
      </c>
    </row>
    <row r="236" spans="1:4">
      <c r="A236" s="10" t="str">
        <f>IF(ISERROR(VLOOKUP(TRIM(B236),ALL!$B$1:$V$9991,3,FALSE)),"(unc)",VLOOKUP(TRIM(B236),ALL!$B$1:$V$9991,3,FALSE))</f>
        <v>DB ^</v>
      </c>
      <c r="B236" s="37" t="s">
        <v>6633</v>
      </c>
      <c r="C236" s="5" t="s">
        <v>3019</v>
      </c>
      <c r="D236" s="1" t="s">
        <v>10267</v>
      </c>
    </row>
    <row r="237" spans="1:4">
      <c r="A237" s="10" t="str">
        <f>IF(ISERROR(VLOOKUP(TRIM(B237),ALL!$B$1:$V$9991,3,FALSE)),"(unc)",VLOOKUP(TRIM(B237),ALL!$B$1:$V$9991,3,FALSE))</f>
        <v>(unc)</v>
      </c>
      <c r="B237" s="37" t="s">
        <v>8535</v>
      </c>
      <c r="C237" s="5" t="s">
        <v>3019</v>
      </c>
      <c r="D237" s="1" t="s">
        <v>10267</v>
      </c>
    </row>
    <row r="238" spans="1:4">
      <c r="A238" s="10" t="str">
        <f>IF(ISERROR(VLOOKUP(TRIM(B238),ALL!$B$1:$V$9991,3,FALSE)),"(unc)",VLOOKUP(TRIM(B238),ALL!$B$1:$V$9991,3,FALSE))</f>
        <v>(unc)</v>
      </c>
      <c r="B238" s="37" t="s">
        <v>3764</v>
      </c>
      <c r="C238" s="5" t="s">
        <v>2624</v>
      </c>
      <c r="D238" s="1" t="s">
        <v>10267</v>
      </c>
    </row>
    <row r="239" spans="1:4">
      <c r="A239" s="10" t="str">
        <f>IF(ISERROR(VLOOKUP(TRIM(B239),ALL!$B$1:$V$9991,3,FALSE)),"(unc)",VLOOKUP(TRIM(B239),ALL!$B$1:$V$9991,3,FALSE))</f>
        <v>(unc)</v>
      </c>
      <c r="B239" s="37" t="s">
        <v>5832</v>
      </c>
      <c r="C239" s="5" t="s">
        <v>2624</v>
      </c>
      <c r="D239" s="1" t="s">
        <v>10267</v>
      </c>
    </row>
    <row r="240" spans="1:4">
      <c r="A240" s="10" t="str">
        <f>IF(ISERROR(VLOOKUP(TRIM(B240),ALL!$B$1:$V$9991,3,FALSE)),"(unc)",VLOOKUP(TRIM(B240),ALL!$B$1:$V$9991,3,FALSE))</f>
        <v>(unc)</v>
      </c>
      <c r="B240" s="367" t="s">
        <v>4384</v>
      </c>
      <c r="C240" s="5" t="s">
        <v>2624</v>
      </c>
      <c r="D240" s="1" t="s">
        <v>10267</v>
      </c>
    </row>
    <row r="241" spans="1:4">
      <c r="A241" s="10" t="str">
        <f>IF(ISERROR(VLOOKUP(TRIM(B241),ALL!$B$1:$V$9991,3,FALSE)),"(unc)",VLOOKUP(TRIM(B241),ALL!$B$1:$V$9991,3,FALSE))</f>
        <v>(unc)</v>
      </c>
      <c r="B241" s="37" t="s">
        <v>7181</v>
      </c>
      <c r="C241" s="5" t="s">
        <v>3019</v>
      </c>
      <c r="D241" s="1" t="s">
        <v>10267</v>
      </c>
    </row>
    <row r="242" spans="1:4">
      <c r="A242" s="10" t="str">
        <f>IF(ISERROR(VLOOKUP(TRIM(B242),ALL!$B$1:$V$9991,3,FALSE)),"(unc)",VLOOKUP(TRIM(B242),ALL!$B$1:$V$9991,3,FALSE))</f>
        <v>(unc)</v>
      </c>
      <c r="B242" s="64" t="s">
        <v>6588</v>
      </c>
      <c r="C242" s="5" t="s">
        <v>3019</v>
      </c>
      <c r="D242" s="1" t="s">
        <v>10267</v>
      </c>
    </row>
    <row r="243" spans="1:4">
      <c r="A243" s="10" t="str">
        <f>IF(ISERROR(VLOOKUP(TRIM(B243),ALL!$B$1:$V$9991,3,FALSE)),"(unc)",VLOOKUP(TRIM(B243),ALL!$B$1:$V$9991,3,FALSE))</f>
        <v>(unc)</v>
      </c>
      <c r="B243" s="433" t="s">
        <v>7967</v>
      </c>
      <c r="C243" s="5" t="s">
        <v>2624</v>
      </c>
      <c r="D243" s="1" t="s">
        <v>10267</v>
      </c>
    </row>
    <row r="244" spans="1:4">
      <c r="A244" s="10" t="str">
        <f>IF(ISERROR(VLOOKUP(TRIM(B244),ALL!$B$1:$V$9991,3,FALSE)),"(unc)",VLOOKUP(TRIM(B244),ALL!$B$1:$V$9991,3,FALSE))</f>
        <v>(unc)</v>
      </c>
      <c r="B244" s="428" t="s">
        <v>6600</v>
      </c>
      <c r="C244" s="5" t="s">
        <v>3019</v>
      </c>
      <c r="D244" s="1" t="s">
        <v>10267</v>
      </c>
    </row>
    <row r="245" spans="1:4">
      <c r="A245" s="10" t="str">
        <f>IF(ISERROR(VLOOKUP(TRIM(B245),ALL!$B$1:$V$9991,3,FALSE)),"(unc)",VLOOKUP(TRIM(B245),ALL!$B$1:$V$9991,3,FALSE))</f>
        <v>(unc)</v>
      </c>
      <c r="B245" s="37" t="s">
        <v>5292</v>
      </c>
      <c r="C245" s="5" t="s">
        <v>3019</v>
      </c>
      <c r="D245" s="1" t="s">
        <v>10267</v>
      </c>
    </row>
    <row r="246" spans="1:4">
      <c r="A246" s="10" t="str">
        <f>IF(ISERROR(VLOOKUP(TRIM(B246),ALL!$B$1:$V$9991,3,FALSE)),"(unc)",VLOOKUP(TRIM(B246),ALL!$B$1:$V$9991,3,FALSE))</f>
        <v>(unc)</v>
      </c>
      <c r="B246" s="37" t="s">
        <v>441</v>
      </c>
      <c r="C246" s="5" t="s">
        <v>2624</v>
      </c>
      <c r="D246" s="1" t="s">
        <v>10267</v>
      </c>
    </row>
    <row r="247" spans="1:4">
      <c r="A247" s="10" t="str">
        <f>IF(ISERROR(VLOOKUP(TRIM(B247),ALL!$B$1:$V$9991,3,FALSE)),"(unc)",VLOOKUP(TRIM(B247),ALL!$B$1:$V$9991,3,FALSE))</f>
        <v>(unc)</v>
      </c>
      <c r="B247" s="64" t="s">
        <v>7619</v>
      </c>
      <c r="C247" s="5" t="s">
        <v>3019</v>
      </c>
      <c r="D247" s="1" t="s">
        <v>10267</v>
      </c>
    </row>
    <row r="248" spans="1:4">
      <c r="A248" s="10" t="str">
        <f>IF(ISERROR(VLOOKUP(TRIM(B248),ALL!$B$1:$V$9991,3,FALSE)),"(unc)",VLOOKUP(TRIM(B248),ALL!$B$1:$V$9991,3,FALSE))</f>
        <v>RCB ^</v>
      </c>
      <c r="B248" s="37" t="s">
        <v>7680</v>
      </c>
      <c r="C248" s="5" t="s">
        <v>7445</v>
      </c>
      <c r="D248" s="1" t="s">
        <v>10267</v>
      </c>
    </row>
    <row r="249" spans="1:4">
      <c r="A249" s="10" t="str">
        <f>IF(ISERROR(VLOOKUP(TRIM(B249),ALL!$B$1:$V$9991,3,FALSE)),"(unc)",VLOOKUP(TRIM(B249),ALL!$B$1:$V$9991,3,FALSE))</f>
        <v>(unc)</v>
      </c>
      <c r="B249" s="37" t="s">
        <v>8398</v>
      </c>
      <c r="C249" s="5" t="s">
        <v>7445</v>
      </c>
      <c r="D249" s="1" t="s">
        <v>10267</v>
      </c>
    </row>
    <row r="250" spans="1:4">
      <c r="A250" s="10" t="str">
        <f>IF(ISERROR(VLOOKUP(TRIM(B250),ALL!$B$1:$V$9991,3,FALSE)),"(unc)",VLOOKUP(TRIM(B250),ALL!$B$1:$V$9991,3,FALSE))</f>
        <v>(unc)</v>
      </c>
      <c r="B250" s="37" t="s">
        <v>5154</v>
      </c>
      <c r="C250" s="5" t="s">
        <v>7445</v>
      </c>
      <c r="D250" s="1" t="s">
        <v>10267</v>
      </c>
    </row>
    <row r="251" spans="1:4">
      <c r="A251" s="10" t="str">
        <f>IF(ISERROR(VLOOKUP(TRIM(B251),ALL!$B$1:$V$9991,3,FALSE)),"(unc)",VLOOKUP(TRIM(B251),ALL!$B$1:$V$9991,3,FALSE))</f>
        <v>(unc)</v>
      </c>
      <c r="B251" s="37" t="s">
        <v>3093</v>
      </c>
      <c r="C251" s="5" t="s">
        <v>7445</v>
      </c>
      <c r="D251" s="1" t="s">
        <v>10267</v>
      </c>
    </row>
    <row r="252" spans="1:4">
      <c r="A252" s="10" t="str">
        <f>IF(ISERROR(VLOOKUP(TRIM(B252),ALL!$B$1:$V$9991,3,FALSE)),"(unc)",VLOOKUP(TRIM(B252),ALL!$B$1:$V$9991,3,FALSE))</f>
        <v>(unc)</v>
      </c>
      <c r="B252" s="37" t="s">
        <v>7150</v>
      </c>
      <c r="C252" s="5" t="s">
        <v>7445</v>
      </c>
      <c r="D252" s="1" t="s">
        <v>10267</v>
      </c>
    </row>
    <row r="253" spans="1:4">
      <c r="A253" s="10" t="str">
        <f>IF(ISERROR(VLOOKUP(TRIM(B253),ALL!$B$1:$V$9991,3,FALSE)),"(unc)",VLOOKUP(TRIM(B253),ALL!$B$1:$V$9991,3,FALSE))</f>
        <v>(unc)</v>
      </c>
      <c r="B253" s="37" t="s">
        <v>7610</v>
      </c>
      <c r="C253" s="5" t="s">
        <v>7445</v>
      </c>
      <c r="D253" s="1" t="s">
        <v>10267</v>
      </c>
    </row>
    <row r="254" spans="1:4">
      <c r="A254" s="10" t="str">
        <f>IF(ISERROR(VLOOKUP(TRIM(B254),ALL!$B$1:$V$9991,3,FALSE)),"(unc)",VLOOKUP(TRIM(B254),ALL!$B$1:$V$9991,3,FALSE))</f>
        <v>(unc)</v>
      </c>
      <c r="B254" s="37" t="s">
        <v>7412</v>
      </c>
      <c r="C254" s="5" t="s">
        <v>7445</v>
      </c>
      <c r="D254" s="1" t="s">
        <v>10267</v>
      </c>
    </row>
    <row r="255" spans="1:4">
      <c r="A255" s="10" t="str">
        <f>IF(ISERROR(VLOOKUP(TRIM(B255),ALL!$B$1:$V$9991,3,FALSE)),"(unc)",VLOOKUP(TRIM(B255),ALL!$B$1:$V$9991,3,FALSE))</f>
        <v>(unc)</v>
      </c>
      <c r="B255" s="119" t="s">
        <v>8250</v>
      </c>
      <c r="C255" s="5" t="s">
        <v>3006</v>
      </c>
      <c r="D255" s="111" t="s">
        <v>10573</v>
      </c>
    </row>
    <row r="256" spans="1:4">
      <c r="A256" s="10" t="str">
        <f>IF(ISERROR(VLOOKUP(TRIM(B256),ALL!$B$1:$V$9991,3,FALSE)),"(unc)",VLOOKUP(TRIM(B256),ALL!$B$1:$V$9991,3,FALSE))</f>
        <v>G @ OT @ TE</v>
      </c>
      <c r="B256" s="37" t="s">
        <v>6244</v>
      </c>
      <c r="C256" s="5" t="s">
        <v>7479</v>
      </c>
      <c r="D256" s="111" t="s">
        <v>10573</v>
      </c>
    </row>
    <row r="257" spans="1:37">
      <c r="A257" s="10" t="str">
        <f>IF(ISERROR(VLOOKUP(TRIM(B257),ALL!$B$1:$V$9991,3,FALSE)),"(unc)",VLOOKUP(TRIM(B257),ALL!$B$1:$V$9991,3,FALSE))</f>
        <v>WR</v>
      </c>
      <c r="B257" s="131" t="s">
        <v>8169</v>
      </c>
      <c r="C257" s="5" t="s">
        <v>3017</v>
      </c>
      <c r="D257" s="111" t="s">
        <v>10573</v>
      </c>
    </row>
    <row r="258" spans="1:37">
      <c r="A258" s="10" t="str">
        <f>IF(ISERROR(VLOOKUP(TRIM(B258),ALL!$B$1:$V$9991,3,FALSE)),"(unc)",VLOOKUP(TRIM(B258),ALL!$B$1:$V$9991,3,FALSE))</f>
        <v>(unc)</v>
      </c>
      <c r="B258" s="37" t="s">
        <v>7101</v>
      </c>
      <c r="C258" s="5" t="s">
        <v>3085</v>
      </c>
      <c r="D258" s="111" t="s">
        <v>10573</v>
      </c>
    </row>
    <row r="259" spans="1:37">
      <c r="A259" s="10" t="str">
        <f>IF(ISERROR(VLOOKUP(TRIM(B259),ALL!$B$1:$V$9991,3,FALSE)),"(unc)",VLOOKUP(TRIM(B259),ALL!$B$1:$V$9991,3,FALSE))</f>
        <v>(unc)</v>
      </c>
      <c r="B259" s="37" t="s">
        <v>9595</v>
      </c>
      <c r="C259" s="5" t="s">
        <v>7454</v>
      </c>
      <c r="D259" s="111" t="s">
        <v>10573</v>
      </c>
    </row>
    <row r="260" spans="1:37">
      <c r="A260" s="10" t="str">
        <f>IF(ISERROR(VLOOKUP(TRIM(B260),ALL!$B$1:$V$9991,3,FALSE)),"(unc)",VLOOKUP(TRIM(B260),ALL!$B$1:$V$9991,3,FALSE))</f>
        <v>(unc)</v>
      </c>
      <c r="B260" s="37" t="s">
        <v>6654</v>
      </c>
      <c r="C260" s="5" t="s">
        <v>7454</v>
      </c>
      <c r="D260" s="111" t="s">
        <v>10573</v>
      </c>
    </row>
    <row r="261" spans="1:37">
      <c r="A261" s="10" t="str">
        <f>IF(ISERROR(VLOOKUP(TRIM(B261),ALL!$B$1:$V$9991,3,FALSE)),"(unc)",VLOOKUP(TRIM(B261),ALL!$B$1:$V$9991,3,FALSE))</f>
        <v>(unc)</v>
      </c>
      <c r="B261" s="37" t="s">
        <v>7621</v>
      </c>
      <c r="C261" s="5" t="s">
        <v>5978</v>
      </c>
      <c r="D261" s="111" t="s">
        <v>10573</v>
      </c>
    </row>
    <row r="262" spans="1:37">
      <c r="A262" s="10" t="str">
        <f>IF(ISERROR(VLOOKUP(TRIM(B262),ALL!$B$1:$V$9991,3,FALSE)),"(unc)",VLOOKUP(TRIM(B262),ALL!$B$1:$V$9991,3,FALSE))</f>
        <v>(unc)</v>
      </c>
      <c r="B262" s="37" t="s">
        <v>6082</v>
      </c>
      <c r="C262" s="5" t="s">
        <v>8589</v>
      </c>
      <c r="D262" s="111" t="s">
        <v>10573</v>
      </c>
    </row>
    <row r="263" spans="1:37" ht="15">
      <c r="A263" s="10" t="str">
        <f>IF(ISERROR(VLOOKUP(TRIM(B263),ALL!$B$1:$V$9991,3,FALSE)),"(unc)",VLOOKUP(TRIM(B263),ALL!$B$1:$V$9991,3,FALSE))</f>
        <v>TE BB</v>
      </c>
      <c r="B263" s="117" t="s">
        <v>7544</v>
      </c>
      <c r="C263" s="5" t="s">
        <v>9618</v>
      </c>
      <c r="D263" s="111" t="s">
        <v>10573</v>
      </c>
    </row>
    <row r="264" spans="1:37">
      <c r="A264" s="10" t="str">
        <f>IF(ISERROR(VLOOKUP(TRIM(B264),ALL!$B$1:$V$9991,3,FALSE)),"(unc)",VLOOKUP(TRIM(B264),ALL!$B$1:$V$9991,3,FALSE))</f>
        <v>HB</v>
      </c>
      <c r="B264" s="427" t="s">
        <v>9038</v>
      </c>
      <c r="C264" s="5" t="s">
        <v>7479</v>
      </c>
      <c r="D264" s="111" t="s">
        <v>10573</v>
      </c>
    </row>
    <row r="265" spans="1:37">
      <c r="A265" s="5" t="s">
        <v>10547</v>
      </c>
      <c r="B265" s="37" t="s">
        <v>3299</v>
      </c>
      <c r="C265" s="5" t="s">
        <v>6838</v>
      </c>
      <c r="D265" s="111" t="s">
        <v>10573</v>
      </c>
    </row>
    <row r="266" spans="1:37">
      <c r="B266" s="37" t="s">
        <v>5195</v>
      </c>
      <c r="C266" s="5" t="s">
        <v>2625</v>
      </c>
      <c r="D266" s="111" t="s">
        <v>10573</v>
      </c>
    </row>
    <row r="267" spans="1:37">
      <c r="B267" s="37" t="s">
        <v>5678</v>
      </c>
      <c r="C267" s="5" t="s">
        <v>7445</v>
      </c>
      <c r="D267" s="111" t="s">
        <v>10573</v>
      </c>
    </row>
    <row r="268" spans="1:37">
      <c r="A268" s="10" t="str">
        <f>IF(ISERROR(VLOOKUP(TRIM(B268),ALL!$B$1:$V$9991,3,FALSE)),"(unc)",VLOOKUP(TRIM(B268),ALL!$B$1:$V$9991,3,FALSE))</f>
        <v>DB ^</v>
      </c>
      <c r="B268" s="37" t="s">
        <v>5265</v>
      </c>
      <c r="C268" s="5" t="s">
        <v>3085</v>
      </c>
      <c r="D268" s="111" t="s">
        <v>10573</v>
      </c>
    </row>
    <row r="269" spans="1:37" ht="13.5" customHeight="1">
      <c r="A269" s="10" t="str">
        <f>IF(ISERROR(VLOOKUP(TRIM(B269),ALL!$B$1:$V$9991,3,FALSE)),"(unc)",VLOOKUP(TRIM(B269),ALL!$B$1:$V$9991,3,FALSE))</f>
        <v>OT @</v>
      </c>
      <c r="B269" s="37" t="s">
        <v>7177</v>
      </c>
      <c r="C269" s="5" t="s">
        <v>5978</v>
      </c>
      <c r="D269" s="111" t="s">
        <v>10573</v>
      </c>
    </row>
    <row r="270" spans="1:37">
      <c r="A270" s="10" t="str">
        <f>IF(ISERROR(VLOOKUP(TRIM(B270),ALL!$B$1:$V$9991,3,FALSE)),"(unc)",VLOOKUP(TRIM(B270),ALL!$B$1:$V$9991,3,FALSE))</f>
        <v>(unc)</v>
      </c>
      <c r="B270" s="37" t="s">
        <v>4245</v>
      </c>
      <c r="C270" s="5" t="s">
        <v>8589</v>
      </c>
      <c r="D270" s="111" t="s">
        <v>10573</v>
      </c>
      <c r="P270" t="str">
        <f>""</f>
        <v/>
      </c>
      <c r="Q270" t="str">
        <f>""</f>
        <v/>
      </c>
      <c r="R270" t="str">
        <f>""</f>
        <v/>
      </c>
      <c r="S270" t="str">
        <f>""</f>
        <v/>
      </c>
      <c r="T270" t="str">
        <f>""</f>
        <v/>
      </c>
      <c r="U270" t="str">
        <f>""</f>
        <v/>
      </c>
      <c r="V270" t="str">
        <f>""</f>
        <v/>
      </c>
      <c r="W270" t="str">
        <f>""</f>
        <v/>
      </c>
      <c r="X270" t="str">
        <f>""</f>
        <v/>
      </c>
      <c r="Y270" t="str">
        <f>""</f>
        <v/>
      </c>
      <c r="Z270" t="str">
        <f>""</f>
        <v/>
      </c>
      <c r="AA270" t="str">
        <f>""</f>
        <v/>
      </c>
      <c r="AB270" t="str">
        <f>""</f>
        <v/>
      </c>
      <c r="AC270" t="str">
        <f>""</f>
        <v/>
      </c>
      <c r="AD270" t="str">
        <f>""</f>
        <v/>
      </c>
      <c r="AE270" t="str">
        <f>""</f>
        <v/>
      </c>
      <c r="AF270" t="str">
        <f>""</f>
        <v/>
      </c>
      <c r="AG270" t="str">
        <f>""</f>
        <v/>
      </c>
      <c r="AH270" t="str">
        <f>""</f>
        <v/>
      </c>
      <c r="AI270" t="str">
        <f>""</f>
        <v/>
      </c>
      <c r="AJ270" t="str">
        <f>""</f>
        <v/>
      </c>
      <c r="AK270" t="str">
        <f>""</f>
        <v/>
      </c>
    </row>
    <row r="271" spans="1:37" ht="15">
      <c r="A271" s="10" t="str">
        <f>IF(ISERROR(VLOOKUP(TRIM(B271),ALL!$B$1:$V$9991,3,FALSE)),"(unc)",VLOOKUP(TRIM(B271),ALL!$B$1:$V$9991,3,FALSE))</f>
        <v>DB ^</v>
      </c>
      <c r="B271" s="117" t="s">
        <v>5266</v>
      </c>
      <c r="C271" s="5" t="s">
        <v>9618</v>
      </c>
      <c r="D271" s="111" t="s">
        <v>10573</v>
      </c>
      <c r="P271" t="str">
        <f>""</f>
        <v/>
      </c>
      <c r="Q271" t="str">
        <f>""</f>
        <v/>
      </c>
      <c r="R271" t="str">
        <f>""</f>
        <v/>
      </c>
      <c r="S271" t="str">
        <f>""</f>
        <v/>
      </c>
      <c r="T271" t="str">
        <f>""</f>
        <v/>
      </c>
      <c r="U271" t="str">
        <f>""</f>
        <v/>
      </c>
      <c r="V271" t="str">
        <f>""</f>
        <v/>
      </c>
      <c r="W271" t="str">
        <f>""</f>
        <v/>
      </c>
      <c r="X271" t="str">
        <f>""</f>
        <v/>
      </c>
      <c r="Y271" t="str">
        <f>""</f>
        <v/>
      </c>
      <c r="Z271" t="str">
        <f>""</f>
        <v/>
      </c>
      <c r="AA271" t="str">
        <f>""</f>
        <v/>
      </c>
      <c r="AB271" t="str">
        <f>""</f>
        <v/>
      </c>
      <c r="AC271" t="str">
        <f>""</f>
        <v/>
      </c>
      <c r="AD271" t="str">
        <f>""</f>
        <v/>
      </c>
      <c r="AE271" t="str">
        <f>""</f>
        <v/>
      </c>
      <c r="AF271" t="str">
        <f>""</f>
        <v/>
      </c>
      <c r="AG271" t="str">
        <f>""</f>
        <v/>
      </c>
      <c r="AH271" t="str">
        <f>""</f>
        <v/>
      </c>
      <c r="AI271" t="str">
        <f>""</f>
        <v/>
      </c>
      <c r="AJ271" t="str">
        <f>""</f>
        <v/>
      </c>
      <c r="AK271" t="str">
        <f>""</f>
        <v/>
      </c>
    </row>
    <row r="272" spans="1:37">
      <c r="B272" s="37" t="s">
        <v>10561</v>
      </c>
      <c r="C272" s="5" t="s">
        <v>6838</v>
      </c>
      <c r="D272" s="111" t="s">
        <v>10573</v>
      </c>
    </row>
    <row r="273" spans="1:4">
      <c r="A273" s="10" t="str">
        <f>IF(ISERROR(VLOOKUP(TRIM(B273),ALL!$B$1:$V$9991,3,FALSE)),"(unc)",VLOOKUP(TRIM(B273),ALL!$B$1:$V$9991,3,FALSE))</f>
        <v>End $</v>
      </c>
      <c r="B273" s="37" t="s">
        <v>6586</v>
      </c>
      <c r="C273" s="5" t="s">
        <v>7445</v>
      </c>
      <c r="D273" s="111" t="s">
        <v>10573</v>
      </c>
    </row>
    <row r="274" spans="1:4" ht="15">
      <c r="A274" s="10" t="str">
        <f>IF(ISERROR(VLOOKUP(TRIM(B274),ALL!$B$1:$V$9991,3,FALSE)),"(unc)",VLOOKUP(TRIM(B274),ALL!$B$1:$V$9991,3,FALSE))</f>
        <v>HB</v>
      </c>
      <c r="B274" s="117" t="s">
        <v>6739</v>
      </c>
      <c r="C274" s="5" t="s">
        <v>9618</v>
      </c>
      <c r="D274" s="111" t="s">
        <v>10573</v>
      </c>
    </row>
    <row r="275" spans="1:4">
      <c r="A275" s="10" t="str">
        <f>IF(ISERROR(VLOOKUP(TRIM(B275),ALL!$B$1:$V$9991,3,FALSE)),"(unc)",VLOOKUP(TRIM(B275),ALL!$B$1:$V$9991,3,FALSE))</f>
        <v>LB</v>
      </c>
      <c r="B275" s="131" t="s">
        <v>8190</v>
      </c>
      <c r="C275" s="5" t="s">
        <v>6838</v>
      </c>
      <c r="D275" s="111" t="s">
        <v>10573</v>
      </c>
    </row>
    <row r="276" spans="1:4">
      <c r="A276" s="10" t="str">
        <f>IF(ISERROR(VLOOKUP(TRIM(B276),ALL!$B$1:$V$9991,3,FALSE)),"(unc)",VLOOKUP(TRIM(B276),ALL!$B$1:$V$9991,3,FALSE))</f>
        <v>FS ^</v>
      </c>
      <c r="B276" s="37" t="s">
        <v>7262</v>
      </c>
      <c r="C276" s="5" t="s">
        <v>7445</v>
      </c>
      <c r="D276" s="111" t="s">
        <v>10573</v>
      </c>
    </row>
    <row r="277" spans="1:4">
      <c r="A277" s="10" t="str">
        <f>IF(ISERROR(VLOOKUP(TRIM(B277),ALL!$B$1:$V$9991,3,FALSE)),"(unc)",VLOOKUP(TRIM(B277),ALL!$B$1:$V$9991,3,FALSE))</f>
        <v>End $</v>
      </c>
      <c r="B277" s="37" t="s">
        <v>3710</v>
      </c>
      <c r="C277" s="5" t="s">
        <v>7479</v>
      </c>
      <c r="D277" s="111" t="s">
        <v>10573</v>
      </c>
    </row>
    <row r="278" spans="1:4">
      <c r="A278" s="10" t="str">
        <f>IF(ISERROR(VLOOKUP(TRIM(B278),ALL!$B$1:$V$9991,3,FALSE)),"(unc)",VLOOKUP(TRIM(B278),ALL!$B$1:$V$9991,3,FALSE))</f>
        <v>OT @ OG @</v>
      </c>
      <c r="B278" s="132" t="s">
        <v>8247</v>
      </c>
      <c r="C278" s="5" t="s">
        <v>3016</v>
      </c>
      <c r="D278" s="111" t="s">
        <v>10573</v>
      </c>
    </row>
  </sheetData>
  <phoneticPr fontId="129" type="noConversion"/>
  <conditionalFormatting sqref="B82">
    <cfRule type="duplicateValues" dxfId="21" priority="10"/>
  </conditionalFormatting>
  <conditionalFormatting sqref="B82:B83">
    <cfRule type="duplicateValues" dxfId="20" priority="11"/>
  </conditionalFormatting>
  <conditionalFormatting sqref="B84">
    <cfRule type="duplicateValues" dxfId="19" priority="8"/>
    <cfRule type="duplicateValues" dxfId="18" priority="9"/>
  </conditionalFormatting>
  <conditionalFormatting sqref="B85">
    <cfRule type="duplicateValues" dxfId="17" priority="6"/>
    <cfRule type="duplicateValues" dxfId="16" priority="7"/>
  </conditionalFormatting>
  <conditionalFormatting sqref="B86">
    <cfRule type="duplicateValues" dxfId="15" priority="5"/>
  </conditionalFormatting>
  <conditionalFormatting sqref="B87">
    <cfRule type="duplicateValues" dxfId="14" priority="4"/>
  </conditionalFormatting>
  <conditionalFormatting sqref="B88:B91">
    <cfRule type="duplicateValues" dxfId="13" priority="3"/>
  </conditionalFormatting>
  <conditionalFormatting sqref="B92">
    <cfRule type="duplicateValues" dxfId="12" priority="2"/>
  </conditionalFormatting>
  <conditionalFormatting sqref="B150">
    <cfRule type="duplicateValues" dxfId="11" priority="1"/>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Team Rosters</vt:lpstr>
      <vt:lpstr>Roster Grid</vt:lpstr>
      <vt:lpstr>Trades</vt:lpstr>
      <vt:lpstr>2026 Draft</vt:lpstr>
      <vt:lpstr>2025 Draft</vt:lpstr>
      <vt:lpstr>ALL</vt:lpstr>
      <vt:lpstr>Waivers</vt:lpstr>
      <vt:lpstr>Availables25</vt:lpstr>
      <vt:lpstr>2025Cuts</vt:lpstr>
      <vt:lpstr>Rankings</vt:lpstr>
      <vt:lpstr>Directory</vt:lpstr>
      <vt:lpstr>BirthdateDraft</vt:lpstr>
      <vt:lpstr>Admin Steps</vt:lpstr>
      <vt:lpstr>25Draft_WithTrades</vt:lpstr>
      <vt:lpstr>Directory!x__Hlk60148447</vt:lpstr>
    </vt:vector>
  </TitlesOfParts>
  <Company>Berro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Authorized Customer</dc:creator>
  <cp:lastModifiedBy>Tyke Wright</cp:lastModifiedBy>
  <cp:lastPrinted>2016-09-10T14:58:40Z</cp:lastPrinted>
  <dcterms:created xsi:type="dcterms:W3CDTF">2006-07-04T21:19:50Z</dcterms:created>
  <dcterms:modified xsi:type="dcterms:W3CDTF">2025-10-16T10:37:45Z</dcterms:modified>
</cp:coreProperties>
</file>